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notes" sheetId="1" r:id="rId3"/>
    <sheet state="visible" name="Check these items" sheetId="2" r:id="rId4"/>
    <sheet state="visible" name="RickerData" sheetId="3" r:id="rId5"/>
    <sheet state="visible" name="Escapement_Data" sheetId="4" r:id="rId6"/>
    <sheet state="visible" name="Harvest_Data" sheetId="5" r:id="rId7"/>
    <sheet state="visible" name="Hatchery Returns" sheetId="6" r:id="rId8"/>
    <sheet state="visible" name="BY Total Return" sheetId="7" r:id="rId9"/>
    <sheet state="visible" name="Total_run_Size" sheetId="8" r:id="rId10"/>
    <sheet state="visible" name="AgeByCategory" sheetId="9" r:id="rId11"/>
    <sheet state="visible" name="Comm Catch" sheetId="10" r:id="rId12"/>
    <sheet state="visible" name="Subs_PU" sheetId="11" r:id="rId13"/>
    <sheet state="visible" name="UCRSport" sheetId="12" r:id="rId14"/>
    <sheet state="visible" name="UCR Past Sonar" sheetId="13" r:id="rId15"/>
    <sheet state="visible" name="UCR Spwn Esc" sheetId="14" r:id="rId16"/>
    <sheet state="visible" name="Delta Esc" sheetId="15" r:id="rId17"/>
    <sheet state="visible" name="Wild_BY_Run" sheetId="16" r:id="rId18"/>
    <sheet state="visible" name="Wild_BY_Return" sheetId="17" r:id="rId19"/>
    <sheet state="visible" name="Ret per Spwnr" sheetId="18" r:id="rId20"/>
    <sheet state="visible" name="Graphs" sheetId="19" r:id="rId21"/>
    <sheet state="hidden" name="Long Lk" sheetId="20" r:id="rId22"/>
  </sheets>
  <definedNames>
    <definedName name="__123Graph_A">'Comm Catch'!$J$25:$J$40</definedName>
    <definedName name="__123Graph_X">'Comm Catch'!$G$27:$G$40</definedName>
    <definedName name="C_">'Comm Catch'!$A$6:$AJ$8</definedName>
    <definedName name="SONAR">'UCR Past Sonar'!$A$1:$AJ$71</definedName>
    <definedName localSheetId="11" name="LNKPU">UCRSport!$R$14:$R$49</definedName>
    <definedName name="CCAT">'Comm Catch'!$A$1:$AO$79</definedName>
    <definedName name="UPESC">'UCR Spwn Esc'!$A$1:$Q$43</definedName>
    <definedName localSheetId="11" name="SUPU">UCRSport!$A$1:$AJ$74</definedName>
    <definedName name="DESC">'Delta Esc'!$A$1:$AK$72</definedName>
    <definedName name="__123Graph_LBL_A">'Comm Catch'!$B$24:$B$39</definedName>
    <definedName name="_Key1">'Ret per Spwnr'!$AA$22</definedName>
    <definedName name="_Sort">'Ret per Spwnr'!$Z$10:$AC$39</definedName>
    <definedName name="LLAKE">'Comm Catch'!$A$54:$AJ$116</definedName>
    <definedName name="SCAT">'Comm Catch'!$A$51:$AJ$55</definedName>
    <definedName name="SUPU">Subs_PU!$A$1:$AJ$74</definedName>
    <definedName name="PYR_ESC_TOT">'Ret per Spwnr'!$B$40</definedName>
    <definedName name="SUM">'Ret per Spwnr'!$A$1:$O$58</definedName>
    <definedName name="TotalCatch">'Delta Esc'!$T$359</definedName>
    <definedName name="GRPHS">Graphs!$A$3:$O$50</definedName>
    <definedName name="LNKCC">'Comm Catch'!$R$15:$R$45</definedName>
    <definedName name="RETPERSPWNR">'Ret per Spwnr'!$A$1:$AC$76</definedName>
    <definedName name="LNKPU">Subs_PU!$R$14:$R$49</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5">
      <text>
        <t xml:space="preserve">Moffitt, Steve D (DFG):
Best information we have suggests this is close to the best average efficiency (Fried et al. 1998 and unpublished Maritin Lake weir data).</t>
      </text>
    </comment>
    <comment authorId="0" ref="B7">
      <text>
        <t xml:space="preserve">Moffitt, Steve D (DFG):
All 1979–2014 sonar data are in DIDSON sonar equivilant units.</t>
      </text>
    </comment>
    <comment authorId="0" ref="C7">
      <text>
        <t xml:space="preserve">Moffitt, Steve D (DFG):
Escapement indices from peak counts of approximately weekly aerial surveys</t>
      </text>
    </comment>
  </commentList>
</comments>
</file>

<file path=xl/comments2.xml><?xml version="1.0" encoding="utf-8"?>
<comments xmlns:r="http://schemas.openxmlformats.org/officeDocument/2006/relationships" xmlns="http://schemas.openxmlformats.org/spreadsheetml/2006/main">
  <authors>
    <author/>
  </authors>
  <commentList>
    <comment authorId="0" ref="B6">
      <text>
        <t xml:space="preserve">Moffitt, Steve D (DFG):
DIDSON equivalents!</t>
      </text>
    </comment>
    <comment authorId="0" ref="F6">
      <text>
        <t xml:space="preserve">Moffitt, Steve D (DFG):
Miles Lake count adjusted to estimate sockeye salmon and then subtracting the upriver sport, personal use, and subsistence harvests and then subtracting the estimated hatchery broodstock and unused hatchery fish. </t>
      </text>
    </comment>
    <comment authorId="0" ref="H6">
      <text>
        <t xml:space="preserve">Moffitt, Steve D (DFG):
Observer efficiency represents the proportion of the actual escapement counted by the observer.  Therefore an observer efficiency of 0.5 means the observer counts only 50% (1/2) of the fish in the escapement. We have evidence from a few flights on lake systems with weirs and also from pink salmon observer efficiency in PWS (F/S Study 1).
</t>
      </text>
    </comment>
    <comment authorId="0" ref="L6">
      <text>
        <t xml:space="preserve">Moffitt, Steve D (DFG):
Adjusted upper Copper River escapement index and adjusted Copper River delta escapement index. </t>
      </text>
    </comment>
    <comment authorId="0" ref="E7">
      <text>
        <t xml:space="preserve">Moffitt, Steve D (DFG):
Document how the numbers in red were estimated.</t>
      </text>
    </comment>
    <comment authorId="0" ref="G8">
      <text>
        <t xml:space="preserve">Moffitt, Steve D (DFG):
1962-2010 from 2011 escapement goal review.  See 2011 escapement goal directory for documentation.
</t>
      </text>
    </comment>
    <comment authorId="0" ref="E13">
      <text>
        <t xml:space="preserve">Moffitt, Steve D (DFG):
Mark-recapture estimates 
1967-1973.</t>
      </text>
    </comment>
    <comment authorId="0" ref="G17">
      <text>
        <t xml:space="preserve">Moffitt, Steve D (DFG):
Numbers updated during 2011 escapement goal review.</t>
      </text>
    </comment>
    <comment authorId="0" ref="E24">
      <text>
        <t xml:space="preserve">Steven D. Moffitt:
Proportion sockeye in total sonar counts estimated from % in PU/SU harvest until 1999. Adjusted with Chinook salmon mark-recapture estimate since 1999.
Adjusted to DIDSON equivalents in 2011.
</t>
      </text>
    </comment>
    <comment authorId="0" ref="F24">
      <text>
        <t xml:space="preserve">Moffitt, Steve D (DFG):
1978–present sonar count minus an inriver estimate of Chinook salmon, all upriver sockeye salmon harvests, and an estimate of hatchery broodstock and unused hatchery fish. </t>
      </text>
    </comment>
    <comment authorId="0" ref="D45">
      <text>
        <t xml:space="preserve">Moffitt, Steve D (DFG):
Source = O:\DCF\Salmon\CBRSalmon\ESCAPEMENT\Mark-recapture\CR_Chinook_mark-recapture_1999-2011.xls</t>
      </text>
    </comment>
    <comment authorId="0" ref="D58">
      <text>
        <t xml:space="preserve">rebrenner:
From NVE final report. 9 June 2014.</t>
      </text>
    </comment>
    <comment authorId="0" ref="D59">
      <text>
        <t xml:space="preserve">Moffitt, Steve D (DFG):
Pooled Petersen estimate of fish 600 mm FL or larger as of 4/1/2014.</t>
      </text>
    </comment>
    <comment authorId="0" ref="F60">
      <text>
        <t xml:space="preserve">Moffitt, Steve D (DFG):
Preliminary pending final sport fish harvest numbers</t>
      </text>
    </comment>
    <comment authorId="0" ref="D61">
      <text>
        <t xml:space="preserve">Moffitt, Steve D (DFG):
12-1-2015 Preliminary Steve Moffit point estimate (chapman modification to Petersen). Final estimate should be from NVE soon. 
O:\DCF\SALMON\ESCAPEMENT\116_TAGGING\111_CBR\111_Mark_Recap\NVE fishwheel project\2015\[2015 CR Petersen estimate.xlsm]Chapman_Modified</t>
      </text>
    </comment>
  </commentList>
</comments>
</file>

<file path=xl/comments3.xml><?xml version="1.0" encoding="utf-8"?>
<comments xmlns:r="http://schemas.openxmlformats.org/officeDocument/2006/relationships" xmlns="http://schemas.openxmlformats.org/spreadsheetml/2006/main">
  <authors>
    <author/>
  </authors>
  <commentList>
    <comment authorId="0" ref="B6">
      <text>
        <t xml:space="preserve">Moffitt, Steve D (DFG):
Commercial harvest type 11 minus delivery code 95 (home pack).  Includes all wild and hatchery fish. </t>
      </text>
    </comment>
    <comment authorId="0" ref="L6">
      <text>
        <t xml:space="preserve">Moffitt, Steve D (DFG):
Data added from 2011 AMR Appendix A Excel database on 12-14-2012</t>
      </text>
    </comment>
    <comment authorId="0" ref="AC6">
      <text>
        <t xml:space="preserve">Moffitt, Steve D (DFG):
Data through 2013 from M. Sommervilles file dated May and June 2014. Includes sockeye, Chinook, coho, steelhead, and other species. Expanded State harvest data plus Federal reported harvest from 2002-2004 and federal expanded harvest after 2004</t>
      </text>
    </comment>
    <comment authorId="0" ref="AD6">
      <text>
        <t xml:space="preserve">Moffitt, Steve D (DFG):
Data through 2009 from M. Sommervilles file dated 20 December 2010. Includes sockeye, Chinook, coho, steelhead, and other species. Expanded State harvest data plus Federal reported harvest from 2002-2004 and federal expanded harvest after 2004</t>
      </text>
    </comment>
    <comment authorId="0" ref="Z7">
      <text>
        <t xml:space="preserve">Steve Moffitt:
Expanded totals from UCR_PUSU_Summary.xls.
File from Tom Taube in 1999. </t>
      </text>
    </comment>
    <comment authorId="0" ref="AB7">
      <text>
        <t xml:space="preserve">Steve Moffitt:
Expanded totals from UCR_PUSU_Summary.xls.
File from Tom Taube in 1999. 
Does not include Sport Fish harvests.</t>
      </text>
    </comment>
    <comment authorId="0" ref="B20">
      <text>
        <t xml:space="preserve">Steve Moffitt:
2001 AMR Appendix B.1</t>
      </text>
    </comment>
    <comment authorId="0" ref="AB24">
      <text>
        <t xml:space="preserve">Moffitt, Steve D (DFG):
Includes Sport Fish harvests and all UCR personal use and subsistence estimates for state and federal fisheries in Chitina, Glennallen, and Batzulnetas.</t>
      </text>
    </comment>
    <comment authorId="0" ref="S27">
      <text>
        <t xml:space="preserve">gjhollowell:
Checked against 2007 Glennallen Sportfish AMR. Page 77, table 13.
</t>
      </text>
    </comment>
    <comment authorId="0" ref="T27">
      <text>
        <t xml:space="preserve">gjhollowell:
Checked against 2007 Glennallen Sportfish AMR. Page 77, table 13.</t>
      </text>
    </comment>
    <comment authorId="0" ref="S28">
      <text>
        <t xml:space="preserve">gjhollowell:
Checked against 2007 Glennallen Sportfish AMR. Page 77, table 13.
</t>
      </text>
    </comment>
    <comment authorId="0" ref="T28">
      <text>
        <t xml:space="preserve">gjhollowell:
Checked against 2007 Glennallen Sportfish AMR. Page 77, table 13.</t>
      </text>
    </comment>
    <comment authorId="0" ref="S29">
      <text>
        <t xml:space="preserve">gjhollowell:
Checked against 2007 Glennallen Sportfish AMR. Page 77, table 13.
</t>
      </text>
    </comment>
    <comment authorId="0" ref="T29">
      <text>
        <t xml:space="preserve">gjhollowell:
Checked against 2007 Glennallen Sportfish AMR. Page 77, table 13.</t>
      </text>
    </comment>
    <comment authorId="0" ref="S30">
      <text>
        <t xml:space="preserve">From Sportfish
2010 workbook</t>
      </text>
    </comment>
    <comment authorId="0" ref="T30">
      <text>
        <t xml:space="preserve">gjhollowell:
Checked against 2007 Glennallen Sportfish AMR. Page 77, table 13.</t>
      </text>
    </comment>
    <comment authorId="0" ref="B31">
      <text>
        <t xml:space="preserve">Moffitt, Steve D (DFG):
OceanAK pivot table query by harvest code on 12-4-2015</t>
      </text>
    </comment>
    <comment authorId="0" ref="F31">
      <text>
        <t xml:space="preserve">Moffitt, Steve D (DFG):
OceanAK pivot table query by harvest code on 12-4-2015.
Some data missing from OceanAK fish ticket subject area added from 2011 AMR Appendix A Excel database.</t>
      </text>
    </comment>
    <comment authorId="0" ref="G31">
      <text>
        <t xml:space="preserve">Moffitt, Steve D (DFG):
OceanAK pivot table query by harvest code on 12-14-2012.
Some data missing from OceanAK fish ticket subject area added from 2011 AMR Appendix A Excel database.</t>
      </text>
    </comment>
    <comment authorId="0" ref="H31">
      <text>
        <t xml:space="preserve">Moffitt, Steve D (DFG):
OceanAK pivot table query by harvest code on 12-14-2012.
Some data missing from OceanAK fish ticket subject area added from 2011 AMR Appendix A Excel database.</t>
      </text>
    </comment>
    <comment authorId="0" ref="I31">
      <text>
        <t xml:space="preserve">Moffitt, Steve D (DFG):
OceanAK pivot table query by harvest code on 12-14-2012.
Some data missing from OceanAK fish ticket subject area added from 2011 AMR Appendix A Excel database.</t>
      </text>
    </comment>
    <comment authorId="0" ref="S31">
      <text>
        <t xml:space="preserve">From Sportfish
2010 workbook</t>
      </text>
    </comment>
    <comment authorId="0" ref="T31">
      <text>
        <t xml:space="preserve">gjhollowell:
Checked against 2007 Glennallen Sportfish AMR. Page 77, table 13.</t>
      </text>
    </comment>
    <comment authorId="0" ref="S32">
      <text>
        <t xml:space="preserve">From Sportfish
2010 workbook</t>
      </text>
    </comment>
    <comment authorId="0" ref="T32">
      <text>
        <t xml:space="preserve">gjhollowell:
Checked against 2007 Glennallen Sportfish AMR. Page 77, table 13.</t>
      </text>
    </comment>
    <comment authorId="0" ref="S33">
      <text>
        <t xml:space="preserve">From Sportfish
2010 workbook</t>
      </text>
    </comment>
    <comment authorId="0" ref="T33">
      <text>
        <t xml:space="preserve">gjhollowell:
Checked against 2007 Glennallen Sportfish AMR. Page 77, table 13.</t>
      </text>
    </comment>
    <comment authorId="0" ref="S34">
      <text>
        <t xml:space="preserve">From Sportfish
2010 workbook</t>
      </text>
    </comment>
    <comment authorId="0" ref="T34">
      <text>
        <t xml:space="preserve">gjhollowell:
Checked against 2007 Glennallen Sportfish AMR. Page 77, table 13.</t>
      </text>
    </comment>
    <comment authorId="0" ref="D35">
      <text>
        <t xml:space="preserve">Moffitt, Steve D (DFG):
There might be estimates for these years also. </t>
      </text>
    </comment>
    <comment authorId="0" ref="S35">
      <text>
        <t xml:space="preserve">From Sportfish
2010 workbook</t>
      </text>
    </comment>
    <comment authorId="0" ref="T35">
      <text>
        <t xml:space="preserve">gjhollowell:
Checked against 2007 Glennallen Sportfish AMR. Page 77, table 13.</t>
      </text>
    </comment>
    <comment authorId="0" ref="K36">
      <text>
        <t xml:space="preserve">Moffitt, Steve D (DFG):
OceanAK pivot table query by harvest code on 12-4-2015.</t>
      </text>
    </comment>
    <comment authorId="0" ref="S36">
      <text>
        <t xml:space="preserve">From Sportfish
2010 workbook</t>
      </text>
    </comment>
    <comment authorId="0" ref="T36">
      <text>
        <t xml:space="preserve">gjhollowell:
Checked against Sportfish numbers in MAS 2008 BOF report, pg 47, fig4.</t>
      </text>
    </comment>
    <comment authorId="0" ref="O37">
      <text>
        <t xml:space="preserve">gjhollowell:
From 2007 Sportfish AMR, Marston and Brazil, pg 49, Table 9.</t>
      </text>
    </comment>
    <comment authorId="0" ref="S37">
      <text>
        <t xml:space="preserve">From Sportfish
2010 workbook</t>
      </text>
    </comment>
    <comment authorId="0" ref="T37">
      <text>
        <t xml:space="preserve">gjhollowell:
Checked against Sportfish numbers in MAS 2008 BOF report, pg 47, fig4.</t>
      </text>
    </comment>
    <comment authorId="0" ref="O38">
      <text>
        <t xml:space="preserve">gjhollowell:
From 2007 Sportfish AMR, Marston and Brazil, pg 49, Table 9.</t>
      </text>
    </comment>
    <comment authorId="0" ref="S38">
      <text>
        <t xml:space="preserve">From Sportfish
2010 workbook</t>
      </text>
    </comment>
    <comment authorId="0" ref="T38">
      <text>
        <t xml:space="preserve">gjhollowell:
Checked against Sportfish numbers in MAS 2008 BOF report, pg 47, fig4.</t>
      </text>
    </comment>
    <comment authorId="0" ref="O39">
      <text>
        <t xml:space="preserve">gjhollowell:
From 2007 Sportfish AMR, Marston and Brazil, pg 49, Table 9.</t>
      </text>
    </comment>
    <comment authorId="0" ref="S39">
      <text>
        <t xml:space="preserve">From Sportfish
2010 workbook</t>
      </text>
    </comment>
    <comment authorId="0" ref="T39">
      <text>
        <t xml:space="preserve">gjhollowell:
Checked against Sportfish numbers in MAS 2008 BOF report, pg 47, fig4.</t>
      </text>
    </comment>
    <comment authorId="0" ref="O40">
      <text>
        <t xml:space="preserve">gjhollowell:
From 2007 Sportfish AMR, Marston and Brazil, pg 49, Table 9.</t>
      </text>
    </comment>
    <comment authorId="0" ref="S40">
      <text>
        <t xml:space="preserve">From Sportfish
2010 workbook</t>
      </text>
    </comment>
    <comment authorId="0" ref="T40">
      <text>
        <t xml:space="preserve">gjhollowell:
Checked against Sportfish numbers in MAS 2008 BOF report, pg 47, fig4.</t>
      </text>
    </comment>
    <comment authorId="0" ref="O41">
      <text>
        <t xml:space="preserve">gjhollowell:
From 2007 Sportfish AMR, Marston and Brazil, pg 49, Table 9.</t>
      </text>
    </comment>
    <comment authorId="0" ref="S41">
      <text>
        <t xml:space="preserve">From Sportfish
2010 workbook</t>
      </text>
    </comment>
    <comment authorId="0" ref="T41">
      <text>
        <t xml:space="preserve">gjhollowell:
Checked against Sportfish numbers in MAS 2008 BOF report, pg 47, fig4.</t>
      </text>
    </comment>
    <comment authorId="0" ref="O42">
      <text>
        <t xml:space="preserve">gjhollowell:
From 2007 Sportfish AMR, Marston and Brazil, pg 49, Table 9.</t>
      </text>
    </comment>
    <comment authorId="0" ref="S42">
      <text>
        <t xml:space="preserve">From Sportfish
2010 workbook</t>
      </text>
    </comment>
    <comment authorId="0" ref="T42">
      <text>
        <t xml:space="preserve">gjhollowell:
Checked against Sportfish numbers in MAS 2008 BOF report, pg 47, fig4.</t>
      </text>
    </comment>
    <comment authorId="0" ref="O43">
      <text>
        <t xml:space="preserve">gjhollowell:
From 2007 Sportfish AMR, Marston and Brazil, pg 49, Table 9.</t>
      </text>
    </comment>
    <comment authorId="0" ref="S43">
      <text>
        <t xml:space="preserve">From Sportfish
2010 workbook</t>
      </text>
    </comment>
    <comment authorId="0" ref="T43">
      <text>
        <t xml:space="preserve">gjhollowell:
Checked against Sportfish numbers in MAS 2008 BOF report, pg 47, fig4.</t>
      </text>
    </comment>
    <comment authorId="0" ref="O44">
      <text>
        <t xml:space="preserve">gjhollowell:
From 2007 Sportfish AMR, Marston and Brazil, pg 49, Table 9.</t>
      </text>
    </comment>
    <comment authorId="0" ref="S44">
      <text>
        <t xml:space="preserve">From Sportfish
2010 workbook</t>
      </text>
    </comment>
    <comment authorId="0" ref="T44">
      <text>
        <t xml:space="preserve">gjhollowell:
Checked against Sportfish numbers in MAS 2008 BOF report, pg 47, fig4.</t>
      </text>
    </comment>
    <comment authorId="0" ref="O45">
      <text>
        <t xml:space="preserve">gjhollowell:
From 2007 Sportfish AMR, Marston and Brazil, pg 49, Table 9.</t>
      </text>
    </comment>
    <comment authorId="0" ref="S45">
      <text>
        <t xml:space="preserve">From Sportfish
2010 workbook</t>
      </text>
    </comment>
    <comment authorId="0" ref="T45">
      <text>
        <t xml:space="preserve">gjhollowell:
Checked against Sportfish numbers in MAS 2008 BOF report, pg 47, fig4.</t>
      </text>
    </comment>
    <comment authorId="0" ref="O46">
      <text>
        <t xml:space="preserve">gjhollowell:
From 2007 Sportfish AMR, Marston and Brazil, pg 49, Table 9.</t>
      </text>
    </comment>
    <comment authorId="0" ref="S46">
      <text>
        <t xml:space="preserve">From Sportfish
2010 workbook</t>
      </text>
    </comment>
    <comment authorId="0" ref="T46">
      <text>
        <t xml:space="preserve">gjhollowell:
Checked against Sportfish numbers in MAS 2008 BOF report, pg 47, fig4.</t>
      </text>
    </comment>
    <comment authorId="0" ref="D47">
      <text>
        <t xml:space="preserve">Moffitt, Steve D (DFG):
No Main Bay Hatchery CWT's recovered. </t>
      </text>
    </comment>
    <comment authorId="0" ref="O47">
      <text>
        <t xml:space="preserve">gjhollowell:
From 2007 Sportfish AMR, Marston and Brazil, pg 49, Table 9.</t>
      </text>
    </comment>
    <comment authorId="0" ref="S47">
      <text>
        <t xml:space="preserve">From Sportfish
2010 workbook</t>
      </text>
    </comment>
    <comment authorId="0" ref="T47">
      <text>
        <t xml:space="preserve">gjhollowell:
Checked against Sportfish numbers in MAS 2008 BOF report, pg 47, fig4.</t>
      </text>
    </comment>
    <comment authorId="0" ref="O48">
      <text>
        <t xml:space="preserve">gjhollowell:
From 2007 Sportfish AMR, Marston and Brazil, pg 49, Table 9.</t>
      </text>
    </comment>
    <comment authorId="0" ref="S48">
      <text>
        <t xml:space="preserve">From Sportfish
2010 workbook</t>
      </text>
    </comment>
    <comment authorId="0" ref="U48">
      <text>
        <t xml:space="preserve">Moffitt, Steve D (DFG):
Reported harvests, Chitina and Glennallen Federal were expanded beginning in 2005.</t>
      </text>
    </comment>
    <comment authorId="0" ref="V48">
      <text>
        <t xml:space="preserve">Moffitt, Steve D (DFG):
Reported harvest.  
Harvests were expanded beginning in 2005.</t>
      </text>
    </comment>
    <comment authorId="0" ref="O49">
      <text>
        <t xml:space="preserve">gjhollowell:
From 2007 Sportfish AMR, Marston and Brazil, pg 49, Table 9.</t>
      </text>
    </comment>
    <comment authorId="0" ref="S49">
      <text>
        <t xml:space="preserve">From Sportfish
2010 workbook</t>
      </text>
    </comment>
    <comment authorId="0" ref="U49">
      <text>
        <t xml:space="preserve">Emailled from Mark Somerville, Dec2009
</t>
      </text>
    </comment>
    <comment authorId="0" ref="AE49">
      <text>
        <t xml:space="preserve">Moffitt, Steve D (DFG):
Check as sockeye proportion of total &gt;1.00</t>
      </text>
    </comment>
    <comment authorId="0" ref="G50">
      <text>
        <t xml:space="preserve">Moffitt, Steve D (DFG):
2014 AMR Appendix A1</t>
      </text>
    </comment>
    <comment authorId="0" ref="O50">
      <text>
        <t xml:space="preserve">gjhollowell:
From 2007 Sportfish AMR, Marston and Brazil, pg 49, Table 9.</t>
      </text>
    </comment>
    <comment authorId="0" ref="S50">
      <text>
        <t xml:space="preserve">From Sportfish
2010 workbook</t>
      </text>
    </comment>
    <comment authorId="0" ref="O51">
      <text>
        <t xml:space="preserve">gjhollowell:
From 2007 Sportfish AMR, Marston and Brazil, pg 49, Table 9.</t>
      </text>
    </comment>
    <comment authorId="0" ref="P51">
      <text>
        <t xml:space="preserve">Moffitt, Steve D (DFG):
2014 AMR Appendix A1</t>
      </text>
    </comment>
    <comment authorId="0" ref="S51">
      <text>
        <t xml:space="preserve">From Sportfish
2010 workbook</t>
      </text>
    </comment>
    <comment authorId="0" ref="U51">
      <text>
        <t xml:space="preserve">Moffitt, Steve D (DFG):
Federal Expanded harvests from Mark Somerville database file received 12-3-2015</t>
      </text>
    </comment>
    <comment authorId="0" ref="V51">
      <text>
        <t xml:space="preserve">Moffitt, Steve D (DFG):
Federal Expanded harvests from Mark Somerville database file received 12-3-2015</t>
      </text>
    </comment>
    <comment authorId="0" ref="O52">
      <text>
        <t xml:space="preserve">gjhollowell:
From 2007 Sportfish AMR, Marston and Brazil, pg 49, Table 9.</t>
      </text>
    </comment>
    <comment authorId="0" ref="S52">
      <text>
        <t xml:space="preserve">From Sportfish
2010 workbook</t>
      </text>
    </comment>
    <comment authorId="0" ref="O53">
      <text>
        <t xml:space="preserve">gjhollowell:
From 2007 Sportfish AMR, Marston and Brazil, pg 49, Table 9.</t>
      </text>
    </comment>
    <comment authorId="0" ref="S53">
      <text>
        <t xml:space="preserve">From Sportfish
2010 workbook</t>
      </text>
    </comment>
    <comment authorId="0" ref="L54">
      <text>
        <t xml:space="preserve">gjhollowell:
12March2009 </t>
      </text>
    </comment>
    <comment authorId="0" ref="O54">
      <text>
        <t xml:space="preserve">Glenn Hollowell:
per email from Sam Hochhalter, Dec 2009.</t>
      </text>
    </comment>
    <comment authorId="0" ref="S54">
      <text>
        <t xml:space="preserve">From Sportfish
2010 workbook</t>
      </text>
    </comment>
    <comment authorId="0" ref="L55">
      <text>
        <t xml:space="preserve">updated 11March2010
</t>
      </text>
    </comment>
    <comment authorId="0" ref="O55">
      <text>
        <t xml:space="preserve">Moffitt, Steve D (DFG):
2009–2012 harvest estimates per Mike Thalhauser email on 12-19-2013</t>
      </text>
    </comment>
    <comment authorId="0" ref="S55">
      <text>
        <t xml:space="preserve">From Sportfish
2010 workbook</t>
      </text>
    </comment>
    <comment authorId="0" ref="C59">
      <text>
        <t xml:space="preserve">Moffitt, Steve D (DFG):
318,212 Gulkana + 35,637 Main Bay Hatchery as of 12-4-2013</t>
      </text>
    </comment>
    <comment authorId="0" ref="O59">
      <text>
        <t xml:space="preserve">Moffitt, Steve D (DFG):
Area J detail harvests workbook.  AMR Appendix A1 has 472?</t>
      </text>
    </comment>
    <comment authorId="0" ref="S59">
      <text>
        <t xml:space="preserve">rebrenner:
From Excel file:
2013 CHITNA PERMITS_FinalExpanded_State</t>
      </text>
    </comment>
    <comment authorId="0" ref="T59">
      <text>
        <t xml:space="preserve">rebrenner:
From Excel file:
2013 GLENNALLEN PERMITS_FinalExpanded_State</t>
      </text>
    </comment>
    <comment authorId="0" ref="O60">
      <text>
        <t xml:space="preserve">Moffitt, Steve D (DFG):
AMR Appendix A1 has 691, but I can't find the workbooks or tables from Sport Fish.</t>
      </text>
    </comment>
    <comment authorId="0" ref="R60">
      <text>
        <t xml:space="preserve">Moffitt, Steve D (DFG):
1977–2014 from Mark Somerville database sent 12-3-0215</t>
      </text>
    </comment>
    <comment authorId="0" ref="B61">
      <text>
        <t xml:space="preserve">Moffitt, Steve D (DFG):
Changed based on ADF&amp;G sampled average weights.  May not match what in the fish ticket database as of 12-4-2015</t>
      </text>
    </comment>
    <comment authorId="0" ref="O61">
      <text>
        <t xml:space="preserve">Moffitt, Steve D (DFG):
5 year Average</t>
      </text>
    </comment>
    <comment authorId="0" ref="R61">
      <text>
        <t xml:space="preserve">Moffitt, Steve D (DFG):
http://www.adfg.alaska.gov/sf/sportfishingsurvey/index.cfm?ADFG=region.results</t>
      </text>
    </comment>
    <comment authorId="0" ref="S61">
      <text>
        <t xml:space="preserve">Moffitt, Steve D (DFG):
Finals from Mark Somerville by email as of 2-29-2016</t>
      </text>
    </comment>
    <comment authorId="0" ref="T61">
      <text>
        <t xml:space="preserve">Moffitt, Steve D (DFG):
Finals from Mark Somerville by email as of 2-29-2016</t>
      </text>
    </comment>
    <comment authorId="0" ref="U61">
      <text>
        <t xml:space="preserve">Moffitt, Steve D (DFG):
Finals from Mark Somerville by email as of 2-29-2016</t>
      </text>
    </comment>
    <comment authorId="0" ref="V61">
      <text>
        <t xml:space="preserve">Moffitt, Steve D (DFG):
Finals from Mark Somerville by email as of 2-29-2016</t>
      </text>
    </comment>
    <comment authorId="0" ref="W61">
      <text>
        <t xml:space="preserve">Moffitt, Steve D (DFG):
Finals from Mark Somerville by email as of 2-29-2016</t>
      </text>
    </comment>
    <comment authorId="0" ref="S62">
      <text>
        <t xml:space="preserve">Moffitt, Steve D (DFG):
Prelim State + Federal as of 1-12-2017</t>
      </text>
    </comment>
    <comment authorId="0" ref="T62">
      <text>
        <t xml:space="preserve">Moffitt, Steve D (DFG):
Prelim State + Federal as of 1-12-2017</t>
      </text>
    </comment>
  </commentList>
</comments>
</file>

<file path=xl/comments4.xml><?xml version="1.0" encoding="utf-8"?>
<comments xmlns:r="http://schemas.openxmlformats.org/officeDocument/2006/relationships" xmlns="http://schemas.openxmlformats.org/spreadsheetml/2006/main">
  <authors>
    <author/>
  </authors>
  <commentList>
    <comment authorId="0" ref="B6">
      <text>
        <t xml:space="preserve">John Wilcock:
Hatchery Non-Catch = Fish used for broodstock, unused escapement at hatchery site, and Crosswind and Summit Lake returns.</t>
      </text>
    </comment>
    <comment authorId="0" ref="K6">
      <text>
        <t xml:space="preserve">John Wilcock:
Includes Crosswind and Summit contributions from CWT recoveries and Paxson = average of Summit and Crosswind
From 42HAT.xls
</t>
      </text>
    </comment>
    <comment authorId="0" ref="O6">
      <text>
        <t xml:space="preserve">John Wilcock:
Includes Crosswin and Summit contributions from CWT recoveries and Paxson = average of Summit and Crosswind
From 42HAT.xls</t>
      </text>
    </comment>
    <comment authorId="0" ref="B7">
      <text>
        <t xml:space="preserve">John Wilcock:
Brood year abundance estimated from Crosswind and Summit observed from CWT,
This is Gulkana I and II onsite unused estimate.</t>
      </text>
    </comment>
    <comment authorId="0" ref="D7">
      <text>
        <t xml:space="preserve">John Wilcock:
from  42HAT.xls
CBRpivot
Returns to Crosswind regardless of stock of origin., I.e., fish released at Summit Lake and returning here are counted here!</t>
      </text>
    </comment>
    <comment authorId="0" ref="F7">
      <text>
        <t xml:space="preserve">John Wilcock:
from 42HAT.xls CBRpivot.  Returns to Summit Lake regarless of stock of origin, I.e., fish relesaed at Crosswind and returning to Summit are counted here!</t>
      </text>
    </comment>
    <comment authorId="0" ref="H7">
      <text>
        <t xml:space="preserve">John Wilcock:
Brood Year abundance based on 17%/83% Roberson assumption for 1978-96
after 1997 based on CWT at Crosswind/Summit</t>
      </text>
    </comment>
    <comment authorId="0" ref="J8">
      <text>
        <t xml:space="preserve">Steve Moffitt:
Includes Crosswind, Summit, and Gulkana I and Gulkana II. Also includes 1997–1999 cost recovery.  
Data from CBRsalmon.xls, sheet Annual Summary  column E.
The 1993–2013 data are from PWSAC annual reports.</t>
      </text>
    </comment>
    <comment authorId="0" ref="J10">
      <text>
        <t xml:space="preserve">Moffitt, Steve D (DFG):
For the sources of these data see:
O:\DCF\SALMON\ESCAPEMENT\111_ESCAPEMENT_GOALS\2014\002_SOCKEYE_SALMON\UCR_Sockeye\[UCR_sockeye_Spawning_Esc_1978–2013.xlsx]Historical Hatchery Brood escap
Data from prior to 1993 are not well supported and may be changed in the future if additional trusted sources are found. </t>
      </text>
    </comment>
    <comment authorId="0" ref="M10">
      <text>
        <t xml:space="preserve">Moffitt, Steve D (DFG):
1978–1995
Estimated from assumptions of fry to adult survival, age at return, and exploitation rates.</t>
      </text>
    </comment>
    <comment authorId="0" ref="Q10">
      <text>
        <t xml:space="preserve">Moffitt, Steve D (DFG):
1978–1995
Estimated from assumptions of fry to adult survival, age at return, and exploitation rates.</t>
      </text>
    </comment>
    <comment authorId="0" ref="AD21">
      <text>
        <t xml:space="preserve">rebrenner:
The source of the 117K is the CBRSALMN.xls spreadsheet (DCF/SALMON/CBRSalmon), which in turn is from SOCKTAB_1996.xls (O:\DCF\SALMON\FORECAST\).  These are interpolations from Ken Roberson use commercial fisheries ratios applied to upper Copper River escapements.</t>
      </text>
    </comment>
    <comment authorId="0" ref="J25">
      <text>
        <t xml:space="preserve">Moffitt, Steve D (DFG):
1993–2014 from PWSAC annual reports</t>
      </text>
    </comment>
    <comment authorId="0" ref="AD25">
      <text>
        <t xml:space="preserve">Moffitt, Steve D (DFG):
1993–2013 from PWSAC annual reports</t>
      </text>
    </comment>
    <comment authorId="0" ref="K28">
      <text>
        <t xml:space="preserve">Moffitt, Steve D (DFG):
Assuming age composition of Gulkana + Main Bay contributions are 83% age 5 and 17% age 4.  We don't have hatchery specific age data by year, but this is probably close enough for the forecast. </t>
      </text>
    </comment>
    <comment authorId="0" ref="L28">
      <text>
        <t xml:space="preserve">Moffitt, Steve D (DFG):
Assuming age composition of Gulkana + Main Bay contributions are 83% age 5 and 17% age 4.  We don't have hatchery specific age data by year, but this is probably close enough for the forecast. </t>
      </text>
    </comment>
    <comment authorId="0" ref="M28">
      <text>
        <t xml:space="preserve">Moffitt, Steve D (DFG):
Joyce and Riffe (1996) 2A96-43 on page 14.</t>
      </text>
    </comment>
    <comment authorId="0" ref="Q28">
      <text>
        <t xml:space="preserve">Moffitt, Steve D (DFG):
Joyce and Riffe (1996) 2A96-43 on page 15.</t>
      </text>
    </comment>
    <comment authorId="0" ref="J29">
      <text>
        <t xml:space="preserve">Moffitt, Steve D (DFG):
Includes 30,094 fish sold for HCR at Crosswind Lake</t>
      </text>
    </comment>
    <comment authorId="0" ref="J30">
      <text>
        <t xml:space="preserve">Moffitt, Steve D (DFG):
Includes 36,810 fish sold for HCR at Crosswind Lake.</t>
      </text>
    </comment>
    <comment authorId="0" ref="D31">
      <text>
        <t xml:space="preserve">Steve Moffitt
Total Escapement times the otolith proportion</t>
      </text>
    </comment>
    <comment authorId="0" ref="E31">
      <text>
        <t xml:space="preserve">Steve Moffitt
Total Escapement times the otolith proportion</t>
      </text>
    </comment>
    <comment authorId="0" ref="F31">
      <text>
        <t xml:space="preserve">Steve Moffitt
Total Escapement times the otolith proportion</t>
      </text>
    </comment>
    <comment authorId="0" ref="G31">
      <text>
        <t xml:space="preserve">Steve Moffitt
Total Escapement times the otolith proportion</t>
      </text>
    </comment>
    <comment authorId="0" ref="J31">
      <text>
        <t xml:space="preserve">Moffitt, Steve D (DFG):
Includes 28,769 fish sold for HCR at Crosswind Lake.
</t>
      </text>
    </comment>
    <comment authorId="0" ref="O31">
      <text>
        <t xml:space="preserve">Steve Moffitt
Break out from David Evans spreadsheets 11/11/99</t>
      </text>
    </comment>
    <comment authorId="0" ref="P31">
      <text>
        <t xml:space="preserve">Steve Moffitt
Break out from David Evans spreadsheets 11/11/99</t>
      </text>
    </comment>
    <comment authorId="0" ref="D32">
      <text>
        <t xml:space="preserve">Steve Moffitt
Total Escapement times the otolith proportion</t>
      </text>
    </comment>
    <comment authorId="0" ref="E32">
      <text>
        <t xml:space="preserve">Steve Moffitt
Total Escapement times the otolith proportion</t>
      </text>
    </comment>
    <comment authorId="0" ref="F32">
      <text>
        <t xml:space="preserve">Steve Moffitt
Total Escapement times the otolith proportion</t>
      </text>
    </comment>
    <comment authorId="0" ref="G32">
      <text>
        <t xml:space="preserve">Steve Moffitt
Total Escapement times the otolith proportion</t>
      </text>
    </comment>
    <comment authorId="0" ref="O34">
      <text>
        <t xml:space="preserve">Steve Moffitt:
No Summit Lake fish in the Subsistence harvest in 2002.</t>
      </text>
    </comment>
    <comment authorId="0" ref="P34">
      <text>
        <t xml:space="preserve">Steve Moffitt:
No Summit Lake fish in the Subsistence harvest in 2002.</t>
      </text>
    </comment>
    <comment authorId="0" ref="A35">
      <text>
        <t xml:space="preserve">Steve Moffitt:
In 2003 the run was marked as follows:
Age 5 = CWT
Age 4 = Strontium chloride</t>
      </text>
    </comment>
    <comment authorId="0" ref="D35">
      <text>
        <t xml:space="preserve">Steve Moffitt:
Total estimated Crosswind Lake escapement times the age composition from Crosswind Lake escapement otoliths.    All fish returning to Crosswind Lake assumed to be Crosswind Lake Hatchery fish.
PWSAC did not obtain a complete weir count this year as they used a large portion of the Crosswind escapement for brood at Gulkana and could not do weir counts and take brood at the same time. </t>
      </text>
    </comment>
    <comment authorId="0" ref="E35">
      <text>
        <t xml:space="preserve">Steve Moffitt:
Total estimated Crosswind Lake escapement times the age composition from Crosswind Lake escapement otoliths.    All fish returning to Crosswind Lake assumed to be Crosswind Lake Hatchery fish.
PWSAC did not obtain a complete weir count this year as they used a large portion of the Crosswind escapement for brood at Gulkana and could not do weir counts and take brood at the same time. </t>
      </text>
    </comment>
    <comment authorId="0" ref="O35">
      <text>
        <t xml:space="preserve">Steve Moffitt:
No 1999 brood year tags were recovered.</t>
      </text>
    </comment>
    <comment authorId="0" ref="P35">
      <text>
        <t xml:space="preserve">Steve Moffitt:
2002 data used in contribution estimate because the 2003 not available yet.</t>
      </text>
    </comment>
    <comment authorId="0" ref="A36">
      <text>
        <t xml:space="preserve">Steve Moffitt:
Beginning in 2004 all fish were marked with strontium chloride (Sr)</t>
      </text>
    </comment>
    <comment authorId="0" ref="D36">
      <text>
        <t xml:space="preserve">Steve Moffitt:
Total estimated Crosswind Lake escapement times the age composition from commercial harvest during the hatchery run.    All fish returning to Crosswind Lake assumed to be Crosswind Lake Hatchery fish.
PWSAC did not obtain a complete weir count this year as they used a large portion of the Crosswind escapement for brood at Gulkana and could not do weir counts and take brood at the same time. </t>
      </text>
    </comment>
    <comment authorId="0" ref="E36">
      <text>
        <t xml:space="preserve">Steve Moffitt:
Total estimated Crosswind Lake escapement times the age composition from commercial harvest during the hatchery run.    All fish returning to Crosswind Lake assumed to be Crosswind Lake Hatchery fish.
PWSAC did not obtain a complete weir count this year as they used a large portion of the Crosswind escapement for brood at Gulkana and could not do weir counts and take brood at the same time. </t>
      </text>
    </comment>
    <comment authorId="0" ref="O36">
      <text>
        <t xml:space="preserve">Steve Moffitt:
Used the age compositon estimated from the commercial harvest.</t>
      </text>
    </comment>
    <comment authorId="0" ref="P36">
      <text>
        <t xml:space="preserve">Steve Moffitt:
Used the age compositon estimated from the commercial harvest.</t>
      </text>
    </comment>
    <comment authorId="0" ref="Q36">
      <text>
        <t xml:space="preserve">Steve Moffitt:
No contribution estimates from the 2004 PU/SUB, so I used the 2003 estimates of broodstock escapement and PU/SU catch as follows:
2003 brood/2004 brood = 2003 PU/SU/2004 PU/SU
</t>
      </text>
    </comment>
    <comment authorId="0" ref="B37">
      <text>
        <t xml:space="preserve">Steve Moffitt:
Used UCR Personal use samples to estimate age.  Used the proportions of age 1.2 and 1.3 in all strata combined from Appendix B.3.    I used a Pivot table from the data worksheet in Appendix B.3 to separate out only the age 1.2 and age 1.3 fish.   The proportions were 0.11 age 1.2 and 0.89 age 1.3.</t>
      </text>
    </comment>
    <comment authorId="0" ref="Q37">
      <text>
        <t xml:space="preserve">Steve Moffitt:
From UCR otolith work (Sr marks)</t>
      </text>
    </comment>
    <comment authorId="0" ref="B38">
      <text>
        <t xml:space="preserve">Steve Moffitt:
Estimated from the number of age 1.2 and age 1.3 fish from the month of July in the PU fishery, 2006.  </t>
      </text>
    </comment>
    <comment authorId="0" ref="C38">
      <text>
        <t xml:space="preserve">rebrenner:
I really do not know where this number comes from</t>
      </text>
    </comment>
    <comment authorId="0" ref="D38">
      <text>
        <t xml:space="preserve">Steve Moffitt:
Estimated from the number of age 1.2 and age 1.3 fish from the month of July in the PU fishery, 2006.  </t>
      </text>
    </comment>
    <comment authorId="0" ref="F38">
      <text>
        <t xml:space="preserve">Steve Moffitt:
Estimated from the number of age 1.2 and age 1.3 fish from the month of July in the PU fishery, 2006.  </t>
      </text>
    </comment>
    <comment authorId="0" ref="O38">
      <text>
        <t xml:space="preserve">Steve Moffitt:
Estimated from the number of age 1.2 and age 1.3 fish from the month of July in the PU fishery, 2006.  </t>
      </text>
    </comment>
    <comment authorId="0" ref="Q38">
      <text>
        <t xml:space="preserve">Steve Moffitt:
From UCR otolith work (Sr marks)</t>
      </text>
    </comment>
    <comment authorId="0" ref="Q39">
      <text>
        <t xml:space="preserve">Steve Moffitt:
Assume similar to 2006 because the 2007 is not done yet. </t>
      </text>
    </comment>
    <comment authorId="0" ref="P40">
      <text>
        <t xml:space="preserve">rebrenner:
We assume 83% age 1.3 fish</t>
      </text>
    </comment>
    <comment authorId="0" ref="Q44">
      <text>
        <t xml:space="preserve">Moffitt, Steve D (DFG):
No sampling after June..use recent averages.
</t>
      </text>
    </comment>
    <comment authorId="0" ref="Q45">
      <text>
        <t xml:space="preserve">Moffitt, Steve D (DFG):
As of April 2014.</t>
      </text>
    </comment>
    <comment authorId="0" ref="Q48">
      <text>
        <t xml:space="preserve">Moffitt, Steve D (DFG):
3-year average
Reported UCR harvests not available as of 1-15-2017</t>
      </text>
    </comment>
  </commentList>
</comments>
</file>

<file path=xl/comments5.xml><?xml version="1.0" encoding="utf-8"?>
<comments xmlns:r="http://schemas.openxmlformats.org/officeDocument/2006/relationships" xmlns="http://schemas.openxmlformats.org/spreadsheetml/2006/main">
  <authors>
    <author/>
  </authors>
  <commentList>
    <comment authorId="0" ref="B7">
      <text>
        <t xml:space="preserve">Moffitt, Steve D (DFG):
Commercial total - PWS hatchery contributions as this is to estimate the Copper River sockeye return total run size. </t>
      </text>
    </comment>
    <comment authorId="0" ref="I7">
      <text>
        <t xml:space="preserve">Moffitt, Steve D (DFG):
Doubled to account for an average observer efficiency of ~0.5.</t>
      </text>
    </comment>
    <comment authorId="0" ref="J8">
      <text>
        <t xml:space="preserve">Moffitt, Steve D (DFG):
Mark-recapture minus upriver subsistence.
Mark-recapture estimates are in Federal Aid reports in the library:
ADR 2C74-1  and ADR 2C74-2.</t>
      </text>
    </comment>
    <comment authorId="0" ref="L8">
      <text>
        <t xml:space="preserve">Moffitt, Steve D (DFG):
The upriver subsistence harvests are not added back into the 1970-1977 upriver escapements, so the estimates for those years are biased low. </t>
      </text>
    </comment>
    <comment authorId="0" ref="J9">
      <text>
        <t xml:space="preserve">Moffitt, Steve D (DFG):
Mark-recapture minus upriver subsistence.
Mark-recapture estimates are in Federal Aid reports in the library:
ADR 2C74-1  and ADR 2C74-2.</t>
      </text>
    </comment>
    <comment authorId="0" ref="J10">
      <text>
        <t xml:space="preserve">Moffitt, Steve D (DFG):
Mark-recapture minus upriver subsistence.
Mark-recapture estimates are in Federal Aid reports in the library:
ADR 2C74-1  and ADR 2C74-2.</t>
      </text>
    </comment>
    <comment authorId="0" ref="J11">
      <text>
        <t xml:space="preserve">Moffitt, Steve D (DFG):
Estimation methods unknown as yet. </t>
      </text>
    </comment>
    <comment authorId="0" ref="J16">
      <text>
        <t xml:space="preserve">Moffitt, Steve D (DFG):
Miles Lake sonar estimates beginning in 1978.</t>
      </text>
    </comment>
  </commentList>
</comments>
</file>

<file path=xl/comments6.xml><?xml version="1.0" encoding="utf-8"?>
<comments xmlns:r="http://schemas.openxmlformats.org/officeDocument/2006/relationships" xmlns="http://schemas.openxmlformats.org/spreadsheetml/2006/main">
  <authors>
    <author/>
  </authors>
  <commentList>
    <comment authorId="0" ref="R8">
      <text>
        <t xml:space="preserve">Moffitt, Steve D (DFG):
Looked up from worksheet "Harvest_Data</t>
      </text>
    </comment>
    <comment authorId="0" ref="AI37">
      <text>
        <t xml:space="preserve">Steve Moffitt:
Copy in the actual percentages</t>
      </text>
    </comment>
    <comment authorId="0" ref="AI46">
      <text>
        <t xml:space="preserve">Steve Moffitt:
Copy in the actual percentages</t>
      </text>
    </comment>
    <comment authorId="0" ref="T50">
      <text>
        <t xml:space="preserve">Rick Merizon: Got age percentages from C&amp;E table A.02. </t>
      </text>
    </comment>
    <comment authorId="0" ref="T51">
      <text>
        <t xml:space="preserve">Steve Moffitt:
Added 11/27/02 from 
AppA0202.xls</t>
      </text>
    </comment>
    <comment authorId="0" ref="T55">
      <text>
        <t xml:space="preserve">Steve Moffitt:
copied in values from C&amp;E appendix A02 on 12/5/2006.</t>
      </text>
    </comment>
    <comment authorId="0" ref="T57">
      <text>
        <t xml:space="preserve">rebrenner:
Cut/ pasted from APPA0208.xls
on 10/20/2008</t>
      </text>
    </comment>
    <comment authorId="0" ref="T64">
      <text>
        <t xml:space="preserve">Moffitt, Steve D (DFG):
From Appendix A.2 sockeye salmon age composition strata-combined percentages as of 12-5-2015. Copied and pasted as values. </t>
      </text>
    </comment>
  </commentList>
</comments>
</file>

<file path=xl/comments7.xml><?xml version="1.0" encoding="utf-8"?>
<comments xmlns:r="http://schemas.openxmlformats.org/officeDocument/2006/relationships" xmlns="http://schemas.openxmlformats.org/spreadsheetml/2006/main">
  <authors>
    <author/>
  </authors>
  <commentList>
    <comment authorId="0" ref="T37">
      <text>
        <t xml:space="preserve">Moffitt, Steve D (DFG):
Yellow high lighted years were not cut and pasted as values, but appear to be hand entered.  Generally when you hand enter with only 1 or 2 decimal places, the total does not add up to 100.0.</t>
      </text>
    </comment>
    <comment authorId="0" ref="T69">
      <text>
        <t xml:space="preserve">Steve Moffitt:
1982- present</t>
      </text>
    </comment>
  </commentList>
</comments>
</file>

<file path=xl/comments8.xml><?xml version="1.0" encoding="utf-8"?>
<comments xmlns:r="http://schemas.openxmlformats.org/officeDocument/2006/relationships" xmlns="http://schemas.openxmlformats.org/spreadsheetml/2006/main">
  <authors>
    <author/>
  </authors>
  <commentList>
    <comment authorId="0" ref="R8">
      <text>
        <t xml:space="preserve">Moffitt, Steve D (DFG):
Data looked up from worksheet "Harvest_Data"</t>
      </text>
    </comment>
    <comment authorId="0" ref="T69">
      <text>
        <t xml:space="preserve">Steve Moffitt:
1982- present</t>
      </text>
    </comment>
  </commentList>
</comments>
</file>

<file path=xl/comments9.xml><?xml version="1.0" encoding="utf-8"?>
<comments xmlns:r="http://schemas.openxmlformats.org/officeDocument/2006/relationships" xmlns="http://schemas.openxmlformats.org/spreadsheetml/2006/main">
  <authors>
    <author/>
  </authors>
  <commentList>
    <comment authorId="0" ref="R8">
      <text>
        <t xml:space="preserve">Moffitt, Steve D (DFG):
Data referenced from worksheet "Escapement_Data"
Add new data there and copy down reference formula</t>
      </text>
    </comment>
    <comment authorId="0" ref="R10">
      <text>
        <t xml:space="preserve">Moffitt, Steve D (DFG):
Document how the numbers in red were estimated.</t>
      </text>
    </comment>
    <comment authorId="0" ref="R16">
      <text>
        <t xml:space="preserve">Moffitt, Steve D (DFG):
Mark-recapture estimates 
1967-1973.</t>
      </text>
    </comment>
    <comment authorId="0" ref="B27">
      <text>
        <t xml:space="preserve">Steve Moffitt:
First year of Miles Lake sonar counts</t>
      </text>
    </comment>
    <comment authorId="0" ref="R27">
      <text>
        <t xml:space="preserve">Steven D. Moffitt:
Proportion sockeye in total sonar counts estimated from % in PU/SU harvest until 1999. Adjusted with Chinook salmon mark-recapture estimate since 1999.
Adjusted to DIDSON equivalents in 2011.
</t>
      </text>
    </comment>
  </commentList>
</comments>
</file>

<file path=xl/comments10.xml><?xml version="1.0" encoding="utf-8"?>
<comments xmlns:r="http://schemas.openxmlformats.org/officeDocument/2006/relationships" xmlns="http://schemas.openxmlformats.org/spreadsheetml/2006/main">
  <authors>
    <author/>
  </authors>
  <commentList>
    <comment authorId="0" ref="Q8">
      <text>
        <t xml:space="preserve">Moffitt, Steve D (DFG):
Linked to worksheet "Escapement_Data".  
Escapement estimate minus upriver harvests (sport, PU, and subsistence) and hatchery brood and unused or excess.</t>
      </text>
    </comment>
    <comment authorId="0" ref="F27">
      <text>
        <t xml:space="preserve">Moffitt, Steve D (DFG):
Minus Hatchery starting here…1978.</t>
      </text>
    </comment>
    <comment authorId="0" ref="I27">
      <text>
        <t xml:space="preserve">Moffitt, Steve D (DFG):
Minus Hatchery starting here…1978.</t>
      </text>
    </comment>
    <comment authorId="0" ref="Q27">
      <text>
        <t xml:space="preserve">Moffitt, Steve D (DFG):
Miles Lake count adjusted to estimate sockeye salmon and then subtracting the upriver sport, personal use, and subsistence harvests (including Batzulnetus) and then subtracting the estimated hatchery broodstock and unused hatchery fish. </t>
      </text>
    </comment>
    <comment authorId="0" ref="A42">
      <text>
        <t xml:space="preserve">Moffitt, Steve D (DFG):
Subtracting UCR Sport Starts here..1993.</t>
      </text>
    </comment>
  </commentList>
</comments>
</file>

<file path=xl/comments11.xml><?xml version="1.0" encoding="utf-8"?>
<comments xmlns:r="http://schemas.openxmlformats.org/officeDocument/2006/relationships" xmlns="http://schemas.openxmlformats.org/spreadsheetml/2006/main">
  <authors>
    <author/>
  </authors>
  <commentList>
    <comment authorId="0" ref="R8">
      <text>
        <t xml:space="preserve">Steven D. Moffitt:
Peak aerial index X expansion factor.  Historically set at 2.0 based on paired weir and aerial counts?? To correct for observer efficiency.
Data referenced from Worksheet "Escapement data"</t>
      </text>
    </comment>
    <comment authorId="0" ref="T51">
      <text>
        <t xml:space="preserve">Steve Moffitt:
Copied in from C&amp;E appendix   APPC0302,xls on 11/29/02.</t>
      </text>
    </comment>
    <comment authorId="0" ref="T52">
      <text>
        <t xml:space="preserve">Steve Moffitt:
Copied in from C&amp;E appendix   APPC0303,xls on 11/24/02.</t>
      </text>
    </comment>
    <comment authorId="0" ref="T53">
      <text>
        <t xml:space="preserve">Steve Moffitt:
Copied in from C&amp;E appendix   APPC0304,xls on 12/6/04.</t>
      </text>
    </comment>
    <comment authorId="0" ref="T54">
      <text>
        <t xml:space="preserve">Steve Moffitt:
Copied in from C&amp;E appendix   APPC0305.xls on 12-19-2013</t>
      </text>
    </comment>
    <comment authorId="0" ref="T55">
      <text>
        <t xml:space="preserve">Steve Moffitt:
Data from Appendix C3 
12/5/2006</t>
      </text>
    </comment>
    <comment authorId="0" ref="T57">
      <text>
        <t xml:space="preserve">rebrenner:
From APPC0308</t>
      </text>
    </comment>
  </commentList>
</comments>
</file>

<file path=xl/comments12.xml><?xml version="1.0" encoding="utf-8"?>
<comments xmlns:r="http://schemas.openxmlformats.org/officeDocument/2006/relationships" xmlns="http://schemas.openxmlformats.org/spreadsheetml/2006/main">
  <authors>
    <author/>
  </authors>
  <commentList>
    <comment authorId="0" ref="Q7">
      <text>
        <t xml:space="preserve">Steve Moffitt:
Total run size for a given run year, not Brood Year.</t>
      </text>
    </comment>
    <comment authorId="0" ref="A57">
      <text>
        <t xml:space="preserve">rebrenner:
As far as I can tell, it doesn't appear that this actually includes hatchery returns. Nothing from the Hatchery Returns tab has been referenced in the formulas.
Rich, This sheet is intended to Exclude hatchery fish. They are subtracted out in the columns for age 1.2 and age 1.3 (highlited in yellow). The other sheets referenced here include all fish (wild and hatchery), so they need to be removed here. </t>
      </text>
    </comment>
  </commentList>
</comments>
</file>

<file path=xl/comments13.xml><?xml version="1.0" encoding="utf-8"?>
<comments xmlns:r="http://schemas.openxmlformats.org/officeDocument/2006/relationships" xmlns="http://schemas.openxmlformats.org/spreadsheetml/2006/main">
  <authors>
    <author/>
  </authors>
  <commentList>
    <comment authorId="0" ref="F29">
      <text>
        <t xml:space="preserve">John Wilcock:
Excludes Hatchery broodstock and excess escapements. 
Steve Moffitt:
Beginning in August 2014, added estimates of commercial and sub/PU harvest to worksheet "Hatchery_Returns" for 1978–1995 based on assumptions of fry to adult survival, adult age composition, and adult exploitation rates. Also added 1996 estimates from Joyce and Evans (1996) based on CWT recoveries.
</t>
      </text>
    </comment>
    <comment authorId="0" ref="I29">
      <text>
        <t xml:space="preserve">John Wilcock:
Excludes Hatchery broodstock and excess escapements. 
Steve Moffitt:
Beginning in August 2014, added estimates of commercial and sub/PU harvest to worksheet "Hatchery_Returns" for 1978–1995 based on assumptions of fry to adult survival, adult age composition, and adult exploitation rates. Also added 1996 estimates from Joyce and Evans (1996) based on CWT recoveries.
</t>
      </text>
    </comment>
  </commentList>
</comments>
</file>

<file path=xl/comments14.xml><?xml version="1.0" encoding="utf-8"?>
<comments xmlns:r="http://schemas.openxmlformats.org/officeDocument/2006/relationships" xmlns="http://schemas.openxmlformats.org/spreadsheetml/2006/main">
  <authors>
    <author/>
  </authors>
  <commentList>
    <comment authorId="0" ref="M8">
      <text>
        <t xml:space="preserve">Steve Moffitt:
Includes both wild and enhanced!!  That is why it differs from the Total returns in sheet "BY Return".  In sheet "By Return" an attempt is made to remove the age 1.2 and age 1.3 enhanced fish.</t>
      </text>
    </comment>
    <comment authorId="0" ref="B27">
      <text>
        <t xml:space="preserve">Steve Moffitt:
Subtracted out an estimate of hatchery run starting in 1978.  </t>
      </text>
    </comment>
  </commentList>
</comments>
</file>

<file path=xl/sharedStrings.xml><?xml version="1.0" encoding="utf-8"?>
<sst xmlns="http://schemas.openxmlformats.org/spreadsheetml/2006/main" count="1453" uniqueCount="435">
  <si>
    <t>Check these items in this workbook</t>
  </si>
  <si>
    <t>Check the commercial harvest numbers against a Zephyr query</t>
  </si>
  <si>
    <t>Copper River Brood table data for Ricker model analysis, brood years 1961–2010.</t>
  </si>
  <si>
    <t>Copy in the actual age compositions for 1988-1991, 1997, and 2008.</t>
  </si>
  <si>
    <t>Check and updated the Subsistence/Personal Use totals</t>
  </si>
  <si>
    <t>CR Delta Observer efficiency assumption =</t>
  </si>
  <si>
    <t>Checked and update by S. Moffitt 8-13-2011</t>
  </si>
  <si>
    <t>Copy in the actual age compositions for 1988-1991, 1993, 1995, and 1997.</t>
  </si>
  <si>
    <t>Check and update the Miles Lake sonar numbers to match DIDSON equivalents</t>
  </si>
  <si>
    <t>Subtract Chinook mark-recapture point for 1999 to present to estimate sockeye salmon past sonar</t>
  </si>
  <si>
    <t>Checked and update by S. Moffitt 8-13-2012</t>
  </si>
  <si>
    <t>Subtract the Sport Fishery harvests from Worksheet "UCR Spawn Esc"</t>
  </si>
  <si>
    <t>need to add sheet and estimate age composition of sport harvests</t>
  </si>
  <si>
    <t>Review everything in the "Hatchery Returns" worksheet</t>
  </si>
  <si>
    <t>Copy in the actual age compositions for 1988-1991, 1994-1997 for Delta escapements</t>
  </si>
  <si>
    <t>Check all the total run estimates</t>
  </si>
  <si>
    <t>Brood year</t>
  </si>
  <si>
    <t>UCR Spawning Escapement</t>
  </si>
  <si>
    <t>CR Delta Escapement Indices</t>
  </si>
  <si>
    <t xml:space="preserve">Expanded CR Delta Escapement–Delta harvests </t>
  </si>
  <si>
    <t>Total CR brood year spawning escapment</t>
  </si>
  <si>
    <t>Brood Year Return</t>
  </si>
  <si>
    <t>Yield</t>
  </si>
  <si>
    <t>Return/Spawner</t>
  </si>
  <si>
    <t>Comments</t>
  </si>
  <si>
    <t>Unknown data source for UCR inriver abundance</t>
  </si>
  <si>
    <t>UCR inriver abundance from published mark-recapture work</t>
  </si>
  <si>
    <t>Year</t>
  </si>
  <si>
    <t>Miles Lake total count</t>
  </si>
  <si>
    <t>Proportion sockeye in State Chitina PU Harvest</t>
  </si>
  <si>
    <t>Chinook mark-recapture Inriver estimate</t>
  </si>
  <si>
    <t>SWAG of inriver abundance of sockeye above Miles Lake</t>
  </si>
  <si>
    <t>Estimated  UCR Wild Stock Spawning Esc.</t>
  </si>
  <si>
    <t>CR Delta Aerial Index</t>
  </si>
  <si>
    <t xml:space="preserve">SWAG of Observer efficiency </t>
  </si>
  <si>
    <t>CR Delta Aerial Index adjusted for Observer efficiency</t>
  </si>
  <si>
    <t xml:space="preserve">Estimated CR Delta Spawning Esc. </t>
  </si>
  <si>
    <t>Data Source Codes:</t>
  </si>
  <si>
    <t>Estimate of the total Copper River spawning escapement</t>
  </si>
  <si>
    <t>------------</t>
  </si>
  <si>
    <t>amr = PWS Annual Management Reports</t>
  </si>
  <si>
    <t>tr  = Copper River Federal Aid Technical Reports</t>
  </si>
  <si>
    <t>tdr = Technical Data (Fishery) Reports</t>
  </si>
  <si>
    <t>tue = Transfered from Upriver Escapement Data (cut/paste)</t>
  </si>
  <si>
    <t>tcc = Transfered from Commercial Catch Data (cut/paste)</t>
  </si>
  <si>
    <t>pdr = Technical Data Report #26 by R. Pirtle</t>
  </si>
  <si>
    <t>pd  = File: PUSUEST on Disk:  PD   Roberson's Files</t>
  </si>
  <si>
    <t>Web = data from ADF&amp;G web site</t>
  </si>
  <si>
    <t>Ranges with Links:</t>
  </si>
  <si>
    <t>LnkCC</t>
  </si>
  <si>
    <t>LnkPU</t>
  </si>
  <si>
    <t>LnkSon</t>
  </si>
  <si>
    <t>LnkDEsc</t>
  </si>
  <si>
    <t>Text Color Coding:</t>
  </si>
  <si>
    <t>Blue</t>
  </si>
  <si>
    <t>NA</t>
  </si>
  <si>
    <t>Direct entry value, or formula with a unique constant</t>
  </si>
  <si>
    <t>Black</t>
  </si>
  <si>
    <t>Hand entered or saved as values from formulas</t>
  </si>
  <si>
    <t>First year of Miles Lake Bendix sonar; south bank only, no substrate, started late and ended early.</t>
  </si>
  <si>
    <t>First year with Bendix sonar on both banks and substrate on south bank</t>
  </si>
  <si>
    <t>DIDSON and Bendix sonars were both used.</t>
  </si>
  <si>
    <t>Long-range DIDSON and Bendix were both used on the north bank site.</t>
  </si>
  <si>
    <t>O:\DCF\SALMON\AWL\CBR_Salmon\[Catch_byAge_SOCKEYE.xls]Harvest_Data</t>
  </si>
  <si>
    <t xml:space="preserve">Data for most of the brood table components are linked to this sheet and the escapement sheet. </t>
  </si>
  <si>
    <t>Assume these are included in Delta Escapement</t>
  </si>
  <si>
    <t>Sockeye</t>
  </si>
  <si>
    <t>All Species</t>
  </si>
  <si>
    <t>Commercial Total (wild and hatchery)</t>
  </si>
  <si>
    <t>Commercial Gulkana Hatchery</t>
  </si>
  <si>
    <t>PWS Commercial  Hatchery</t>
  </si>
  <si>
    <t>Copper River Commercial Wild</t>
  </si>
  <si>
    <t>Confiscated (18)</t>
  </si>
  <si>
    <t>Educational (35)</t>
  </si>
  <si>
    <t xml:space="preserve">Donated   (36) </t>
  </si>
  <si>
    <t>Test Fishery (41)</t>
  </si>
  <si>
    <t>Discarded</t>
  </si>
  <si>
    <t xml:space="preserve"> Homepack (Delivery code 95)</t>
  </si>
  <si>
    <t>CRD subsistence</t>
  </si>
  <si>
    <t>Commercial + 18+36+home pack</t>
  </si>
  <si>
    <t>CRD Total wild and hatchery</t>
  </si>
  <si>
    <t>Delta Sport</t>
  </si>
  <si>
    <t>Delta Federal Subsistence</t>
  </si>
  <si>
    <t>CRD and CR Delta Total wild and hatchery</t>
  </si>
  <si>
    <t>UCR Sport</t>
  </si>
  <si>
    <t>Chitina    State Expanded</t>
  </si>
  <si>
    <t>Glennallen State Expanded</t>
  </si>
  <si>
    <t>Chitina Federal *</t>
  </si>
  <si>
    <t>Glennallen Federal *</t>
  </si>
  <si>
    <t>Batzulnetas</t>
  </si>
  <si>
    <t>Total Chitina (State and Federal)</t>
  </si>
  <si>
    <t>Total Glennallen (State and Federal)</t>
  </si>
  <si>
    <t>Total CSD and GSD state and federal</t>
  </si>
  <si>
    <t>Total CSD and GSD and Batzulnetas</t>
  </si>
  <si>
    <r>
      <rPr>
        <rFont val="Arial MT"/>
        <color rgb="FFFF0000"/>
        <sz val="9.0"/>
      </rPr>
      <t xml:space="preserve">Total </t>
    </r>
    <r>
      <rPr>
        <rFont val="Arial MT"/>
        <sz val="9.0"/>
      </rPr>
      <t>Upriver Harvest</t>
    </r>
  </si>
  <si>
    <t>Total Chitina     (State and Federal)    all salmonids</t>
  </si>
  <si>
    <t>Total Glennallen (State and Federal) all salmonids</t>
  </si>
  <si>
    <t>Total Glennallen and Chitina</t>
  </si>
  <si>
    <t>Estimate of total harvest</t>
  </si>
  <si>
    <t>Estimate of total Escapement</t>
  </si>
  <si>
    <t>Estimated Exploitation rate</t>
  </si>
  <si>
    <t>Commercial harvest Proportion of total harvest</t>
  </si>
  <si>
    <t>File:</t>
  </si>
  <si>
    <t xml:space="preserve">Age 1.2 </t>
  </si>
  <si>
    <t>Age 1.3</t>
  </si>
  <si>
    <t xml:space="preserve">Gulkana origin Sockeye contributions to various run components based on CWT recoveries or assumptions about age at maturity. </t>
  </si>
  <si>
    <t xml:space="preserve">Assumed age composition = </t>
  </si>
  <si>
    <t>This Info used to account for hatchery origin 1.2 and 1.3 in formulas for those ages in BY Return sheet.  Net effect=Brood Table is approximation of Wild fish only.</t>
  </si>
  <si>
    <t>Hatchery Non-Catch</t>
  </si>
  <si>
    <t>Comm Catch</t>
  </si>
  <si>
    <t>Subs/PU Catch</t>
  </si>
  <si>
    <t>Total Contribution</t>
  </si>
  <si>
    <t>Run</t>
  </si>
  <si>
    <t>BroodStk, Onsite unused</t>
  </si>
  <si>
    <t>Crosswind</t>
  </si>
  <si>
    <t>Summit Lake</t>
  </si>
  <si>
    <t>Brood Stock and Strm Escapment</t>
  </si>
  <si>
    <t>Age (4)</t>
  </si>
  <si>
    <t xml:space="preserve"> Age (5)</t>
  </si>
  <si>
    <t>Catch</t>
  </si>
  <si>
    <t xml:space="preserve">Catch </t>
  </si>
  <si>
    <t>Total</t>
  </si>
  <si>
    <t>Gulkana</t>
  </si>
  <si>
    <t xml:space="preserve">Main Bay </t>
  </si>
  <si>
    <t>Data used untl July 2014</t>
  </si>
  <si>
    <t>Sub/PU as a proportion of Commercial</t>
  </si>
  <si>
    <t>ND</t>
  </si>
  <si>
    <t>Average</t>
  </si>
  <si>
    <t>2004-2013 average</t>
  </si>
  <si>
    <t>See [Socktab.xls]TagReleases! for information about 17/83% maturity schedule.</t>
  </si>
  <si>
    <t>Million</t>
  </si>
  <si>
    <t>1978-2013 average</t>
  </si>
  <si>
    <t>5 year average</t>
  </si>
  <si>
    <t>1961–2016</t>
  </si>
  <si>
    <t>State-Chitina</t>
  </si>
  <si>
    <t>Copper River Sockeye salmon TOTAL RETURN by age by BROOD year, brood years 1961–2009 complete.</t>
  </si>
  <si>
    <t>State-Glennallen</t>
  </si>
  <si>
    <t xml:space="preserve">Hatchery fish are not subtracted out of this brood table. </t>
  </si>
  <si>
    <t>Min</t>
  </si>
  <si>
    <t>Federal-Chitina</t>
  </si>
  <si>
    <t>Max</t>
  </si>
  <si>
    <t>Total Return at Age (Commercial Harvest + Sonar Passage + Delta Escapement)</t>
  </si>
  <si>
    <t>Federal-Glennallen</t>
  </si>
  <si>
    <t>Median</t>
  </si>
  <si>
    <t>Brood</t>
  </si>
  <si>
    <t>Age (2)</t>
  </si>
  <si>
    <t xml:space="preserve"> Age (3)</t>
  </si>
  <si>
    <t xml:space="preserve"> Age  (4)</t>
  </si>
  <si>
    <t>2007–2016</t>
  </si>
  <si>
    <t xml:space="preserve"> Age  (5)</t>
  </si>
  <si>
    <t>Age  (6)</t>
  </si>
  <si>
    <t>Age (7)</t>
  </si>
  <si>
    <t>0.1</t>
  </si>
  <si>
    <t>0.2</t>
  </si>
  <si>
    <t>1.1</t>
  </si>
  <si>
    <t>0.3</t>
  </si>
  <si>
    <t>1.2</t>
  </si>
  <si>
    <t>2.1</t>
  </si>
  <si>
    <t>0.4</t>
  </si>
  <si>
    <t>1.3</t>
  </si>
  <si>
    <t>2.2</t>
  </si>
  <si>
    <t>1.4</t>
  </si>
  <si>
    <t>2.3</t>
  </si>
  <si>
    <t>3.2</t>
  </si>
  <si>
    <t>1.5</t>
  </si>
  <si>
    <t>2.4</t>
  </si>
  <si>
    <t>3.3</t>
  </si>
  <si>
    <t>Age 5</t>
  </si>
  <si>
    <t>Table X.</t>
  </si>
  <si>
    <t xml:space="preserve">Estimated total run size of Copper River sockeye salmon, 1970-2016.  Includes both Copper River wild and hatchery stocks. </t>
  </si>
  <si>
    <t xml:space="preserve">PWS hatchery harvest contributions are removed. </t>
  </si>
  <si>
    <t>CR Delta</t>
  </si>
  <si>
    <t>Estimated</t>
  </si>
  <si>
    <t>Commercial</t>
  </si>
  <si>
    <t>Copper River District Harvests</t>
  </si>
  <si>
    <t>Fed</t>
  </si>
  <si>
    <t>Inriver</t>
  </si>
  <si>
    <t>Aerial index</t>
  </si>
  <si>
    <t xml:space="preserve">UCR </t>
  </si>
  <si>
    <t xml:space="preserve">Total </t>
  </si>
  <si>
    <t>Total Run</t>
  </si>
  <si>
    <t>Harvest</t>
  </si>
  <si>
    <t>Subsistence</t>
  </si>
  <si>
    <t>"home pack"</t>
  </si>
  <si>
    <t>Donated</t>
  </si>
  <si>
    <t>Education</t>
  </si>
  <si>
    <t>assessment</t>
  </si>
  <si>
    <t>times 2</t>
  </si>
  <si>
    <t>past sonar</t>
  </si>
  <si>
    <t>Rank</t>
  </si>
  <si>
    <t xml:space="preserve">Run </t>
  </si>
  <si>
    <t>Number of Age 1.2</t>
  </si>
  <si>
    <t>Number of Age 1.3</t>
  </si>
  <si>
    <t>Estimated Wild Only Numbers</t>
  </si>
  <si>
    <t>CCP</t>
  </si>
  <si>
    <t>UCR sonar</t>
  </si>
  <si>
    <t>Delta Esc</t>
  </si>
  <si>
    <t>Hatchery</t>
  </si>
  <si>
    <t>Total Wild</t>
  </si>
  <si>
    <t>Age 1.2</t>
  </si>
  <si>
    <t>Minimum</t>
  </si>
  <si>
    <t>Maximum</t>
  </si>
  <si>
    <t>Sheet:</t>
  </si>
  <si>
    <t>CommCatch</t>
  </si>
  <si>
    <t>Date:</t>
  </si>
  <si>
    <t>Copper River District Sockeye salmon harvest by age by year. (Wild + enhanced)</t>
  </si>
  <si>
    <t>Copper River commercial catch age compositions, 1965-2016.</t>
  </si>
  <si>
    <t>COMMERCIAL HARVEST, Home Pack, CRD subsistence, Educational, donated, confiscated, and test fishery (all CRD components).</t>
  </si>
  <si>
    <t xml:space="preserve">Data should be copy and pasted in from age composition sheets. </t>
  </si>
  <si>
    <t xml:space="preserve">Hatchery components are subtracted out in the "Wild BY Return"  worksheet to create a wild return broodtable. </t>
  </si>
  <si>
    <t>Percentage of COMMERCIAL CATCH   1/</t>
  </si>
  <si>
    <t>Source</t>
  </si>
  <si>
    <t>Ratio</t>
  </si>
  <si>
    <t>Predicted</t>
  </si>
  <si>
    <t>Actual</t>
  </si>
  <si>
    <t>Dev from</t>
  </si>
  <si>
    <t>Age1.2 in</t>
  </si>
  <si>
    <t>Predict/</t>
  </si>
  <si>
    <t>pdr</t>
  </si>
  <si>
    <t>yr prior</t>
  </si>
  <si>
    <t>to Age 1.3</t>
  </si>
  <si>
    <t>from 1.2/1.3</t>
  </si>
  <si>
    <t>in Current</t>
  </si>
  <si>
    <t>relationship</t>
  </si>
  <si>
    <t>Est.</t>
  </si>
  <si>
    <t>amr</t>
  </si>
  <si>
    <t>Count</t>
  </si>
  <si>
    <t>tr</t>
  </si>
  <si>
    <t>Subs/PU</t>
  </si>
  <si>
    <t>Subsistence and Personal Use fisheries harvest (wild +enhanced)</t>
  </si>
  <si>
    <t>Includes CSD state and federal, GSD state and federal and Batzulnetas harvests.</t>
  </si>
  <si>
    <r>
      <rPr/>
      <t xml:space="preserve">SUBSISTENCE/PERSONAL USE HARVEST </t>
    </r>
    <r>
      <rPr>
        <rFont val="Arial MT"/>
        <color rgb="FFFF0000"/>
        <sz val="12.0"/>
      </rPr>
      <t xml:space="preserve">  2/</t>
    </r>
  </si>
  <si>
    <t xml:space="preserve">Percentage of SUBSISTENCE/PERSONAL USE CATCH </t>
  </si>
  <si>
    <t>Run Year</t>
  </si>
  <si>
    <t>tue</t>
  </si>
  <si>
    <t>2001 AMR APP B.1</t>
  </si>
  <si>
    <t>2002 AMR APP B.1</t>
  </si>
  <si>
    <t>2003 AMR APP B.1</t>
  </si>
  <si>
    <t>2004 AMR APP B.1</t>
  </si>
  <si>
    <t>2005 AMR APP B.1</t>
  </si>
  <si>
    <t>2006 AMR APP B.1</t>
  </si>
  <si>
    <t>2007 AMR APP B.1</t>
  </si>
  <si>
    <t>2008 AMR APP B.1</t>
  </si>
  <si>
    <t>2009 AMR APP B.1</t>
  </si>
  <si>
    <t>2010 AMR APP B.1</t>
  </si>
  <si>
    <t>2011 AMR APP B.1</t>
  </si>
  <si>
    <t>See Harvest Table</t>
  </si>
  <si>
    <t>Web</t>
  </si>
  <si>
    <t>Age composition from otolith readings</t>
  </si>
  <si>
    <t>Age composition from otolith readings updated 12-5-2015</t>
  </si>
  <si>
    <t>Age composition from otolith readings updated 1-14-2017</t>
  </si>
  <si>
    <t>Unstratified age composition..redo when we have catch by date.</t>
  </si>
  <si>
    <t>Three year average</t>
  </si>
  <si>
    <t>Mean</t>
  </si>
  <si>
    <t xml:space="preserve">Min </t>
  </si>
  <si>
    <t xml:space="preserve">Note:  2/   These data are estimated personal use and subsistence sockeye </t>
  </si>
  <si>
    <t xml:space="preserve">   catch for the upper Copper River (expanded for permits not </t>
  </si>
  <si>
    <t xml:space="preserve">   returned).</t>
  </si>
  <si>
    <t>Note:  2/  1967-1973 percentages from Wood Canyon Escapement Data</t>
  </si>
  <si>
    <t xml:space="preserve">  1982-1989 percentage samples taken at Chitina from the fishery.</t>
  </si>
  <si>
    <t>Totals</t>
  </si>
  <si>
    <t>Averages:</t>
  </si>
  <si>
    <t>Recent:</t>
  </si>
  <si>
    <t>2016 Values</t>
  </si>
  <si>
    <t>Sum of 6 Major Age Groups:</t>
  </si>
  <si>
    <t>Average (1961-2006) =</t>
  </si>
  <si>
    <t>Minor Age Groups:</t>
  </si>
  <si>
    <t>Average (1978-1996 =</t>
  </si>
  <si>
    <t>UCRSport</t>
  </si>
  <si>
    <t>Upper Copper River Sport Harvest (Assumed same age composition as PU/Sub)</t>
  </si>
  <si>
    <t>Assumes same age compositions as Sub/PU catch</t>
  </si>
  <si>
    <t>Sport Harvest</t>
  </si>
  <si>
    <t xml:space="preserve">UCR Past Miles Lake ( Includes both wild and enhanced)   </t>
  </si>
  <si>
    <t>Totals 1978 to 1998 estimated by Percentage sockeye in PU/SU times total sonar count.</t>
  </si>
  <si>
    <t xml:space="preserve">Totals from 1999 to present estimated as the total sonar count minus the Chinook salmon inriver estimate </t>
  </si>
  <si>
    <t>UP RIVER "ESCAPEMENT" Past Sonar  /4</t>
  </si>
  <si>
    <t>Percentage  of UPRIVER ESCAPEMENT (estimated from PU/Sub age data)</t>
  </si>
  <si>
    <t/>
  </si>
  <si>
    <t>tcc</t>
  </si>
  <si>
    <t>Preliminary catch used…as of 12-19-2013</t>
  </si>
  <si>
    <t>tdr</t>
  </si>
  <si>
    <t>Derived from cbrsalmn.wk4 : AnnSummry</t>
  </si>
  <si>
    <t>ce</t>
  </si>
  <si>
    <t>Subs/PU sheet</t>
  </si>
  <si>
    <t>Upriver Sockeye Escapement past Miles Lake Sonar minus Subsistence/ Personal Use and sport  sockeye salmon harvest and hatchery brood and escapement.</t>
  </si>
  <si>
    <t>UP RIVER SPAWNING ESCAPEMENT   4/</t>
  </si>
  <si>
    <t xml:space="preserve"> Run Year</t>
  </si>
  <si>
    <t xml:space="preserve">Min   </t>
  </si>
  <si>
    <t xml:space="preserve">Max   </t>
  </si>
  <si>
    <t>Avg</t>
  </si>
  <si>
    <t xml:space="preserve">Note:  4/   1966-73 Peterson Estimates of Sockeye at Wood Canyon </t>
  </si>
  <si>
    <t xml:space="preserve">   or Baird Canyon</t>
  </si>
  <si>
    <t>Note:  4/   1961-65 &amp; 74-77  Aerial index expanded * 5.9 plus subsistence/sport catch</t>
  </si>
  <si>
    <t>Note:  4/   1978-1989  Sonar total salmon escapement at Miles Lake minus estimated chinook component  and enhanced (not catch) component.</t>
  </si>
  <si>
    <t>error checking</t>
  </si>
  <si>
    <t>Total - sum of ages</t>
  </si>
  <si>
    <r>
      <rPr/>
      <t xml:space="preserve">Age 1.1 in ages returned </t>
    </r>
    <r>
      <rPr>
        <rFont val="Arial MT"/>
        <color rgb="FFFF0000"/>
        <sz val="12.0"/>
      </rPr>
      <t>-37; not important</t>
    </r>
  </si>
  <si>
    <t>Rounding error from Sub/PU age proportions</t>
  </si>
  <si>
    <t xml:space="preserve">Not a big issue, but track down at some point. </t>
  </si>
  <si>
    <t>Not a big issue, but track down at some point.</t>
  </si>
  <si>
    <t>Delta escapement estimated by peak aerial index times expansion factor.</t>
  </si>
  <si>
    <t>DELTA ESCAPEMENT   5/</t>
  </si>
  <si>
    <t>Percent of DELTA ESCAPEMENT</t>
  </si>
  <si>
    <r>
      <rPr/>
      <t xml:space="preserve">Estimated </t>
    </r>
    <r>
      <rPr>
        <rFont val="Arial MT"/>
        <b/>
        <color rgb="FFFF0000"/>
        <sz val="14.0"/>
      </rPr>
      <t>wild run size</t>
    </r>
    <r>
      <rPr>
        <rFont val="Arial MT"/>
        <b/>
        <color rgb="FF000000"/>
        <sz val="14.0"/>
      </rPr>
      <t xml:space="preserve"> at age by run year, not Brood year.   Includes comm. harvest + UCR Past Sonar + delta Esc. - Hatchery run.</t>
    </r>
  </si>
  <si>
    <t>Excludes an estimate of the hatchery fish</t>
  </si>
  <si>
    <t>Total Run at Age (Commercial Catch + Sonar Passage + Delta Esc. - Hatchery run)</t>
  </si>
  <si>
    <t>Anomolies from</t>
  </si>
  <si>
    <t>1980-2015</t>
  </si>
  <si>
    <t>1980-2015 average</t>
  </si>
  <si>
    <t xml:space="preserve">Number </t>
  </si>
  <si>
    <t>Proportion</t>
  </si>
  <si>
    <t>CE files</t>
  </si>
  <si>
    <t xml:space="preserve"> Age 4 Total</t>
  </si>
  <si>
    <t xml:space="preserve"> Age  5 Total</t>
  </si>
  <si>
    <t>Age  6 Total</t>
  </si>
  <si>
    <t>AppC03.xls</t>
  </si>
  <si>
    <t>Stratified and weighted but recheck when the age comp is complete.</t>
  </si>
  <si>
    <t>Note:  5/   Sockeye aerial escapement index for Copper River Delta</t>
  </si>
  <si>
    <t xml:space="preserve">   5/   1961-65 Old (TDR #26) aerial survey index * 1.33</t>
  </si>
  <si>
    <t xml:space="preserve">   5/   Aerial escapement figures * 2 to estimate actual spawning population</t>
  </si>
  <si>
    <t xml:space="preserve">   (See columns AL and AM for data)</t>
  </si>
  <si>
    <t>Age 4 Total</t>
  </si>
  <si>
    <t>Age 5 Total</t>
  </si>
  <si>
    <t>Age 6 Total</t>
  </si>
  <si>
    <t>Estimated WILD stock Total Brood year return</t>
  </si>
  <si>
    <t>Copper River Sockeye salmon TOTAL RETURN by age by BROOD year, brood years 1961–2008 complete.</t>
  </si>
  <si>
    <r>
      <rPr/>
      <t xml:space="preserve"> For WILD STOCKS ONLY. </t>
    </r>
    <r>
      <rPr>
        <rFont val="Arial MT"/>
        <b/>
        <color rgb="FFFF0000"/>
        <sz val="12.0"/>
      </rPr>
      <t xml:space="preserve"> Estimated HATCHERY CONTRIBUTIONS EXCLUDED BY SUBTRACTION FOR age 1.2 and 1.3.</t>
    </r>
  </si>
  <si>
    <t>Wild</t>
  </si>
  <si>
    <t>Brood Yr</t>
  </si>
  <si>
    <t>Total BY Return</t>
  </si>
  <si>
    <t>Spawners</t>
  </si>
  <si>
    <t>Graphing area</t>
  </si>
  <si>
    <t>Age</t>
  </si>
  <si>
    <t>Return</t>
  </si>
  <si>
    <t>Ages 1-4</t>
  </si>
  <si>
    <t>BYR</t>
  </si>
  <si>
    <t>Return/spawner</t>
  </si>
  <si>
    <t>Total Return of Brood year include both Wild and Enhanced!!!!</t>
  </si>
  <si>
    <t>EFFECTIVE</t>
  </si>
  <si>
    <t>Total Return of Brood Year</t>
  </si>
  <si>
    <t>Return per</t>
  </si>
  <si>
    <t>Age Wt'd</t>
  </si>
  <si>
    <t>Spawner</t>
  </si>
  <si>
    <t>Parent Yrs</t>
  </si>
  <si>
    <t xml:space="preserve">Commercial </t>
  </si>
  <si>
    <t>Upriver /1</t>
  </si>
  <si>
    <t>Sub/PU</t>
  </si>
  <si>
    <t>Spawning Escapement</t>
  </si>
  <si>
    <t>per</t>
  </si>
  <si>
    <t>Recent</t>
  </si>
  <si>
    <t>Similar 6</t>
  </si>
  <si>
    <t>Years</t>
  </si>
  <si>
    <t>Past Sonar</t>
  </si>
  <si>
    <t>Sport</t>
  </si>
  <si>
    <t>Upriver</t>
  </si>
  <si>
    <t>Delta</t>
  </si>
  <si>
    <t>ln(R/S)</t>
  </si>
  <si>
    <t>5 Yr Avg</t>
  </si>
  <si>
    <t>10 Yr Avg</t>
  </si>
  <si>
    <t>PY Esc Avg</t>
  </si>
  <si>
    <t xml:space="preserve">Delta </t>
  </si>
  <si>
    <t>UCR past sonar</t>
  </si>
  <si>
    <t>63-68</t>
  </si>
  <si>
    <t>64-69</t>
  </si>
  <si>
    <t>65-70</t>
  </si>
  <si>
    <t>66-71</t>
  </si>
  <si>
    <t>67-72</t>
  </si>
  <si>
    <t>68-73</t>
  </si>
  <si>
    <t>69-74</t>
  </si>
  <si>
    <t>70-75</t>
  </si>
  <si>
    <t>71-76</t>
  </si>
  <si>
    <t>72-77</t>
  </si>
  <si>
    <t>73-78</t>
  </si>
  <si>
    <t>74-79</t>
  </si>
  <si>
    <t>75-80</t>
  </si>
  <si>
    <t>76-81</t>
  </si>
  <si>
    <t>77-82</t>
  </si>
  <si>
    <t>78-83</t>
  </si>
  <si>
    <t>79-84</t>
  </si>
  <si>
    <t>1965-2015</t>
  </si>
  <si>
    <t>1978-2015</t>
  </si>
  <si>
    <t>80-85</t>
  </si>
  <si>
    <t>2015 as a percent of 1978-2015 average =</t>
  </si>
  <si>
    <t>81-86</t>
  </si>
  <si>
    <t>82-87</t>
  </si>
  <si>
    <t>83-88</t>
  </si>
  <si>
    <t>84-89</t>
  </si>
  <si>
    <t>85-90</t>
  </si>
  <si>
    <t>86-91</t>
  </si>
  <si>
    <t>87-92</t>
  </si>
  <si>
    <t>88-93</t>
  </si>
  <si>
    <t>89-94</t>
  </si>
  <si>
    <t>90-95</t>
  </si>
  <si>
    <t>91-96</t>
  </si>
  <si>
    <t>92-97</t>
  </si>
  <si>
    <t>93-98</t>
  </si>
  <si>
    <t>94-99</t>
  </si>
  <si>
    <t>95-00</t>
  </si>
  <si>
    <t>96-01</t>
  </si>
  <si>
    <t>97-02</t>
  </si>
  <si>
    <t>98-03</t>
  </si>
  <si>
    <t>99-04</t>
  </si>
  <si>
    <t>Copper River Sockeye Brood Year Returns and R/S</t>
  </si>
  <si>
    <t>00-05</t>
  </si>
  <si>
    <t>01-06</t>
  </si>
  <si>
    <t>02-07</t>
  </si>
  <si>
    <t>03-08</t>
  </si>
  <si>
    <t>04-09</t>
  </si>
  <si>
    <t>05-10</t>
  </si>
  <si>
    <t>06-11</t>
  </si>
  <si>
    <t>07-12</t>
  </si>
  <si>
    <t>08-13</t>
  </si>
  <si>
    <t>09-14</t>
  </si>
  <si>
    <t>Long Lk</t>
  </si>
  <si>
    <t>LONG LAKE ESCAPEMENT   3/</t>
  </si>
  <si>
    <t>Percent of LONG LAKE ESCAPEMENT</t>
  </si>
  <si>
    <t>10-15</t>
  </si>
  <si>
    <t>1982</t>
  </si>
  <si>
    <t>1983</t>
  </si>
  <si>
    <t>1984</t>
  </si>
  <si>
    <t>1985</t>
  </si>
  <si>
    <t>1986</t>
  </si>
  <si>
    <t>1987</t>
  </si>
  <si>
    <t>1988</t>
  </si>
  <si>
    <t>11-16</t>
  </si>
  <si>
    <t>1989</t>
  </si>
  <si>
    <t>1990</t>
  </si>
  <si>
    <t>Note:  3/   Weir count data for sockeye escapement at Long Lake.</t>
  </si>
  <si>
    <t>12-17</t>
  </si>
  <si>
    <t>13-18</t>
  </si>
  <si>
    <t>1996 PY's Age wtd Delta Esc:</t>
  </si>
  <si>
    <t>1996 PY's Age wtd UCR Esc:</t>
  </si>
  <si>
    <t>Sum</t>
  </si>
  <si>
    <t>%</t>
  </si>
  <si>
    <t>Average (1961-1996) =</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</si>
</sst>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_(* #,##0_);_(* \(#,##0\);_(* &quot;-&quot;??_);_(@_)"/>
    <numFmt numFmtId="165" formatCode="#,##0.0000"/>
    <numFmt numFmtId="166" formatCode="0.0000"/>
    <numFmt numFmtId="167" formatCode="mm/dd/yy_)"/>
    <numFmt numFmtId="168" formatCode="mm/dd/yyyy"/>
    <numFmt numFmtId="169" formatCode="0.00_)"/>
    <numFmt numFmtId="170" formatCode="0_)"/>
    <numFmt numFmtId="171" formatCode="0.000_)"/>
    <numFmt numFmtId="172" formatCode="0.0"/>
    <numFmt numFmtId="173" formatCode="0.0000000000000000000_)"/>
    <numFmt numFmtId="174" formatCode="0.00_);[Red]\(0.00\)"/>
    <numFmt numFmtId="175" formatCode="0.0%"/>
    <numFmt numFmtId="176" formatCode="0.000"/>
  </numFmts>
  <fonts count="62">
    <font>
      <sz val="12.0"/>
      <color rgb="FF000000"/>
      <name val="Arimo"/>
    </font>
    <font>
      <sz val="12.0"/>
      <color rgb="FF3366FF"/>
      <name val="Times New Roman"/>
    </font>
    <font>
      <sz val="12.0"/>
      <color rgb="FF0000FF"/>
      <name val="Arimo"/>
    </font>
    <font>
      <sz val="12.0"/>
      <name val="Arimo"/>
    </font>
    <font>
      <b/>
      <sz val="18.0"/>
      <color rgb="FF000000"/>
      <name val="Arimo"/>
    </font>
    <font>
      <sz val="14.0"/>
      <name val="Arimo"/>
    </font>
    <font>
      <strike/>
      <sz val="12.0"/>
      <name val="Arimo"/>
    </font>
    <font>
      <sz val="12.0"/>
      <name val="Times New Roman"/>
    </font>
    <font>
      <sz val="12.0"/>
      <color rgb="FFFF0000"/>
      <name val="Arimo"/>
    </font>
    <font/>
    <font>
      <sz val="12.0"/>
      <color rgb="FF000000"/>
      <name val="Times New Roman"/>
    </font>
    <font>
      <sz val="10.0"/>
      <name val="Arimo"/>
    </font>
    <font>
      <sz val="9.0"/>
      <name val="Arimo"/>
    </font>
    <font>
      <sz val="14.0"/>
      <name val="Times New Roman"/>
    </font>
    <font>
      <sz val="10.0"/>
      <color rgb="FFFF0000"/>
      <name val="Arimo"/>
    </font>
    <font>
      <sz val="10.0"/>
      <color rgb="FF0000FF"/>
      <name val="Arimo"/>
    </font>
    <font>
      <sz val="12.0"/>
      <color rgb="FF3366FF"/>
      <name val="Arimo"/>
    </font>
    <font>
      <sz val="10.0"/>
      <color rgb="FF000000"/>
      <name val="Arimo"/>
    </font>
    <font>
      <sz val="10.0"/>
      <color rgb="FF0000FF"/>
      <name val="Times New Roman"/>
    </font>
    <font>
      <sz val="10.0"/>
      <color rgb="FF000000"/>
      <name val="Times New Roman"/>
    </font>
    <font>
      <sz val="10.0"/>
      <name val="Times New Roman"/>
    </font>
    <font>
      <sz val="9.0"/>
      <color rgb="FFFF0000"/>
      <name val="Arimo"/>
    </font>
    <font>
      <sz val="10.0"/>
      <color rgb="FFFFCC00"/>
      <name val="Times New Roman"/>
    </font>
    <font>
      <sz val="10.0"/>
      <color rgb="FFFF0000"/>
      <name val="Times New Roman"/>
    </font>
    <font>
      <sz val="12.0"/>
      <color rgb="FF00CCFF"/>
      <name val="Arimo"/>
    </font>
    <font>
      <sz val="8.0"/>
      <name val="Times New Roman"/>
    </font>
    <font>
      <sz val="8.0"/>
      <color rgb="FF0000FF"/>
      <name val="Times New Roman"/>
    </font>
    <font>
      <sz val="10.0"/>
      <color rgb="FF3366FF"/>
      <name val="Times New Roman"/>
    </font>
    <font>
      <sz val="8.0"/>
      <color rgb="FF000000"/>
      <name val="Times New Roman"/>
    </font>
    <font>
      <sz val="12.0"/>
      <color rgb="FF0066CC"/>
      <name val="Arimo"/>
    </font>
    <font>
      <sz val="8.0"/>
      <name val="Arimo"/>
    </font>
    <font>
      <sz val="8.0"/>
      <color rgb="FFFF0000"/>
      <name val="Times New Roman"/>
    </font>
    <font>
      <b/>
      <sz val="14.0"/>
      <name val="Arimo"/>
    </font>
    <font>
      <b/>
      <sz val="16.0"/>
      <color rgb="FF000000"/>
      <name val="Arimo"/>
    </font>
    <font>
      <b/>
      <sz val="12.0"/>
      <color rgb="FFFF0000"/>
      <name val="Arimo"/>
    </font>
    <font>
      <b/>
      <sz val="12.0"/>
      <name val="Arimo"/>
    </font>
    <font>
      <b/>
      <sz val="8.0"/>
      <name val="Times New Roman"/>
    </font>
    <font>
      <b/>
      <sz val="16.0"/>
      <name val="Arimo"/>
    </font>
    <font>
      <sz val="24.0"/>
      <color rgb="FFFF0000"/>
      <name val="Arimo"/>
    </font>
    <font>
      <sz val="12.0"/>
      <color rgb="FF0000FF"/>
      <name val="Times New Roman"/>
    </font>
    <font>
      <sz val="18.0"/>
      <color rgb="FFFF0000"/>
      <name val="Times New Roman"/>
    </font>
    <font>
      <b/>
      <sz val="12.0"/>
      <color rgb="FFFF0000"/>
      <name val="Times New Roman"/>
    </font>
    <font>
      <sz val="12.0"/>
      <color rgb="FFFF0000"/>
      <name val="Times New Roman"/>
    </font>
    <font>
      <sz val="12.0"/>
      <color rgb="FF800080"/>
      <name val="Times New Roman"/>
    </font>
    <font>
      <b/>
      <sz val="18.0"/>
      <color rgb="FFFF0000"/>
      <name val="Arimo"/>
    </font>
    <font>
      <b/>
      <sz val="16.0"/>
      <color rgb="FFFF0000"/>
      <name val="Arimo"/>
    </font>
    <font>
      <sz val="12.0"/>
      <color rgb="FF800080"/>
      <name val="Arimo"/>
    </font>
    <font>
      <sz val="12.0"/>
      <color rgb="FF0C0C0C"/>
      <name val="Times New Roman"/>
    </font>
    <font>
      <u/>
      <sz val="14.0"/>
      <color rgb="FF0000FF"/>
      <name val="Arimo"/>
    </font>
    <font>
      <sz val="14.0"/>
      <color rgb="FF000000"/>
      <name val="Times New Roman"/>
    </font>
    <font>
      <sz val="12.0"/>
      <color rgb="FF008000"/>
      <name val="Arimo"/>
    </font>
    <font>
      <sz val="12.0"/>
      <color rgb="FFFF6600"/>
      <name val="Arimo"/>
    </font>
    <font>
      <sz val="18.0"/>
      <color rgb="FFFF0000"/>
      <name val="Arimo"/>
    </font>
    <font>
      <b/>
      <sz val="14.0"/>
      <color rgb="FF000000"/>
      <name val="Arimo"/>
    </font>
    <font>
      <sz val="16.0"/>
      <color rgb="FFFF0000"/>
      <name val="Arimo"/>
    </font>
    <font>
      <b/>
      <sz val="11.0"/>
      <color rgb="FF000000"/>
      <name val="Calibri"/>
    </font>
    <font>
      <sz val="11.0"/>
      <color rgb="FF000000"/>
      <name val="Calibri"/>
    </font>
    <font>
      <b/>
      <sz val="12.0"/>
      <color rgb="FF000000"/>
      <name val="Arimo"/>
    </font>
    <font>
      <sz val="12.0"/>
      <color rgb="FFFF00FF"/>
      <name val="Arimo"/>
    </font>
    <font>
      <sz val="32.0"/>
      <name val="Times New Roman"/>
    </font>
    <font>
      <b/>
      <u/>
      <sz val="14.0"/>
      <color rgb="FF0000FF"/>
      <name val="Times New Roman"/>
    </font>
    <font>
      <b/>
      <sz val="14.0"/>
      <color rgb="FF0000FF"/>
      <name val="Times New Roman"/>
    </font>
  </fonts>
  <fills count="10">
    <fill>
      <patternFill patternType="none"/>
    </fill>
    <fill>
      <patternFill patternType="lightGray"/>
    </fill>
    <fill>
      <patternFill patternType="solid">
        <fgColor rgb="FFFFCC00"/>
        <bgColor rgb="FFFFCC00"/>
      </patternFill>
    </fill>
    <fill>
      <patternFill patternType="solid">
        <fgColor rgb="FF99CC00"/>
        <bgColor rgb="FF99CC00"/>
      </patternFill>
    </fill>
    <fill>
      <patternFill patternType="solid">
        <fgColor rgb="FFE5B8B7"/>
        <bgColor rgb="FFE5B8B7"/>
      </patternFill>
    </fill>
    <fill>
      <patternFill patternType="solid">
        <fgColor rgb="FF00CCFF"/>
        <bgColor rgb="FF00CCFF"/>
      </patternFill>
    </fill>
    <fill>
      <patternFill patternType="solid">
        <fgColor rgb="FFFFFF00"/>
        <bgColor rgb="FFFFFF00"/>
      </patternFill>
    </fill>
    <fill>
      <patternFill patternType="solid">
        <fgColor rgb="FFB2A1C7"/>
        <bgColor rgb="FFB2A1C7"/>
      </patternFill>
    </fill>
    <fill>
      <patternFill patternType="solid">
        <fgColor rgb="FF008000"/>
        <bgColor rgb="FF008000"/>
      </patternFill>
    </fill>
    <fill>
      <patternFill patternType="solid">
        <fgColor rgb="FFFFFFFF"/>
        <bgColor rgb="FFFFFFFF"/>
      </patternFill>
    </fill>
  </fills>
  <borders count="42">
    <border>
      <left/>
      <right/>
      <top/>
      <bottom/>
    </border>
    <border>
      <left/>
      <right/>
      <top style="thin">
        <color rgb="FF000000"/>
      </top>
      <bottom style="thin">
        <color rgb="FF000000"/>
      </bottom>
    </border>
    <border>
      <left/>
      <right/>
      <top style="thin">
        <color rgb="FF000000"/>
      </top>
      <bottom/>
    </border>
    <border>
      <left style="thin">
        <color rgb="FF000000"/>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medium">
        <color rgb="FF000000"/>
      </right>
      <top style="medium">
        <color rgb="FF000000"/>
      </top>
      <bottom/>
    </border>
    <border>
      <left style="medium">
        <color rgb="FF000000"/>
      </left>
      <right style="medium">
        <color rgb="FF000000"/>
      </right>
      <top/>
      <bottom/>
    </border>
    <border>
      <left/>
      <right style="medium">
        <color rgb="FF000000"/>
      </right>
      <top style="medium">
        <color rgb="FF000000"/>
      </top>
      <bottom/>
    </border>
    <border>
      <left/>
      <right style="medium">
        <color rgb="FF000000"/>
      </right>
      <top/>
      <bottom/>
    </border>
    <border>
      <left style="medium">
        <color rgb="FF000000"/>
      </left>
      <right style="medium">
        <color rgb="FF000000"/>
      </right>
      <top/>
      <bottom style="medium">
        <color rgb="FF000000"/>
      </bottom>
    </border>
    <border>
      <left style="medium">
        <color rgb="FF000000"/>
      </left>
      <right/>
      <top style="medium">
        <color rgb="FF000000"/>
      </top>
      <bottom/>
    </border>
    <border>
      <left style="medium">
        <color rgb="FF000000"/>
      </left>
      <right/>
      <top/>
      <bottom/>
    </border>
    <border>
      <left style="thin">
        <color rgb="FF000000"/>
      </left>
      <right style="thin">
        <color rgb="FF000000"/>
      </right>
      <top/>
      <bottom/>
    </border>
    <border>
      <left/>
      <right/>
      <top style="medium">
        <color rgb="FF000000"/>
      </top>
      <bottom/>
    </border>
    <border>
      <left/>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style="medium">
        <color rgb="FF000000"/>
      </top>
      <bottom/>
    </border>
    <border>
      <left style="medium">
        <color rgb="FF000000"/>
      </left>
      <right style="medium">
        <color rgb="FF000000"/>
      </right>
      <top/>
      <bottom style="thin">
        <color rgb="FF000000"/>
      </bottom>
    </border>
    <border>
      <left style="medium">
        <color rgb="FF000000"/>
      </left>
      <right style="thin">
        <color rgb="FF000000"/>
      </right>
      <top style="medium">
        <color rgb="FF000000"/>
      </top>
      <bottom/>
    </border>
    <border>
      <left/>
      <right style="thin">
        <color rgb="FF000000"/>
      </right>
      <top style="medium">
        <color rgb="FF000000"/>
      </top>
      <bottom style="thin">
        <color rgb="FF000000"/>
      </bottom>
    </border>
    <border>
      <left style="thin">
        <color rgb="FF000000"/>
      </left>
      <right/>
      <top style="medium">
        <color rgb="FF000000"/>
      </top>
      <bottom/>
    </border>
    <border>
      <left style="medium">
        <color rgb="FF000000"/>
      </left>
      <right style="thin">
        <color rgb="FF000000"/>
      </right>
      <top/>
      <bottom/>
    </border>
    <border>
      <left style="thin">
        <color rgb="FF000000"/>
      </left>
      <right style="thin">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border>
    <border>
      <left style="thin">
        <color rgb="FF333300"/>
      </left>
      <right style="thin">
        <color rgb="FF333300"/>
      </right>
      <top style="thin">
        <color rgb="FF333300"/>
      </top>
      <bottom/>
    </border>
    <border>
      <left style="thin">
        <color rgb="FF333300"/>
      </left>
      <right style="thin">
        <color rgb="FF333300"/>
      </right>
      <top/>
      <bottom/>
    </border>
    <border>
      <left style="thick">
        <color rgb="FF000000"/>
      </left>
      <right style="thick">
        <color rgb="FF000000"/>
      </right>
      <top style="thick">
        <color rgb="FF000000"/>
      </top>
      <bottom/>
    </border>
    <border>
      <left style="thick">
        <color rgb="FF000000"/>
      </left>
      <right style="thick">
        <color rgb="FF000000"/>
      </right>
      <top/>
      <bottom/>
    </border>
    <border>
      <left style="thin">
        <color rgb="FF000000"/>
      </left>
      <right style="medium">
        <color rgb="FF000000"/>
      </right>
      <top/>
      <bottom/>
    </border>
  </borders>
  <cellStyleXfs count="1">
    <xf borderId="0" fillId="0" fontId="0" numFmtId="0" applyAlignment="1" applyFont="1"/>
  </cellStyleXfs>
  <cellXfs count="603">
    <xf borderId="0" fillId="0" fontId="0" numFmtId="0" xfId="0" applyAlignment="1" applyFont="1">
      <alignment/>
    </xf>
    <xf borderId="0" fillId="0" fontId="1" numFmtId="0" xfId="0" applyFont="1"/>
    <xf borderId="0" fillId="0" fontId="2" numFmtId="0" xfId="0" applyFont="1"/>
    <xf borderId="0" fillId="0" fontId="3" numFmtId="0" xfId="0" applyFont="1"/>
    <xf borderId="0" fillId="0" fontId="4" numFmtId="0" xfId="0" applyFont="1"/>
    <xf borderId="0" fillId="0" fontId="5" numFmtId="0" xfId="0" applyFont="1"/>
    <xf borderId="1" fillId="0" fontId="3" numFmtId="0" xfId="0" applyBorder="1" applyFont="1"/>
    <xf borderId="0" fillId="0" fontId="6" numFmtId="0" xfId="0" applyFont="1"/>
    <xf borderId="1" fillId="0" fontId="7" numFmtId="0" xfId="0" applyAlignment="1" applyBorder="1" applyFont="1">
      <alignment horizontal="right" wrapText="1"/>
    </xf>
    <xf borderId="0" fillId="0" fontId="8" numFmtId="0" xfId="0" applyFont="1"/>
    <xf borderId="1" fillId="0" fontId="9" numFmtId="0" xfId="0" applyBorder="1" applyFont="1"/>
    <xf borderId="1" fillId="2" fontId="7" numFmtId="0" xfId="0" applyAlignment="1" applyBorder="1" applyFill="1" applyFont="1">
      <alignment horizontal="center"/>
    </xf>
    <xf borderId="0" fillId="0" fontId="7" numFmtId="0" xfId="0" applyFont="1"/>
    <xf borderId="1" fillId="3" fontId="7" numFmtId="0" xfId="0" applyAlignment="1" applyBorder="1" applyFill="1" applyFont="1">
      <alignment horizontal="center"/>
    </xf>
    <xf borderId="1" fillId="3" fontId="7" numFmtId="0" xfId="0" applyAlignment="1" applyBorder="1" applyFont="1">
      <alignment horizontal="right" wrapText="1"/>
    </xf>
    <xf borderId="1" fillId="0" fontId="7" numFmtId="0" xfId="0" applyAlignment="1" applyBorder="1" applyFont="1">
      <alignment horizontal="right"/>
    </xf>
    <xf borderId="1" fillId="0" fontId="3" numFmtId="0" xfId="0" applyAlignment="1" applyBorder="1" applyFont="1">
      <alignment horizontal="center"/>
    </xf>
    <xf borderId="0" fillId="0" fontId="7" numFmtId="0" xfId="0" applyAlignment="1" applyFont="1">
      <alignment horizontal="center"/>
    </xf>
    <xf borderId="0" fillId="0" fontId="1" numFmtId="3" xfId="0" applyFont="1" applyNumberFormat="1"/>
    <xf borderId="0" fillId="0" fontId="1" numFmtId="37" xfId="0" applyFont="1" applyNumberFormat="1"/>
    <xf borderId="0" fillId="0" fontId="1" numFmtId="2" xfId="0" applyFont="1" applyNumberFormat="1"/>
    <xf borderId="0" fillId="0" fontId="10" numFmtId="3" xfId="0" applyFont="1" applyNumberFormat="1"/>
    <xf borderId="0" fillId="0" fontId="3" numFmtId="2" xfId="0" applyFont="1" applyNumberFormat="1"/>
    <xf borderId="1" fillId="0" fontId="11" numFmtId="0" xfId="0" applyAlignment="1" applyBorder="1" applyFont="1">
      <alignment horizontal="center"/>
    </xf>
    <xf borderId="1" fillId="4" fontId="12" numFmtId="0" xfId="0" applyAlignment="1" applyBorder="1" applyFill="1" applyFont="1">
      <alignment horizontal="right" wrapText="1"/>
    </xf>
    <xf borderId="2" fillId="4" fontId="12" numFmtId="0" xfId="0" applyAlignment="1" applyBorder="1" applyFont="1">
      <alignment horizontal="right" wrapText="1"/>
    </xf>
    <xf borderId="2" fillId="3" fontId="12" numFmtId="0" xfId="0" applyAlignment="1" applyBorder="1" applyFont="1">
      <alignment horizontal="right" wrapText="1"/>
    </xf>
    <xf borderId="1" fillId="5" fontId="11" numFmtId="0" xfId="0" applyAlignment="1" applyBorder="1" applyFill="1" applyFont="1">
      <alignment horizontal="right" wrapText="1"/>
    </xf>
    <xf borderId="1" fillId="3" fontId="11" numFmtId="0" xfId="0" applyAlignment="1" applyBorder="1" applyFont="1">
      <alignment horizontal="right" wrapText="1"/>
    </xf>
    <xf borderId="3" fillId="0" fontId="3" numFmtId="0" xfId="0" applyBorder="1" applyFont="1"/>
    <xf borderId="2" fillId="0" fontId="3" numFmtId="0" xfId="0" applyBorder="1" applyFont="1"/>
    <xf borderId="4" fillId="0" fontId="3" numFmtId="0" xfId="0" applyBorder="1" applyFont="1"/>
    <xf borderId="5" fillId="0" fontId="3" numFmtId="0" xfId="0" applyBorder="1" applyFont="1"/>
    <xf borderId="0" fillId="0" fontId="3" numFmtId="0" xfId="0" applyFont="1"/>
    <xf borderId="6" fillId="0" fontId="3" numFmtId="0" xfId="0" applyBorder="1" applyFont="1"/>
    <xf borderId="0" fillId="3" fontId="13" numFmtId="0" xfId="0" applyAlignment="1" applyBorder="1" applyFont="1">
      <alignment horizontal="right" wrapText="1"/>
    </xf>
    <xf borderId="7" fillId="0" fontId="3" numFmtId="0" xfId="0" applyBorder="1" applyFont="1"/>
    <xf borderId="8" fillId="0" fontId="3" numFmtId="0" xfId="0" applyBorder="1" applyFont="1"/>
    <xf borderId="9" fillId="0" fontId="3" numFmtId="0" xfId="0" applyBorder="1" applyFont="1"/>
    <xf borderId="0" fillId="0" fontId="11" numFmtId="0" xfId="0" applyAlignment="1" applyFont="1">
      <alignment horizontal="center"/>
    </xf>
    <xf borderId="5" fillId="0" fontId="2" numFmtId="0" xfId="0" applyBorder="1" applyFont="1"/>
    <xf borderId="0" fillId="0" fontId="12" numFmtId="0" xfId="0" applyAlignment="1" applyFont="1">
      <alignment horizontal="right" wrapText="1"/>
    </xf>
    <xf borderId="10" fillId="0" fontId="14" numFmtId="3" xfId="0" applyBorder="1" applyFont="1" applyNumberFormat="1"/>
    <xf borderId="0" fillId="0" fontId="14" numFmtId="164" xfId="0" applyFont="1" applyNumberFormat="1"/>
    <xf borderId="0" fillId="0" fontId="11" numFmtId="0" xfId="0" applyAlignment="1" applyFont="1">
      <alignment horizontal="right" wrapText="1"/>
    </xf>
    <xf borderId="0" fillId="0" fontId="15" numFmtId="164" xfId="0" applyAlignment="1" applyFont="1" applyNumberFormat="1">
      <alignment horizontal="right" wrapText="1"/>
    </xf>
    <xf borderId="0" fillId="0" fontId="16" numFmtId="3" xfId="0" applyFont="1" applyNumberFormat="1"/>
    <xf borderId="0" fillId="0" fontId="3" numFmtId="3" xfId="0" applyFont="1" applyNumberFormat="1"/>
    <xf borderId="11" fillId="0" fontId="14" numFmtId="3" xfId="0" applyBorder="1" applyFont="1" applyNumberFormat="1"/>
    <xf borderId="0" fillId="0" fontId="17" numFmtId="164" xfId="0" applyFont="1" applyNumberFormat="1"/>
    <xf borderId="0" fillId="6" fontId="1" numFmtId="3" xfId="0" applyBorder="1" applyFill="1" applyFont="1" applyNumberFormat="1"/>
    <xf borderId="10" fillId="0" fontId="17" numFmtId="3" xfId="0" applyBorder="1" applyFont="1" applyNumberFormat="1"/>
    <xf borderId="0" fillId="6" fontId="10" numFmtId="3" xfId="0" applyBorder="1" applyFont="1" applyNumberFormat="1"/>
    <xf borderId="11" fillId="0" fontId="17" numFmtId="3" xfId="0" applyBorder="1" applyFont="1" applyNumberFormat="1"/>
    <xf borderId="12" fillId="0" fontId="17" numFmtId="164" xfId="0" applyBorder="1" applyFont="1" applyNumberFormat="1"/>
    <xf borderId="13" fillId="0" fontId="17" numFmtId="164" xfId="0" applyBorder="1" applyFont="1" applyNumberFormat="1"/>
    <xf borderId="14" fillId="0" fontId="17" numFmtId="3" xfId="0" applyBorder="1" applyFont="1" applyNumberFormat="1"/>
    <xf borderId="14" fillId="0" fontId="14" numFmtId="3" xfId="0" applyBorder="1" applyFont="1" applyNumberFormat="1"/>
    <xf borderId="0" fillId="0" fontId="11" numFmtId="3" xfId="0" applyFont="1" applyNumberFormat="1"/>
    <xf borderId="0" fillId="0" fontId="15" numFmtId="165" xfId="0" applyFont="1" applyNumberFormat="1"/>
    <xf borderId="0" fillId="0" fontId="18" numFmtId="3" xfId="0" applyFont="1" applyNumberFormat="1"/>
    <xf borderId="11" fillId="0" fontId="17" numFmtId="164" xfId="0" applyBorder="1" applyFont="1" applyNumberFormat="1"/>
    <xf borderId="0" fillId="6" fontId="15" numFmtId="165" xfId="0" applyBorder="1" applyFont="1" applyNumberFormat="1"/>
    <xf borderId="15" fillId="0" fontId="19" numFmtId="3" xfId="0" applyBorder="1" applyFont="1" applyNumberFormat="1"/>
    <xf borderId="10" fillId="0" fontId="18" numFmtId="3" xfId="0" applyBorder="1" applyFont="1" applyNumberFormat="1"/>
    <xf borderId="16" fillId="0" fontId="19" numFmtId="3" xfId="0" applyBorder="1" applyFont="1" applyNumberFormat="1"/>
    <xf borderId="11" fillId="0" fontId="18" numFmtId="3" xfId="0" applyBorder="1" applyFont="1" applyNumberFormat="1"/>
    <xf borderId="0" fillId="6" fontId="18" numFmtId="3" xfId="0" applyBorder="1" applyFont="1" applyNumberFormat="1"/>
    <xf borderId="0" fillId="0" fontId="3" numFmtId="0" xfId="0" applyAlignment="1" applyFont="1">
      <alignment horizontal="center"/>
    </xf>
    <xf borderId="0" fillId="6" fontId="14" numFmtId="165" xfId="0" applyBorder="1" applyFont="1" applyNumberFormat="1"/>
    <xf borderId="11" fillId="0" fontId="19" numFmtId="3" xfId="0" applyBorder="1" applyFont="1" applyNumberFormat="1"/>
    <xf borderId="11" fillId="0" fontId="20" numFmtId="3" xfId="0" applyBorder="1" applyFont="1" applyNumberFormat="1"/>
    <xf borderId="0" fillId="6" fontId="3" numFmtId="0" xfId="0" applyBorder="1" applyFont="1"/>
    <xf borderId="0" fillId="0" fontId="15" numFmtId="0" xfId="0" applyFont="1"/>
    <xf borderId="8" fillId="0" fontId="21" numFmtId="0" xfId="0" applyAlignment="1" applyBorder="1" applyFont="1">
      <alignment horizontal="center" wrapText="1"/>
    </xf>
    <xf borderId="8" fillId="0" fontId="9" numFmtId="0" xfId="0" applyBorder="1" applyFont="1"/>
    <xf borderId="8" fillId="6" fontId="3" numFmtId="0" xfId="0" applyAlignment="1" applyBorder="1" applyFont="1">
      <alignment horizontal="center"/>
    </xf>
    <xf borderId="8" fillId="0" fontId="9" numFmtId="0" xfId="0" applyBorder="1" applyFont="1"/>
    <xf borderId="8" fillId="0" fontId="9" numFmtId="0" xfId="0" applyBorder="1" applyFont="1"/>
    <xf borderId="0" fillId="7" fontId="3" numFmtId="0" xfId="0" applyAlignment="1" applyBorder="1" applyFill="1" applyFont="1">
      <alignment horizontal="right" wrapText="1"/>
    </xf>
    <xf borderId="2" fillId="2" fontId="11" numFmtId="0" xfId="0" applyAlignment="1" applyBorder="1" applyFont="1">
      <alignment horizontal="right" wrapText="1"/>
    </xf>
    <xf borderId="2" fillId="2" fontId="14" numFmtId="0" xfId="0" applyAlignment="1" applyBorder="1" applyFont="1">
      <alignment horizontal="center" wrapText="1"/>
    </xf>
    <xf borderId="2" fillId="2" fontId="11" numFmtId="0" xfId="0" applyAlignment="1" applyBorder="1" applyFont="1">
      <alignment horizontal="center" wrapText="1"/>
    </xf>
    <xf borderId="1" fillId="3" fontId="11" numFmtId="0" xfId="0" applyAlignment="1" applyBorder="1" applyFont="1">
      <alignment horizontal="center" wrapText="1"/>
    </xf>
    <xf borderId="1" fillId="8" fontId="11" numFmtId="0" xfId="0" applyAlignment="1" applyBorder="1" applyFill="1" applyFont="1">
      <alignment horizontal="right" wrapText="1"/>
    </xf>
    <xf borderId="1" fillId="6" fontId="11" numFmtId="0" xfId="0" applyAlignment="1" applyBorder="1" applyFont="1">
      <alignment horizontal="right" wrapText="1"/>
    </xf>
    <xf borderId="1" fillId="6" fontId="12" numFmtId="0" xfId="0" applyAlignment="1" applyBorder="1" applyFont="1">
      <alignment horizontal="right" wrapText="1"/>
    </xf>
    <xf borderId="2" fillId="6" fontId="12" numFmtId="0" xfId="0" applyAlignment="1" applyBorder="1" applyFont="1">
      <alignment horizontal="right" wrapText="1"/>
    </xf>
    <xf borderId="0" fillId="7" fontId="12" numFmtId="0" xfId="0" applyAlignment="1" applyBorder="1" applyFont="1">
      <alignment horizontal="right" wrapText="1"/>
    </xf>
    <xf borderId="0" fillId="6" fontId="12" numFmtId="0" xfId="0" applyAlignment="1" applyBorder="1" applyFont="1">
      <alignment horizontal="right" wrapText="1"/>
    </xf>
    <xf borderId="0" fillId="0" fontId="3" numFmtId="0" xfId="0" applyAlignment="1" applyFont="1">
      <alignment horizontal="right" wrapText="1"/>
    </xf>
    <xf borderId="0" fillId="0" fontId="20" numFmtId="1" xfId="0" applyAlignment="1" applyFont="1" applyNumberFormat="1">
      <alignment horizontal="center"/>
    </xf>
    <xf borderId="17" fillId="0" fontId="19" numFmtId="3" xfId="0" applyBorder="1" applyFont="1" applyNumberFormat="1"/>
    <xf borderId="0" fillId="0" fontId="19" numFmtId="3" xfId="0" applyAlignment="1" applyFont="1" applyNumberFormat="1">
      <alignment horizontal="right"/>
    </xf>
    <xf borderId="0" fillId="0" fontId="19" numFmtId="3" xfId="0" applyFont="1" applyNumberFormat="1"/>
    <xf borderId="0" fillId="0" fontId="20" numFmtId="3" xfId="0" applyAlignment="1" applyFont="1" applyNumberFormat="1">
      <alignment horizontal="right" vertical="top" wrapText="1"/>
    </xf>
    <xf borderId="0" fillId="0" fontId="18" numFmtId="3" xfId="0" applyAlignment="1" applyFont="1" applyNumberFormat="1">
      <alignment horizontal="right" wrapText="1"/>
    </xf>
    <xf borderId="0" fillId="6" fontId="20" numFmtId="0" xfId="0" applyBorder="1" applyFont="1"/>
    <xf borderId="0" fillId="0" fontId="22" numFmtId="0" xfId="0" applyAlignment="1" applyFont="1">
      <alignment horizontal="right"/>
    </xf>
    <xf borderId="15" fillId="6" fontId="23" numFmtId="3" xfId="0" applyAlignment="1" applyBorder="1" applyFont="1" applyNumberFormat="1">
      <alignment horizontal="right" wrapText="1"/>
    </xf>
    <xf borderId="0" fillId="6" fontId="23" numFmtId="3" xfId="0" applyAlignment="1" applyBorder="1" applyFont="1" applyNumberFormat="1">
      <alignment horizontal="right" wrapText="1"/>
    </xf>
    <xf borderId="0" fillId="0" fontId="16" numFmtId="2" xfId="0" applyFont="1" applyNumberFormat="1"/>
    <xf borderId="15" fillId="0" fontId="3" numFmtId="0" xfId="0" applyBorder="1" applyFont="1"/>
    <xf borderId="0" fillId="0" fontId="24" numFmtId="2" xfId="0" applyFont="1" applyNumberFormat="1"/>
    <xf borderId="18" fillId="0" fontId="3" numFmtId="0" xfId="0" applyBorder="1" applyFont="1"/>
    <xf borderId="19" fillId="0" fontId="3" numFmtId="0" xfId="0" applyAlignment="1" applyBorder="1" applyFont="1">
      <alignment horizontal="right"/>
    </xf>
    <xf borderId="20" fillId="0" fontId="3" numFmtId="0" xfId="0" applyAlignment="1" applyBorder="1" applyFont="1">
      <alignment horizontal="right"/>
    </xf>
    <xf borderId="21" fillId="0" fontId="3" numFmtId="0" xfId="0" applyBorder="1" applyFont="1"/>
    <xf borderId="22" fillId="0" fontId="3" numFmtId="0" xfId="0" applyBorder="1" applyFont="1"/>
    <xf borderId="16" fillId="6" fontId="23" numFmtId="3" xfId="0" applyAlignment="1" applyBorder="1" applyFont="1" applyNumberFormat="1">
      <alignment horizontal="right" wrapText="1"/>
    </xf>
    <xf borderId="21" fillId="0" fontId="3" numFmtId="0" xfId="0" applyAlignment="1" applyBorder="1" applyFont="1">
      <alignment horizontal="right"/>
    </xf>
    <xf borderId="22" fillId="6" fontId="3" numFmtId="0" xfId="0" applyBorder="1" applyFont="1"/>
    <xf borderId="23" fillId="6" fontId="3" numFmtId="0" xfId="0" applyBorder="1" applyFont="1"/>
    <xf borderId="24" fillId="2" fontId="3" numFmtId="0" xfId="0" applyAlignment="1" applyBorder="1" applyFont="1">
      <alignment horizontal="center"/>
    </xf>
    <xf borderId="25" fillId="0" fontId="9" numFmtId="0" xfId="0" applyBorder="1" applyFont="1"/>
    <xf borderId="24" fillId="3" fontId="3" numFmtId="0" xfId="0" applyAlignment="1" applyBorder="1" applyFont="1">
      <alignment horizontal="center"/>
    </xf>
    <xf borderId="24" fillId="5" fontId="3" numFmtId="0" xfId="0" applyAlignment="1" applyBorder="1" applyFont="1">
      <alignment horizontal="center"/>
    </xf>
    <xf borderId="24" fillId="6" fontId="3" numFmtId="0" xfId="0" applyAlignment="1" applyBorder="1" applyFont="1">
      <alignment horizontal="center"/>
    </xf>
    <xf borderId="0" fillId="0" fontId="20" numFmtId="3" xfId="0" applyAlignment="1" applyFont="1" applyNumberFormat="1">
      <alignment horizontal="right"/>
    </xf>
    <xf borderId="3" fillId="0" fontId="3" numFmtId="0" xfId="0" applyAlignment="1" applyBorder="1" applyFont="1">
      <alignment horizontal="center"/>
    </xf>
    <xf borderId="24" fillId="0" fontId="3" numFmtId="0" xfId="0" applyAlignment="1" applyBorder="1" applyFont="1">
      <alignment horizontal="center"/>
    </xf>
    <xf borderId="8" fillId="0" fontId="3" numFmtId="0" xfId="0" applyAlignment="1" applyBorder="1" applyFont="1">
      <alignment horizontal="center"/>
    </xf>
    <xf borderId="26" fillId="0" fontId="3" numFmtId="0" xfId="0" applyAlignment="1" applyBorder="1" applyFont="1">
      <alignment horizontal="center"/>
    </xf>
    <xf borderId="7" fillId="0" fontId="3" numFmtId="0" xfId="0" applyAlignment="1" applyBorder="1" applyFont="1">
      <alignment horizontal="center"/>
    </xf>
    <xf borderId="0" fillId="0" fontId="2" numFmtId="0" xfId="0" applyAlignment="1" applyFont="1">
      <alignment horizontal="center"/>
    </xf>
    <xf borderId="17" fillId="0" fontId="3" numFmtId="0" xfId="0" applyAlignment="1" applyBorder="1" applyFont="1">
      <alignment horizontal="center"/>
    </xf>
    <xf borderId="27" fillId="0" fontId="3" numFmtId="0" xfId="0" applyAlignment="1" applyBorder="1" applyFont="1">
      <alignment horizontal="center"/>
    </xf>
    <xf borderId="10" fillId="0" fontId="3" numFmtId="0" xfId="0" applyBorder="1" applyFont="1"/>
    <xf borderId="0" fillId="0" fontId="0" numFmtId="164" xfId="0" applyFont="1" applyNumberFormat="1"/>
    <xf borderId="5" fillId="6" fontId="3" numFmtId="0" xfId="0" applyBorder="1" applyFont="1"/>
    <xf borderId="6" fillId="6" fontId="3" numFmtId="0" xfId="0" applyBorder="1" applyFont="1"/>
    <xf borderId="5" fillId="0" fontId="3" numFmtId="164" xfId="0" applyAlignment="1" applyBorder="1" applyFont="1" applyNumberFormat="1">
      <alignment horizontal="right"/>
    </xf>
    <xf borderId="3" fillId="0" fontId="2" numFmtId="164" xfId="0" applyBorder="1" applyFont="1" applyNumberFormat="1"/>
    <xf borderId="2" fillId="0" fontId="2" numFmtId="164" xfId="0" applyBorder="1" applyFont="1" applyNumberFormat="1"/>
    <xf borderId="28" fillId="0" fontId="19" numFmtId="3" xfId="0" applyBorder="1" applyFont="1" applyNumberFormat="1"/>
    <xf borderId="11" fillId="0" fontId="0" numFmtId="164" xfId="0" applyBorder="1" applyFont="1" applyNumberFormat="1"/>
    <xf borderId="6" fillId="0" fontId="2" numFmtId="37" xfId="0" applyBorder="1" applyFont="1" applyNumberFormat="1"/>
    <xf borderId="0" fillId="0" fontId="2" numFmtId="164" xfId="0" applyFont="1" applyNumberFormat="1"/>
    <xf borderId="10" fillId="0" fontId="3" numFmtId="164" xfId="0" applyBorder="1" applyFont="1" applyNumberFormat="1"/>
    <xf borderId="0" fillId="0" fontId="3" numFmtId="164" xfId="0" applyFont="1" applyNumberFormat="1"/>
    <xf borderId="0" fillId="6" fontId="25" numFmtId="3" xfId="0" applyAlignment="1" applyBorder="1" applyFont="1" applyNumberFormat="1">
      <alignment horizontal="right" wrapText="1"/>
    </xf>
    <xf borderId="10" fillId="0" fontId="0" numFmtId="164" xfId="0" applyBorder="1" applyFont="1" applyNumberFormat="1"/>
    <xf borderId="0" fillId="0" fontId="2" numFmtId="3" xfId="0" applyFont="1" applyNumberFormat="1"/>
    <xf borderId="0" fillId="0" fontId="20" numFmtId="3" xfId="0" applyFont="1" applyNumberFormat="1"/>
    <xf borderId="6" fillId="0" fontId="2" numFmtId="3" xfId="0" applyBorder="1" applyFont="1" applyNumberFormat="1"/>
    <xf borderId="0" fillId="0" fontId="8" numFmtId="164" xfId="0" applyFont="1" applyNumberFormat="1"/>
    <xf borderId="10" fillId="0" fontId="25" numFmtId="3" xfId="0" applyBorder="1" applyFont="1" applyNumberFormat="1"/>
    <xf borderId="17" fillId="0" fontId="0" numFmtId="164" xfId="0" applyBorder="1" applyFont="1" applyNumberFormat="1"/>
    <xf borderId="21" fillId="6" fontId="23" numFmtId="3" xfId="0" applyAlignment="1" applyBorder="1" applyFont="1" applyNumberFormat="1">
      <alignment horizontal="right" wrapText="1"/>
    </xf>
    <xf borderId="5" fillId="0" fontId="2" numFmtId="164" xfId="0" applyBorder="1" applyFont="1" applyNumberFormat="1"/>
    <xf borderId="0" fillId="0" fontId="25" numFmtId="3" xfId="0" applyAlignment="1" applyFont="1" applyNumberFormat="1">
      <alignment horizontal="right" wrapText="1"/>
    </xf>
    <xf borderId="11" fillId="0" fontId="3" numFmtId="164" xfId="0" applyBorder="1" applyFont="1" applyNumberFormat="1"/>
    <xf borderId="0" fillId="0" fontId="26" numFmtId="3" xfId="0" applyAlignment="1" applyFont="1" applyNumberFormat="1">
      <alignment horizontal="right" wrapText="1"/>
    </xf>
    <xf borderId="11" fillId="0" fontId="25" numFmtId="3" xfId="0" applyAlignment="1" applyBorder="1" applyFont="1" applyNumberFormat="1">
      <alignment horizontal="right"/>
    </xf>
    <xf borderId="0" fillId="6" fontId="25" numFmtId="3" xfId="0" applyAlignment="1" applyBorder="1" applyFont="1" applyNumberFormat="1">
      <alignment horizontal="right" vertical="top" wrapText="1"/>
    </xf>
    <xf borderId="0" fillId="0" fontId="27" numFmtId="3" xfId="0" applyAlignment="1" applyFont="1" applyNumberFormat="1">
      <alignment horizontal="right" wrapText="1"/>
    </xf>
    <xf borderId="5" fillId="6" fontId="3" numFmtId="164" xfId="0" applyBorder="1" applyFont="1" applyNumberFormat="1"/>
    <xf borderId="6" fillId="6" fontId="3" numFmtId="164" xfId="0" applyBorder="1" applyFont="1" applyNumberFormat="1"/>
    <xf borderId="0" fillId="0" fontId="25" numFmtId="3" xfId="0" applyAlignment="1" applyFont="1" applyNumberFormat="1">
      <alignment horizontal="right" vertical="top" wrapText="1"/>
    </xf>
    <xf borderId="7" fillId="0" fontId="2" numFmtId="164" xfId="0" applyBorder="1" applyFont="1" applyNumberFormat="1"/>
    <xf borderId="8" fillId="0" fontId="2" numFmtId="164" xfId="0" applyBorder="1" applyFont="1" applyNumberFormat="1"/>
    <xf borderId="29" fillId="0" fontId="0" numFmtId="164" xfId="0" applyBorder="1" applyFont="1" applyNumberFormat="1"/>
    <xf borderId="0" fillId="0" fontId="28" numFmtId="3" xfId="0" applyAlignment="1" applyFont="1" applyNumberFormat="1">
      <alignment horizontal="right" vertical="top" wrapText="1"/>
    </xf>
    <xf borderId="8" fillId="0" fontId="2" numFmtId="3" xfId="0" applyBorder="1" applyFont="1" applyNumberFormat="1"/>
    <xf borderId="9" fillId="0" fontId="2" numFmtId="3" xfId="0" applyBorder="1" applyFont="1" applyNumberFormat="1"/>
    <xf borderId="26" fillId="0" fontId="0" numFmtId="164" xfId="0" applyBorder="1" applyFont="1" applyNumberFormat="1"/>
    <xf borderId="10" fillId="0" fontId="19" numFmtId="3" xfId="0" applyBorder="1" applyFont="1" applyNumberFormat="1"/>
    <xf borderId="18" fillId="0" fontId="19" numFmtId="3" xfId="0" applyBorder="1" applyFont="1" applyNumberFormat="1"/>
    <xf borderId="12" fillId="0" fontId="20" numFmtId="0" xfId="0" applyBorder="1" applyFont="1"/>
    <xf borderId="13" fillId="0" fontId="20" numFmtId="0" xfId="0" applyBorder="1" applyFont="1"/>
    <xf borderId="11" fillId="0" fontId="25" numFmtId="3" xfId="0" applyAlignment="1" applyBorder="1" applyFont="1" applyNumberFormat="1">
      <alignment horizontal="right" vertical="center"/>
    </xf>
    <xf borderId="14" fillId="0" fontId="0" numFmtId="164" xfId="0" applyBorder="1" applyFont="1" applyNumberFormat="1"/>
    <xf borderId="6" fillId="0" fontId="2" numFmtId="164" xfId="0" applyBorder="1" applyFont="1" applyNumberFormat="1"/>
    <xf borderId="17" fillId="0" fontId="0" numFmtId="164" xfId="0" applyAlignment="1" applyBorder="1" applyFont="1" applyNumberFormat="1">
      <alignment horizontal="right"/>
    </xf>
    <xf borderId="27" fillId="0" fontId="0" numFmtId="164" xfId="0" applyAlignment="1" applyBorder="1" applyFont="1" applyNumberFormat="1">
      <alignment horizontal="right"/>
    </xf>
    <xf borderId="14" fillId="0" fontId="3" numFmtId="164" xfId="0" applyBorder="1" applyFont="1" applyNumberFormat="1"/>
    <xf borderId="10" fillId="6" fontId="20" numFmtId="3" xfId="0" applyBorder="1" applyFont="1" applyNumberFormat="1"/>
    <xf borderId="5" fillId="0" fontId="0" numFmtId="164" xfId="0" applyAlignment="1" applyBorder="1" applyFont="1" applyNumberFormat="1">
      <alignment horizontal="right"/>
    </xf>
    <xf borderId="15" fillId="3" fontId="2" numFmtId="3" xfId="0" applyBorder="1" applyFont="1" applyNumberFormat="1"/>
    <xf borderId="11" fillId="6" fontId="20" numFmtId="3" xfId="0" applyBorder="1" applyFont="1" applyNumberFormat="1"/>
    <xf borderId="12" fillId="3" fontId="16" numFmtId="164" xfId="0" applyBorder="1" applyFont="1" applyNumberFormat="1"/>
    <xf borderId="6" fillId="3" fontId="0" numFmtId="164" xfId="0" applyBorder="1" applyFont="1" applyNumberFormat="1"/>
    <xf borderId="0" fillId="3" fontId="0" numFmtId="164" xfId="0" applyBorder="1" applyFont="1" applyNumberFormat="1"/>
    <xf borderId="5" fillId="3" fontId="16" numFmtId="164" xfId="0" applyBorder="1" applyFont="1" applyNumberFormat="1"/>
    <xf borderId="0" fillId="3" fontId="16" numFmtId="164" xfId="0" applyBorder="1" applyFont="1" applyNumberFormat="1"/>
    <xf borderId="5" fillId="0" fontId="2" numFmtId="3" xfId="0" applyBorder="1" applyFont="1" applyNumberFormat="1"/>
    <xf borderId="5" fillId="0" fontId="0" numFmtId="3" xfId="0" applyBorder="1" applyFont="1" applyNumberFormat="1"/>
    <xf borderId="6" fillId="0" fontId="0" numFmtId="3" xfId="0" applyBorder="1" applyFont="1" applyNumberFormat="1"/>
    <xf borderId="3" fillId="0" fontId="2" numFmtId="3" xfId="0" applyBorder="1" applyFont="1" applyNumberFormat="1"/>
    <xf borderId="15" fillId="6" fontId="0" numFmtId="164" xfId="0" applyAlignment="1" applyBorder="1" applyFont="1" applyNumberFormat="1">
      <alignment horizontal="right"/>
    </xf>
    <xf borderId="16" fillId="0" fontId="2" numFmtId="3" xfId="0" applyBorder="1" applyFont="1" applyNumberFormat="1"/>
    <xf borderId="13" fillId="0" fontId="16" numFmtId="164" xfId="0" applyBorder="1" applyFont="1" applyNumberFormat="1"/>
    <xf borderId="0" fillId="0" fontId="0" numFmtId="3" xfId="0" applyFont="1" applyNumberFormat="1"/>
    <xf borderId="5" fillId="0" fontId="0" numFmtId="164" xfId="0" applyBorder="1" applyFont="1" applyNumberFormat="1"/>
    <xf borderId="0" fillId="0" fontId="2" numFmtId="2" xfId="0" applyFont="1" applyNumberFormat="1"/>
    <xf borderId="16" fillId="6" fontId="0" numFmtId="164" xfId="0" applyAlignment="1" applyBorder="1" applyFont="1" applyNumberFormat="1">
      <alignment horizontal="right"/>
    </xf>
    <xf borderId="14" fillId="6" fontId="20" numFmtId="3" xfId="0" applyBorder="1" applyFont="1" applyNumberFormat="1"/>
    <xf borderId="21" fillId="6" fontId="0" numFmtId="164" xfId="0" applyAlignment="1" applyBorder="1" applyFont="1" applyNumberFormat="1">
      <alignment horizontal="right"/>
    </xf>
    <xf borderId="6" fillId="0" fontId="3" numFmtId="0" xfId="0" applyAlignment="1" applyBorder="1" applyFont="1">
      <alignment horizontal="center"/>
    </xf>
    <xf borderId="0" fillId="0" fontId="27" numFmtId="3" xfId="0" applyFont="1" applyNumberFormat="1"/>
    <xf borderId="0" fillId="0" fontId="28" numFmtId="3" xfId="0" applyAlignment="1" applyFont="1" applyNumberFormat="1">
      <alignment horizontal="right"/>
    </xf>
    <xf borderId="0" fillId="0" fontId="25" numFmtId="3" xfId="0" applyAlignment="1" applyFont="1" applyNumberFormat="1">
      <alignment horizontal="right"/>
    </xf>
    <xf borderId="6" fillId="6" fontId="3" numFmtId="0" xfId="0" applyAlignment="1" applyBorder="1" applyFont="1">
      <alignment horizontal="center"/>
    </xf>
    <xf borderId="0" fillId="6" fontId="8" numFmtId="3" xfId="0" applyBorder="1" applyFont="1" applyNumberFormat="1"/>
    <xf borderId="0" fillId="0" fontId="8" numFmtId="3" xfId="0" applyFont="1" applyNumberFormat="1"/>
    <xf borderId="5" fillId="0" fontId="8" numFmtId="164" xfId="0" applyAlignment="1" applyBorder="1" applyFont="1" applyNumberFormat="1">
      <alignment horizontal="right"/>
    </xf>
    <xf borderId="0" fillId="0" fontId="29" numFmtId="3" xfId="0" applyFont="1" applyNumberFormat="1"/>
    <xf borderId="0" fillId="6" fontId="2" numFmtId="3" xfId="0" applyBorder="1" applyFont="1" applyNumberFormat="1"/>
    <xf borderId="0" fillId="0" fontId="28" numFmtId="3" xfId="0" applyAlignment="1" applyFont="1" applyNumberFormat="1">
      <alignment horizontal="right" vertical="center"/>
    </xf>
    <xf borderId="10" fillId="2" fontId="25" numFmtId="3" xfId="0" applyAlignment="1" applyBorder="1" applyFont="1" applyNumberFormat="1">
      <alignment horizontal="right"/>
    </xf>
    <xf borderId="10" fillId="2" fontId="28" numFmtId="3" xfId="0" applyAlignment="1" applyBorder="1" applyFont="1" applyNumberFormat="1">
      <alignment horizontal="right"/>
    </xf>
    <xf borderId="0" fillId="6" fontId="18" numFmtId="3" xfId="0" applyAlignment="1" applyBorder="1" applyFont="1" applyNumberFormat="1">
      <alignment horizontal="right" wrapText="1"/>
    </xf>
    <xf borderId="11" fillId="2" fontId="25" numFmtId="3" xfId="0" applyAlignment="1" applyBorder="1" applyFont="1" applyNumberFormat="1">
      <alignment horizontal="right"/>
    </xf>
    <xf borderId="11" fillId="2" fontId="28" numFmtId="3" xfId="0" applyAlignment="1" applyBorder="1" applyFont="1" applyNumberFormat="1">
      <alignment horizontal="right"/>
    </xf>
    <xf borderId="0" fillId="6" fontId="26" numFmtId="3" xfId="0" applyAlignment="1" applyBorder="1" applyFont="1" applyNumberFormat="1">
      <alignment horizontal="right" wrapText="1"/>
    </xf>
    <xf borderId="14" fillId="2" fontId="25" numFmtId="3" xfId="0" applyAlignment="1" applyBorder="1" applyFont="1" applyNumberFormat="1">
      <alignment horizontal="right"/>
    </xf>
    <xf borderId="14" fillId="2" fontId="28" numFmtId="3" xfId="0" applyAlignment="1" applyBorder="1" applyFont="1" applyNumberFormat="1">
      <alignment horizontal="right"/>
    </xf>
    <xf borderId="0" fillId="6" fontId="16" numFmtId="3" xfId="0" applyBorder="1" applyFont="1" applyNumberFormat="1"/>
    <xf borderId="0" fillId="6" fontId="16" numFmtId="2" xfId="0" applyBorder="1" applyFont="1" applyNumberFormat="1"/>
    <xf borderId="0" fillId="6" fontId="3" numFmtId="0" xfId="0" applyAlignment="1" applyBorder="1" applyFont="1">
      <alignment horizontal="center"/>
    </xf>
    <xf borderId="10" fillId="0" fontId="20" numFmtId="0" xfId="0" applyBorder="1" applyFont="1"/>
    <xf borderId="10" fillId="0" fontId="25" numFmtId="3" xfId="0" applyAlignment="1" applyBorder="1" applyFont="1" applyNumberFormat="1">
      <alignment horizontal="right"/>
    </xf>
    <xf borderId="10" fillId="0" fontId="28" numFmtId="3" xfId="0" applyAlignment="1" applyBorder="1" applyFont="1" applyNumberFormat="1">
      <alignment horizontal="right"/>
    </xf>
    <xf borderId="0" fillId="6" fontId="3" numFmtId="164" xfId="0" applyBorder="1" applyFont="1" applyNumberFormat="1"/>
    <xf borderId="13" fillId="0" fontId="19" numFmtId="3" xfId="0" applyBorder="1" applyFont="1" applyNumberFormat="1"/>
    <xf borderId="11" fillId="0" fontId="20" numFmtId="0" xfId="0" applyBorder="1" applyFont="1"/>
    <xf borderId="11" fillId="0" fontId="28" numFmtId="3" xfId="0" applyAlignment="1" applyBorder="1" applyFont="1" applyNumberFormat="1">
      <alignment horizontal="right"/>
    </xf>
    <xf borderId="13" fillId="0" fontId="20" numFmtId="0" xfId="0" applyAlignment="1" applyBorder="1" applyFont="1">
      <alignment horizontal="right"/>
    </xf>
    <xf borderId="3" fillId="0" fontId="19" numFmtId="3" xfId="0" applyAlignment="1" applyBorder="1" applyFont="1" applyNumberFormat="1">
      <alignment horizontal="right"/>
    </xf>
    <xf borderId="21" fillId="0" fontId="2" numFmtId="3" xfId="0" applyBorder="1" applyFont="1" applyNumberFormat="1"/>
    <xf borderId="23" fillId="0" fontId="16" numFmtId="164" xfId="0" applyBorder="1" applyFont="1" applyNumberFormat="1"/>
    <xf borderId="5" fillId="0" fontId="19" numFmtId="3" xfId="0" applyAlignment="1" applyBorder="1" applyFont="1" applyNumberFormat="1">
      <alignment horizontal="right"/>
    </xf>
    <xf borderId="0" fillId="0" fontId="0" numFmtId="164" xfId="0" applyAlignment="1" applyFont="1" applyNumberFormat="1">
      <alignment horizontal="right"/>
    </xf>
    <xf borderId="0" fillId="0" fontId="8" numFmtId="164" xfId="0" applyAlignment="1" applyFont="1" applyNumberFormat="1">
      <alignment horizontal="right"/>
    </xf>
    <xf borderId="0" fillId="6" fontId="2" numFmtId="2" xfId="0" applyBorder="1" applyFont="1" applyNumberFormat="1"/>
    <xf borderId="0" fillId="0" fontId="3" numFmtId="0" xfId="0" applyAlignment="1" applyFont="1">
      <alignment horizontal="right"/>
    </xf>
    <xf borderId="0" fillId="0" fontId="25" numFmtId="3" xfId="0" applyFont="1" applyNumberFormat="1"/>
    <xf borderId="0" fillId="0" fontId="30" numFmtId="3" xfId="0" applyFont="1" applyNumberFormat="1"/>
    <xf borderId="0" fillId="0" fontId="3" numFmtId="1" xfId="0" applyFont="1" applyNumberFormat="1"/>
    <xf borderId="0" fillId="0" fontId="2" numFmtId="166" xfId="0" applyFont="1" applyNumberFormat="1"/>
    <xf borderId="7" fillId="0" fontId="19" numFmtId="3" xfId="0" applyBorder="1" applyFont="1" applyNumberFormat="1"/>
    <xf borderId="14" fillId="0" fontId="20" numFmtId="0" xfId="0" applyBorder="1" applyFont="1"/>
    <xf borderId="11" fillId="6" fontId="23" numFmtId="3" xfId="0" applyBorder="1" applyFont="1" applyNumberFormat="1"/>
    <xf borderId="0" fillId="0" fontId="17" numFmtId="3" xfId="0" applyFont="1" applyNumberFormat="1"/>
    <xf borderId="0" fillId="6" fontId="23" numFmtId="3" xfId="0" applyBorder="1" applyFont="1" applyNumberFormat="1"/>
    <xf borderId="0" fillId="6" fontId="14" numFmtId="3" xfId="0" applyBorder="1" applyFont="1" applyNumberFormat="1"/>
    <xf borderId="0" fillId="6" fontId="31" numFmtId="3" xfId="0" applyAlignment="1" applyBorder="1" applyFont="1" applyNumberFormat="1">
      <alignment horizontal="right"/>
    </xf>
    <xf borderId="11" fillId="6" fontId="28" numFmtId="3" xfId="0" applyAlignment="1" applyBorder="1" applyFont="1" applyNumberFormat="1">
      <alignment horizontal="right"/>
    </xf>
    <xf borderId="0" fillId="0" fontId="3" numFmtId="167" xfId="0" applyFont="1" applyNumberFormat="1"/>
    <xf borderId="0" fillId="0" fontId="3" numFmtId="37" xfId="0" applyFont="1" applyNumberFormat="1"/>
    <xf borderId="0" fillId="0" fontId="32" numFmtId="0" xfId="0" applyFont="1"/>
    <xf borderId="0" fillId="0" fontId="16" numFmtId="4" xfId="0" applyFont="1" applyNumberFormat="1"/>
    <xf borderId="0" fillId="0" fontId="33" numFmtId="0" xfId="0" applyFont="1"/>
    <xf borderId="0" fillId="0" fontId="34" numFmtId="0" xfId="0" applyFont="1"/>
    <xf borderId="0" fillId="6" fontId="34" numFmtId="0" xfId="0" applyBorder="1" applyFont="1"/>
    <xf borderId="30" fillId="0" fontId="3" numFmtId="0" xfId="0" applyBorder="1" applyFont="1"/>
    <xf borderId="19" fillId="0" fontId="35" numFmtId="0" xfId="0" applyAlignment="1" applyBorder="1" applyFont="1">
      <alignment horizontal="center"/>
    </xf>
    <xf borderId="19" fillId="0" fontId="9" numFmtId="0" xfId="0" applyBorder="1" applyFont="1"/>
    <xf borderId="31" fillId="0" fontId="9" numFmtId="0" xfId="0" applyBorder="1" applyFont="1"/>
    <xf borderId="32" fillId="0" fontId="3" numFmtId="0" xfId="0" applyBorder="1" applyFont="1"/>
    <xf borderId="33" fillId="6" fontId="3" numFmtId="0" xfId="0" applyAlignment="1" applyBorder="1" applyFont="1">
      <alignment horizontal="center"/>
    </xf>
    <xf borderId="34" fillId="0" fontId="3" numFmtId="0" xfId="0" applyAlignment="1" applyBorder="1" applyFont="1">
      <alignment horizontal="center"/>
    </xf>
    <xf borderId="27" fillId="6" fontId="3" numFmtId="37" xfId="0" applyBorder="1" applyFont="1" applyNumberFormat="1"/>
    <xf borderId="5" fillId="6" fontId="3" numFmtId="0" xfId="0" applyAlignment="1" applyBorder="1" applyFont="1">
      <alignment horizontal="center"/>
    </xf>
    <xf borderId="0" fillId="0" fontId="36" numFmtId="3" xfId="0" applyAlignment="1" applyFont="1" applyNumberFormat="1">
      <alignment horizontal="right"/>
    </xf>
    <xf borderId="35" fillId="6" fontId="3" numFmtId="0" xfId="0" applyAlignment="1" applyBorder="1" applyFont="1">
      <alignment horizontal="center"/>
    </xf>
    <xf borderId="34" fillId="0" fontId="3" numFmtId="0" xfId="0" applyAlignment="1" applyBorder="1" applyFont="1">
      <alignment horizontal="right"/>
    </xf>
    <xf borderId="27" fillId="0" fontId="3" numFmtId="0" xfId="0" applyAlignment="1" applyBorder="1" applyFont="1">
      <alignment horizontal="right"/>
    </xf>
    <xf borderId="26" fillId="6" fontId="3" numFmtId="37" xfId="0" applyAlignment="1" applyBorder="1" applyFont="1" applyNumberFormat="1">
      <alignment horizontal="center"/>
    </xf>
    <xf borderId="7" fillId="6" fontId="3" numFmtId="0" xfId="0" applyAlignment="1" applyBorder="1" applyFont="1">
      <alignment horizontal="center"/>
    </xf>
    <xf borderId="36" fillId="0" fontId="8" numFmtId="0" xfId="0" applyAlignment="1" applyBorder="1" applyFont="1">
      <alignment horizontal="center"/>
    </xf>
    <xf borderId="27" fillId="0" fontId="8" numFmtId="0" xfId="0" applyBorder="1" applyFont="1"/>
    <xf borderId="2" fillId="0" fontId="8" numFmtId="0" xfId="0" applyBorder="1" applyFont="1"/>
    <xf borderId="4" fillId="0" fontId="8" numFmtId="0" xfId="0" applyBorder="1" applyFont="1"/>
    <xf borderId="3" fillId="0" fontId="8" numFmtId="0" xfId="0" applyBorder="1" applyFont="1"/>
    <xf borderId="0" fillId="0" fontId="2" numFmtId="37" xfId="0" applyFont="1" applyNumberFormat="1"/>
    <xf borderId="0" fillId="6" fontId="3" numFmtId="37" xfId="0" applyBorder="1" applyFont="1" applyNumberFormat="1"/>
    <xf borderId="27" fillId="0" fontId="8" numFmtId="0" xfId="0" applyAlignment="1" applyBorder="1" applyFont="1">
      <alignment horizontal="center"/>
    </xf>
    <xf borderId="33" fillId="0" fontId="8" numFmtId="0" xfId="0" applyAlignment="1" applyBorder="1" applyFont="1">
      <alignment horizontal="center"/>
    </xf>
    <xf borderId="17" fillId="0" fontId="8" numFmtId="0" xfId="0" applyBorder="1" applyFont="1"/>
    <xf borderId="6" fillId="0" fontId="8" numFmtId="0" xfId="0" applyBorder="1" applyFont="1"/>
    <xf borderId="5" fillId="0" fontId="8" numFmtId="0" xfId="0" applyBorder="1" applyFont="1"/>
    <xf borderId="5" fillId="0" fontId="2" numFmtId="37" xfId="0" applyBorder="1" applyFont="1" applyNumberFormat="1"/>
    <xf borderId="17" fillId="0" fontId="8" numFmtId="0" xfId="0" applyAlignment="1" applyBorder="1" applyFont="1">
      <alignment horizontal="center"/>
    </xf>
    <xf borderId="17" fillId="0" fontId="2" numFmtId="0" xfId="0" applyBorder="1" applyFont="1"/>
    <xf borderId="6" fillId="0" fontId="2" numFmtId="0" xfId="0" applyBorder="1" applyFont="1"/>
    <xf borderId="0" fillId="6" fontId="2" numFmtId="37" xfId="0" applyBorder="1" applyFont="1" applyNumberFormat="1"/>
    <xf borderId="0" fillId="0" fontId="2" numFmtId="9" xfId="0" applyAlignment="1" applyFont="1" applyNumberFormat="1">
      <alignment horizontal="center"/>
    </xf>
    <xf borderId="33" fillId="0" fontId="3" numFmtId="0" xfId="0" applyAlignment="1" applyBorder="1" applyFont="1">
      <alignment horizontal="center"/>
    </xf>
    <xf borderId="17" fillId="0" fontId="2" numFmtId="37" xfId="0" applyBorder="1" applyFont="1" applyNumberFormat="1"/>
    <xf borderId="0" fillId="0" fontId="37" numFmtId="0" xfId="0" applyFont="1"/>
    <xf borderId="0" fillId="0" fontId="38" numFmtId="0" xfId="0" applyFont="1"/>
    <xf borderId="2" fillId="0" fontId="3" numFmtId="0" xfId="0" applyAlignment="1" applyBorder="1" applyFont="1">
      <alignment horizontal="center"/>
    </xf>
    <xf borderId="2" fillId="6" fontId="3" numFmtId="0" xfId="0" applyBorder="1" applyFont="1"/>
    <xf borderId="0" fillId="6" fontId="3" numFmtId="0" xfId="0" applyAlignment="1" applyBorder="1" applyFont="1">
      <alignment horizontal="right"/>
    </xf>
    <xf borderId="8" fillId="0" fontId="3" numFmtId="0" xfId="0" applyAlignment="1" applyBorder="1" applyFont="1">
      <alignment horizontal="right"/>
    </xf>
    <xf borderId="0" fillId="0" fontId="3" numFmtId="3" xfId="0" applyAlignment="1" applyFont="1" applyNumberFormat="1">
      <alignment horizontal="right"/>
    </xf>
    <xf borderId="0" fillId="0" fontId="0" numFmtId="3" xfId="0" applyAlignment="1" applyFont="1" applyNumberFormat="1">
      <alignment horizontal="right"/>
    </xf>
    <xf borderId="10" fillId="6" fontId="2" numFmtId="3" xfId="0" applyBorder="1" applyFont="1" applyNumberFormat="1"/>
    <xf borderId="0" fillId="0" fontId="2" numFmtId="1" xfId="0" applyFont="1" applyNumberFormat="1"/>
    <xf borderId="11" fillId="6" fontId="2" numFmtId="3" xfId="0" applyBorder="1" applyFont="1" applyNumberFormat="1"/>
    <xf borderId="14" fillId="6" fontId="2" numFmtId="3" xfId="0" applyBorder="1" applyFont="1" applyNumberFormat="1"/>
    <xf borderId="27" fillId="0" fontId="2" numFmtId="3" xfId="0" applyBorder="1" applyFont="1" applyNumberFormat="1"/>
    <xf borderId="1" fillId="0" fontId="34" numFmtId="0" xfId="0" applyAlignment="1" applyBorder="1" applyFont="1">
      <alignment horizontal="center"/>
    </xf>
    <xf borderId="0" fillId="3" fontId="3" numFmtId="0" xfId="0" applyAlignment="1" applyBorder="1" applyFont="1">
      <alignment horizontal="center"/>
    </xf>
    <xf borderId="0" fillId="0" fontId="9" numFmtId="0" xfId="0" applyBorder="1" applyFont="1"/>
    <xf borderId="0" fillId="0" fontId="9" numFmtId="0" xfId="0" applyBorder="1" applyFont="1"/>
    <xf borderId="8" fillId="6" fontId="3" numFmtId="0" xfId="0" applyAlignment="1" applyBorder="1" applyFont="1">
      <alignment horizontal="right"/>
    </xf>
    <xf borderId="17" fillId="0" fontId="2" numFmtId="3" xfId="0" applyBorder="1" applyFont="1" applyNumberFormat="1"/>
    <xf borderId="0" fillId="0" fontId="8" numFmtId="3" xfId="0" applyAlignment="1" applyFont="1" applyNumberFormat="1">
      <alignment horizontal="right"/>
    </xf>
    <xf borderId="2" fillId="0" fontId="2" numFmtId="3" xfId="0" applyBorder="1" applyFont="1" applyNumberFormat="1"/>
    <xf borderId="0" fillId="0" fontId="3" numFmtId="4" xfId="0" applyFont="1" applyNumberFormat="1"/>
    <xf borderId="0" fillId="0" fontId="39" numFmtId="0" xfId="0" applyFont="1"/>
    <xf borderId="0" fillId="0" fontId="7" numFmtId="167" xfId="0" applyFont="1" applyNumberFormat="1"/>
    <xf borderId="0" fillId="0" fontId="39" numFmtId="168" xfId="0" applyAlignment="1" applyFont="1" applyNumberFormat="1">
      <alignment horizontal="left"/>
    </xf>
    <xf borderId="0" fillId="0" fontId="40" numFmtId="0" xfId="0" applyFont="1"/>
    <xf borderId="0" fillId="0" fontId="13" numFmtId="0" xfId="0" applyFont="1"/>
    <xf borderId="1" fillId="0" fontId="41" numFmtId="0" xfId="0" applyBorder="1" applyFont="1"/>
    <xf borderId="0" fillId="0" fontId="42" numFmtId="0" xfId="0" applyFont="1"/>
    <xf borderId="24" fillId="0" fontId="7" numFmtId="0" xfId="0" applyBorder="1" applyFont="1"/>
    <xf borderId="1" fillId="0" fontId="7" numFmtId="0" xfId="0" applyBorder="1" applyFont="1"/>
    <xf borderId="25" fillId="0" fontId="7" numFmtId="0" xfId="0" applyBorder="1" applyFont="1"/>
    <xf borderId="17" fillId="0" fontId="7" numFmtId="0" xfId="0" applyAlignment="1" applyBorder="1" applyFont="1">
      <alignment horizontal="center"/>
    </xf>
    <xf borderId="17" fillId="6" fontId="7" numFmtId="0" xfId="0" applyAlignment="1" applyBorder="1" applyFont="1">
      <alignment horizontal="center"/>
    </xf>
    <xf borderId="26" fillId="0" fontId="7" numFmtId="0" xfId="0" applyAlignment="1" applyBorder="1" applyFont="1">
      <alignment horizontal="center"/>
    </xf>
    <xf borderId="7" fillId="0" fontId="7" numFmtId="0" xfId="0" applyAlignment="1" applyBorder="1" applyFont="1">
      <alignment horizontal="center"/>
    </xf>
    <xf borderId="9" fillId="0" fontId="9" numFmtId="0" xfId="0" applyBorder="1" applyFont="1"/>
    <xf borderId="27" fillId="0" fontId="7" numFmtId="0" xfId="0" applyBorder="1" applyFont="1"/>
    <xf borderId="27" fillId="0" fontId="7" numFmtId="0" xfId="0" applyAlignment="1" applyBorder="1" applyFont="1">
      <alignment horizontal="center"/>
    </xf>
    <xf borderId="34" fillId="0" fontId="7" numFmtId="0" xfId="0" applyAlignment="1" applyBorder="1" applyFont="1">
      <alignment horizontal="center"/>
    </xf>
    <xf borderId="24" fillId="0" fontId="7" numFmtId="0" xfId="0" applyAlignment="1" applyBorder="1" applyFont="1">
      <alignment horizontal="center"/>
    </xf>
    <xf borderId="3" fillId="0" fontId="7" numFmtId="0" xfId="0" applyBorder="1" applyFont="1"/>
    <xf borderId="37" fillId="0" fontId="7" numFmtId="0" xfId="0" applyBorder="1" applyFont="1"/>
    <xf borderId="26" fillId="6" fontId="7" numFmtId="0" xfId="0" applyAlignment="1" applyBorder="1" applyFont="1">
      <alignment horizontal="center"/>
    </xf>
    <xf borderId="34" fillId="0" fontId="7" numFmtId="0" xfId="0" applyAlignment="1" applyBorder="1" applyFont="1">
      <alignment horizontal="right"/>
    </xf>
    <xf borderId="26" fillId="0" fontId="7" numFmtId="0" xfId="0" applyAlignment="1" applyBorder="1" applyFont="1">
      <alignment horizontal="right"/>
    </xf>
    <xf borderId="5" fillId="0" fontId="7" numFmtId="0" xfId="0" applyAlignment="1" applyBorder="1" applyFont="1">
      <alignment horizontal="center"/>
    </xf>
    <xf borderId="38" fillId="0" fontId="7" numFmtId="0" xfId="0" applyBorder="1" applyFont="1"/>
    <xf borderId="4" fillId="0" fontId="7" numFmtId="0" xfId="0" applyAlignment="1" applyBorder="1" applyFont="1">
      <alignment horizontal="center"/>
    </xf>
    <xf borderId="27" fillId="0" fontId="7" numFmtId="3" xfId="0" applyBorder="1" applyFont="1" applyNumberFormat="1"/>
    <xf borderId="3" fillId="0" fontId="7" numFmtId="3" xfId="0" applyBorder="1" applyFont="1" applyNumberFormat="1"/>
    <xf borderId="4" fillId="0" fontId="7" numFmtId="3" xfId="0" applyBorder="1" applyFont="1" applyNumberFormat="1"/>
    <xf borderId="2" fillId="0" fontId="7" numFmtId="3" xfId="0" applyBorder="1" applyFont="1" applyNumberFormat="1"/>
    <xf borderId="3" fillId="0" fontId="7" numFmtId="0" xfId="0" applyAlignment="1" applyBorder="1" applyFont="1">
      <alignment horizontal="center"/>
    </xf>
    <xf borderId="2" fillId="0" fontId="7" numFmtId="0" xfId="0" applyAlignment="1" applyBorder="1" applyFont="1">
      <alignment horizontal="center"/>
    </xf>
    <xf borderId="5" fillId="0" fontId="7" numFmtId="0" xfId="0" applyBorder="1" applyFont="1"/>
    <xf borderId="6" fillId="0" fontId="7" numFmtId="0" xfId="0" applyAlignment="1" applyBorder="1" applyFont="1">
      <alignment horizontal="center"/>
    </xf>
    <xf borderId="17" fillId="0" fontId="7" numFmtId="3" xfId="0" applyBorder="1" applyFont="1" applyNumberFormat="1"/>
    <xf borderId="5" fillId="0" fontId="7" numFmtId="3" xfId="0" applyBorder="1" applyFont="1" applyNumberFormat="1"/>
    <xf borderId="6" fillId="0" fontId="7" numFmtId="3" xfId="0" applyBorder="1" applyFont="1" applyNumberFormat="1"/>
    <xf borderId="0" fillId="0" fontId="7" numFmtId="3" xfId="0" applyFont="1" applyNumberFormat="1"/>
    <xf borderId="17" fillId="0" fontId="39" numFmtId="3" xfId="0" applyBorder="1" applyFont="1" applyNumberFormat="1"/>
    <xf borderId="9" fillId="0" fontId="7" numFmtId="0" xfId="0" applyAlignment="1" applyBorder="1" applyFont="1">
      <alignment horizontal="center"/>
    </xf>
    <xf borderId="8" fillId="0" fontId="7" numFmtId="0" xfId="0" applyAlignment="1" applyBorder="1" applyFont="1">
      <alignment horizontal="center"/>
    </xf>
    <xf borderId="26" fillId="0" fontId="7" numFmtId="0" xfId="0" applyBorder="1" applyFont="1"/>
    <xf borderId="6" fillId="0" fontId="2" numFmtId="169" xfId="0" applyBorder="1" applyFont="1" applyNumberFormat="1"/>
    <xf borderId="17" fillId="0" fontId="7" numFmtId="0" xfId="0" applyBorder="1" applyFont="1"/>
    <xf borderId="5" fillId="0" fontId="39" numFmtId="3" xfId="0" applyBorder="1" applyFont="1" applyNumberFormat="1"/>
    <xf borderId="6" fillId="0" fontId="39" numFmtId="3" xfId="0" applyBorder="1" applyFont="1" applyNumberFormat="1"/>
    <xf borderId="0" fillId="0" fontId="39" numFmtId="3" xfId="0" applyFont="1" applyNumberFormat="1"/>
    <xf borderId="26" fillId="0" fontId="10" numFmtId="169" xfId="0" applyAlignment="1" applyBorder="1" applyFont="1" applyNumberFormat="1">
      <alignment horizontal="center"/>
    </xf>
    <xf borderId="7" fillId="0" fontId="10" numFmtId="169" xfId="0" applyAlignment="1" applyBorder="1" applyFont="1" applyNumberFormat="1">
      <alignment horizontal="center"/>
    </xf>
    <xf borderId="9" fillId="0" fontId="10" numFmtId="169" xfId="0" applyAlignment="1" applyBorder="1" applyFont="1" applyNumberFormat="1">
      <alignment horizontal="center"/>
    </xf>
    <xf borderId="8" fillId="0" fontId="10" numFmtId="169" xfId="0" applyAlignment="1" applyBorder="1" applyFont="1" applyNumberFormat="1">
      <alignment horizontal="center"/>
    </xf>
    <xf borderId="2" fillId="0" fontId="7" numFmtId="0" xfId="0" applyBorder="1" applyFont="1"/>
    <xf borderId="4" fillId="0" fontId="7" numFmtId="0" xfId="0" applyBorder="1" applyFont="1"/>
    <xf borderId="0" fillId="0" fontId="43" numFmtId="0" xfId="0" applyFont="1"/>
    <xf borderId="5" fillId="0" fontId="39" numFmtId="169" xfId="0" applyAlignment="1" applyBorder="1" applyFont="1" applyNumberFormat="1">
      <alignment horizontal="center"/>
    </xf>
    <xf borderId="0" fillId="0" fontId="39" numFmtId="170" xfId="0" applyFont="1" applyNumberFormat="1"/>
    <xf borderId="0" fillId="0" fontId="16" numFmtId="0" xfId="0" applyFont="1"/>
    <xf borderId="0" fillId="0" fontId="39" numFmtId="169" xfId="0" applyFont="1" applyNumberFormat="1"/>
    <xf borderId="6" fillId="0" fontId="7" numFmtId="0" xfId="0" applyBorder="1" applyFont="1"/>
    <xf borderId="0" fillId="0" fontId="44" numFmtId="0" xfId="0" applyFont="1"/>
    <xf borderId="0" fillId="0" fontId="45" numFmtId="0" xfId="0" applyFont="1"/>
    <xf borderId="24" fillId="0" fontId="3" numFmtId="0" xfId="0" applyBorder="1" applyFont="1"/>
    <xf borderId="25" fillId="0" fontId="3" numFmtId="0" xfId="0" applyBorder="1" applyFont="1"/>
    <xf borderId="4" fillId="0" fontId="9" numFmtId="0" xfId="0" applyBorder="1" applyFont="1"/>
    <xf borderId="25" fillId="0" fontId="3" numFmtId="0" xfId="0" applyAlignment="1" applyBorder="1" applyFont="1">
      <alignment horizontal="center"/>
    </xf>
    <xf borderId="27" fillId="0" fontId="3" numFmtId="0" xfId="0" applyBorder="1" applyFont="1"/>
    <xf borderId="26" fillId="0" fontId="3" numFmtId="0" xfId="0" applyBorder="1" applyFont="1"/>
    <xf borderId="7" fillId="0" fontId="3" numFmtId="0" xfId="0" applyAlignment="1" applyBorder="1" applyFont="1">
      <alignment horizontal="center" wrapText="1"/>
    </xf>
    <xf borderId="25" fillId="0" fontId="3" numFmtId="0" xfId="0" applyAlignment="1" applyBorder="1" applyFont="1">
      <alignment horizontal="right"/>
    </xf>
    <xf borderId="26" fillId="0" fontId="3" numFmtId="0" xfId="0" applyAlignment="1" applyBorder="1" applyFont="1">
      <alignment horizontal="right"/>
    </xf>
    <xf borderId="4" fillId="0" fontId="3" numFmtId="0" xfId="0" applyAlignment="1" applyBorder="1" applyFont="1">
      <alignment horizontal="center"/>
    </xf>
    <xf borderId="27" fillId="0" fontId="8" numFmtId="3" xfId="0" applyBorder="1" applyFont="1" applyNumberFormat="1"/>
    <xf borderId="17" fillId="0" fontId="0" numFmtId="169" xfId="0" applyAlignment="1" applyBorder="1" applyFont="1" applyNumberFormat="1">
      <alignment horizontal="right"/>
    </xf>
    <xf borderId="0" fillId="0" fontId="8" numFmtId="169" xfId="0" applyAlignment="1" applyFont="1" applyNumberFormat="1">
      <alignment horizontal="right"/>
    </xf>
    <xf borderId="17" fillId="0" fontId="3" numFmtId="0" xfId="0" applyBorder="1" applyFont="1"/>
    <xf borderId="5" fillId="0" fontId="0" numFmtId="169" xfId="0" applyAlignment="1" applyBorder="1" applyFont="1" applyNumberFormat="1">
      <alignment horizontal="right"/>
    </xf>
    <xf borderId="6" fillId="0" fontId="0" numFmtId="169" xfId="0" applyAlignment="1" applyBorder="1" applyFont="1" applyNumberFormat="1">
      <alignment horizontal="right"/>
    </xf>
    <xf borderId="0" fillId="0" fontId="0" numFmtId="169" xfId="0" applyAlignment="1" applyFont="1" applyNumberFormat="1">
      <alignment horizontal="right"/>
    </xf>
    <xf borderId="6" fillId="0" fontId="7" numFmtId="1" xfId="0" applyAlignment="1" applyBorder="1" applyFont="1" applyNumberFormat="1">
      <alignment horizontal="center"/>
    </xf>
    <xf borderId="26" fillId="6" fontId="10" numFmtId="169" xfId="0" applyAlignment="1" applyBorder="1" applyFont="1" applyNumberFormat="1">
      <alignment horizontal="center"/>
    </xf>
    <xf borderId="7" fillId="6" fontId="10" numFmtId="169" xfId="0" applyAlignment="1" applyBorder="1" applyFont="1" applyNumberFormat="1">
      <alignment horizontal="center"/>
    </xf>
    <xf borderId="9" fillId="6" fontId="10" numFmtId="169" xfId="0" applyAlignment="1" applyBorder="1" applyFont="1" applyNumberFormat="1">
      <alignment horizontal="center"/>
    </xf>
    <xf borderId="8" fillId="6" fontId="10" numFmtId="169" xfId="0" applyAlignment="1" applyBorder="1" applyFont="1" applyNumberFormat="1">
      <alignment horizontal="center"/>
    </xf>
    <xf borderId="17" fillId="6" fontId="3" numFmtId="0" xfId="0" applyBorder="1" applyFont="1"/>
    <xf borderId="17" fillId="6" fontId="0" numFmtId="169" xfId="0" applyAlignment="1" applyBorder="1" applyFont="1" applyNumberFormat="1">
      <alignment horizontal="right"/>
    </xf>
    <xf borderId="5" fillId="6" fontId="0" numFmtId="169" xfId="0" applyAlignment="1" applyBorder="1" applyFont="1" applyNumberFormat="1">
      <alignment horizontal="right"/>
    </xf>
    <xf borderId="6" fillId="6" fontId="0" numFmtId="169" xfId="0" applyAlignment="1" applyBorder="1" applyFont="1" applyNumberFormat="1">
      <alignment horizontal="right"/>
    </xf>
    <xf borderId="0" fillId="6" fontId="0" numFmtId="169" xfId="0" applyAlignment="1" applyBorder="1" applyFont="1" applyNumberFormat="1">
      <alignment horizontal="right"/>
    </xf>
    <xf borderId="6" fillId="0" fontId="16" numFmtId="169" xfId="0" applyBorder="1" applyFont="1" applyNumberFormat="1"/>
    <xf borderId="6" fillId="6" fontId="8" numFmtId="169" xfId="0" applyBorder="1" applyFont="1" applyNumberFormat="1"/>
    <xf borderId="0" fillId="6" fontId="2" numFmtId="164" xfId="0" applyBorder="1" applyFont="1" applyNumberFormat="1"/>
    <xf borderId="0" fillId="0" fontId="0" numFmtId="0" xfId="0" applyAlignment="1" applyFont="1">
      <alignment horizontal="right"/>
    </xf>
    <xf borderId="5" fillId="0" fontId="0" numFmtId="0" xfId="0" applyAlignment="1" applyBorder="1" applyFont="1">
      <alignment horizontal="right"/>
    </xf>
    <xf borderId="33" fillId="0" fontId="3" numFmtId="170" xfId="0" applyAlignment="1" applyBorder="1" applyFont="1" applyNumberFormat="1">
      <alignment horizontal="center"/>
    </xf>
    <xf borderId="17" fillId="0" fontId="0" numFmtId="0" xfId="0" applyAlignment="1" applyBorder="1" applyFont="1">
      <alignment horizontal="right"/>
    </xf>
    <xf borderId="17" fillId="0" fontId="3" numFmtId="170" xfId="0" applyAlignment="1" applyBorder="1" applyFont="1" applyNumberFormat="1">
      <alignment horizontal="center"/>
    </xf>
    <xf borderId="0" fillId="0" fontId="0" numFmtId="0" xfId="0" applyFont="1"/>
    <xf borderId="17" fillId="0" fontId="8" numFmtId="0" xfId="0" applyAlignment="1" applyBorder="1" applyFont="1">
      <alignment horizontal="right"/>
    </xf>
    <xf borderId="5" fillId="0" fontId="8" numFmtId="169" xfId="0" applyAlignment="1" applyBorder="1" applyFont="1" applyNumberFormat="1">
      <alignment horizontal="right"/>
    </xf>
    <xf borderId="6" fillId="0" fontId="8" numFmtId="169" xfId="0" applyAlignment="1" applyBorder="1" applyFont="1" applyNumberFormat="1">
      <alignment horizontal="right"/>
    </xf>
    <xf borderId="0" fillId="0" fontId="0" numFmtId="2" xfId="0" applyAlignment="1" applyFont="1" applyNumberFormat="1">
      <alignment horizontal="right"/>
    </xf>
    <xf borderId="9" fillId="0" fontId="42" numFmtId="169" xfId="0" applyAlignment="1" applyBorder="1" applyFont="1" applyNumberFormat="1">
      <alignment horizontal="center"/>
    </xf>
    <xf borderId="7" fillId="0" fontId="42" numFmtId="169" xfId="0" applyAlignment="1" applyBorder="1" applyFont="1" applyNumberFormat="1">
      <alignment horizontal="center"/>
    </xf>
    <xf borderId="8" fillId="0" fontId="42" numFmtId="169" xfId="0" applyAlignment="1" applyBorder="1" applyFont="1" applyNumberFormat="1">
      <alignment horizontal="center"/>
    </xf>
    <xf borderId="26" fillId="0" fontId="42" numFmtId="169" xfId="0" applyAlignment="1" applyBorder="1" applyFont="1" applyNumberFormat="1">
      <alignment horizontal="center"/>
    </xf>
    <xf borderId="1" fillId="0" fontId="10" numFmtId="169" xfId="0" applyAlignment="1" applyBorder="1" applyFont="1" applyNumberFormat="1">
      <alignment horizontal="center"/>
    </xf>
    <xf borderId="0" fillId="0" fontId="3" numFmtId="39" xfId="0" applyAlignment="1" applyFont="1" applyNumberFormat="1">
      <alignment horizontal="right"/>
    </xf>
    <xf borderId="5" fillId="6" fontId="8" numFmtId="169" xfId="0" applyAlignment="1" applyBorder="1" applyFont="1" applyNumberFormat="1">
      <alignment horizontal="right"/>
    </xf>
    <xf borderId="0" fillId="6" fontId="8" numFmtId="0" xfId="0" applyBorder="1" applyFont="1"/>
    <xf borderId="6" fillId="6" fontId="8" numFmtId="169" xfId="0" applyAlignment="1" applyBorder="1" applyFont="1" applyNumberFormat="1">
      <alignment horizontal="right"/>
    </xf>
    <xf borderId="26" fillId="0" fontId="46" numFmtId="170" xfId="0" applyBorder="1" applyFont="1" applyNumberFormat="1"/>
    <xf borderId="26" fillId="0" fontId="2" numFmtId="0" xfId="0" applyAlignment="1" applyBorder="1" applyFont="1">
      <alignment horizontal="center"/>
    </xf>
    <xf borderId="7" fillId="0" fontId="2" numFmtId="0" xfId="0" applyAlignment="1" applyBorder="1" applyFont="1">
      <alignment horizontal="center"/>
    </xf>
    <xf borderId="9" fillId="0" fontId="2" numFmtId="0" xfId="0" applyAlignment="1" applyBorder="1" applyFont="1">
      <alignment horizontal="center"/>
    </xf>
    <xf borderId="8" fillId="0" fontId="2" numFmtId="0" xfId="0" applyAlignment="1" applyBorder="1" applyFont="1">
      <alignment horizontal="center"/>
    </xf>
    <xf borderId="9" fillId="0" fontId="3" numFmtId="169" xfId="0" applyBorder="1" applyFont="1" applyNumberFormat="1"/>
    <xf borderId="0" fillId="0" fontId="2" numFmtId="169" xfId="0" applyFont="1" applyNumberFormat="1"/>
    <xf borderId="26" fillId="0" fontId="47" numFmtId="0" xfId="0" applyAlignment="1" applyBorder="1" applyFont="1">
      <alignment horizontal="center"/>
    </xf>
    <xf borderId="26" fillId="0" fontId="47" numFmtId="169" xfId="0" applyAlignment="1" applyBorder="1" applyFont="1" applyNumberFormat="1">
      <alignment horizontal="center"/>
    </xf>
    <xf borderId="7" fillId="0" fontId="47" numFmtId="169" xfId="0" applyAlignment="1" applyBorder="1" applyFont="1" applyNumberFormat="1">
      <alignment horizontal="center"/>
    </xf>
    <xf borderId="9" fillId="0" fontId="47" numFmtId="169" xfId="0" applyAlignment="1" applyBorder="1" applyFont="1" applyNumberFormat="1">
      <alignment horizontal="center"/>
    </xf>
    <xf borderId="8" fillId="0" fontId="47" numFmtId="169" xfId="0" applyAlignment="1" applyBorder="1" applyFont="1" applyNumberFormat="1">
      <alignment horizontal="center"/>
    </xf>
    <xf borderId="7" fillId="0" fontId="47" numFmtId="171" xfId="0" applyAlignment="1" applyBorder="1" applyFont="1" applyNumberFormat="1">
      <alignment horizontal="center"/>
    </xf>
    <xf borderId="0" fillId="0" fontId="3" numFmtId="10" xfId="0" applyFont="1" applyNumberFormat="1"/>
    <xf borderId="0" fillId="0" fontId="7" numFmtId="0" xfId="0" applyAlignment="1" applyFont="1">
      <alignment horizontal="left"/>
    </xf>
    <xf borderId="0" fillId="0" fontId="7" numFmtId="172" xfId="0" applyAlignment="1" applyFont="1" applyNumberFormat="1">
      <alignment horizontal="right"/>
    </xf>
    <xf borderId="0" fillId="0" fontId="48" numFmtId="0" xfId="0" applyFont="1"/>
    <xf borderId="26" fillId="0" fontId="10" numFmtId="0" xfId="0" applyAlignment="1" applyBorder="1" applyFont="1">
      <alignment horizontal="center"/>
    </xf>
    <xf borderId="6" fillId="0" fontId="7" numFmtId="170" xfId="0" applyBorder="1" applyFont="1" applyNumberFormat="1"/>
    <xf borderId="6" fillId="0" fontId="10" numFmtId="3" xfId="0" applyBorder="1" applyFont="1" applyNumberFormat="1"/>
    <xf borderId="5" fillId="0" fontId="10" numFmtId="3" xfId="0" applyBorder="1" applyFont="1" applyNumberFormat="1"/>
    <xf borderId="17" fillId="0" fontId="43" numFmtId="3" xfId="0" applyBorder="1" applyFont="1" applyNumberFormat="1"/>
    <xf borderId="26" fillId="0" fontId="7" numFmtId="169" xfId="0" applyBorder="1" applyFont="1" applyNumberFormat="1"/>
    <xf borderId="7" fillId="0" fontId="7" numFmtId="0" xfId="0" applyBorder="1" applyFont="1"/>
    <xf borderId="9" fillId="0" fontId="7" numFmtId="0" xfId="0" applyBorder="1" applyFont="1"/>
    <xf borderId="26" fillId="0" fontId="39" numFmtId="3" xfId="0" applyBorder="1" applyFont="1" applyNumberFormat="1"/>
    <xf borderId="26" fillId="0" fontId="10" numFmtId="0" xfId="0" applyBorder="1" applyFont="1"/>
    <xf borderId="26" fillId="0" fontId="39" numFmtId="169" xfId="0" applyBorder="1" applyFont="1" applyNumberFormat="1"/>
    <xf borderId="0" fillId="0" fontId="3" numFmtId="170" xfId="0" applyAlignment="1" applyFont="1" applyNumberFormat="1">
      <alignment horizontal="center"/>
    </xf>
    <xf borderId="7" fillId="0" fontId="39" numFmtId="169" xfId="0" applyAlignment="1" applyBorder="1" applyFont="1" applyNumberFormat="1">
      <alignment horizontal="center"/>
    </xf>
    <xf borderId="8" fillId="0" fontId="39" numFmtId="0" xfId="0" applyBorder="1" applyFont="1"/>
    <xf borderId="0" fillId="0" fontId="10" numFmtId="0" xfId="0" applyFont="1"/>
    <xf borderId="3" fillId="0" fontId="10" numFmtId="0" xfId="0" applyBorder="1" applyFont="1"/>
    <xf borderId="2" fillId="0" fontId="10" numFmtId="0" xfId="0" applyBorder="1" applyFont="1"/>
    <xf borderId="4" fillId="0" fontId="39" numFmtId="0" xfId="0" applyBorder="1" applyFont="1"/>
    <xf borderId="0" fillId="0" fontId="49" numFmtId="0" xfId="0" applyFont="1"/>
    <xf borderId="0" fillId="6" fontId="39" numFmtId="3" xfId="0" applyBorder="1" applyFont="1" applyNumberFormat="1"/>
    <xf borderId="5" fillId="0" fontId="10" numFmtId="169" xfId="0" applyAlignment="1" applyBorder="1" applyFont="1" applyNumberFormat="1">
      <alignment horizontal="center"/>
    </xf>
    <xf borderId="6" fillId="0" fontId="39" numFmtId="169" xfId="0" applyBorder="1" applyFont="1" applyNumberFormat="1"/>
    <xf borderId="0" fillId="0" fontId="39" numFmtId="4" xfId="0" applyFont="1" applyNumberFormat="1"/>
    <xf borderId="0" fillId="6" fontId="39" numFmtId="4" xfId="0" applyBorder="1" applyFont="1" applyNumberFormat="1"/>
    <xf borderId="8" fillId="0" fontId="10" numFmtId="0" xfId="0" applyBorder="1" applyFont="1"/>
    <xf borderId="9" fillId="0" fontId="39" numFmtId="169" xfId="0" applyBorder="1" applyFont="1" applyNumberFormat="1"/>
    <xf borderId="0" fillId="0" fontId="39" numFmtId="0" xfId="0" applyAlignment="1" applyFont="1">
      <alignment horizontal="center"/>
    </xf>
    <xf borderId="0" fillId="0" fontId="50" numFmtId="37" xfId="0" applyFont="1" applyNumberFormat="1"/>
    <xf borderId="0" fillId="0" fontId="39" numFmtId="2" xfId="0" applyFont="1" applyNumberFormat="1"/>
    <xf borderId="0" fillId="6" fontId="51" numFmtId="37" xfId="0" applyBorder="1" applyFont="1" applyNumberFormat="1"/>
    <xf borderId="34" fillId="0" fontId="3" numFmtId="37" xfId="0" applyAlignment="1" applyBorder="1" applyFont="1" applyNumberFormat="1">
      <alignment horizontal="right"/>
    </xf>
    <xf borderId="0" fillId="0" fontId="15" numFmtId="37" xfId="0" applyFont="1" applyNumberFormat="1"/>
    <xf borderId="0" fillId="0" fontId="2" numFmtId="9" xfId="0" applyFont="1" applyNumberFormat="1"/>
    <xf borderId="0" fillId="0" fontId="2" numFmtId="10" xfId="0" applyFont="1" applyNumberFormat="1"/>
    <xf borderId="0" fillId="0" fontId="3" numFmtId="39" xfId="0" applyFont="1" applyNumberFormat="1"/>
    <xf borderId="0" fillId="0" fontId="3" numFmtId="37" xfId="0" applyAlignment="1" applyFont="1" applyNumberFormat="1">
      <alignment horizontal="right"/>
    </xf>
    <xf borderId="0" fillId="6" fontId="52" numFmtId="0" xfId="0" applyBorder="1" applyFont="1"/>
    <xf borderId="1" fillId="0" fontId="8" numFmtId="0" xfId="0" applyBorder="1" applyFont="1"/>
    <xf borderId="17" fillId="0" fontId="16" numFmtId="169" xfId="0" applyAlignment="1" applyBorder="1" applyFont="1" applyNumberFormat="1">
      <alignment horizontal="right"/>
    </xf>
    <xf borderId="27" fillId="0" fontId="16" numFmtId="3" xfId="0" applyBorder="1" applyFont="1" applyNumberFormat="1"/>
    <xf borderId="26" fillId="0" fontId="3" numFmtId="0" xfId="0" applyAlignment="1" applyBorder="1" applyFont="1">
      <alignment horizontal="center" wrapText="1"/>
    </xf>
    <xf borderId="10" fillId="0" fontId="8" numFmtId="3" xfId="0" applyBorder="1" applyFont="1" applyNumberFormat="1"/>
    <xf borderId="11" fillId="0" fontId="8" numFmtId="3" xfId="0" applyBorder="1" applyFont="1" applyNumberFormat="1"/>
    <xf borderId="0" fillId="0" fontId="2" numFmtId="170" xfId="0" applyFont="1" applyNumberFormat="1"/>
    <xf borderId="17" fillId="0" fontId="2" numFmtId="169" xfId="0" applyAlignment="1" applyBorder="1" applyFont="1" applyNumberFormat="1">
      <alignment horizontal="center"/>
    </xf>
    <xf borderId="14" fillId="0" fontId="8" numFmtId="3" xfId="0" applyBorder="1" applyFont="1" applyNumberFormat="1"/>
    <xf borderId="17" fillId="0" fontId="16" numFmtId="0" xfId="0" applyAlignment="1" applyBorder="1" applyFont="1">
      <alignment horizontal="right"/>
    </xf>
    <xf borderId="17" fillId="0" fontId="16" numFmtId="2" xfId="0" applyAlignment="1" applyBorder="1" applyFont="1" applyNumberFormat="1">
      <alignment horizontal="right"/>
    </xf>
    <xf borderId="17" fillId="0" fontId="16" numFmtId="39" xfId="0" applyAlignment="1" applyBorder="1" applyFont="1" applyNumberFormat="1">
      <alignment horizontal="right"/>
    </xf>
    <xf borderId="27" fillId="6" fontId="16" numFmtId="3" xfId="0" applyBorder="1" applyFont="1" applyNumberFormat="1"/>
    <xf borderId="5" fillId="0" fontId="16" numFmtId="0" xfId="0" applyAlignment="1" applyBorder="1" applyFont="1">
      <alignment horizontal="right"/>
    </xf>
    <xf borderId="6" fillId="0" fontId="16" numFmtId="0" xfId="0" applyAlignment="1" applyBorder="1" applyFont="1">
      <alignment horizontal="right"/>
    </xf>
    <xf borderId="0" fillId="0" fontId="16" numFmtId="0" xfId="0" applyAlignment="1" applyFont="1">
      <alignment horizontal="right"/>
    </xf>
    <xf borderId="0" fillId="0" fontId="2" numFmtId="2" xfId="0" applyAlignment="1" applyFont="1" applyNumberFormat="1">
      <alignment horizontal="center"/>
    </xf>
    <xf borderId="0" fillId="0" fontId="3" numFmtId="173" xfId="0" applyFont="1" applyNumberFormat="1"/>
    <xf borderId="5" fillId="0" fontId="2" numFmtId="169" xfId="0" applyAlignment="1" applyBorder="1" applyFont="1" applyNumberFormat="1">
      <alignment horizontal="center"/>
    </xf>
    <xf borderId="6" fillId="0" fontId="2" numFmtId="169" xfId="0" applyAlignment="1" applyBorder="1" applyFont="1" applyNumberFormat="1">
      <alignment horizontal="center"/>
    </xf>
    <xf borderId="0" fillId="0" fontId="2" numFmtId="169" xfId="0" applyAlignment="1" applyFont="1" applyNumberFormat="1">
      <alignment horizontal="center"/>
    </xf>
    <xf borderId="0" fillId="0" fontId="3" numFmtId="170" xfId="0" applyFont="1" applyNumberFormat="1"/>
    <xf borderId="2" fillId="0" fontId="3" numFmtId="0" xfId="0" applyAlignment="1" applyBorder="1" applyFont="1">
      <alignment horizontal="right"/>
    </xf>
    <xf borderId="2" fillId="6" fontId="2" numFmtId="3" xfId="0" applyBorder="1" applyFont="1" applyNumberFormat="1"/>
    <xf borderId="8" fillId="6" fontId="2" numFmtId="3" xfId="0" applyBorder="1" applyFont="1" applyNumberFormat="1"/>
    <xf borderId="9" fillId="0" fontId="3" numFmtId="0" xfId="0" applyAlignment="1" applyBorder="1" applyFont="1">
      <alignment horizontal="center"/>
    </xf>
    <xf borderId="8" fillId="0" fontId="2" numFmtId="169" xfId="0" applyBorder="1" applyFont="1" applyNumberFormat="1"/>
    <xf borderId="0" fillId="0" fontId="8" numFmtId="0" xfId="0" applyAlignment="1" applyFont="1">
      <alignment horizontal="right"/>
    </xf>
    <xf borderId="0" fillId="0" fontId="8" numFmtId="2" xfId="0" applyFont="1" applyNumberFormat="1"/>
    <xf borderId="0" fillId="0" fontId="8" numFmtId="0" xfId="0" applyAlignment="1" applyFont="1">
      <alignment horizontal="center"/>
    </xf>
    <xf borderId="1" fillId="6" fontId="3" numFmtId="0" xfId="0" applyAlignment="1" applyBorder="1" applyFont="1">
      <alignment horizontal="right"/>
    </xf>
    <xf borderId="39" fillId="0" fontId="2" numFmtId="3" xfId="0" applyBorder="1" applyFont="1" applyNumberFormat="1"/>
    <xf borderId="10" fillId="0" fontId="2" numFmtId="3" xfId="0" applyBorder="1" applyFont="1" applyNumberFormat="1"/>
    <xf borderId="0" fillId="0" fontId="0" numFmtId="38" xfId="0" applyFont="1" applyNumberFormat="1"/>
    <xf borderId="40" fillId="0" fontId="2" numFmtId="3" xfId="0" applyBorder="1" applyFont="1" applyNumberFormat="1"/>
    <xf borderId="11" fillId="0" fontId="2" numFmtId="3" xfId="0" applyBorder="1" applyFont="1" applyNumberFormat="1"/>
    <xf borderId="0" fillId="0" fontId="3" numFmtId="38" xfId="0" applyFont="1" applyNumberFormat="1"/>
    <xf borderId="0" fillId="3" fontId="3" numFmtId="0" xfId="0" applyAlignment="1" applyBorder="1" applyFont="1">
      <alignment horizontal="center"/>
    </xf>
    <xf borderId="0" fillId="3" fontId="2" numFmtId="3" xfId="0" applyBorder="1" applyFont="1" applyNumberFormat="1"/>
    <xf borderId="40" fillId="3" fontId="2" numFmtId="3" xfId="0" applyBorder="1" applyFont="1" applyNumberFormat="1"/>
    <xf borderId="0" fillId="0" fontId="8" numFmtId="38" xfId="0" applyFont="1" applyNumberFormat="1"/>
    <xf borderId="0" fillId="0" fontId="35" numFmtId="0" xfId="0" applyAlignment="1" applyFont="1">
      <alignment horizontal="center"/>
    </xf>
    <xf borderId="27" fillId="0" fontId="3" numFmtId="0" xfId="0" applyAlignment="1" applyBorder="1" applyFont="1">
      <alignment horizontal="left"/>
    </xf>
    <xf borderId="0" fillId="0" fontId="0" numFmtId="169" xfId="0" applyAlignment="1" applyFont="1" applyNumberFormat="1">
      <alignment horizontal="center"/>
    </xf>
    <xf borderId="27" fillId="0" fontId="0" numFmtId="169" xfId="0" applyAlignment="1" applyBorder="1" applyFont="1" applyNumberFormat="1">
      <alignment horizontal="center"/>
    </xf>
    <xf borderId="17" fillId="0" fontId="0" numFmtId="169" xfId="0" applyAlignment="1" applyBorder="1" applyFont="1" applyNumberFormat="1">
      <alignment horizontal="center"/>
    </xf>
    <xf borderId="0" fillId="0" fontId="53" numFmtId="0" xfId="0" applyFont="1"/>
    <xf borderId="0" fillId="0" fontId="54" numFmtId="0" xfId="0" applyFont="1"/>
    <xf borderId="33" fillId="6" fontId="34" numFmtId="0" xfId="0" applyAlignment="1" applyBorder="1" applyFont="1">
      <alignment horizontal="center"/>
    </xf>
    <xf borderId="27" fillId="6" fontId="3" numFmtId="37" xfId="0" applyAlignment="1" applyBorder="1" applyFont="1" applyNumberFormat="1">
      <alignment horizontal="center"/>
    </xf>
    <xf borderId="35" fillId="6" fontId="34" numFmtId="0" xfId="0" applyAlignment="1" applyBorder="1" applyFont="1">
      <alignment horizontal="center"/>
    </xf>
    <xf borderId="34" fillId="6" fontId="3" numFmtId="0" xfId="0" applyAlignment="1" applyBorder="1" applyFont="1">
      <alignment horizontal="right"/>
    </xf>
    <xf borderId="0" fillId="6" fontId="0" numFmtId="169" xfId="0" applyAlignment="1" applyBorder="1" applyFont="1" applyNumberFormat="1">
      <alignment horizontal="center"/>
    </xf>
    <xf borderId="17" fillId="6" fontId="0" numFmtId="169" xfId="0" applyAlignment="1" applyBorder="1" applyFont="1" applyNumberFormat="1">
      <alignment horizontal="center"/>
    </xf>
    <xf borderId="0" fillId="0" fontId="2" numFmtId="38" xfId="0" applyFont="1" applyNumberFormat="1"/>
    <xf borderId="0" fillId="0" fontId="2" numFmtId="174" xfId="0" applyFont="1" applyNumberFormat="1"/>
    <xf borderId="0" fillId="0" fontId="3" numFmtId="175" xfId="0" applyFont="1" applyNumberFormat="1"/>
    <xf borderId="8" fillId="0" fontId="3" numFmtId="3" xfId="0" applyBorder="1" applyFont="1" applyNumberFormat="1"/>
    <xf borderId="11" fillId="0" fontId="3" numFmtId="3" xfId="0" applyBorder="1" applyFont="1" applyNumberFormat="1"/>
    <xf borderId="11" fillId="0" fontId="3" numFmtId="0" xfId="0" applyBorder="1" applyFont="1"/>
    <xf borderId="34" fillId="0" fontId="3" numFmtId="0" xfId="0" applyBorder="1" applyFont="1"/>
    <xf borderId="0" fillId="0" fontId="10" numFmtId="169" xfId="0" applyAlignment="1" applyFont="1" applyNumberFormat="1">
      <alignment horizontal="center"/>
    </xf>
    <xf borderId="17" fillId="0" fontId="3" numFmtId="0" xfId="0" applyAlignment="1" applyBorder="1" applyFont="1">
      <alignment horizontal="right"/>
    </xf>
    <xf borderId="17" fillId="0" fontId="3" numFmtId="170" xfId="0" applyAlignment="1" applyBorder="1" applyFont="1" applyNumberFormat="1">
      <alignment horizontal="right"/>
    </xf>
    <xf borderId="0" fillId="0" fontId="7" numFmtId="169" xfId="0" applyAlignment="1" applyFont="1" applyNumberFormat="1">
      <alignment horizontal="center"/>
    </xf>
    <xf borderId="0" fillId="0" fontId="0" numFmtId="169" xfId="0" applyFont="1" applyNumberFormat="1"/>
    <xf borderId="0" fillId="0" fontId="8" numFmtId="169" xfId="0" applyAlignment="1" applyFont="1" applyNumberFormat="1">
      <alignment horizontal="center"/>
    </xf>
    <xf borderId="0" fillId="6" fontId="0" numFmtId="169" xfId="0" applyBorder="1" applyFont="1" applyNumberFormat="1"/>
    <xf borderId="0" fillId="6" fontId="8" numFmtId="169" xfId="0" applyAlignment="1" applyBorder="1" applyFont="1" applyNumberFormat="1">
      <alignment horizontal="center"/>
    </xf>
    <xf borderId="9" fillId="0" fontId="3" numFmtId="3" xfId="0" applyBorder="1" applyFont="1" applyNumberFormat="1"/>
    <xf borderId="8" fillId="0" fontId="2" numFmtId="169" xfId="0" applyAlignment="1" applyBorder="1" applyFont="1" applyNumberFormat="1">
      <alignment horizontal="center"/>
    </xf>
    <xf borderId="26" fillId="0" fontId="2" numFmtId="169" xfId="0" applyAlignment="1" applyBorder="1" applyFont="1" applyNumberFormat="1">
      <alignment horizontal="center"/>
    </xf>
    <xf borderId="0" fillId="0" fontId="3" numFmtId="169" xfId="0" applyAlignment="1" applyFont="1" applyNumberFormat="1">
      <alignment horizontal="center"/>
    </xf>
    <xf borderId="6" fillId="0" fontId="3" numFmtId="169" xfId="0" applyBorder="1" applyFont="1" applyNumberFormat="1"/>
    <xf borderId="0" fillId="0" fontId="3" numFmtId="49" xfId="0" applyAlignment="1" applyFont="1" applyNumberFormat="1">
      <alignment horizontal="center"/>
    </xf>
    <xf borderId="0" fillId="0" fontId="7" numFmtId="49" xfId="0" applyAlignment="1" applyFont="1" applyNumberFormat="1">
      <alignment horizontal="center"/>
    </xf>
    <xf borderId="0" fillId="0" fontId="55" numFmtId="0" xfId="0" applyAlignment="1" applyFont="1">
      <alignment horizontal="right"/>
    </xf>
    <xf borderId="0" fillId="0" fontId="56" numFmtId="166" xfId="0" applyFont="1" applyNumberFormat="1"/>
    <xf borderId="0" fillId="6" fontId="32" numFmtId="0" xfId="0" applyBorder="1" applyFont="1"/>
    <xf borderId="0" fillId="0" fontId="57" numFmtId="0" xfId="0" applyFont="1"/>
    <xf borderId="0" fillId="3" fontId="34" numFmtId="0" xfId="0" applyBorder="1" applyFont="1"/>
    <xf borderId="0" fillId="3" fontId="3" numFmtId="0" xfId="0" applyBorder="1" applyFont="1"/>
    <xf borderId="0" fillId="3" fontId="3" numFmtId="37" xfId="0" applyBorder="1" applyFont="1" applyNumberFormat="1"/>
    <xf borderId="3" fillId="6" fontId="3" numFmtId="0" xfId="0" applyAlignment="1" applyBorder="1" applyFont="1">
      <alignment horizontal="center"/>
    </xf>
    <xf borderId="0" fillId="0" fontId="3" numFmtId="0" xfId="0" applyAlignment="1" applyFont="1">
      <alignment horizontal="left"/>
    </xf>
    <xf borderId="7" fillId="6" fontId="3" numFmtId="0" xfId="0" applyBorder="1" applyFont="1"/>
    <xf borderId="27" fillId="0" fontId="2" numFmtId="0" xfId="0" applyBorder="1" applyFont="1"/>
    <xf borderId="2" fillId="0" fontId="2" numFmtId="0" xfId="0" applyBorder="1" applyFont="1"/>
    <xf borderId="4" fillId="0" fontId="2" numFmtId="0" xfId="0" applyBorder="1" applyFont="1"/>
    <xf borderId="3" fillId="0" fontId="2" numFmtId="0" xfId="0" applyBorder="1" applyFont="1"/>
    <xf borderId="41" fillId="6" fontId="2" numFmtId="0" xfId="0" applyBorder="1" applyFont="1"/>
    <xf borderId="5" fillId="0" fontId="3" numFmtId="0" xfId="0" applyAlignment="1" applyBorder="1" applyFont="1">
      <alignment horizontal="center"/>
    </xf>
    <xf borderId="41" fillId="6" fontId="2" numFmtId="37" xfId="0" applyBorder="1" applyFont="1" applyNumberFormat="1"/>
    <xf borderId="17" fillId="0" fontId="2" numFmtId="0" xfId="0" applyAlignment="1" applyBorder="1" applyFont="1">
      <alignment horizontal="center"/>
    </xf>
    <xf borderId="3" fillId="0" fontId="2" numFmtId="170" xfId="0" applyBorder="1" applyFont="1" applyNumberFormat="1"/>
    <xf borderId="4" fillId="0" fontId="2" numFmtId="170" xfId="0" applyBorder="1" applyFont="1" applyNumberFormat="1"/>
    <xf borderId="27" fillId="0" fontId="2" numFmtId="170" xfId="0" applyBorder="1" applyFont="1" applyNumberFormat="1"/>
    <xf borderId="0" fillId="0" fontId="2" numFmtId="176" xfId="0" applyFont="1" applyNumberFormat="1"/>
    <xf borderId="5" fillId="0" fontId="2" numFmtId="170" xfId="0" applyBorder="1" applyFont="1" applyNumberFormat="1"/>
    <xf borderId="6" fillId="0" fontId="2" numFmtId="170" xfId="0" applyBorder="1" applyFont="1" applyNumberFormat="1"/>
    <xf borderId="17" fillId="0" fontId="2" numFmtId="170" xfId="0" applyBorder="1" applyFont="1" applyNumberFormat="1"/>
    <xf borderId="0" fillId="6" fontId="45" numFmtId="0" xfId="0" applyBorder="1" applyFont="1"/>
    <xf borderId="0" fillId="6" fontId="37" numFmtId="0" xfId="0" applyBorder="1" applyFont="1"/>
    <xf borderId="3" fillId="6" fontId="37" numFmtId="0" xfId="0" applyAlignment="1" applyBorder="1" applyFont="1">
      <alignment horizontal="center"/>
    </xf>
    <xf borderId="2" fillId="0" fontId="9" numFmtId="0" xfId="0" applyBorder="1" applyFont="1"/>
    <xf borderId="4" fillId="0" fontId="9" numFmtId="0" xfId="0" applyBorder="1" applyFont="1"/>
    <xf borderId="27" fillId="6" fontId="3" numFmtId="0" xfId="0" applyAlignment="1" applyBorder="1" applyFont="1">
      <alignment horizontal="center"/>
    </xf>
    <xf borderId="26" fillId="6" fontId="3" numFmtId="0" xfId="0" applyAlignment="1" applyBorder="1" applyFont="1">
      <alignment horizontal="center"/>
    </xf>
    <xf borderId="6" fillId="0" fontId="3" numFmtId="37" xfId="0" applyAlignment="1" applyBorder="1" applyFont="1" applyNumberFormat="1">
      <alignment horizontal="center"/>
    </xf>
    <xf borderId="0" fillId="0" fontId="0" numFmtId="0" xfId="0" applyAlignment="1" applyFont="1">
      <alignment horizontal="center"/>
    </xf>
    <xf borderId="0" fillId="0" fontId="3" numFmtId="171" xfId="0" applyFont="1" applyNumberFormat="1"/>
    <xf borderId="0" fillId="0" fontId="58" numFmtId="0" xfId="0" applyAlignment="1" applyFont="1">
      <alignment horizontal="center"/>
    </xf>
    <xf borderId="0" fillId="0" fontId="35" numFmtId="0" xfId="0" applyFont="1"/>
    <xf borderId="0" fillId="0" fontId="59" numFmtId="0" xfId="0" applyAlignment="1" applyFont="1">
      <alignment horizontal="center"/>
    </xf>
    <xf borderId="17" fillId="0" fontId="2" numFmtId="170" xfId="0" applyAlignment="1" applyBorder="1" applyFont="1" applyNumberFormat="1">
      <alignment horizontal="center"/>
    </xf>
    <xf borderId="0" fillId="0" fontId="0" numFmtId="16" xfId="0" applyAlignment="1" applyFont="1" applyNumberFormat="1">
      <alignment horizontal="center"/>
    </xf>
    <xf borderId="0" fillId="6" fontId="8" numFmtId="37" xfId="0" applyBorder="1" applyFont="1" applyNumberFormat="1"/>
    <xf borderId="1" fillId="0" fontId="2" numFmtId="0" xfId="0" applyAlignment="1" applyBorder="1" applyFont="1">
      <alignment horizontal="center"/>
    </xf>
    <xf borderId="1" fillId="9" fontId="60" numFmtId="171" xfId="0" applyAlignment="1" applyBorder="1" applyFill="1" applyFont="1" applyNumberFormat="1">
      <alignment horizontal="center"/>
    </xf>
    <xf borderId="1" fillId="0" fontId="2" numFmtId="169" xfId="0" applyBorder="1" applyFont="1" applyNumberFormat="1"/>
    <xf borderId="24" fillId="0" fontId="3" numFmtId="0" xfId="0" applyAlignment="1" applyBorder="1" applyFont="1">
      <alignment horizontal="left"/>
    </xf>
    <xf borderId="27" fillId="0" fontId="13" numFmtId="37" xfId="0" applyBorder="1" applyFont="1" applyNumberFormat="1"/>
    <xf borderId="34" fillId="0" fontId="13" numFmtId="37" xfId="0" applyBorder="1" applyFont="1" applyNumberFormat="1"/>
    <xf borderId="34" fillId="0" fontId="61" numFmtId="37" xfId="0" applyBorder="1" applyFont="1" applyNumberFormat="1"/>
    <xf borderId="0" fillId="0" fontId="2" numFmtId="170" xfId="0" applyAlignment="1" applyFont="1" applyNumberFormat="1">
      <alignment horizontal="center"/>
    </xf>
    <xf borderId="0" fillId="0" fontId="11" numFmtId="0" xfId="0" applyFont="1"/>
  </cellXfs>
  <cellStyles count="1">
    <cellStyle xfId="0" name="Normal" builtinId="0"/>
  </cellStyles>
  <dxfs count="2">
    <dxf>
      <font>
        <color rgb="FF800080"/>
      </font>
      <fill>
        <patternFill patternType="solid">
          <fgColor rgb="FFFF99CC"/>
          <bgColor rgb="FFFF99CC"/>
        </patternFill>
      </fill>
      <alignment/>
      <border>
        <left/>
        <right/>
        <top/>
        <bottom/>
      </border>
    </dxf>
    <dxf>
      <font>
        <color rgb="FFFF0000"/>
      </font>
      <fill>
        <patternFill patternType="solid">
          <fgColor rgb="FFFFFF00"/>
          <bgColor rgb="FFFFFF00"/>
        </patternFill>
      </fill>
      <alignment/>
      <border>
        <left/>
        <right/>
        <top/>
        <bottom/>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500">
                <a:solidFill>
                  <a:srgbClr val="000000"/>
                </a:solidFill>
              </a:defRPr>
            </a:pPr>
            <a:r>
              <a:t>Copper River wild Sockeye Return by Brood Year</a:t>
            </a:r>
          </a:p>
        </c:rich>
      </c:tx>
      <c:overlay val="0"/>
    </c:title>
    <c:plotArea>
      <c:layout/>
      <c:lineChart>
        <c:varyColors val="0"/>
        <c:ser>
          <c:idx val="0"/>
          <c:order val="0"/>
          <c:spPr>
            <a:ln cmpd="sng" w="12700">
              <a:solidFill>
                <a:srgbClr val="000080"/>
              </a:solidFill>
            </a:ln>
          </c:spPr>
          <c:marker>
            <c:symbol val="none"/>
          </c:marker>
          <c:cat>
            <c:strRef>
              <c:f>'BY Total Return'!$R$13:$R$61</c:f>
            </c:strRef>
          </c:cat>
          <c:val>
            <c:numRef>
              <c:f>'BY Total Return'!$Q$13:$Q$61</c:f>
            </c:numRef>
          </c:val>
          <c:smooth val="0"/>
        </c:ser>
        <c:axId val="1368818105"/>
        <c:axId val="270288711"/>
      </c:lineChart>
      <c:catAx>
        <c:axId val="1368818105"/>
        <c:scaling>
          <c:orientation val="minMax"/>
        </c:scaling>
        <c:delete val="0"/>
        <c:axPos val="b"/>
        <c:txPr>
          <a:bodyPr/>
          <a:lstStyle/>
          <a:p>
            <a:pPr lvl="0">
              <a:defRPr/>
            </a:pPr>
          </a:p>
        </c:txPr>
        <c:crossAx val="270288711"/>
      </c:catAx>
      <c:valAx>
        <c:axId val="270288711"/>
        <c:scaling>
          <c:orientation val="minMax"/>
        </c:scaling>
        <c:delete val="0"/>
        <c:axPos val="l"/>
        <c:majorGridlines>
          <c:spPr>
            <a:ln>
              <a:solidFill>
                <a:srgbClr val="C0C0C0"/>
              </a:solidFill>
            </a:ln>
          </c:spPr>
        </c:majorGridlines>
        <c:numFmt formatCode="General" sourceLinked="1"/>
        <c:tickLblPos val="nextTo"/>
        <c:spPr>
          <a:ln w="47625">
            <a:noFill/>
          </a:ln>
        </c:spPr>
        <c:txPr>
          <a:bodyPr/>
          <a:lstStyle/>
          <a:p>
            <a:pPr lvl="0">
              <a:defRPr/>
            </a:pPr>
          </a:p>
        </c:txPr>
        <c:crossAx val="1368818105"/>
      </c:valAx>
      <c:spPr>
        <a:solidFill>
          <a:srgbClr val="FFFFFF"/>
        </a:solidFill>
      </c:spPr>
    </c:plotArea>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w="12700">
              <a:solidFill>
                <a:srgbClr val="000080"/>
              </a:solidFill>
            </a:ln>
          </c:spPr>
          <c:marker>
            <c:symbol val="none"/>
          </c:marker>
          <c:cat>
            <c:strRef>
              <c:f>'BY Total Return'!$R$12:$R$60</c:f>
            </c:strRef>
          </c:cat>
          <c:val>
            <c:numRef>
              <c:f>'BY Total Return'!$U$12:$U$60</c:f>
            </c:numRef>
          </c:val>
          <c:smooth val="0"/>
        </c:ser>
        <c:axId val="65486539"/>
        <c:axId val="805721027"/>
      </c:lineChart>
      <c:catAx>
        <c:axId val="65486539"/>
        <c:scaling>
          <c:orientation val="minMax"/>
        </c:scaling>
        <c:delete val="0"/>
        <c:axPos val="b"/>
        <c:title>
          <c:tx>
            <c:rich>
              <a:bodyPr/>
              <a:lstStyle/>
              <a:p>
                <a:pPr lvl="0">
                  <a:defRPr b="1" i="0" sz="1100">
                    <a:solidFill>
                      <a:srgbClr val="000000"/>
                    </a:solidFill>
                  </a:defRPr>
                </a:pPr>
                <a:r>
                  <a:t>Brood Year</a:t>
                </a:r>
              </a:p>
            </c:rich>
          </c:tx>
          <c:overlay val="0"/>
        </c:title>
        <c:txPr>
          <a:bodyPr/>
          <a:lstStyle/>
          <a:p>
            <a:pPr lvl="0">
              <a:defRPr/>
            </a:pPr>
          </a:p>
        </c:txPr>
        <c:crossAx val="805721027"/>
      </c:catAx>
      <c:valAx>
        <c:axId val="805721027"/>
        <c:scaling>
          <c:orientation val="minMax"/>
        </c:scaling>
        <c:delete val="0"/>
        <c:axPos val="l"/>
        <c:majorGridlines>
          <c:spPr>
            <a:ln>
              <a:solidFill>
                <a:srgbClr val="FFFFFF"/>
              </a:solidFill>
            </a:ln>
          </c:spPr>
        </c:majorGridlines>
        <c:title>
          <c:tx>
            <c:rich>
              <a:bodyPr/>
              <a:lstStyle/>
              <a:p>
                <a:pPr lvl="0">
                  <a:defRPr b="1" i="0" sz="1300">
                    <a:solidFill>
                      <a:srgbClr val="000000"/>
                    </a:solidFill>
                  </a:defRPr>
                </a:pPr>
                <a:r>
                  <a:t>Percentage of Age 5</a:t>
                </a:r>
              </a:p>
            </c:rich>
          </c:tx>
          <c:overlay val="0"/>
        </c:title>
        <c:numFmt formatCode="General" sourceLinked="1"/>
        <c:tickLblPos val="nextTo"/>
        <c:spPr>
          <a:ln w="47625">
            <a:noFill/>
          </a:ln>
        </c:spPr>
        <c:txPr>
          <a:bodyPr/>
          <a:lstStyle/>
          <a:p>
            <a:pPr lvl="0">
              <a:defRPr/>
            </a:pPr>
          </a:p>
        </c:txPr>
        <c:crossAx val="65486539"/>
      </c:valAx>
      <c:spPr>
        <a:solidFill>
          <a:srgbClr val="FFFFFF"/>
        </a:solidFill>
      </c:spPr>
    </c:plotArea>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w="47625">
              <a:noFill/>
            </a:ln>
          </c:spPr>
          <c:marker>
            <c:symbol val="circle"/>
            <c:size val="7"/>
            <c:spPr>
              <a:solidFill>
                <a:srgbClr val="666699"/>
              </a:solidFill>
              <a:ln cmpd="sng">
                <a:solidFill>
                  <a:srgbClr val="666699"/>
                </a:solidFill>
              </a:ln>
            </c:spPr>
          </c:marker>
          <c:trendline>
            <c:name>Trendline for Series 1</c:name>
            <c:spPr>
              <a:ln w="9525">
                <a:solidFill>
                  <a:srgbClr val="000000"/>
                </a:solidFill>
              </a:ln>
            </c:spPr>
            <c:trendlineType val="linear"/>
            <c:dispRSqr val="1"/>
            <c:dispEq val="0"/>
          </c:trendline>
          <c:xVal>
            <c:numRef>
              <c:f>AgeByCategory!$Q$7:$Q$57</c:f>
            </c:numRef>
          </c:xVal>
          <c:yVal>
            <c:numRef>
              <c:f>AgeByCategory!$S$7:$S$57</c:f>
            </c:numRef>
          </c:yVal>
        </c:ser>
        <c:dLbls>
          <c:showLegendKey val="0"/>
          <c:showVal val="0"/>
          <c:showCatName val="0"/>
          <c:showSerName val="0"/>
          <c:showPercent val="0"/>
          <c:showBubbleSize val="0"/>
        </c:dLbls>
        <c:axId val="1715134353"/>
        <c:axId val="406683246"/>
      </c:scatterChart>
      <c:valAx>
        <c:axId val="1715134353"/>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a:pPr>
          </a:p>
        </c:txPr>
        <c:crossAx val="406683246"/>
      </c:valAx>
      <c:valAx>
        <c:axId val="406683246"/>
        <c:scaling>
          <c:orientation val="minMax"/>
        </c:scaling>
        <c:delete val="0"/>
        <c:axPos val="l"/>
        <c:majorGridlines>
          <c:spPr>
            <a:ln>
              <a:solidFill>
                <a:srgbClr val="C0C0C0"/>
              </a:solidFill>
            </a:ln>
          </c:spPr>
        </c:majorGridlines>
        <c:numFmt formatCode="General" sourceLinked="1"/>
        <c:tickLblPos val="nextTo"/>
        <c:spPr>
          <a:ln w="47625">
            <a:noFill/>
          </a:ln>
        </c:spPr>
        <c:txPr>
          <a:bodyPr/>
          <a:lstStyle/>
          <a:p>
            <a:pPr lvl="0">
              <a:defRPr/>
            </a:pPr>
          </a:p>
        </c:txPr>
        <c:crossAx val="1715134353"/>
      </c:valAx>
      <c:spPr>
        <a:solidFill>
          <a:srgbClr val="FFFFFF"/>
        </a:solidFill>
      </c:spPr>
    </c:plotArea>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200">
                <a:solidFill>
                  <a:srgbClr val="000000"/>
                </a:solidFill>
              </a:defRPr>
            </a:pPr>
            <a:r>
              <a:t>Forecast 1.3 Return from Yr Prior 1.2 Sibling Return
Copper R Sockeye</a:t>
            </a:r>
          </a:p>
        </c:rich>
      </c:tx>
      <c:overlay val="0"/>
    </c:title>
    <c:plotArea>
      <c:layout/>
      <c:scatterChart>
        <c:scatterStyle val="lineMarker"/>
        <c:varyColors val="0"/>
        <c:ser>
          <c:idx val="0"/>
          <c:order val="0"/>
          <c:spPr>
            <a:ln w="47625">
              <a:noFill/>
            </a:ln>
          </c:spPr>
          <c:marker>
            <c:symbol val="circle"/>
            <c:size val="7"/>
            <c:spPr>
              <a:solidFill>
                <a:srgbClr val="FF0000"/>
              </a:solidFill>
              <a:ln cmpd="sng">
                <a:solidFill>
                  <a:srgbClr val="FF0000"/>
                </a:solidFill>
              </a:ln>
            </c:spPr>
          </c:marker>
          <c:xVal>
            <c:numRef>
              <c:f>'Comm Catch'!$AM$15:$AM$68</c:f>
            </c:numRef>
          </c:xVal>
          <c:yVal>
            <c:numRef>
              <c:f>'Comm Catch'!$AN$15:$AN$68</c:f>
            </c:numRef>
          </c:yVal>
        </c:ser>
        <c:dLbls>
          <c:showLegendKey val="0"/>
          <c:showVal val="0"/>
          <c:showCatName val="0"/>
          <c:showSerName val="0"/>
          <c:showPercent val="0"/>
          <c:showBubbleSize val="0"/>
        </c:dLbls>
        <c:axId val="1198689101"/>
        <c:axId val="576629323"/>
      </c:scatterChart>
      <c:valAx>
        <c:axId val="1198689101"/>
        <c:scaling>
          <c:orientation val="minMax"/>
        </c:scaling>
        <c:delete val="0"/>
        <c:axPos val="b"/>
        <c:majorGridlines>
          <c:spPr>
            <a:ln>
              <a:solidFill>
                <a:srgbClr val="FFFFFF"/>
              </a:solidFill>
            </a:ln>
          </c:spPr>
        </c:majorGridlines>
        <c:title>
          <c:tx>
            <c:rich>
              <a:bodyPr/>
              <a:lstStyle/>
              <a:p>
                <a:pPr lvl="0">
                  <a:defRPr b="0" i="0" sz="1200">
                    <a:solidFill>
                      <a:srgbClr val="000000"/>
                    </a:solidFill>
                  </a:defRPr>
                </a:pPr>
                <a:r>
                  <a:t>Forecast 1.3's</a:t>
                </a:r>
              </a:p>
            </c:rich>
          </c:tx>
          <c:overlay val="0"/>
        </c:title>
        <c:numFmt formatCode="General" sourceLinked="1"/>
        <c:tickLblPos val="nextTo"/>
        <c:spPr>
          <a:ln w="47625">
            <a:noFill/>
          </a:ln>
        </c:spPr>
        <c:txPr>
          <a:bodyPr/>
          <a:lstStyle/>
          <a:p>
            <a:pPr lvl="0">
              <a:defRPr/>
            </a:pPr>
          </a:p>
        </c:txPr>
        <c:crossAx val="576629323"/>
      </c:valAx>
      <c:valAx>
        <c:axId val="576629323"/>
        <c:scaling>
          <c:orientation val="minMax"/>
        </c:scaling>
        <c:delete val="0"/>
        <c:axPos val="l"/>
        <c:majorGridlines>
          <c:spPr>
            <a:ln>
              <a:solidFill>
                <a:srgbClr val="FFFFFF"/>
              </a:solidFill>
            </a:ln>
          </c:spPr>
        </c:majorGridlines>
        <c:title>
          <c:tx>
            <c:rich>
              <a:bodyPr/>
              <a:lstStyle/>
              <a:p>
                <a:pPr lvl="0">
                  <a:defRPr b="0" i="0" sz="1200">
                    <a:solidFill>
                      <a:srgbClr val="000000"/>
                    </a:solidFill>
                  </a:defRPr>
                </a:pPr>
                <a:r>
                  <a:t>Actual 1.3's</a:t>
                </a:r>
              </a:p>
            </c:rich>
          </c:tx>
          <c:overlay val="0"/>
        </c:title>
        <c:numFmt formatCode="General" sourceLinked="1"/>
        <c:tickLblPos val="nextTo"/>
        <c:spPr>
          <a:ln w="47625">
            <a:noFill/>
          </a:ln>
        </c:spPr>
        <c:txPr>
          <a:bodyPr/>
          <a:lstStyle/>
          <a:p>
            <a:pPr lvl="0">
              <a:defRPr/>
            </a:pPr>
          </a:p>
        </c:txPr>
        <c:crossAx val="1198689101"/>
      </c:valAx>
      <c:spPr>
        <a:solidFill>
          <a:srgbClr val="FFFFFF"/>
        </a:solidFill>
      </c:spPr>
    </c:plotArea>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800">
                <a:solidFill>
                  <a:srgbClr val="000000"/>
                </a:solidFill>
              </a:defRPr>
            </a:pPr>
            <a:r>
              <a:t>Deviation from Regress</a:t>
            </a:r>
          </a:p>
        </c:rich>
      </c:tx>
      <c:overlay val="0"/>
    </c:title>
    <c:plotArea>
      <c:layout/>
      <c:barChart>
        <c:barDir val="col"/>
        <c:ser>
          <c:idx val="0"/>
          <c:order val="0"/>
          <c:spPr>
            <a:solidFill>
              <a:srgbClr val="9999FF"/>
            </a:solidFill>
          </c:spPr>
          <c:cat>
            <c:strRef>
              <c:f>'Comm Catch'!$B$15:$B$52</c:f>
            </c:strRef>
          </c:cat>
          <c:val>
            <c:numRef>
              <c:f>'Comm Catch'!$AP$15:$AP$52</c:f>
            </c:numRef>
          </c:val>
        </c:ser>
        <c:axId val="1078018590"/>
        <c:axId val="1915118198"/>
      </c:barChart>
      <c:catAx>
        <c:axId val="1078018590"/>
        <c:scaling>
          <c:orientation val="minMax"/>
        </c:scaling>
        <c:delete val="0"/>
        <c:axPos val="b"/>
        <c:title>
          <c:tx>
            <c:rich>
              <a:bodyPr/>
              <a:lstStyle/>
              <a:p>
                <a:pPr lvl="0">
                  <a:defRPr b="1" i="0" sz="2100">
                    <a:solidFill>
                      <a:srgbClr val="000000"/>
                    </a:solidFill>
                  </a:defRPr>
                </a:pPr>
                <a:r>
                  <a:t>Year</a:t>
                </a:r>
              </a:p>
            </c:rich>
          </c:tx>
          <c:overlay val="0"/>
        </c:title>
        <c:txPr>
          <a:bodyPr/>
          <a:lstStyle/>
          <a:p>
            <a:pPr lvl="0">
              <a:defRPr/>
            </a:pPr>
          </a:p>
        </c:txPr>
        <c:crossAx val="1915118198"/>
      </c:catAx>
      <c:valAx>
        <c:axId val="1915118198"/>
        <c:scaling>
          <c:orientation val="minMax"/>
        </c:scaling>
        <c:delete val="0"/>
        <c:axPos val="l"/>
        <c:majorGridlines>
          <c:spPr>
            <a:ln>
              <a:solidFill>
                <a:srgbClr val="FFFFFF"/>
              </a:solidFill>
            </a:ln>
          </c:spPr>
        </c:majorGridlines>
        <c:title>
          <c:tx>
            <c:rich>
              <a:bodyPr/>
              <a:lstStyle/>
              <a:p>
                <a:pPr lvl="0">
                  <a:defRPr b="1" i="0" sz="2100">
                    <a:solidFill>
                      <a:srgbClr val="000000"/>
                    </a:solidFill>
                  </a:defRPr>
                </a:pPr>
                <a:r>
                  <a:t>Fish</a:t>
                </a:r>
              </a:p>
            </c:rich>
          </c:tx>
          <c:overlay val="0"/>
        </c:title>
        <c:numFmt formatCode="General" sourceLinked="1"/>
        <c:tickLblPos val="nextTo"/>
        <c:spPr>
          <a:ln w="47625">
            <a:noFill/>
          </a:ln>
        </c:spPr>
        <c:txPr>
          <a:bodyPr/>
          <a:lstStyle/>
          <a:p>
            <a:pPr lvl="0">
              <a:defRPr/>
            </a:pPr>
          </a:p>
        </c:txPr>
        <c:crossAx val="1078018590"/>
      </c:valAx>
      <c:spPr>
        <a:solidFill>
          <a:srgbClr val="FFFFFF"/>
        </a:solidFill>
      </c:spPr>
    </c:plotArea>
  </c:chart>
  <c:spPr>
    <a:solidFill>
      <a:srgbClr val="FFFFF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000000"/>
                </a:solidFill>
              </a:defRPr>
            </a:pPr>
            <a:r>
              <a:t>Copper River wild sockeye salmon run
Age 1.2 fish</a:t>
            </a:r>
          </a:p>
        </c:rich>
      </c:tx>
      <c:overlay val="0"/>
    </c:title>
    <c:plotArea>
      <c:layout/>
      <c:lineChart>
        <c:ser>
          <c:idx val="0"/>
          <c:order val="0"/>
          <c:spPr>
            <a:ln cmpd="sng" w="12700">
              <a:solidFill>
                <a:srgbClr val="000080"/>
              </a:solidFill>
            </a:ln>
          </c:spPr>
          <c:marker>
            <c:symbol val="none"/>
          </c:marker>
          <c:cat>
            <c:strRef>
              <c:f>Wild_BY_Run!$A$14:$A$64</c:f>
            </c:strRef>
          </c:cat>
          <c:val>
            <c:numRef>
              <c:f>Wild_BY_Run!$F$14:$F$64</c:f>
            </c:numRef>
          </c:val>
          <c:smooth val="0"/>
        </c:ser>
        <c:ser>
          <c:idx val="1"/>
          <c:order val="1"/>
          <c:spPr>
            <a:ln cmpd="sng" w="12700">
              <a:solidFill>
                <a:srgbClr val="000000"/>
              </a:solidFill>
            </a:ln>
          </c:spPr>
          <c:marker>
            <c:symbol val="none"/>
          </c:marker>
          <c:cat>
            <c:strRef>
              <c:f>Wild_BY_Run!$A$14:$A$64</c:f>
            </c:strRef>
          </c:cat>
          <c:val>
            <c:numRef>
              <c:f>Wild_BY_Run!$T$14:$T$64</c:f>
            </c:numRef>
          </c:val>
          <c:smooth val="0"/>
        </c:ser>
        <c:axId val="298909139"/>
        <c:axId val="1689584846"/>
      </c:lineChart>
      <c:catAx>
        <c:axId val="298909139"/>
        <c:scaling>
          <c:orientation val="minMax"/>
        </c:scaling>
        <c:delete val="0"/>
        <c:axPos val="b"/>
        <c:title>
          <c:tx>
            <c:rich>
              <a:bodyPr/>
              <a:lstStyle/>
              <a:p>
                <a:pPr lvl="0">
                  <a:defRPr b="1" i="0" sz="1400">
                    <a:solidFill>
                      <a:srgbClr val="000000"/>
                    </a:solidFill>
                  </a:defRPr>
                </a:pPr>
                <a:r>
                  <a:t>Run Year</a:t>
                </a:r>
              </a:p>
            </c:rich>
          </c:tx>
          <c:overlay val="0"/>
        </c:title>
        <c:txPr>
          <a:bodyPr/>
          <a:lstStyle/>
          <a:p>
            <a:pPr lvl="0">
              <a:defRPr/>
            </a:pPr>
          </a:p>
        </c:txPr>
        <c:crossAx val="1689584846"/>
      </c:catAx>
      <c:valAx>
        <c:axId val="1689584846"/>
        <c:scaling>
          <c:orientation val="minMax"/>
        </c:scaling>
        <c:delete val="0"/>
        <c:axPos val="l"/>
        <c:majorGridlines>
          <c:spPr>
            <a:ln>
              <a:solidFill>
                <a:srgbClr val="FFFFFF"/>
              </a:solidFill>
            </a:ln>
          </c:spPr>
        </c:majorGridlines>
        <c:title>
          <c:tx>
            <c:rich>
              <a:bodyPr/>
              <a:lstStyle/>
              <a:p>
                <a:pPr lvl="0">
                  <a:defRPr b="1" i="0" sz="1500">
                    <a:solidFill>
                      <a:srgbClr val="000000"/>
                    </a:solidFill>
                  </a:defRPr>
                </a:pPr>
                <a:r>
                  <a:t>No. of Fish</a:t>
                </a:r>
              </a:p>
            </c:rich>
          </c:tx>
          <c:overlay val="0"/>
        </c:title>
        <c:numFmt formatCode="General" sourceLinked="1"/>
        <c:tickLblPos val="nextTo"/>
        <c:spPr>
          <a:ln w="47625">
            <a:noFill/>
          </a:ln>
        </c:spPr>
        <c:txPr>
          <a:bodyPr/>
          <a:lstStyle/>
          <a:p>
            <a:pPr lvl="0">
              <a:defRPr/>
            </a:pPr>
          </a:p>
        </c:txPr>
        <c:crossAx val="298909139"/>
      </c:valAx>
      <c:spPr>
        <a:solidFill>
          <a:srgbClr val="FFFFFF"/>
        </a:solidFill>
      </c:spPr>
    </c:plotArea>
  </c:chart>
  <c:spPr>
    <a:solidFill>
      <a:srgbClr val="FFFFF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000000"/>
                </a:solidFill>
              </a:defRPr>
            </a:pPr>
            <a:r>
              <a:t>Copper River wild sockeye salmon run
Age 1.2 anomolies from 1980-2015 average</a:t>
            </a:r>
          </a:p>
        </c:rich>
      </c:tx>
      <c:overlay val="0"/>
    </c:title>
    <c:plotArea>
      <c:layout/>
      <c:barChart>
        <c:barDir val="col"/>
        <c:ser>
          <c:idx val="0"/>
          <c:order val="0"/>
          <c:spPr>
            <a:solidFill>
              <a:srgbClr val="9999FF"/>
            </a:solidFill>
          </c:spPr>
          <c:cat>
            <c:strRef>
              <c:f>Wild_BY_Run!$R$14:$R$64</c:f>
            </c:strRef>
          </c:cat>
          <c:val>
            <c:numRef>
              <c:f>Wild_BY_Run!$U$14:$U$64</c:f>
            </c:numRef>
          </c:val>
        </c:ser>
        <c:axId val="1939073514"/>
        <c:axId val="1057948740"/>
      </c:barChart>
      <c:catAx>
        <c:axId val="1939073514"/>
        <c:scaling>
          <c:orientation val="minMax"/>
        </c:scaling>
        <c:delete val="0"/>
        <c:axPos val="b"/>
        <c:title>
          <c:tx>
            <c:rich>
              <a:bodyPr/>
              <a:lstStyle/>
              <a:p>
                <a:pPr lvl="0">
                  <a:defRPr b="1" i="0" sz="1600">
                    <a:solidFill>
                      <a:srgbClr val="000000"/>
                    </a:solidFill>
                  </a:defRPr>
                </a:pPr>
                <a:r>
                  <a:t>Run Year</a:t>
                </a:r>
              </a:p>
            </c:rich>
          </c:tx>
          <c:overlay val="0"/>
        </c:title>
        <c:txPr>
          <a:bodyPr/>
          <a:lstStyle/>
          <a:p>
            <a:pPr lvl="0">
              <a:defRPr/>
            </a:pPr>
          </a:p>
        </c:txPr>
        <c:crossAx val="1057948740"/>
      </c:catAx>
      <c:valAx>
        <c:axId val="1057948740"/>
        <c:scaling>
          <c:orientation val="minMax"/>
        </c:scaling>
        <c:delete val="0"/>
        <c:axPos val="l"/>
        <c:majorGridlines>
          <c:spPr>
            <a:ln>
              <a:solidFill>
                <a:srgbClr val="FFFFFF"/>
              </a:solidFill>
            </a:ln>
          </c:spPr>
        </c:majorGridlines>
        <c:title>
          <c:tx>
            <c:rich>
              <a:bodyPr/>
              <a:lstStyle/>
              <a:p>
                <a:pPr lvl="0">
                  <a:defRPr b="1" i="0" sz="1400">
                    <a:solidFill>
                      <a:srgbClr val="000000"/>
                    </a:solidFill>
                  </a:defRPr>
                </a:pPr>
                <a:r>
                  <a:t>No. of Fish</a:t>
                </a:r>
              </a:p>
            </c:rich>
          </c:tx>
          <c:overlay val="0"/>
        </c:title>
        <c:numFmt formatCode="General" sourceLinked="1"/>
        <c:tickLblPos val="nextTo"/>
        <c:spPr>
          <a:ln w="47625">
            <a:noFill/>
          </a:ln>
        </c:spPr>
        <c:txPr>
          <a:bodyPr/>
          <a:lstStyle/>
          <a:p>
            <a:pPr lvl="0">
              <a:defRPr/>
            </a:pPr>
          </a:p>
        </c:txPr>
        <c:crossAx val="1939073514"/>
      </c:valAx>
      <c:spPr>
        <a:solidFill>
          <a:srgbClr val="FFFFFF"/>
        </a:solidFill>
      </c:spPr>
    </c:plotArea>
  </c:chart>
  <c:spPr>
    <a:solidFill>
      <a:srgbClr val="FFFFF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000000"/>
                </a:solidFill>
              </a:defRPr>
            </a:pPr>
            <a:r>
              <a:t>Copper River sockeye salmon age 1.2 return
Proportional anomolies from 1980-2015 average </a:t>
            </a:r>
          </a:p>
        </c:rich>
      </c:tx>
      <c:overlay val="0"/>
    </c:title>
    <c:plotArea>
      <c:layout/>
      <c:barChart>
        <c:barDir val="col"/>
        <c:ser>
          <c:idx val="0"/>
          <c:order val="0"/>
          <c:spPr>
            <a:solidFill>
              <a:srgbClr val="9999FF"/>
            </a:solidFill>
          </c:spPr>
          <c:cat>
            <c:strRef>
              <c:f>Wild_BY_Run!$R$14:$R$64</c:f>
            </c:strRef>
          </c:cat>
          <c:val>
            <c:numRef>
              <c:f>Wild_BY_Run!$V$14:$V$64</c:f>
            </c:numRef>
          </c:val>
        </c:ser>
        <c:axId val="1557189638"/>
        <c:axId val="315035286"/>
      </c:barChart>
      <c:catAx>
        <c:axId val="1557189638"/>
        <c:scaling>
          <c:orientation val="minMax"/>
        </c:scaling>
        <c:delete val="0"/>
        <c:axPos val="b"/>
        <c:title>
          <c:tx>
            <c:rich>
              <a:bodyPr/>
              <a:lstStyle/>
              <a:p>
                <a:pPr lvl="0">
                  <a:defRPr b="1" i="0" sz="1400">
                    <a:solidFill>
                      <a:srgbClr val="000000"/>
                    </a:solidFill>
                  </a:defRPr>
                </a:pPr>
                <a:r>
                  <a:t>Run Year</a:t>
                </a:r>
              </a:p>
            </c:rich>
          </c:tx>
          <c:overlay val="0"/>
        </c:title>
        <c:txPr>
          <a:bodyPr/>
          <a:lstStyle/>
          <a:p>
            <a:pPr lvl="0">
              <a:defRPr/>
            </a:pPr>
          </a:p>
        </c:txPr>
        <c:crossAx val="315035286"/>
      </c:catAx>
      <c:valAx>
        <c:axId val="315035286"/>
        <c:scaling>
          <c:orientation val="minMax"/>
        </c:scaling>
        <c:delete val="0"/>
        <c:axPos val="l"/>
        <c:majorGridlines>
          <c:spPr>
            <a:ln>
              <a:solidFill>
                <a:srgbClr val="FFFFFF"/>
              </a:solidFill>
            </a:ln>
          </c:spPr>
        </c:majorGridlines>
        <c:title>
          <c:tx>
            <c:rich>
              <a:bodyPr/>
              <a:lstStyle/>
              <a:p>
                <a:pPr lvl="0">
                  <a:defRPr b="1" i="0" sz="1400">
                    <a:solidFill>
                      <a:srgbClr val="000000"/>
                    </a:solidFill>
                  </a:defRPr>
                </a:pPr>
                <a:r>
                  <a:t>Proportion </a:t>
                </a:r>
              </a:p>
            </c:rich>
          </c:tx>
          <c:overlay val="0"/>
        </c:title>
        <c:numFmt formatCode="General" sourceLinked="1"/>
        <c:tickLblPos val="nextTo"/>
        <c:spPr>
          <a:ln w="47625">
            <a:noFill/>
          </a:ln>
        </c:spPr>
        <c:txPr>
          <a:bodyPr/>
          <a:lstStyle/>
          <a:p>
            <a:pPr lvl="0">
              <a:defRPr/>
            </a:pPr>
          </a:p>
        </c:txPr>
        <c:crossAx val="1557189638"/>
      </c:valAx>
      <c:spPr>
        <a:solidFill>
          <a:srgbClr val="FFFFFF"/>
        </a:solidFill>
      </c:spPr>
    </c:plotArea>
  </c:chart>
  <c:spPr>
    <a:solidFill>
      <a:srgbClr val="FFFFF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25400">
              <a:solidFill>
                <a:srgbClr val="666699"/>
              </a:solidFill>
            </a:ln>
          </c:spPr>
          <c:marker>
            <c:symbol val="none"/>
          </c:marker>
          <c:val>
            <c:numRef>
              <c:f>Wild_BY_Run!$X$14:$X$64</c:f>
            </c:numRef>
          </c:val>
          <c:smooth val="0"/>
        </c:ser>
        <c:ser>
          <c:idx val="1"/>
          <c:order val="1"/>
          <c:spPr>
            <a:ln cmpd="sng" w="25400">
              <a:solidFill>
                <a:srgbClr val="993366"/>
              </a:solidFill>
            </a:ln>
          </c:spPr>
          <c:marker>
            <c:symbol val="none"/>
          </c:marker>
          <c:val>
            <c:numRef>
              <c:f>Wild_BY_Run!$Y$14:$Y$64</c:f>
            </c:numRef>
          </c:val>
          <c:smooth val="0"/>
        </c:ser>
        <c:axId val="1065276389"/>
        <c:axId val="400426814"/>
      </c:lineChart>
      <c:catAx>
        <c:axId val="1065276389"/>
        <c:scaling>
          <c:orientation val="minMax"/>
        </c:scaling>
        <c:delete val="0"/>
        <c:axPos val="b"/>
        <c:txPr>
          <a:bodyPr/>
          <a:lstStyle/>
          <a:p>
            <a:pPr lvl="0">
              <a:defRPr/>
            </a:pPr>
          </a:p>
        </c:txPr>
        <c:crossAx val="400426814"/>
      </c:catAx>
      <c:valAx>
        <c:axId val="400426814"/>
        <c:scaling>
          <c:orientation val="minMax"/>
        </c:scaling>
        <c:delete val="0"/>
        <c:axPos val="l"/>
        <c:majorGridlines>
          <c:spPr>
            <a:ln>
              <a:solidFill>
                <a:srgbClr val="808080"/>
              </a:solidFill>
            </a:ln>
          </c:spPr>
        </c:majorGridlines>
        <c:numFmt formatCode="General" sourceLinked="1"/>
        <c:tickLblPos val="nextTo"/>
        <c:spPr>
          <a:ln w="47625">
            <a:noFill/>
          </a:ln>
        </c:spPr>
        <c:txPr>
          <a:bodyPr/>
          <a:lstStyle/>
          <a:p>
            <a:pPr lvl="0">
              <a:defRPr/>
            </a:pPr>
          </a:p>
        </c:txPr>
        <c:crossAx val="1065276389"/>
      </c:valAx>
      <c:spPr>
        <a:solidFill>
          <a:srgbClr val="FFFFFF"/>
        </a:solidFill>
      </c:spPr>
    </c:plotArea>
    <c:legend>
      <c:legendPos val="r"/>
      <c:overlay val="0"/>
    </c:legend>
  </c:chart>
  <c:spPr>
    <a:solidFill>
      <a:srgbClr val="FFFFF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500">
                <a:solidFill>
                  <a:srgbClr val="000000"/>
                </a:solidFill>
              </a:defRPr>
            </a:pPr>
            <a:r>
              <a:t>Copper River wild Sockeye salmon Brood Year return</a:t>
            </a:r>
          </a:p>
        </c:rich>
      </c:tx>
      <c:overlay val="0"/>
    </c:title>
    <c:plotArea>
      <c:layout/>
      <c:lineChart>
        <c:varyColors val="0"/>
        <c:ser>
          <c:idx val="0"/>
          <c:order val="0"/>
          <c:spPr>
            <a:ln cmpd="sng" w="12700">
              <a:solidFill>
                <a:srgbClr val="000080"/>
              </a:solidFill>
            </a:ln>
          </c:spPr>
          <c:marker>
            <c:symbol val="none"/>
          </c:marker>
          <c:cat>
            <c:strRef>
              <c:f>Wild_BY_Return!$R$13:$R$60</c:f>
            </c:strRef>
          </c:cat>
          <c:val>
            <c:numRef>
              <c:f>Wild_BY_Return!$Q$13:$Q$60</c:f>
            </c:numRef>
          </c:val>
          <c:smooth val="0"/>
        </c:ser>
        <c:axId val="709591669"/>
        <c:axId val="1833643965"/>
      </c:lineChart>
      <c:catAx>
        <c:axId val="709591669"/>
        <c:scaling>
          <c:orientation val="minMax"/>
        </c:scaling>
        <c:delete val="0"/>
        <c:axPos val="b"/>
        <c:txPr>
          <a:bodyPr/>
          <a:lstStyle/>
          <a:p>
            <a:pPr lvl="0">
              <a:defRPr/>
            </a:pPr>
          </a:p>
        </c:txPr>
        <c:crossAx val="1833643965"/>
      </c:catAx>
      <c:valAx>
        <c:axId val="1833643965"/>
        <c:scaling>
          <c:orientation val="minMax"/>
        </c:scaling>
        <c:delete val="0"/>
        <c:axPos val="l"/>
        <c:majorGridlines>
          <c:spPr>
            <a:ln>
              <a:solidFill>
                <a:srgbClr val="C0C0C0"/>
              </a:solidFill>
            </a:ln>
          </c:spPr>
        </c:majorGridlines>
        <c:numFmt formatCode="General" sourceLinked="1"/>
        <c:tickLblPos val="nextTo"/>
        <c:spPr>
          <a:ln w="47625">
            <a:noFill/>
          </a:ln>
        </c:spPr>
        <c:txPr>
          <a:bodyPr/>
          <a:lstStyle/>
          <a:p>
            <a:pPr lvl="0">
              <a:defRPr/>
            </a:pPr>
          </a:p>
        </c:txPr>
        <c:crossAx val="709591669"/>
      </c:valAx>
      <c:spPr>
        <a:solidFill>
          <a:srgbClr val="FFFFFF"/>
        </a:solidFill>
      </c:spPr>
    </c:plotArea>
  </c:chart>
  <c:spPr>
    <a:solidFill>
      <a:srgbClr val="FFFFFF"/>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800">
                <a:solidFill>
                  <a:srgbClr val="000000"/>
                </a:solidFill>
              </a:defRPr>
            </a:pPr>
            <a:r>
              <a:t>Spawners vs. R/S</a:t>
            </a:r>
          </a:p>
        </c:rich>
      </c:tx>
      <c:overlay val="0"/>
    </c:title>
    <c:plotArea>
      <c:layout/>
      <c:scatterChart>
        <c:scatterStyle val="lineMarker"/>
        <c:varyColors val="0"/>
        <c:ser>
          <c:idx val="0"/>
          <c:order val="0"/>
          <c:spPr>
            <a:ln w="47625">
              <a:noFill/>
            </a:ln>
          </c:spPr>
          <c:marker>
            <c:symbol val="circle"/>
            <c:size val="7"/>
            <c:spPr>
              <a:solidFill>
                <a:srgbClr val="000000"/>
              </a:solidFill>
              <a:ln cmpd="sng">
                <a:solidFill>
                  <a:srgbClr val="000000"/>
                </a:solidFill>
              </a:ln>
            </c:spPr>
          </c:marker>
          <c:trendline>
            <c:name>Trendline for Series 1</c:name>
            <c:spPr>
              <a:ln w="9525">
                <a:solidFill>
                  <a:srgbClr val="000000"/>
                </a:solidFill>
              </a:ln>
            </c:spPr>
            <c:trendlineType val="linear"/>
            <c:dispRSqr val="1"/>
            <c:dispEq val="0"/>
          </c:trendline>
          <c:xVal>
            <c:numRef>
              <c:f>'Ret per Spwnr'!$B$10:$B$42</c:f>
            </c:numRef>
          </c:xVal>
          <c:yVal>
            <c:numRef>
              <c:f>'Ret per Spwnr'!$Q$10:$Q$42</c:f>
            </c:numRef>
          </c:yVal>
        </c:ser>
        <c:dLbls>
          <c:showLegendKey val="0"/>
          <c:showVal val="0"/>
          <c:showCatName val="0"/>
          <c:showSerName val="0"/>
          <c:showPercent val="0"/>
          <c:showBubbleSize val="0"/>
        </c:dLbls>
        <c:axId val="711667781"/>
        <c:axId val="1656487450"/>
      </c:scatterChart>
      <c:valAx>
        <c:axId val="711667781"/>
        <c:scaling>
          <c:orientation val="minMax"/>
        </c:scaling>
        <c:delete val="0"/>
        <c:axPos val="b"/>
        <c:majorGridlines>
          <c:spPr>
            <a:ln>
              <a:solidFill>
                <a:srgbClr val="FFFFFF"/>
              </a:solidFill>
            </a:ln>
          </c:spPr>
        </c:majorGridlines>
        <c:title>
          <c:tx>
            <c:rich>
              <a:bodyPr/>
              <a:lstStyle/>
              <a:p>
                <a:pPr lvl="0">
                  <a:defRPr b="0" i="0" sz="1000">
                    <a:solidFill>
                      <a:srgbClr val="000000"/>
                    </a:solidFill>
                  </a:defRPr>
                </a:pPr>
                <a:r>
                  <a:t>Parent Year Spawners</a:t>
                </a:r>
              </a:p>
            </c:rich>
          </c:tx>
          <c:overlay val="0"/>
        </c:title>
        <c:numFmt formatCode="General" sourceLinked="1"/>
        <c:tickLblPos val="nextTo"/>
        <c:spPr>
          <a:ln w="47625">
            <a:noFill/>
          </a:ln>
        </c:spPr>
        <c:txPr>
          <a:bodyPr/>
          <a:lstStyle/>
          <a:p>
            <a:pPr lvl="0">
              <a:defRPr/>
            </a:pPr>
          </a:p>
        </c:txPr>
        <c:crossAx val="1656487450"/>
      </c:valAx>
      <c:valAx>
        <c:axId val="1656487450"/>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Return/Spawner</a:t>
                </a:r>
              </a:p>
            </c:rich>
          </c:tx>
          <c:overlay val="0"/>
        </c:title>
        <c:numFmt formatCode="General" sourceLinked="1"/>
        <c:tickLblPos val="nextTo"/>
        <c:spPr>
          <a:ln w="47625">
            <a:noFill/>
          </a:ln>
        </c:spPr>
        <c:txPr>
          <a:bodyPr/>
          <a:lstStyle/>
          <a:p>
            <a:pPr lvl="0">
              <a:defRPr/>
            </a:pPr>
          </a:p>
        </c:txPr>
        <c:crossAx val="711667781"/>
      </c:valAx>
      <c:spPr>
        <a:solidFill>
          <a:srgbClr val="FFFFFF"/>
        </a:solidFill>
      </c:spPr>
    </c:plotArea>
  </c:chart>
  <c:spPr>
    <a:solidFill>
      <a:srgbClr val="FFFFFF"/>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12700">
              <a:solidFill>
                <a:srgbClr val="000000"/>
              </a:solidFill>
            </a:ln>
          </c:spPr>
          <c:marker>
            <c:symbol val="none"/>
          </c:marker>
          <c:cat>
            <c:strRef>
              <c:f>'Ret per Spwnr'!$A$10:$A$54</c:f>
            </c:strRef>
          </c:cat>
          <c:val>
            <c:numRef>
              <c:f>'Ret per Spwnr'!$B$10:$B$54</c:f>
            </c:numRef>
          </c:val>
          <c:smooth val="0"/>
        </c:ser>
        <c:ser>
          <c:idx val="1"/>
          <c:order val="1"/>
          <c:spPr>
            <a:ln cmpd="sng" w="12700">
              <a:solidFill>
                <a:srgbClr val="0000FF"/>
              </a:solidFill>
            </a:ln>
          </c:spPr>
          <c:marker>
            <c:symbol val="none"/>
          </c:marker>
          <c:cat>
            <c:strRef>
              <c:f>'Ret per Spwnr'!$A$10:$A$54</c:f>
            </c:strRef>
          </c:cat>
          <c:val>
            <c:numRef>
              <c:f>'Ret per Spwnr'!$M$10:$M$54</c:f>
            </c:numRef>
          </c:val>
          <c:smooth val="0"/>
        </c:ser>
        <c:axId val="1390201452"/>
        <c:axId val="707847837"/>
      </c:lineChart>
      <c:catAx>
        <c:axId val="1390201452"/>
        <c:scaling>
          <c:orientation val="minMax"/>
        </c:scaling>
        <c:delete val="0"/>
        <c:axPos val="b"/>
        <c:title>
          <c:tx>
            <c:rich>
              <a:bodyPr/>
              <a:lstStyle/>
              <a:p>
                <a:pPr lvl="0">
                  <a:defRPr b="0" i="0" sz="1000">
                    <a:solidFill>
                      <a:srgbClr val="000000"/>
                    </a:solidFill>
                  </a:defRPr>
                </a:pPr>
                <a:r>
                  <a:t>Brood Year</a:t>
                </a:r>
              </a:p>
            </c:rich>
          </c:tx>
          <c:overlay val="0"/>
        </c:title>
        <c:txPr>
          <a:bodyPr/>
          <a:lstStyle/>
          <a:p>
            <a:pPr lvl="0">
              <a:defRPr/>
            </a:pPr>
          </a:p>
        </c:txPr>
        <c:crossAx val="707847837"/>
      </c:catAx>
      <c:valAx>
        <c:axId val="707847837"/>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Number of Fish</a:t>
                </a:r>
              </a:p>
            </c:rich>
          </c:tx>
          <c:overlay val="0"/>
        </c:title>
        <c:numFmt formatCode="General" sourceLinked="1"/>
        <c:tickLblPos val="nextTo"/>
        <c:spPr>
          <a:ln w="47625">
            <a:noFill/>
          </a:ln>
        </c:spPr>
        <c:txPr>
          <a:bodyPr/>
          <a:lstStyle/>
          <a:p>
            <a:pPr lvl="0">
              <a:defRPr/>
            </a:pPr>
          </a:p>
        </c:txPr>
        <c:crossAx val="1390201452"/>
      </c:valAx>
      <c:spPr>
        <a:solidFill>
          <a:srgbClr val="FFFFFF"/>
        </a:solidFill>
      </c:spPr>
    </c:plotArea>
    <c:legend>
      <c:legendPos val="r"/>
      <c:overlay val="0"/>
    </c:legend>
  </c:chart>
  <c:spPr>
    <a:solidFill>
      <a:srgbClr val="FFFFF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000">
                <a:solidFill>
                  <a:srgbClr val="000000"/>
                </a:solidFill>
              </a:defRPr>
            </a:pPr>
            <a:r>
              <a:t>1961-86 Brood Years</a:t>
            </a:r>
          </a:p>
        </c:rich>
      </c:tx>
      <c:overlay val="0"/>
    </c:title>
    <c:plotArea>
      <c:layout/>
      <c:scatterChart>
        <c:scatterStyle val="lineMarker"/>
        <c:varyColors val="0"/>
        <c:ser>
          <c:idx val="0"/>
          <c:order val="0"/>
          <c:spPr>
            <a:ln w="47625">
              <a:noFill/>
            </a:ln>
          </c:spPr>
          <c:marker>
            <c:symbol val="circle"/>
            <c:size val="7"/>
            <c:spPr>
              <a:solidFill>
                <a:srgbClr val="FFFFFF"/>
              </a:solidFill>
              <a:ln cmpd="sng">
                <a:solidFill>
                  <a:srgbClr val="FFFFFF"/>
                </a:solidFill>
              </a:ln>
            </c:spPr>
          </c:marker>
          <c:xVal>
            <c:numRef>
              <c:f>'Ret per Spwnr'!$B$10:$B$43</c:f>
            </c:numRef>
          </c:xVal>
          <c:yVal>
            <c:numRef>
              <c:f>'Ret per Spwnr'!$P$10:$P$42</c:f>
            </c:numRef>
          </c:yVal>
        </c:ser>
        <c:dLbls>
          <c:showLegendKey val="0"/>
          <c:showVal val="0"/>
          <c:showCatName val="0"/>
          <c:showSerName val="0"/>
          <c:showPercent val="0"/>
          <c:showBubbleSize val="0"/>
        </c:dLbls>
        <c:axId val="1098559999"/>
        <c:axId val="340208418"/>
      </c:scatterChart>
      <c:valAx>
        <c:axId val="1098559999"/>
        <c:scaling>
          <c:orientation val="minMax"/>
        </c:scaling>
        <c:delete val="0"/>
        <c:axPos val="b"/>
        <c:majorGridlines>
          <c:spPr>
            <a:ln>
              <a:solidFill>
                <a:srgbClr val="FFFFFF"/>
              </a:solidFill>
            </a:ln>
          </c:spPr>
        </c:majorGridlines>
        <c:title>
          <c:tx>
            <c:rich>
              <a:bodyPr/>
              <a:lstStyle/>
              <a:p>
                <a:pPr lvl="0">
                  <a:defRPr b="0" i="0" sz="1000">
                    <a:solidFill>
                      <a:srgbClr val="000000"/>
                    </a:solidFill>
                  </a:defRPr>
                </a:pPr>
                <a:r>
                  <a:t>Parent Year Spawners</a:t>
                </a:r>
              </a:p>
            </c:rich>
          </c:tx>
          <c:overlay val="0"/>
        </c:title>
        <c:numFmt formatCode="General" sourceLinked="1"/>
        <c:tickLblPos val="nextTo"/>
        <c:spPr>
          <a:ln w="47625">
            <a:noFill/>
          </a:ln>
        </c:spPr>
        <c:txPr>
          <a:bodyPr/>
          <a:lstStyle/>
          <a:p>
            <a:pPr lvl="0">
              <a:defRPr/>
            </a:pPr>
          </a:p>
        </c:txPr>
        <c:crossAx val="340208418"/>
      </c:valAx>
      <c:valAx>
        <c:axId val="340208418"/>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Return/Spawner</a:t>
                </a:r>
              </a:p>
            </c:rich>
          </c:tx>
          <c:overlay val="0"/>
        </c:title>
        <c:numFmt formatCode="General" sourceLinked="1"/>
        <c:tickLblPos val="nextTo"/>
        <c:spPr>
          <a:ln w="47625">
            <a:noFill/>
          </a:ln>
        </c:spPr>
        <c:txPr>
          <a:bodyPr/>
          <a:lstStyle/>
          <a:p>
            <a:pPr lvl="0">
              <a:defRPr/>
            </a:pPr>
          </a:p>
        </c:txPr>
        <c:crossAx val="1098559999"/>
      </c:valAx>
      <c:spPr>
        <a:solidFill>
          <a:srgbClr val="FFFFFF"/>
        </a:solidFill>
      </c:spPr>
    </c:plotArea>
    <c:legend>
      <c:legendPos val="r"/>
      <c:overlay val="0"/>
    </c:legend>
  </c:chart>
  <c:spPr>
    <a:solidFill>
      <a:srgbClr val="FFFFFF"/>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defRPr>
            </a:pPr>
            <a:r>
              <a:t> NUMBER of SPAWNERS by BROOD YEAR</a:t>
            </a:r>
          </a:p>
        </c:rich>
      </c:tx>
      <c:overlay val="0"/>
    </c:title>
    <c:plotArea>
      <c:layout/>
      <c:lineChart>
        <c:varyColors val="0"/>
        <c:ser>
          <c:idx val="0"/>
          <c:order val="0"/>
          <c:spPr>
            <a:ln cmpd="sng" w="12700">
              <a:solidFill>
                <a:srgbClr val="00FF00"/>
              </a:solidFill>
            </a:ln>
          </c:spPr>
          <c:marker>
            <c:symbol val="none"/>
          </c:marker>
          <c:cat>
            <c:strRef>
              <c:f>'Ret per Spwnr'!$A$10:$A$54</c:f>
            </c:strRef>
          </c:cat>
          <c:val>
            <c:numRef>
              <c:f>'Ret per Spwnr'!$B$10:$B$54</c:f>
            </c:numRef>
          </c:val>
          <c:smooth val="0"/>
        </c:ser>
        <c:axId val="10567181"/>
        <c:axId val="1117429421"/>
      </c:lineChart>
      <c:catAx>
        <c:axId val="10567181"/>
        <c:scaling>
          <c:orientation val="minMax"/>
        </c:scaling>
        <c:delete val="0"/>
        <c:axPos val="b"/>
        <c:title>
          <c:tx>
            <c:rich>
              <a:bodyPr/>
              <a:lstStyle/>
              <a:p>
                <a:pPr lvl="0">
                  <a:defRPr b="0" i="0" sz="1000">
                    <a:solidFill>
                      <a:srgbClr val="000000"/>
                    </a:solidFill>
                  </a:defRPr>
                </a:pPr>
                <a:r>
                  <a:t>Brood Year</a:t>
                </a:r>
              </a:p>
            </c:rich>
          </c:tx>
          <c:overlay val="0"/>
        </c:title>
        <c:txPr>
          <a:bodyPr/>
          <a:lstStyle/>
          <a:p>
            <a:pPr lvl="0">
              <a:defRPr/>
            </a:pPr>
          </a:p>
        </c:txPr>
        <c:crossAx val="1117429421"/>
      </c:catAx>
      <c:valAx>
        <c:axId val="1117429421"/>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Number of Fish</a:t>
                </a:r>
              </a:p>
            </c:rich>
          </c:tx>
          <c:overlay val="0"/>
        </c:title>
        <c:numFmt formatCode="General" sourceLinked="1"/>
        <c:tickLblPos val="nextTo"/>
        <c:spPr>
          <a:ln w="47625">
            <a:noFill/>
          </a:ln>
        </c:spPr>
        <c:txPr>
          <a:bodyPr/>
          <a:lstStyle/>
          <a:p>
            <a:pPr lvl="0">
              <a:defRPr/>
            </a:pPr>
          </a:p>
        </c:txPr>
        <c:crossAx val="10567181"/>
      </c:valAx>
      <c:spPr>
        <a:solidFill>
          <a:srgbClr val="FFFFFF"/>
        </a:solidFill>
      </c:spPr>
    </c:plotArea>
  </c:chart>
  <c:spPr>
    <a:solidFill>
      <a:srgbClr val="FFFFFF"/>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800">
                <a:solidFill>
                  <a:srgbClr val="000000"/>
                </a:solidFill>
              </a:defRPr>
            </a:pPr>
            <a:r>
              <a:t>Spawners vs. Returns</a:t>
            </a:r>
          </a:p>
        </c:rich>
      </c:tx>
      <c:overlay val="0"/>
    </c:title>
    <c:plotArea>
      <c:layout/>
      <c:scatterChart>
        <c:scatterStyle val="lineMarker"/>
        <c:varyColors val="0"/>
        <c:ser>
          <c:idx val="0"/>
          <c:order val="0"/>
          <c:spPr>
            <a:ln w="47625">
              <a:noFill/>
            </a:ln>
          </c:spPr>
          <c:marker>
            <c:symbol val="circle"/>
            <c:size val="7"/>
            <c:spPr>
              <a:solidFill>
                <a:srgbClr val="FFFFFF"/>
              </a:solidFill>
              <a:ln cmpd="sng">
                <a:solidFill>
                  <a:srgbClr val="FFFFFF"/>
                </a:solidFill>
              </a:ln>
            </c:spPr>
          </c:marker>
          <c:trendline>
            <c:name>Trendline for Series 1</c:name>
            <c:spPr>
              <a:ln w="9525">
                <a:solidFill>
                  <a:srgbClr val="000000"/>
                </a:solidFill>
              </a:ln>
            </c:spPr>
            <c:trendlineType val="linear"/>
            <c:dispRSqr val="1"/>
            <c:dispEq val="0"/>
          </c:trendline>
          <c:xVal>
            <c:numRef>
              <c:f>'Ret per Spwnr'!$B$10:$B$42</c:f>
            </c:numRef>
          </c:xVal>
          <c:yVal>
            <c:numRef>
              <c:f>'Ret per Spwnr'!$M$10:$M$42</c:f>
            </c:numRef>
          </c:yVal>
        </c:ser>
        <c:dLbls>
          <c:showLegendKey val="0"/>
          <c:showVal val="0"/>
          <c:showCatName val="0"/>
          <c:showSerName val="0"/>
          <c:showPercent val="0"/>
          <c:showBubbleSize val="0"/>
        </c:dLbls>
        <c:axId val="611951577"/>
        <c:axId val="839510362"/>
      </c:scatterChart>
      <c:valAx>
        <c:axId val="611951577"/>
        <c:scaling>
          <c:orientation val="minMax"/>
        </c:scaling>
        <c:delete val="0"/>
        <c:axPos val="b"/>
        <c:majorGridlines>
          <c:spPr>
            <a:ln>
              <a:solidFill>
                <a:srgbClr val="FFFFFF"/>
              </a:solidFill>
            </a:ln>
          </c:spPr>
        </c:majorGridlines>
        <c:title>
          <c:tx>
            <c:rich>
              <a:bodyPr/>
              <a:lstStyle/>
              <a:p>
                <a:pPr lvl="0">
                  <a:defRPr b="0" i="0" sz="1000">
                    <a:solidFill>
                      <a:srgbClr val="000000"/>
                    </a:solidFill>
                  </a:defRPr>
                </a:pPr>
                <a:r>
                  <a:t>Spawners</a:t>
                </a:r>
              </a:p>
            </c:rich>
          </c:tx>
          <c:overlay val="0"/>
        </c:title>
        <c:numFmt formatCode="General" sourceLinked="1"/>
        <c:tickLblPos val="nextTo"/>
        <c:spPr>
          <a:ln w="47625">
            <a:noFill/>
          </a:ln>
        </c:spPr>
        <c:txPr>
          <a:bodyPr/>
          <a:lstStyle/>
          <a:p>
            <a:pPr lvl="0">
              <a:defRPr/>
            </a:pPr>
          </a:p>
        </c:txPr>
        <c:crossAx val="839510362"/>
      </c:valAx>
      <c:valAx>
        <c:axId val="839510362"/>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Returns</a:t>
                </a:r>
              </a:p>
            </c:rich>
          </c:tx>
          <c:overlay val="0"/>
        </c:title>
        <c:numFmt formatCode="General" sourceLinked="1"/>
        <c:tickLblPos val="nextTo"/>
        <c:spPr>
          <a:ln w="47625">
            <a:noFill/>
          </a:ln>
        </c:spPr>
        <c:txPr>
          <a:bodyPr/>
          <a:lstStyle/>
          <a:p>
            <a:pPr lvl="0">
              <a:defRPr/>
            </a:pPr>
          </a:p>
        </c:txPr>
        <c:crossAx val="611951577"/>
      </c:valAx>
      <c:spPr>
        <a:solidFill>
          <a:srgbClr val="FFFFFF"/>
        </a:solidFill>
      </c:spPr>
    </c:plotArea>
  </c:chart>
  <c:spPr>
    <a:solidFill>
      <a:srgbClr val="FFFFFF"/>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defRPr>
            </a:pPr>
            <a:r>
              <a:t>RETURN/SPAWNER by BROOD YEAR</a:t>
            </a:r>
          </a:p>
        </c:rich>
      </c:tx>
      <c:overlay val="0"/>
    </c:title>
    <c:plotArea>
      <c:layout/>
      <c:lineChart>
        <c:varyColors val="0"/>
        <c:ser>
          <c:idx val="0"/>
          <c:order val="0"/>
          <c:spPr>
            <a:ln cmpd="sng" w="12700">
              <a:solidFill>
                <a:srgbClr val="000000"/>
              </a:solidFill>
            </a:ln>
          </c:spPr>
          <c:marker>
            <c:symbol val="none"/>
          </c:marker>
          <c:cat>
            <c:strRef>
              <c:f>'Ret per Spwnr'!$O$10:$O$54</c:f>
            </c:strRef>
          </c:cat>
          <c:val>
            <c:numRef>
              <c:f>'Ret per Spwnr'!$Q$10:$Q$54</c:f>
            </c:numRef>
          </c:val>
          <c:smooth val="0"/>
        </c:ser>
        <c:axId val="299810889"/>
        <c:axId val="779062710"/>
      </c:lineChart>
      <c:catAx>
        <c:axId val="299810889"/>
        <c:scaling>
          <c:orientation val="minMax"/>
        </c:scaling>
        <c:delete val="0"/>
        <c:axPos val="b"/>
        <c:title>
          <c:tx>
            <c:rich>
              <a:bodyPr/>
              <a:lstStyle/>
              <a:p>
                <a:pPr lvl="0">
                  <a:defRPr b="0" i="0" sz="1000">
                    <a:solidFill>
                      <a:srgbClr val="000000"/>
                    </a:solidFill>
                  </a:defRPr>
                </a:pPr>
                <a:r>
                  <a:t>Brood Year</a:t>
                </a:r>
              </a:p>
            </c:rich>
          </c:tx>
          <c:overlay val="0"/>
        </c:title>
        <c:txPr>
          <a:bodyPr/>
          <a:lstStyle/>
          <a:p>
            <a:pPr lvl="0">
              <a:defRPr/>
            </a:pPr>
          </a:p>
        </c:txPr>
        <c:crossAx val="779062710"/>
      </c:catAx>
      <c:valAx>
        <c:axId val="779062710"/>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Return/Spawner</a:t>
                </a:r>
              </a:p>
            </c:rich>
          </c:tx>
          <c:overlay val="0"/>
        </c:title>
        <c:numFmt formatCode="General" sourceLinked="1"/>
        <c:tickLblPos val="nextTo"/>
        <c:spPr>
          <a:ln w="47625">
            <a:noFill/>
          </a:ln>
        </c:spPr>
        <c:txPr>
          <a:bodyPr/>
          <a:lstStyle/>
          <a:p>
            <a:pPr lvl="0">
              <a:defRPr/>
            </a:pPr>
          </a:p>
        </c:txPr>
        <c:crossAx val="299810889"/>
      </c:valAx>
      <c:spPr>
        <a:solidFill>
          <a:srgbClr val="FFFFFF"/>
        </a:solidFill>
      </c:spPr>
    </c:plotArea>
  </c:chart>
  <c:spPr>
    <a:solidFill>
      <a:srgbClr val="FFFFFF"/>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12700">
              <a:solidFill>
                <a:srgbClr val="000000"/>
              </a:solidFill>
            </a:ln>
          </c:spPr>
          <c:marker>
            <c:symbol val="none"/>
          </c:marker>
          <c:cat>
            <c:strRef>
              <c:f>'Ret per Spwnr'!$O$10:$O$49</c:f>
            </c:strRef>
          </c:cat>
          <c:val>
            <c:numRef>
              <c:f>'Ret per Spwnr'!$Q$10:$Q$42</c:f>
            </c:numRef>
          </c:val>
          <c:smooth val="0"/>
        </c:ser>
        <c:ser>
          <c:idx val="1"/>
          <c:order val="1"/>
          <c:spPr>
            <a:ln cmpd="sng" w="12700">
              <a:solidFill>
                <a:srgbClr val="0000FF"/>
              </a:solidFill>
            </a:ln>
          </c:spPr>
          <c:marker>
            <c:symbol val="none"/>
          </c:marker>
          <c:cat>
            <c:strRef>
              <c:f>'Ret per Spwnr'!$O$10:$O$49</c:f>
            </c:strRef>
          </c:cat>
          <c:val>
            <c:numRef>
              <c:f>'Ret per Spwnr'!$P$10:$P$42</c:f>
            </c:numRef>
          </c:val>
          <c:smooth val="0"/>
        </c:ser>
        <c:axId val="1026809674"/>
        <c:axId val="599398732"/>
      </c:lineChart>
      <c:catAx>
        <c:axId val="1026809674"/>
        <c:scaling>
          <c:orientation val="minMax"/>
        </c:scaling>
        <c:delete val="0"/>
        <c:axPos val="b"/>
        <c:title>
          <c:tx>
            <c:rich>
              <a:bodyPr/>
              <a:lstStyle/>
              <a:p>
                <a:pPr lvl="0">
                  <a:defRPr b="0" i="0" sz="1000">
                    <a:solidFill>
                      <a:srgbClr val="000000"/>
                    </a:solidFill>
                  </a:defRPr>
                </a:pPr>
                <a:r>
                  <a:t>Brood Year</a:t>
                </a:r>
              </a:p>
            </c:rich>
          </c:tx>
          <c:overlay val="0"/>
        </c:title>
        <c:txPr>
          <a:bodyPr/>
          <a:lstStyle/>
          <a:p>
            <a:pPr lvl="0">
              <a:defRPr/>
            </a:pPr>
          </a:p>
        </c:txPr>
        <c:crossAx val="599398732"/>
      </c:catAx>
      <c:valAx>
        <c:axId val="599398732"/>
        <c:scaling>
          <c:orientation val="minMax"/>
        </c:scaling>
        <c:delete val="0"/>
        <c:axPos val="l"/>
        <c:majorGridlines>
          <c:spPr>
            <a:ln>
              <a:solidFill>
                <a:srgbClr val="FFFFFF"/>
              </a:solidFill>
            </a:ln>
          </c:spPr>
        </c:majorGridlines>
        <c:title>
          <c:tx>
            <c:rich>
              <a:bodyPr/>
              <a:lstStyle/>
              <a:p>
                <a:pPr lvl="0">
                  <a:defRPr b="0" i="0" sz="1000">
                    <a:solidFill>
                      <a:srgbClr val="000000"/>
                    </a:solidFill>
                  </a:defRPr>
                </a:pPr>
                <a:r>
                  <a:t>Return/Spawner</a:t>
                </a:r>
              </a:p>
            </c:rich>
          </c:tx>
          <c:overlay val="0"/>
        </c:title>
        <c:numFmt formatCode="General" sourceLinked="1"/>
        <c:tickLblPos val="nextTo"/>
        <c:spPr>
          <a:ln w="47625">
            <a:noFill/>
          </a:ln>
        </c:spPr>
        <c:txPr>
          <a:bodyPr/>
          <a:lstStyle/>
          <a:p>
            <a:pPr lvl="0">
              <a:defRPr/>
            </a:pPr>
          </a:p>
        </c:txPr>
        <c:crossAx val="1026809674"/>
      </c:valAx>
      <c:spPr>
        <a:solidFill>
          <a:srgbClr val="FFFFFF"/>
        </a:solidFill>
      </c:spPr>
    </c:plotArea>
    <c:legend>
      <c:legendPos val="r"/>
      <c:overlay val="0"/>
    </c:legend>
  </c:chart>
  <c:spPr>
    <a:solidFill>
      <a:srgbClr val="FFFFFF"/>
    </a:solidFill>
  </c:spPr>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 Id="rId6" Type="http://schemas.openxmlformats.org/officeDocument/2006/relationships/chart" Target="../charts/chart16.xml"/><Relationship Id="rId7"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7</xdr:col>
      <xdr:colOff>762000</xdr:colOff>
      <xdr:row>7</xdr:row>
      <xdr:rowOff>114300</xdr:rowOff>
    </xdr:from>
    <xdr:to>
      <xdr:col>17</xdr:col>
      <xdr:colOff>647700</xdr:colOff>
      <xdr:row>17</xdr:row>
      <xdr:rowOff>114300</xdr:rowOff>
    </xdr:to>
    <xdr:sp>
      <xdr:nvSpPr>
        <xdr:cNvPr id="3" name="Shape 3"/>
        <xdr:cNvSpPr/>
      </xdr:nvSpPr>
      <xdr:spPr>
        <a:xfrm>
          <a:off x="1478850" y="2832263"/>
          <a:ext cx="7734299" cy="1895474"/>
        </a:xfrm>
        <a:prstGeom prst="rect">
          <a:avLst/>
        </a:prstGeom>
        <a:solidFill>
          <a:srgbClr val="FFFFFF"/>
        </a:solidFill>
        <a:ln cap="flat" cmpd="sng" w="9525">
          <a:solidFill>
            <a:srgbClr val="BCBCBC"/>
          </a:solidFill>
          <a:prstDash val="solid"/>
          <a:miter lim="800000"/>
          <a:headEnd len="med" w="med" type="none"/>
          <a:tailEnd len="med" w="med" type="none"/>
        </a:ln>
      </xdr:spPr>
      <xdr:txBody>
        <a:bodyPr anchorCtr="0" anchor="t" bIns="45700" lIns="91425" rIns="91425" tIns="45700">
          <a:noAutofit/>
        </a:bodyPr>
        <a:lstStyle/>
        <a:p>
          <a:pPr indent="0" lvl="0" algn="l">
            <a:spcBef>
              <a:spcPts val="0"/>
            </a:spcBef>
            <a:buSzPct val="25000"/>
            <a:buNone/>
          </a:pPr>
          <a:r>
            <a:rPr i="0" lang="en-US" sz="4400" u="none" strike="noStrike">
              <a:solidFill>
                <a:srgbClr val="FF0000"/>
              </a:solidFill>
              <a:latin typeface="Calibri"/>
              <a:ea typeface="Calibri"/>
              <a:cs typeface="Calibri"/>
              <a:sym typeface="Calibri"/>
            </a:rPr>
            <a:t>These notes need some updating.</a:t>
          </a:r>
        </a:p>
      </xdr:txBody>
    </xdr:sp>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21</xdr:col>
      <xdr:colOff>200025</xdr:colOff>
      <xdr:row>15</xdr:row>
      <xdr:rowOff>19050</xdr:rowOff>
    </xdr:from>
    <xdr:to>
      <xdr:col>27</xdr:col>
      <xdr:colOff>552450</xdr:colOff>
      <xdr:row>25</xdr:row>
      <xdr:rowOff>133350</xdr:rowOff>
    </xdr:to>
    <xdr:sp>
      <xdr:nvSpPr>
        <xdr:cNvPr id="4" name="Shape 4"/>
        <xdr:cNvSpPr/>
      </xdr:nvSpPr>
      <xdr:spPr>
        <a:xfrm>
          <a:off x="3012375" y="2775113"/>
          <a:ext cx="4667250" cy="2009774"/>
        </a:xfrm>
        <a:prstGeom prst="rect">
          <a:avLst/>
        </a:prstGeom>
        <a:solidFill>
          <a:srgbClr val="FFFFFF"/>
        </a:solidFill>
        <a:ln cap="flat" cmpd="sng" w="9525">
          <a:solidFill>
            <a:srgbClr val="BCBCBC"/>
          </a:solidFill>
          <a:prstDash val="solid"/>
          <a:miter lim="800000"/>
          <a:headEnd len="med" w="med" type="none"/>
          <a:tailEnd len="med" w="med" type="none"/>
        </a:ln>
      </xdr:spPr>
      <xdr:txBody>
        <a:bodyPr anchorCtr="0" anchor="t" bIns="45700" lIns="91425" rIns="91425" tIns="45700">
          <a:noAutofit/>
        </a:bodyPr>
        <a:lstStyle/>
        <a:p>
          <a:pPr indent="0" lvl="0" algn="l">
            <a:spcBef>
              <a:spcPts val="0"/>
            </a:spcBef>
            <a:buSzPct val="25000"/>
            <a:buNone/>
          </a:pPr>
          <a:r>
            <a:rPr i="0" lang="en-US" sz="2000" u="none" strike="noStrike">
              <a:solidFill>
                <a:srgbClr val="FF0000"/>
              </a:solidFill>
              <a:latin typeface="Calibri"/>
              <a:ea typeface="Calibri"/>
              <a:cs typeface="Calibri"/>
              <a:sym typeface="Calibri"/>
            </a:rPr>
            <a:t>S. Moffitt 2017</a:t>
          </a:r>
        </a:p>
        <a:p>
          <a:pPr indent="0" lvl="0" algn="l">
            <a:spcBef>
              <a:spcPts val="0"/>
            </a:spcBef>
            <a:buSzPct val="25000"/>
            <a:buNone/>
          </a:pPr>
          <a:r>
            <a:rPr i="0" lang="en-US" sz="2000" u="none" strike="noStrike">
              <a:solidFill>
                <a:srgbClr val="FF0000"/>
              </a:solidFill>
              <a:latin typeface="Calibri"/>
              <a:ea typeface="Calibri"/>
              <a:cs typeface="Calibri"/>
              <a:sym typeface="Calibri"/>
            </a:rPr>
            <a:t>Hatchery contribution to UCR Sport Harvests are not calculated here and are not subtracted from the total to generate the Wild only component in Worksheet "Wild_BY_Return"</a:t>
          </a:r>
        </a:p>
      </xdr:txBody>
    </xdr:sp>
    <xdr:clientData fLocksWithSheet="0"/>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76200</xdr:colOff>
      <xdr:row>74</xdr:row>
      <xdr:rowOff>133350</xdr:rowOff>
    </xdr:from>
    <xdr:to>
      <xdr:col>20</xdr:col>
      <xdr:colOff>0</xdr:colOff>
      <xdr:row>103</xdr:row>
      <xdr:rowOff>47625</xdr:rowOff>
    </xdr:to>
    <xdr:graphicFrame>
      <xdr:nvGraphicFramePr>
        <xdr:cNvPr descr="Chart 0" id="1" name="Chart 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22</xdr:col>
      <xdr:colOff>247650</xdr:colOff>
      <xdr:row>16</xdr:row>
      <xdr:rowOff>152400</xdr:rowOff>
    </xdr:from>
    <xdr:to>
      <xdr:col>35</xdr:col>
      <xdr:colOff>333375</xdr:colOff>
      <xdr:row>39</xdr:row>
      <xdr:rowOff>133350</xdr:rowOff>
    </xdr:to>
    <xdr:graphicFrame>
      <xdr:nvGraphicFramePr>
        <xdr:cNvPr descr="Chart 1" id="2" name="Chart 2"/>
        <xdr:cNvGraphicFramePr/>
      </xdr:nvGraphicFramePr>
      <xdr:xfrm>
        <a:off x="0" y="0"/>
        <a:ext cx="0" cy="0"/>
      </xdr:xfrm>
      <a:graphic>
        <a:graphicData uri="http://schemas.openxmlformats.org/drawingml/2006/chart">
          <c:chart r:id="rId2"/>
        </a:graphicData>
      </a:graphic>
    </xdr:graphicFrame>
    <xdr:clientData fLocksWithSheet="0"/>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19</xdr:col>
      <xdr:colOff>609600</xdr:colOff>
      <xdr:row>39</xdr:row>
      <xdr:rowOff>171450</xdr:rowOff>
    </xdr:from>
    <xdr:to>
      <xdr:col>25</xdr:col>
      <xdr:colOff>609600</xdr:colOff>
      <xdr:row>54</xdr:row>
      <xdr:rowOff>76200</xdr:rowOff>
    </xdr:to>
    <xdr:graphicFrame>
      <xdr:nvGraphicFramePr>
        <xdr:cNvPr descr="Chart 0" id="3" name="Chart 3"/>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43</xdr:col>
      <xdr:colOff>171450</xdr:colOff>
      <xdr:row>13</xdr:row>
      <xdr:rowOff>19050</xdr:rowOff>
    </xdr:from>
    <xdr:to>
      <xdr:col>57</xdr:col>
      <xdr:colOff>38100</xdr:colOff>
      <xdr:row>34</xdr:row>
      <xdr:rowOff>9525</xdr:rowOff>
    </xdr:to>
    <xdr:graphicFrame>
      <xdr:nvGraphicFramePr>
        <xdr:cNvPr descr="Chart 0" id="4" name="Chart 4"/>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43</xdr:col>
      <xdr:colOff>190500</xdr:colOff>
      <xdr:row>34</xdr:row>
      <xdr:rowOff>114300</xdr:rowOff>
    </xdr:from>
    <xdr:to>
      <xdr:col>57</xdr:col>
      <xdr:colOff>66675</xdr:colOff>
      <xdr:row>75</xdr:row>
      <xdr:rowOff>19050</xdr:rowOff>
    </xdr:to>
    <xdr:graphicFrame>
      <xdr:nvGraphicFramePr>
        <xdr:cNvPr descr="Chart 1" id="5" name="Chart 5"/>
        <xdr:cNvGraphicFramePr/>
      </xdr:nvGraphicFramePr>
      <xdr:xfrm>
        <a:off x="0" y="0"/>
        <a:ext cx="0" cy="0"/>
      </xdr:xfrm>
      <a:graphic>
        <a:graphicData uri="http://schemas.openxmlformats.org/drawingml/2006/chart">
          <c:chart r:id="rId2"/>
        </a:graphicData>
      </a:graphic>
    </xdr:graphicFrame>
    <xdr:clientData fLocksWithSheet="0"/>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79</xdr:row>
      <xdr:rowOff>0</xdr:rowOff>
    </xdr:from>
    <xdr:to>
      <xdr:col>17</xdr:col>
      <xdr:colOff>600075</xdr:colOff>
      <xdr:row>104</xdr:row>
      <xdr:rowOff>47625</xdr:rowOff>
    </xdr:to>
    <xdr:graphicFrame>
      <xdr:nvGraphicFramePr>
        <xdr:cNvPr descr="Chart 0" id="6" name="Chart 6"/>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85725</xdr:colOff>
      <xdr:row>104</xdr:row>
      <xdr:rowOff>152400</xdr:rowOff>
    </xdr:from>
    <xdr:to>
      <xdr:col>17</xdr:col>
      <xdr:colOff>600075</xdr:colOff>
      <xdr:row>134</xdr:row>
      <xdr:rowOff>133350</xdr:rowOff>
    </xdr:to>
    <xdr:graphicFrame>
      <xdr:nvGraphicFramePr>
        <xdr:cNvPr descr="Chart 1" id="7" name="Chart 7"/>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0</xdr:col>
      <xdr:colOff>114300</xdr:colOff>
      <xdr:row>135</xdr:row>
      <xdr:rowOff>19050</xdr:rowOff>
    </xdr:from>
    <xdr:to>
      <xdr:col>17</xdr:col>
      <xdr:colOff>609600</xdr:colOff>
      <xdr:row>162</xdr:row>
      <xdr:rowOff>66675</xdr:rowOff>
    </xdr:to>
    <xdr:graphicFrame>
      <xdr:nvGraphicFramePr>
        <xdr:cNvPr descr="Chart 2" id="8" name="Chart 8"/>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26</xdr:col>
      <xdr:colOff>57150</xdr:colOff>
      <xdr:row>13</xdr:row>
      <xdr:rowOff>19050</xdr:rowOff>
    </xdr:from>
    <xdr:to>
      <xdr:col>48</xdr:col>
      <xdr:colOff>57150</xdr:colOff>
      <xdr:row>55</xdr:row>
      <xdr:rowOff>95250</xdr:rowOff>
    </xdr:to>
    <xdr:graphicFrame>
      <xdr:nvGraphicFramePr>
        <xdr:cNvPr descr="Chart 3" id="9" name="Chart 9"/>
        <xdr:cNvGraphicFramePr/>
      </xdr:nvGraphicFramePr>
      <xdr:xfrm>
        <a:off x="0" y="0"/>
        <a:ext cx="0" cy="0"/>
      </xdr:xfrm>
      <a:graphic>
        <a:graphicData uri="http://schemas.openxmlformats.org/drawingml/2006/chart">
          <c:chart r:id="rId4"/>
        </a:graphicData>
      </a:graphic>
    </xdr:graphicFrame>
    <xdr:clientData fLocksWithSheet="0"/>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76200</xdr:colOff>
      <xdr:row>77</xdr:row>
      <xdr:rowOff>133350</xdr:rowOff>
    </xdr:from>
    <xdr:to>
      <xdr:col>25</xdr:col>
      <xdr:colOff>276225</xdr:colOff>
      <xdr:row>106</xdr:row>
      <xdr:rowOff>47625</xdr:rowOff>
    </xdr:to>
    <xdr:graphicFrame>
      <xdr:nvGraphicFramePr>
        <xdr:cNvPr descr="Chart 0" id="10" name="Chart 10"/>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14</xdr:col>
      <xdr:colOff>228600</xdr:colOff>
      <xdr:row>2</xdr:row>
      <xdr:rowOff>95250</xdr:rowOff>
    </xdr:from>
    <xdr:to>
      <xdr:col>16</xdr:col>
      <xdr:colOff>285750</xdr:colOff>
      <xdr:row>6</xdr:row>
      <xdr:rowOff>152400</xdr:rowOff>
    </xdr:to>
    <xdr:grpSp>
      <xdr:nvGrpSpPr>
        <xdr:cNvPr id="2" name="Shape 2"/>
        <xdr:cNvGrpSpPr/>
      </xdr:nvGrpSpPr>
      <xdr:grpSpPr>
        <a:xfrm>
          <a:off x="4764975" y="3351375"/>
          <a:ext cx="1162049" cy="857250"/>
          <a:chOff x="4764975" y="3351375"/>
          <a:chExt cx="1162049" cy="857250"/>
        </a:xfrm>
      </xdr:grpSpPr>
      <xdr:cxnSp>
        <xdr:nvCxnSpPr>
          <xdr:cNvPr id="5" name="Shape 5"/>
          <xdr:cNvCxnSpPr/>
        </xdr:nvCxnSpPr>
        <xdr:spPr>
          <a:xfrm>
            <a:off x="4764975" y="3351375"/>
            <a:ext cx="1162049" cy="857250"/>
          </a:xfrm>
          <a:prstGeom prst="straightConnector1">
            <a:avLst/>
          </a:prstGeom>
          <a:noFill/>
          <a:ln cap="flat" cmpd="sng" w="38100">
            <a:solidFill>
              <a:srgbClr val="000000"/>
            </a:solidFill>
            <a:prstDash val="solid"/>
            <a:miter lim="800000"/>
            <a:headEnd len="med" w="med" type="none"/>
            <a:tailEnd len="lg" w="lg" type="triangle"/>
          </a:ln>
        </xdr:spPr>
      </xdr:cxnSp>
    </xdr:grpSp>
    <xdr:clientData fLocksWithSheet="0"/>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10</xdr:col>
      <xdr:colOff>723900</xdr:colOff>
      <xdr:row>3</xdr:row>
      <xdr:rowOff>19050</xdr:rowOff>
    </xdr:from>
    <xdr:to>
      <xdr:col>12</xdr:col>
      <xdr:colOff>114300</xdr:colOff>
      <xdr:row>7</xdr:row>
      <xdr:rowOff>104775</xdr:rowOff>
    </xdr:to>
    <xdr:grpSp>
      <xdr:nvGrpSpPr>
        <xdr:cNvPr id="2" name="Shape 2"/>
        <xdr:cNvGrpSpPr/>
      </xdr:nvGrpSpPr>
      <xdr:grpSpPr>
        <a:xfrm>
          <a:off x="4745925" y="3327562"/>
          <a:ext cx="1200150" cy="904875"/>
          <a:chOff x="4745925" y="3327562"/>
          <a:chExt cx="1200150" cy="904875"/>
        </a:xfrm>
      </xdr:grpSpPr>
      <xdr:cxnSp>
        <xdr:nvCxnSpPr>
          <xdr:cNvPr id="6" name="Shape 6"/>
          <xdr:cNvCxnSpPr/>
        </xdr:nvCxnSpPr>
        <xdr:spPr>
          <a:xfrm>
            <a:off x="4745925" y="3327562"/>
            <a:ext cx="1200150" cy="904875"/>
          </a:xfrm>
          <a:prstGeom prst="straightConnector1">
            <a:avLst/>
          </a:prstGeom>
          <a:noFill/>
          <a:ln cap="flat" cmpd="sng" w="19050">
            <a:solidFill>
              <a:srgbClr val="000000"/>
            </a:solidFill>
            <a:prstDash val="solid"/>
            <a:miter lim="800000"/>
            <a:headEnd len="med" w="med" type="none"/>
            <a:tailEnd len="lg" w="lg" type="triangle"/>
          </a:ln>
        </xdr:spPr>
      </xdr:cxnSp>
    </xdr:grpSp>
    <xdr:clientData fLocksWithSheet="0"/>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7</xdr:col>
      <xdr:colOff>0</xdr:colOff>
      <xdr:row>24</xdr:row>
      <xdr:rowOff>133350</xdr:rowOff>
    </xdr:from>
    <xdr:to>
      <xdr:col>15</xdr:col>
      <xdr:colOff>0</xdr:colOff>
      <xdr:row>48</xdr:row>
      <xdr:rowOff>0</xdr:rowOff>
    </xdr:to>
    <xdr:graphicFrame>
      <xdr:nvGraphicFramePr>
        <xdr:cNvPr descr="Chart 0" id="11" name="Chart 1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0</xdr:colOff>
      <xdr:row>2</xdr:row>
      <xdr:rowOff>0</xdr:rowOff>
    </xdr:from>
    <xdr:to>
      <xdr:col>7</xdr:col>
      <xdr:colOff>0</xdr:colOff>
      <xdr:row>25</xdr:row>
      <xdr:rowOff>0</xdr:rowOff>
    </xdr:to>
    <xdr:graphicFrame>
      <xdr:nvGraphicFramePr>
        <xdr:cNvPr descr="Chart 1" id="12" name="Chart 12"/>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3</xdr:col>
      <xdr:colOff>0</xdr:colOff>
      <xdr:row>48</xdr:row>
      <xdr:rowOff>0</xdr:rowOff>
    </xdr:from>
    <xdr:to>
      <xdr:col>11</xdr:col>
      <xdr:colOff>0</xdr:colOff>
      <xdr:row>71</xdr:row>
      <xdr:rowOff>0</xdr:rowOff>
    </xdr:to>
    <xdr:graphicFrame>
      <xdr:nvGraphicFramePr>
        <xdr:cNvPr descr="Chart 2" id="13" name="Chart 13"/>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7</xdr:col>
      <xdr:colOff>95250</xdr:colOff>
      <xdr:row>72</xdr:row>
      <xdr:rowOff>47625</xdr:rowOff>
    </xdr:from>
    <xdr:to>
      <xdr:col>14</xdr:col>
      <xdr:colOff>38100</xdr:colOff>
      <xdr:row>103</xdr:row>
      <xdr:rowOff>38100</xdr:rowOff>
    </xdr:to>
    <xdr:graphicFrame>
      <xdr:nvGraphicFramePr>
        <xdr:cNvPr descr="Chart 3" id="14" name="Chart 14"/>
        <xdr:cNvGraphicFramePr/>
      </xdr:nvGraphicFramePr>
      <xdr:xfrm>
        <a:off x="0" y="0"/>
        <a:ext cx="0" cy="0"/>
      </xdr:xfrm>
      <a:graphic>
        <a:graphicData uri="http://schemas.openxmlformats.org/drawingml/2006/chart">
          <c:chart r:id="rId4"/>
        </a:graphicData>
      </a:graphic>
    </xdr:graphicFrame>
    <xdr:clientData fLocksWithSheet="0"/>
  </xdr:twoCellAnchor>
  <xdr:twoCellAnchor>
    <xdr:from>
      <xdr:col>0</xdr:col>
      <xdr:colOff>0</xdr:colOff>
      <xdr:row>24</xdr:row>
      <xdr:rowOff>133350</xdr:rowOff>
    </xdr:from>
    <xdr:to>
      <xdr:col>7</xdr:col>
      <xdr:colOff>0</xdr:colOff>
      <xdr:row>48</xdr:row>
      <xdr:rowOff>0</xdr:rowOff>
    </xdr:to>
    <xdr:graphicFrame>
      <xdr:nvGraphicFramePr>
        <xdr:cNvPr descr="Chart 4" id="15" name="Chart 15"/>
        <xdr:cNvGraphicFramePr/>
      </xdr:nvGraphicFramePr>
      <xdr:xfrm>
        <a:off x="0" y="0"/>
        <a:ext cx="0" cy="0"/>
      </xdr:xfrm>
      <a:graphic>
        <a:graphicData uri="http://schemas.openxmlformats.org/drawingml/2006/chart">
          <c:chart r:id="rId5"/>
        </a:graphicData>
      </a:graphic>
    </xdr:graphicFrame>
    <xdr:clientData fLocksWithSheet="0"/>
  </xdr:twoCellAnchor>
  <xdr:twoCellAnchor>
    <xdr:from>
      <xdr:col>0</xdr:col>
      <xdr:colOff>57150</xdr:colOff>
      <xdr:row>72</xdr:row>
      <xdr:rowOff>19050</xdr:rowOff>
    </xdr:from>
    <xdr:to>
      <xdr:col>6</xdr:col>
      <xdr:colOff>762000</xdr:colOff>
      <xdr:row>103</xdr:row>
      <xdr:rowOff>28575</xdr:rowOff>
    </xdr:to>
    <xdr:graphicFrame>
      <xdr:nvGraphicFramePr>
        <xdr:cNvPr descr="Chart 5" id="16" name="Chart 16"/>
        <xdr:cNvGraphicFramePr/>
      </xdr:nvGraphicFramePr>
      <xdr:xfrm>
        <a:off x="0" y="0"/>
        <a:ext cx="0" cy="0"/>
      </xdr:xfrm>
      <a:graphic>
        <a:graphicData uri="http://schemas.openxmlformats.org/drawingml/2006/chart">
          <c:chart r:id="rId6"/>
        </a:graphicData>
      </a:graphic>
    </xdr:graphicFrame>
    <xdr:clientData fLocksWithSheet="0"/>
  </xdr:twoCellAnchor>
  <xdr:twoCellAnchor>
    <xdr:from>
      <xdr:col>7</xdr:col>
      <xdr:colOff>0</xdr:colOff>
      <xdr:row>2</xdr:row>
      <xdr:rowOff>0</xdr:rowOff>
    </xdr:from>
    <xdr:to>
      <xdr:col>15</xdr:col>
      <xdr:colOff>0</xdr:colOff>
      <xdr:row>25</xdr:row>
      <xdr:rowOff>0</xdr:rowOff>
    </xdr:to>
    <xdr:graphicFrame>
      <xdr:nvGraphicFramePr>
        <xdr:cNvPr descr="Chart 6" id="17" name="Chart 17"/>
        <xdr:cNvGraphicFramePr/>
      </xdr:nvGraphicFramePr>
      <xdr:xfrm>
        <a:off x="0" y="0"/>
        <a:ext cx="0" cy="0"/>
      </xdr:xfrm>
      <a:graphic>
        <a:graphicData uri="http://schemas.openxmlformats.org/drawingml/2006/chart">
          <c:chart r:id="rId7"/>
        </a:graphicData>
      </a:graphic>
    </xdr:graphicFrame>
    <xdr:clientData fLocksWithSheet="0"/>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0.xml"/><Relationship Id="rId3"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1.xml"/><Relationship Id="rId3"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2.xml"/><Relationship Id="rId3"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3.xml"/><Relationship Id="rId3"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4.xml"/><Relationship Id="rId3"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5.xml"/><Relationship Id="rId3"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6.xml"/><Relationship Id="rId3"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7.xml"/><Relationship Id="rId3"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8.xml"/><Relationship Id="rId3"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1.22" defaultRowHeight="15.0"/>
  <cols>
    <col customWidth="1" min="1" max="14" width="9.67"/>
    <col customWidth="1" min="15" max="26" width="8.0"/>
  </cols>
  <sheetData>
    <row r="1">
      <c r="A1" s="29" t="s">
        <v>37</v>
      </c>
      <c r="B1" s="30"/>
      <c r="C1" s="30"/>
      <c r="D1" s="30"/>
      <c r="E1" s="30"/>
      <c r="F1" s="30"/>
      <c r="G1" s="31"/>
      <c r="H1" s="3"/>
      <c r="I1" s="3"/>
      <c r="J1" s="3"/>
      <c r="K1" s="3"/>
      <c r="L1" s="3"/>
      <c r="M1" s="3"/>
      <c r="N1" s="3"/>
      <c r="O1" s="3"/>
      <c r="P1" s="3"/>
      <c r="Q1" s="3"/>
      <c r="R1" s="3"/>
      <c r="S1" s="3"/>
      <c r="T1" s="3"/>
      <c r="U1" s="3"/>
      <c r="V1" s="3"/>
      <c r="W1" s="3"/>
      <c r="X1" s="3"/>
      <c r="Y1" s="3"/>
      <c r="Z1" s="3"/>
    </row>
    <row r="2">
      <c r="A2" s="32" t="s">
        <v>39</v>
      </c>
      <c r="B2" s="33"/>
      <c r="C2" s="33"/>
      <c r="D2" s="33"/>
      <c r="E2" s="33"/>
      <c r="F2" s="33"/>
      <c r="G2" s="34"/>
      <c r="H2" s="3"/>
      <c r="I2" s="3"/>
      <c r="J2" s="3"/>
      <c r="K2" s="3"/>
      <c r="L2" s="3"/>
      <c r="M2" s="3"/>
      <c r="N2" s="3"/>
      <c r="O2" s="3"/>
      <c r="P2" s="3"/>
      <c r="Q2" s="3"/>
      <c r="R2" s="3"/>
      <c r="S2" s="3"/>
      <c r="T2" s="3"/>
      <c r="U2" s="3"/>
      <c r="V2" s="3"/>
      <c r="W2" s="3"/>
      <c r="X2" s="3"/>
      <c r="Y2" s="3"/>
      <c r="Z2" s="3"/>
    </row>
    <row r="3">
      <c r="A3" s="32"/>
      <c r="B3" s="33"/>
      <c r="C3" s="33"/>
      <c r="D3" s="33"/>
      <c r="E3" s="33"/>
      <c r="F3" s="33"/>
      <c r="G3" s="34"/>
      <c r="H3" s="3"/>
      <c r="I3" s="3"/>
      <c r="J3" s="3"/>
      <c r="K3" s="3"/>
      <c r="L3" s="3"/>
      <c r="M3" s="3"/>
      <c r="N3" s="3"/>
      <c r="O3" s="3"/>
      <c r="P3" s="3"/>
      <c r="Q3" s="3"/>
      <c r="R3" s="3"/>
      <c r="S3" s="3"/>
      <c r="T3" s="3"/>
      <c r="U3" s="3"/>
      <c r="V3" s="3"/>
      <c r="W3" s="3"/>
      <c r="X3" s="3"/>
      <c r="Y3" s="3"/>
      <c r="Z3" s="3"/>
    </row>
    <row r="4">
      <c r="A4" s="32" t="s">
        <v>40</v>
      </c>
      <c r="B4" s="33"/>
      <c r="C4" s="33"/>
      <c r="D4" s="33"/>
      <c r="E4" s="33"/>
      <c r="F4" s="33"/>
      <c r="G4" s="34"/>
      <c r="H4" s="3"/>
      <c r="I4" s="3"/>
      <c r="J4" s="3"/>
      <c r="K4" s="3"/>
      <c r="L4" s="3"/>
      <c r="M4" s="3"/>
      <c r="N4" s="3"/>
      <c r="O4" s="3"/>
      <c r="P4" s="3"/>
      <c r="Q4" s="3"/>
      <c r="R4" s="3"/>
      <c r="S4" s="3"/>
      <c r="T4" s="3"/>
      <c r="U4" s="3"/>
      <c r="V4" s="3"/>
      <c r="W4" s="3"/>
      <c r="X4" s="3"/>
      <c r="Y4" s="3"/>
      <c r="Z4" s="3"/>
    </row>
    <row r="5">
      <c r="A5" s="32" t="s">
        <v>41</v>
      </c>
      <c r="B5" s="33"/>
      <c r="C5" s="33"/>
      <c r="D5" s="33"/>
      <c r="E5" s="33"/>
      <c r="F5" s="33"/>
      <c r="G5" s="34"/>
      <c r="H5" s="3"/>
      <c r="I5" s="3"/>
      <c r="J5" s="3"/>
      <c r="K5" s="3"/>
      <c r="L5" s="3"/>
      <c r="M5" s="3"/>
      <c r="N5" s="3"/>
      <c r="O5" s="3"/>
      <c r="P5" s="3"/>
      <c r="Q5" s="3"/>
      <c r="R5" s="3"/>
      <c r="S5" s="3"/>
      <c r="T5" s="3"/>
      <c r="U5" s="3"/>
      <c r="V5" s="3"/>
      <c r="W5" s="3"/>
      <c r="X5" s="3"/>
      <c r="Y5" s="3"/>
      <c r="Z5" s="3"/>
    </row>
    <row r="6">
      <c r="A6" s="32" t="s">
        <v>42</v>
      </c>
      <c r="B6" s="33"/>
      <c r="C6" s="33"/>
      <c r="D6" s="33"/>
      <c r="E6" s="33"/>
      <c r="F6" s="33"/>
      <c r="G6" s="34"/>
      <c r="H6" s="3"/>
      <c r="I6" s="3"/>
      <c r="J6" s="3"/>
      <c r="K6" s="3"/>
      <c r="L6" s="3"/>
      <c r="M6" s="3"/>
      <c r="N6" s="3"/>
      <c r="O6" s="3"/>
      <c r="P6" s="3"/>
      <c r="Q6" s="3"/>
      <c r="R6" s="3"/>
      <c r="S6" s="3"/>
      <c r="T6" s="3"/>
      <c r="U6" s="3"/>
      <c r="V6" s="3"/>
      <c r="W6" s="3"/>
      <c r="X6" s="3"/>
      <c r="Y6" s="3"/>
      <c r="Z6" s="3"/>
    </row>
    <row r="7">
      <c r="A7" s="32" t="s">
        <v>43</v>
      </c>
      <c r="B7" s="33"/>
      <c r="C7" s="33"/>
      <c r="D7" s="33"/>
      <c r="E7" s="33"/>
      <c r="F7" s="33"/>
      <c r="G7" s="34"/>
      <c r="H7" s="3"/>
      <c r="I7" s="3"/>
      <c r="J7" s="3"/>
      <c r="K7" s="3"/>
      <c r="L7" s="3"/>
      <c r="M7" s="3"/>
      <c r="N7" s="3"/>
      <c r="O7" s="3"/>
      <c r="P7" s="3"/>
      <c r="Q7" s="3"/>
      <c r="R7" s="3"/>
      <c r="S7" s="3"/>
      <c r="T7" s="3"/>
      <c r="U7" s="3"/>
      <c r="V7" s="3"/>
      <c r="W7" s="3"/>
      <c r="X7" s="3"/>
      <c r="Y7" s="3"/>
      <c r="Z7" s="3"/>
    </row>
    <row r="8">
      <c r="A8" s="32" t="s">
        <v>44</v>
      </c>
      <c r="B8" s="33"/>
      <c r="C8" s="33"/>
      <c r="D8" s="33"/>
      <c r="E8" s="33"/>
      <c r="F8" s="33"/>
      <c r="G8" s="34"/>
      <c r="H8" s="3"/>
      <c r="I8" s="3"/>
      <c r="J8" s="3"/>
      <c r="K8" s="3"/>
      <c r="L8" s="3"/>
      <c r="M8" s="3"/>
      <c r="N8" s="3"/>
      <c r="O8" s="3"/>
      <c r="P8" s="3"/>
      <c r="Q8" s="3"/>
      <c r="R8" s="3"/>
      <c r="S8" s="3"/>
      <c r="T8" s="3"/>
      <c r="U8" s="3"/>
      <c r="V8" s="3"/>
      <c r="W8" s="3"/>
      <c r="X8" s="3"/>
      <c r="Y8" s="3"/>
      <c r="Z8" s="3"/>
    </row>
    <row r="9">
      <c r="A9" s="32" t="s">
        <v>45</v>
      </c>
      <c r="B9" s="33"/>
      <c r="C9" s="33"/>
      <c r="D9" s="33"/>
      <c r="E9" s="33"/>
      <c r="F9" s="33"/>
      <c r="G9" s="34"/>
      <c r="H9" s="3"/>
      <c r="I9" s="3"/>
      <c r="J9" s="3"/>
      <c r="K9" s="3"/>
      <c r="L9" s="3"/>
      <c r="M9" s="3"/>
      <c r="N9" s="3"/>
      <c r="O9" s="3"/>
      <c r="P9" s="3"/>
      <c r="Q9" s="3"/>
      <c r="R9" s="3"/>
      <c r="S9" s="3"/>
      <c r="T9" s="3"/>
      <c r="U9" s="3"/>
      <c r="V9" s="3"/>
      <c r="W9" s="3"/>
      <c r="X9" s="3"/>
      <c r="Y9" s="3"/>
      <c r="Z9" s="3"/>
    </row>
    <row r="10">
      <c r="A10" s="32" t="s">
        <v>46</v>
      </c>
      <c r="B10" s="33"/>
      <c r="C10" s="33"/>
      <c r="D10" s="33"/>
      <c r="E10" s="33"/>
      <c r="F10" s="33"/>
      <c r="G10" s="34"/>
      <c r="H10" s="3"/>
      <c r="I10" s="3"/>
      <c r="J10" s="3"/>
      <c r="K10" s="3"/>
      <c r="L10" s="3"/>
      <c r="M10" s="3"/>
      <c r="N10" s="3"/>
      <c r="O10" s="3"/>
      <c r="P10" s="3"/>
      <c r="Q10" s="3"/>
      <c r="R10" s="3"/>
      <c r="S10" s="3"/>
      <c r="T10" s="3"/>
      <c r="U10" s="3"/>
      <c r="V10" s="3"/>
      <c r="W10" s="3"/>
      <c r="X10" s="3"/>
      <c r="Y10" s="3"/>
      <c r="Z10" s="3"/>
    </row>
    <row r="11">
      <c r="A11" s="32" t="s">
        <v>47</v>
      </c>
      <c r="B11" s="33"/>
      <c r="C11" s="33"/>
      <c r="D11" s="33"/>
      <c r="E11" s="33"/>
      <c r="F11" s="33"/>
      <c r="G11" s="34"/>
      <c r="H11" s="3"/>
      <c r="I11" s="3"/>
      <c r="J11" s="3"/>
      <c r="K11" s="3"/>
      <c r="L11" s="3"/>
      <c r="M11" s="3"/>
      <c r="N11" s="3"/>
      <c r="O11" s="3"/>
      <c r="P11" s="3"/>
      <c r="Q11" s="3"/>
      <c r="R11" s="3"/>
      <c r="S11" s="3"/>
      <c r="T11" s="3"/>
      <c r="U11" s="3"/>
      <c r="V11" s="3"/>
      <c r="W11" s="3"/>
      <c r="X11" s="3"/>
      <c r="Y11" s="3"/>
      <c r="Z11" s="3"/>
    </row>
    <row r="12">
      <c r="A12" s="32"/>
      <c r="B12" s="33"/>
      <c r="C12" s="33"/>
      <c r="D12" s="33"/>
      <c r="E12" s="33"/>
      <c r="F12" s="33"/>
      <c r="G12" s="34"/>
      <c r="H12" s="3"/>
      <c r="I12" s="3"/>
      <c r="J12" s="3"/>
      <c r="K12" s="3"/>
      <c r="L12" s="3"/>
      <c r="M12" s="3"/>
      <c r="N12" s="3"/>
      <c r="O12" s="3"/>
      <c r="P12" s="3"/>
      <c r="Q12" s="3"/>
      <c r="R12" s="3"/>
      <c r="S12" s="3"/>
      <c r="T12" s="3"/>
      <c r="U12" s="3"/>
      <c r="V12" s="3"/>
      <c r="W12" s="3"/>
      <c r="X12" s="3"/>
      <c r="Y12" s="3"/>
      <c r="Z12" s="3"/>
    </row>
    <row r="13">
      <c r="A13" s="32"/>
      <c r="B13" s="33"/>
      <c r="C13" s="33"/>
      <c r="D13" s="33"/>
      <c r="E13" s="33"/>
      <c r="F13" s="33"/>
      <c r="G13" s="34"/>
      <c r="H13" s="3"/>
      <c r="I13" s="3"/>
      <c r="J13" s="3"/>
      <c r="K13" s="3"/>
      <c r="L13" s="3"/>
      <c r="M13" s="3"/>
      <c r="N13" s="3"/>
      <c r="O13" s="3"/>
      <c r="P13" s="3"/>
      <c r="Q13" s="3"/>
      <c r="R13" s="3"/>
      <c r="S13" s="3"/>
      <c r="T13" s="3"/>
      <c r="U13" s="3"/>
      <c r="V13" s="3"/>
      <c r="W13" s="3"/>
      <c r="X13" s="3"/>
      <c r="Y13" s="3"/>
      <c r="Z13" s="3"/>
    </row>
    <row r="14">
      <c r="A14" s="32"/>
      <c r="B14" s="33" t="s">
        <v>48</v>
      </c>
      <c r="C14" s="33"/>
      <c r="D14" s="33" t="s">
        <v>49</v>
      </c>
      <c r="E14" s="33"/>
      <c r="F14" s="33"/>
      <c r="G14" s="34"/>
      <c r="H14" s="3"/>
      <c r="I14" s="3"/>
      <c r="J14" s="3"/>
      <c r="K14" s="3"/>
      <c r="L14" s="3"/>
      <c r="M14" s="3"/>
      <c r="N14" s="3"/>
      <c r="O14" s="3"/>
      <c r="P14" s="3"/>
      <c r="Q14" s="3"/>
      <c r="R14" s="3"/>
      <c r="S14" s="3"/>
      <c r="T14" s="3"/>
      <c r="U14" s="3"/>
      <c r="V14" s="3"/>
      <c r="W14" s="3"/>
      <c r="X14" s="3"/>
      <c r="Y14" s="3"/>
      <c r="Z14" s="3"/>
    </row>
    <row r="15">
      <c r="A15" s="32"/>
      <c r="B15" s="33"/>
      <c r="C15" s="33"/>
      <c r="D15" s="33" t="s">
        <v>50</v>
      </c>
      <c r="E15" s="33"/>
      <c r="F15" s="33"/>
      <c r="G15" s="34"/>
      <c r="H15" s="3"/>
      <c r="I15" s="3"/>
      <c r="J15" s="3"/>
      <c r="K15" s="3"/>
      <c r="L15" s="3"/>
      <c r="M15" s="3"/>
      <c r="N15" s="3"/>
      <c r="O15" s="3"/>
      <c r="P15" s="3"/>
      <c r="Q15" s="3"/>
      <c r="R15" s="3"/>
      <c r="S15" s="3"/>
      <c r="T15" s="3"/>
      <c r="U15" s="3"/>
      <c r="V15" s="3"/>
      <c r="W15" s="3"/>
      <c r="X15" s="3"/>
      <c r="Y15" s="3"/>
      <c r="Z15" s="3"/>
    </row>
    <row r="16">
      <c r="A16" s="32"/>
      <c r="B16" s="33"/>
      <c r="C16" s="33"/>
      <c r="D16" s="33" t="s">
        <v>51</v>
      </c>
      <c r="E16" s="33"/>
      <c r="F16" s="33"/>
      <c r="G16" s="34"/>
      <c r="H16" s="3"/>
      <c r="I16" s="3"/>
      <c r="J16" s="3"/>
      <c r="K16" s="3"/>
      <c r="L16" s="3"/>
      <c r="M16" s="3"/>
      <c r="N16" s="3"/>
      <c r="O16" s="3"/>
      <c r="P16" s="3"/>
      <c r="Q16" s="3"/>
      <c r="R16" s="3"/>
      <c r="S16" s="3"/>
      <c r="T16" s="3"/>
      <c r="U16" s="3"/>
      <c r="V16" s="3"/>
      <c r="W16" s="3"/>
      <c r="X16" s="3"/>
      <c r="Y16" s="3"/>
      <c r="Z16" s="3"/>
    </row>
    <row r="17">
      <c r="A17" s="32"/>
      <c r="B17" s="33"/>
      <c r="C17" s="33"/>
      <c r="D17" s="33" t="s">
        <v>52</v>
      </c>
      <c r="E17" s="33"/>
      <c r="F17" s="33"/>
      <c r="G17" s="34"/>
      <c r="H17" s="3"/>
      <c r="I17" s="3"/>
      <c r="J17" s="3"/>
      <c r="K17" s="3"/>
      <c r="L17" s="3"/>
      <c r="M17" s="3"/>
      <c r="N17" s="3"/>
      <c r="O17" s="3"/>
      <c r="P17" s="3"/>
      <c r="Q17" s="3"/>
      <c r="R17" s="3"/>
      <c r="S17" s="3"/>
      <c r="T17" s="3"/>
      <c r="U17" s="3"/>
      <c r="V17" s="3"/>
      <c r="W17" s="3"/>
      <c r="X17" s="3"/>
      <c r="Y17" s="3"/>
      <c r="Z17" s="3"/>
    </row>
    <row r="18">
      <c r="A18" s="32"/>
      <c r="B18" s="33"/>
      <c r="C18" s="33"/>
      <c r="D18" s="33"/>
      <c r="E18" s="33"/>
      <c r="F18" s="33"/>
      <c r="G18" s="34"/>
      <c r="H18" s="3"/>
      <c r="I18" s="3"/>
      <c r="J18" s="3"/>
      <c r="K18" s="3"/>
      <c r="L18" s="3"/>
      <c r="M18" s="3"/>
      <c r="N18" s="3"/>
      <c r="O18" s="3"/>
      <c r="P18" s="3"/>
      <c r="Q18" s="3"/>
      <c r="R18" s="3"/>
      <c r="S18" s="3"/>
      <c r="T18" s="3"/>
      <c r="U18" s="3"/>
      <c r="V18" s="3"/>
      <c r="W18" s="3"/>
      <c r="X18" s="3"/>
      <c r="Y18" s="3"/>
      <c r="Z18" s="3"/>
    </row>
    <row r="19">
      <c r="A19" s="36"/>
      <c r="B19" s="37"/>
      <c r="C19" s="37"/>
      <c r="D19" s="37"/>
      <c r="E19" s="37"/>
      <c r="F19" s="37"/>
      <c r="G19" s="38"/>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29" t="s">
        <v>53</v>
      </c>
      <c r="B21" s="30"/>
      <c r="C21" s="30"/>
      <c r="D21" s="30"/>
      <c r="E21" s="30"/>
      <c r="F21" s="30"/>
      <c r="G21" s="31"/>
      <c r="H21" s="3"/>
      <c r="I21" s="3"/>
      <c r="J21" s="3"/>
      <c r="K21" s="3"/>
      <c r="L21" s="3"/>
      <c r="M21" s="3"/>
      <c r="N21" s="3"/>
      <c r="O21" s="3"/>
      <c r="P21" s="3"/>
      <c r="Q21" s="3"/>
      <c r="R21" s="3"/>
      <c r="S21" s="3"/>
      <c r="T21" s="3"/>
      <c r="U21" s="3"/>
      <c r="V21" s="3"/>
      <c r="W21" s="3"/>
      <c r="X21" s="3"/>
      <c r="Y21" s="3"/>
      <c r="Z21" s="3"/>
    </row>
    <row r="22">
      <c r="A22" s="32"/>
      <c r="B22" s="33"/>
      <c r="C22" s="33"/>
      <c r="D22" s="33"/>
      <c r="E22" s="33"/>
      <c r="F22" s="33"/>
      <c r="G22" s="34"/>
      <c r="H22" s="3"/>
      <c r="I22" s="3"/>
      <c r="J22" s="3"/>
      <c r="K22" s="3"/>
      <c r="L22" s="3"/>
      <c r="M22" s="3"/>
      <c r="N22" s="3"/>
      <c r="O22" s="3"/>
      <c r="P22" s="3"/>
      <c r="Q22" s="3"/>
      <c r="R22" s="3"/>
      <c r="S22" s="3"/>
      <c r="T22" s="3"/>
      <c r="U22" s="3"/>
      <c r="V22" s="3"/>
      <c r="W22" s="3"/>
      <c r="X22" s="3"/>
      <c r="Y22" s="3"/>
      <c r="Z22" s="3"/>
    </row>
    <row r="23">
      <c r="A23" s="40" t="s">
        <v>54</v>
      </c>
      <c r="B23" s="2" t="s">
        <v>56</v>
      </c>
      <c r="C23" s="33"/>
      <c r="D23" s="33"/>
      <c r="E23" s="33"/>
      <c r="F23" s="33"/>
      <c r="G23" s="34"/>
      <c r="H23" s="3"/>
      <c r="I23" s="3"/>
      <c r="J23" s="3"/>
      <c r="K23" s="3"/>
      <c r="L23" s="3"/>
      <c r="M23" s="3"/>
      <c r="N23" s="3"/>
      <c r="O23" s="3"/>
      <c r="P23" s="3"/>
      <c r="Q23" s="3"/>
      <c r="R23" s="3"/>
      <c r="S23" s="3"/>
      <c r="T23" s="3"/>
      <c r="U23" s="3"/>
      <c r="V23" s="3"/>
      <c r="W23" s="3"/>
      <c r="X23" s="3"/>
      <c r="Y23" s="3"/>
      <c r="Z23" s="3"/>
    </row>
    <row r="24">
      <c r="A24" s="32" t="s">
        <v>57</v>
      </c>
      <c r="B24" s="33" t="s">
        <v>58</v>
      </c>
      <c r="C24" s="33"/>
      <c r="D24" s="33"/>
      <c r="E24" s="33"/>
      <c r="F24" s="33"/>
      <c r="G24" s="34"/>
      <c r="H24" s="3"/>
      <c r="I24" s="3"/>
      <c r="J24" s="3"/>
      <c r="K24" s="3"/>
      <c r="L24" s="3"/>
      <c r="M24" s="3"/>
      <c r="N24" s="3"/>
      <c r="O24" s="3"/>
      <c r="P24" s="3"/>
      <c r="Q24" s="3"/>
      <c r="R24" s="3"/>
      <c r="S24" s="3"/>
      <c r="T24" s="3"/>
      <c r="U24" s="3"/>
      <c r="V24" s="3"/>
      <c r="W24" s="3"/>
      <c r="X24" s="3"/>
      <c r="Y24" s="3"/>
      <c r="Z24" s="3"/>
    </row>
    <row r="25">
      <c r="A25" s="36"/>
      <c r="B25" s="37"/>
      <c r="C25" s="37"/>
      <c r="D25" s="37"/>
      <c r="E25" s="37"/>
      <c r="F25" s="37"/>
      <c r="G25" s="38"/>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1.22" defaultRowHeight="15.0"/>
  <cols>
    <col customWidth="1" min="1" max="1" width="2.67"/>
    <col customWidth="1" min="2" max="26" width="8.0"/>
  </cols>
  <sheetData>
    <row r="1">
      <c r="A1" s="2" t="str">
        <f>CELL("filename",A1)</f>
        <v>#VALUE!</v>
      </c>
    </row>
    <row r="2">
      <c r="A2" s="2"/>
    </row>
    <row r="3" ht="23.25" customHeight="1">
      <c r="A3" s="4" t="s">
        <v>0</v>
      </c>
    </row>
    <row r="4">
      <c r="A4" s="3"/>
    </row>
    <row r="5">
      <c r="A5" s="3"/>
      <c r="B5" s="3" t="s">
        <v>1</v>
      </c>
    </row>
    <row r="6">
      <c r="A6" s="3"/>
      <c r="B6" s="3" t="s">
        <v>3</v>
      </c>
    </row>
    <row r="7">
      <c r="A7" s="3"/>
    </row>
    <row r="8">
      <c r="A8" s="3"/>
      <c r="B8" s="7" t="s">
        <v>4</v>
      </c>
      <c r="C8" s="7"/>
      <c r="D8" s="7"/>
      <c r="E8" s="7"/>
      <c r="F8" s="7"/>
      <c r="G8" s="7"/>
      <c r="K8" s="3" t="s">
        <v>6</v>
      </c>
    </row>
    <row r="9">
      <c r="A9" s="3"/>
      <c r="B9" s="3" t="s">
        <v>7</v>
      </c>
    </row>
    <row r="10">
      <c r="A10" s="3"/>
    </row>
    <row r="11">
      <c r="A11" s="3"/>
      <c r="B11" s="7" t="s">
        <v>8</v>
      </c>
      <c r="K11" s="3" t="s">
        <v>6</v>
      </c>
    </row>
    <row r="12">
      <c r="A12" s="3"/>
      <c r="B12" s="7" t="s">
        <v>9</v>
      </c>
      <c r="K12" s="3" t="s">
        <v>10</v>
      </c>
    </row>
    <row r="13">
      <c r="A13" s="3"/>
    </row>
    <row r="14">
      <c r="A14" s="3"/>
      <c r="B14" s="9" t="s">
        <v>11</v>
      </c>
    </row>
    <row r="15">
      <c r="A15" s="3"/>
      <c r="B15" s="9" t="s">
        <v>12</v>
      </c>
    </row>
    <row r="16">
      <c r="A16" s="3"/>
    </row>
    <row r="17">
      <c r="A17" s="3"/>
      <c r="B17" s="3" t="s">
        <v>13</v>
      </c>
    </row>
    <row r="18">
      <c r="A18" s="3"/>
    </row>
    <row r="19">
      <c r="A19" s="3"/>
      <c r="B19" s="3" t="s">
        <v>14</v>
      </c>
    </row>
    <row r="20">
      <c r="A20" s="3"/>
      <c r="B20" s="3" t="s">
        <v>15</v>
      </c>
    </row>
    <row r="21">
      <c r="A21" s="3"/>
    </row>
    <row r="22">
      <c r="A22" s="3"/>
    </row>
    <row r="23">
      <c r="A23" s="3"/>
    </row>
    <row r="24">
      <c r="A24" s="3"/>
    </row>
    <row r="25">
      <c r="A25" s="3"/>
    </row>
    <row r="26">
      <c r="A26" s="3"/>
    </row>
    <row r="27">
      <c r="A27" s="3"/>
    </row>
    <row r="28">
      <c r="A28" s="3"/>
    </row>
    <row r="29">
      <c r="A29" s="3"/>
    </row>
    <row r="30">
      <c r="A30" s="3"/>
    </row>
    <row r="31">
      <c r="A31" s="3"/>
    </row>
    <row r="32">
      <c r="A32" s="3"/>
    </row>
    <row r="33">
      <c r="A33" s="3"/>
    </row>
    <row r="34">
      <c r="A34" s="3"/>
    </row>
    <row r="35">
      <c r="A35" s="3"/>
    </row>
    <row r="36">
      <c r="A36" s="3"/>
    </row>
    <row r="37">
      <c r="A37" s="3"/>
    </row>
    <row r="38">
      <c r="A38" s="3"/>
    </row>
    <row r="39">
      <c r="A39" s="3"/>
    </row>
    <row r="40">
      <c r="A40" s="3"/>
    </row>
    <row r="41">
      <c r="A41" s="3"/>
    </row>
    <row r="42">
      <c r="A42" s="3"/>
    </row>
    <row r="43">
      <c r="A43" s="3"/>
    </row>
    <row r="44">
      <c r="A44" s="3"/>
    </row>
    <row r="45">
      <c r="A45" s="3"/>
    </row>
    <row r="46">
      <c r="A46" s="3"/>
    </row>
    <row r="47">
      <c r="A47" s="3"/>
    </row>
    <row r="48">
      <c r="A48" s="3"/>
    </row>
    <row r="49">
      <c r="A49" s="3"/>
    </row>
    <row r="50">
      <c r="A50" s="3"/>
    </row>
    <row r="51">
      <c r="A51" s="3"/>
    </row>
    <row r="52">
      <c r="A52" s="3"/>
    </row>
    <row r="53">
      <c r="A53" s="3"/>
    </row>
    <row r="54">
      <c r="A54" s="3"/>
    </row>
    <row r="55">
      <c r="A55" s="3"/>
    </row>
    <row r="56">
      <c r="A56" s="3"/>
    </row>
    <row r="57">
      <c r="A57" s="3"/>
    </row>
    <row r="58">
      <c r="A58" s="3"/>
    </row>
    <row r="59">
      <c r="A59" s="3"/>
    </row>
    <row r="60">
      <c r="A60" s="3"/>
    </row>
    <row r="61">
      <c r="A61" s="3"/>
    </row>
    <row r="62">
      <c r="A62" s="3"/>
    </row>
    <row r="63">
      <c r="A63" s="3"/>
    </row>
    <row r="64">
      <c r="A64" s="3"/>
    </row>
    <row r="65">
      <c r="A65" s="3"/>
    </row>
    <row r="66">
      <c r="A66" s="3"/>
    </row>
    <row r="67">
      <c r="A67" s="3"/>
    </row>
    <row r="68">
      <c r="A68" s="3"/>
    </row>
    <row r="69">
      <c r="A69" s="3"/>
    </row>
    <row r="70">
      <c r="A70" s="3"/>
    </row>
    <row r="71">
      <c r="A71" s="3"/>
    </row>
    <row r="72">
      <c r="A72" s="3"/>
    </row>
    <row r="73">
      <c r="A73" s="3"/>
    </row>
    <row r="74">
      <c r="A74" s="3"/>
    </row>
    <row r="75">
      <c r="A75" s="3"/>
    </row>
    <row r="76">
      <c r="A76" s="3"/>
    </row>
    <row r="77">
      <c r="A77" s="3"/>
    </row>
    <row r="78">
      <c r="A78" s="3"/>
    </row>
    <row r="79">
      <c r="A79" s="3"/>
    </row>
    <row r="80">
      <c r="A80" s="3"/>
    </row>
    <row r="81">
      <c r="A81" s="3"/>
    </row>
    <row r="82">
      <c r="A82" s="3"/>
    </row>
    <row r="83">
      <c r="A83" s="3"/>
    </row>
    <row r="84">
      <c r="A84" s="3"/>
    </row>
    <row r="85">
      <c r="A85" s="3"/>
    </row>
    <row r="86">
      <c r="A86" s="3"/>
    </row>
    <row r="87">
      <c r="A87" s="3"/>
    </row>
    <row r="88">
      <c r="A88" s="3"/>
    </row>
    <row r="89">
      <c r="A89" s="3"/>
    </row>
    <row r="90">
      <c r="A90" s="3"/>
    </row>
    <row r="91">
      <c r="A91" s="3"/>
    </row>
    <row r="92">
      <c r="A92" s="3"/>
    </row>
    <row r="93">
      <c r="A93" s="3"/>
    </row>
    <row r="94">
      <c r="A94" s="3"/>
    </row>
    <row r="95">
      <c r="A95" s="3"/>
    </row>
    <row r="96">
      <c r="A96" s="3"/>
    </row>
    <row r="97">
      <c r="A97" s="3"/>
    </row>
    <row r="98">
      <c r="A98" s="3"/>
    </row>
    <row r="99">
      <c r="A99" s="3"/>
    </row>
    <row r="100">
      <c r="A100" s="3"/>
    </row>
    <row r="101">
      <c r="A101" s="3"/>
    </row>
    <row r="102">
      <c r="A102" s="3"/>
    </row>
    <row r="103">
      <c r="A103" s="3"/>
    </row>
    <row r="104">
      <c r="A104" s="3"/>
    </row>
    <row r="105">
      <c r="A105" s="3"/>
    </row>
    <row r="106">
      <c r="A106" s="3"/>
    </row>
    <row r="107">
      <c r="A107" s="3"/>
    </row>
    <row r="108">
      <c r="A108" s="3"/>
    </row>
    <row r="109">
      <c r="A109" s="3"/>
    </row>
    <row r="110">
      <c r="A110" s="3"/>
    </row>
    <row r="111">
      <c r="A111" s="3"/>
    </row>
    <row r="112">
      <c r="A112" s="3"/>
    </row>
    <row r="113">
      <c r="A113" s="3"/>
    </row>
    <row r="114">
      <c r="A114" s="3"/>
    </row>
    <row r="115">
      <c r="A115" s="3"/>
    </row>
    <row r="116">
      <c r="A116" s="3"/>
    </row>
    <row r="117">
      <c r="A117" s="3"/>
    </row>
    <row r="118">
      <c r="A118" s="3"/>
    </row>
    <row r="119">
      <c r="A119" s="3"/>
    </row>
    <row r="120">
      <c r="A120" s="3"/>
    </row>
    <row r="121">
      <c r="A121" s="3"/>
    </row>
    <row r="122">
      <c r="A122" s="3"/>
    </row>
    <row r="123">
      <c r="A123" s="3"/>
    </row>
    <row r="124">
      <c r="A124" s="3"/>
    </row>
    <row r="125">
      <c r="A125" s="3"/>
    </row>
    <row r="126">
      <c r="A126" s="3"/>
    </row>
    <row r="127">
      <c r="A127" s="3"/>
    </row>
    <row r="128">
      <c r="A128" s="3"/>
    </row>
    <row r="129">
      <c r="A129" s="3"/>
    </row>
    <row r="130">
      <c r="A130" s="3"/>
    </row>
    <row r="131">
      <c r="A131" s="3"/>
    </row>
    <row r="132">
      <c r="A132" s="3"/>
    </row>
    <row r="133">
      <c r="A133" s="3"/>
    </row>
    <row r="134">
      <c r="A134" s="3"/>
    </row>
    <row r="135">
      <c r="A135" s="3"/>
    </row>
    <row r="136">
      <c r="A136" s="3"/>
    </row>
    <row r="137">
      <c r="A137" s="3"/>
    </row>
    <row r="138">
      <c r="A138" s="3"/>
    </row>
    <row r="139">
      <c r="A139" s="3"/>
    </row>
    <row r="140">
      <c r="A140" s="3"/>
    </row>
    <row r="141">
      <c r="A141" s="3"/>
    </row>
    <row r="142">
      <c r="A142" s="3"/>
    </row>
    <row r="143">
      <c r="A143" s="3"/>
    </row>
    <row r="144">
      <c r="A144" s="3"/>
    </row>
    <row r="145">
      <c r="A145" s="3"/>
    </row>
    <row r="146">
      <c r="A146" s="3"/>
    </row>
    <row r="147">
      <c r="A147" s="3"/>
    </row>
    <row r="148">
      <c r="A148" s="3"/>
    </row>
    <row r="149">
      <c r="A149" s="3"/>
    </row>
    <row r="150">
      <c r="A150" s="3"/>
    </row>
    <row r="151">
      <c r="A151" s="3"/>
    </row>
    <row r="152">
      <c r="A152" s="3"/>
    </row>
    <row r="153">
      <c r="A153" s="3"/>
    </row>
    <row r="154">
      <c r="A154" s="3"/>
    </row>
    <row r="155">
      <c r="A155" s="3"/>
    </row>
    <row r="156">
      <c r="A156" s="3"/>
    </row>
    <row r="157">
      <c r="A157" s="3"/>
    </row>
    <row r="158">
      <c r="A158" s="3"/>
    </row>
    <row r="159">
      <c r="A159" s="3"/>
    </row>
    <row r="160">
      <c r="A160" s="3"/>
    </row>
    <row r="161">
      <c r="A161" s="3"/>
    </row>
    <row r="162">
      <c r="A162" s="3"/>
    </row>
    <row r="163">
      <c r="A163" s="3"/>
    </row>
    <row r="164">
      <c r="A164" s="3"/>
    </row>
    <row r="165">
      <c r="A165" s="3"/>
    </row>
    <row r="166">
      <c r="A166" s="3"/>
    </row>
    <row r="167">
      <c r="A167" s="3"/>
    </row>
    <row r="168">
      <c r="A168" s="3"/>
    </row>
    <row r="169">
      <c r="A169" s="3"/>
    </row>
    <row r="170">
      <c r="A170" s="3"/>
    </row>
    <row r="171">
      <c r="A171" s="3"/>
    </row>
    <row r="172">
      <c r="A172" s="3"/>
    </row>
    <row r="173">
      <c r="A173" s="3"/>
    </row>
    <row r="174">
      <c r="A174" s="3"/>
    </row>
    <row r="175">
      <c r="A175" s="3"/>
    </row>
    <row r="176">
      <c r="A176" s="3"/>
    </row>
    <row r="177">
      <c r="A177" s="3"/>
    </row>
    <row r="178">
      <c r="A178" s="3"/>
    </row>
    <row r="179">
      <c r="A179" s="3"/>
    </row>
    <row r="180">
      <c r="A180" s="3"/>
    </row>
    <row r="181">
      <c r="A181" s="3"/>
    </row>
    <row r="182">
      <c r="A182" s="3"/>
    </row>
    <row r="183">
      <c r="A183" s="3"/>
    </row>
    <row r="184">
      <c r="A184" s="3"/>
    </row>
    <row r="185">
      <c r="A185" s="3"/>
    </row>
    <row r="186">
      <c r="A186" s="3"/>
    </row>
    <row r="187">
      <c r="A187" s="3"/>
    </row>
    <row r="188">
      <c r="A188" s="3"/>
    </row>
    <row r="189">
      <c r="A189" s="3"/>
    </row>
    <row r="190">
      <c r="A190" s="3"/>
    </row>
    <row r="191">
      <c r="A191" s="3"/>
    </row>
    <row r="192">
      <c r="A192" s="3"/>
    </row>
    <row r="193">
      <c r="A193" s="3"/>
    </row>
    <row r="194">
      <c r="A194" s="3"/>
    </row>
    <row r="195">
      <c r="A195" s="3"/>
    </row>
    <row r="196">
      <c r="A196" s="3"/>
    </row>
    <row r="197">
      <c r="A197" s="3"/>
    </row>
    <row r="198">
      <c r="A198" s="3"/>
    </row>
    <row r="199">
      <c r="A199" s="3"/>
    </row>
    <row r="200">
      <c r="A200" s="3"/>
    </row>
    <row r="201">
      <c r="A201" s="3"/>
    </row>
    <row r="202">
      <c r="A202" s="3"/>
    </row>
    <row r="203">
      <c r="A203" s="3"/>
    </row>
    <row r="204">
      <c r="A204" s="3"/>
    </row>
    <row r="205">
      <c r="A205" s="3"/>
    </row>
    <row r="206">
      <c r="A206" s="3"/>
    </row>
    <row r="207">
      <c r="A207" s="3"/>
    </row>
    <row r="208">
      <c r="A208" s="3"/>
    </row>
    <row r="209">
      <c r="A209" s="3"/>
    </row>
    <row r="210">
      <c r="A210" s="3"/>
    </row>
    <row r="211">
      <c r="A211" s="3"/>
    </row>
    <row r="212">
      <c r="A212" s="3"/>
    </row>
    <row r="213">
      <c r="A213" s="3"/>
    </row>
    <row r="214">
      <c r="A214" s="3"/>
    </row>
    <row r="215">
      <c r="A215" s="3"/>
    </row>
    <row r="216">
      <c r="A216" s="3"/>
    </row>
    <row r="217">
      <c r="A217" s="3"/>
    </row>
    <row r="218">
      <c r="A218" s="3"/>
    </row>
    <row r="219">
      <c r="A219" s="3"/>
    </row>
    <row r="220">
      <c r="A220" s="3"/>
    </row>
    <row r="221">
      <c r="A221" s="3"/>
    </row>
    <row r="222">
      <c r="A222" s="3"/>
    </row>
    <row r="223">
      <c r="A223" s="3"/>
    </row>
    <row r="224">
      <c r="A224" s="3"/>
    </row>
    <row r="225">
      <c r="A225" s="3"/>
    </row>
    <row r="226">
      <c r="A226" s="3"/>
    </row>
    <row r="227">
      <c r="A227" s="3"/>
    </row>
    <row r="228">
      <c r="A228" s="3"/>
    </row>
    <row r="229">
      <c r="A229" s="3"/>
    </row>
    <row r="230">
      <c r="A230" s="3"/>
    </row>
    <row r="231">
      <c r="A231" s="3"/>
    </row>
    <row r="232">
      <c r="A232" s="3"/>
    </row>
    <row r="233">
      <c r="A233" s="3"/>
    </row>
    <row r="234">
      <c r="A234" s="3"/>
    </row>
    <row r="235">
      <c r="A235" s="3"/>
    </row>
    <row r="236">
      <c r="A236" s="3"/>
    </row>
    <row r="237">
      <c r="A237" s="3"/>
    </row>
    <row r="238">
      <c r="A238" s="3"/>
    </row>
    <row r="239">
      <c r="A239" s="3"/>
    </row>
    <row r="240">
      <c r="A240" s="3"/>
    </row>
    <row r="241">
      <c r="A241" s="3"/>
    </row>
    <row r="242">
      <c r="A242" s="3"/>
    </row>
    <row r="243">
      <c r="A243" s="3"/>
    </row>
    <row r="244">
      <c r="A244" s="3"/>
    </row>
    <row r="245">
      <c r="A245" s="3"/>
    </row>
    <row r="246">
      <c r="A246" s="3"/>
    </row>
    <row r="247">
      <c r="A247" s="3"/>
    </row>
    <row r="248">
      <c r="A248" s="3"/>
    </row>
    <row r="249">
      <c r="A249" s="3"/>
    </row>
    <row r="250">
      <c r="A250" s="3"/>
    </row>
    <row r="251">
      <c r="A251" s="3"/>
    </row>
    <row r="252">
      <c r="A252" s="3"/>
    </row>
    <row r="253">
      <c r="A253" s="3"/>
    </row>
    <row r="254">
      <c r="A254" s="3"/>
    </row>
    <row r="255">
      <c r="A255" s="3"/>
    </row>
    <row r="256">
      <c r="A256" s="3"/>
    </row>
    <row r="257">
      <c r="A257" s="3"/>
    </row>
    <row r="258">
      <c r="A258" s="3"/>
    </row>
    <row r="259">
      <c r="A259" s="3"/>
    </row>
    <row r="260">
      <c r="A260" s="3"/>
    </row>
    <row r="261">
      <c r="A261" s="3"/>
    </row>
    <row r="262">
      <c r="A262" s="3"/>
    </row>
    <row r="263">
      <c r="A263" s="3"/>
    </row>
    <row r="264">
      <c r="A264" s="3"/>
    </row>
    <row r="265">
      <c r="A265" s="3"/>
    </row>
    <row r="266">
      <c r="A266" s="3"/>
    </row>
    <row r="267">
      <c r="A267" s="3"/>
    </row>
    <row r="268">
      <c r="A268" s="3"/>
    </row>
    <row r="269">
      <c r="A269" s="3"/>
    </row>
    <row r="270">
      <c r="A270" s="3"/>
    </row>
    <row r="271">
      <c r="A271" s="3"/>
    </row>
    <row r="272">
      <c r="A272" s="3"/>
    </row>
    <row r="273">
      <c r="A273" s="3"/>
    </row>
    <row r="274">
      <c r="A274" s="3"/>
    </row>
    <row r="275">
      <c r="A275" s="3"/>
    </row>
    <row r="276">
      <c r="A276" s="3"/>
    </row>
    <row r="277">
      <c r="A277" s="3"/>
    </row>
    <row r="278">
      <c r="A278" s="3"/>
    </row>
    <row r="279">
      <c r="A279" s="3"/>
    </row>
    <row r="280">
      <c r="A280" s="3"/>
    </row>
    <row r="281">
      <c r="A281" s="3"/>
    </row>
    <row r="282">
      <c r="A282" s="3"/>
    </row>
    <row r="283">
      <c r="A283" s="3"/>
    </row>
    <row r="284">
      <c r="A284" s="3"/>
    </row>
    <row r="285">
      <c r="A285" s="3"/>
    </row>
    <row r="286">
      <c r="A286" s="3"/>
    </row>
    <row r="287">
      <c r="A287" s="3"/>
    </row>
    <row r="288">
      <c r="A288" s="3"/>
    </row>
    <row r="289">
      <c r="A289" s="3"/>
    </row>
    <row r="290">
      <c r="A290" s="3"/>
    </row>
    <row r="291">
      <c r="A291" s="3"/>
    </row>
    <row r="292">
      <c r="A292" s="3"/>
    </row>
    <row r="293">
      <c r="A293" s="3"/>
    </row>
    <row r="294">
      <c r="A294" s="3"/>
    </row>
    <row r="295">
      <c r="A295" s="3"/>
    </row>
    <row r="296">
      <c r="A296" s="3"/>
    </row>
    <row r="297">
      <c r="A297" s="3"/>
    </row>
    <row r="298">
      <c r="A298" s="3"/>
    </row>
    <row r="299">
      <c r="A299" s="3"/>
    </row>
    <row r="300">
      <c r="A300" s="3"/>
    </row>
    <row r="301">
      <c r="A301" s="3"/>
    </row>
    <row r="302">
      <c r="A302" s="3"/>
    </row>
    <row r="303">
      <c r="A303" s="3"/>
    </row>
    <row r="304">
      <c r="A304" s="3"/>
    </row>
    <row r="305">
      <c r="A305" s="3"/>
    </row>
    <row r="306">
      <c r="A306" s="3"/>
    </row>
    <row r="307">
      <c r="A307" s="3"/>
    </row>
    <row r="308">
      <c r="A308" s="3"/>
    </row>
    <row r="309">
      <c r="A309" s="3"/>
    </row>
    <row r="310">
      <c r="A310" s="3"/>
    </row>
    <row r="311">
      <c r="A311" s="3"/>
    </row>
    <row r="312">
      <c r="A312" s="3"/>
    </row>
    <row r="313">
      <c r="A313" s="3"/>
    </row>
    <row r="314">
      <c r="A314" s="3"/>
    </row>
    <row r="315">
      <c r="A315" s="3"/>
    </row>
    <row r="316">
      <c r="A316" s="3"/>
    </row>
    <row r="317">
      <c r="A317" s="3"/>
    </row>
    <row r="318">
      <c r="A318" s="3"/>
    </row>
    <row r="319">
      <c r="A319" s="3"/>
    </row>
    <row r="320">
      <c r="A320" s="3"/>
    </row>
    <row r="321">
      <c r="A321" s="3"/>
    </row>
    <row r="322">
      <c r="A322" s="3"/>
    </row>
    <row r="323">
      <c r="A323" s="3"/>
    </row>
    <row r="324">
      <c r="A324" s="3"/>
    </row>
    <row r="325">
      <c r="A325" s="3"/>
    </row>
    <row r="326">
      <c r="A326" s="3"/>
    </row>
    <row r="327">
      <c r="A327" s="3"/>
    </row>
    <row r="328">
      <c r="A328" s="3"/>
    </row>
    <row r="329">
      <c r="A329" s="3"/>
    </row>
    <row r="330">
      <c r="A330" s="3"/>
    </row>
    <row r="331">
      <c r="A331" s="3"/>
    </row>
    <row r="332">
      <c r="A332" s="3"/>
    </row>
    <row r="333">
      <c r="A333" s="3"/>
    </row>
    <row r="334">
      <c r="A334" s="3"/>
    </row>
    <row r="335">
      <c r="A335" s="3"/>
    </row>
    <row r="336">
      <c r="A336" s="3"/>
    </row>
    <row r="337">
      <c r="A337" s="3"/>
    </row>
    <row r="338">
      <c r="A338" s="3"/>
    </row>
    <row r="339">
      <c r="A339" s="3"/>
    </row>
    <row r="340">
      <c r="A340" s="3"/>
    </row>
    <row r="341">
      <c r="A341" s="3"/>
    </row>
    <row r="342">
      <c r="A342" s="3"/>
    </row>
    <row r="343">
      <c r="A343" s="3"/>
    </row>
    <row r="344">
      <c r="A344" s="3"/>
    </row>
    <row r="345">
      <c r="A345" s="3"/>
    </row>
    <row r="346">
      <c r="A346" s="3"/>
    </row>
    <row r="347">
      <c r="A347" s="3"/>
    </row>
    <row r="348">
      <c r="A348" s="3"/>
    </row>
    <row r="349">
      <c r="A349" s="3"/>
    </row>
    <row r="350">
      <c r="A350" s="3"/>
    </row>
    <row r="351">
      <c r="A351" s="3"/>
    </row>
    <row r="352">
      <c r="A352" s="3"/>
    </row>
    <row r="353">
      <c r="A353" s="3"/>
    </row>
    <row r="354">
      <c r="A354" s="3"/>
    </row>
    <row r="355">
      <c r="A355" s="3"/>
    </row>
    <row r="356">
      <c r="A356" s="3"/>
    </row>
    <row r="357">
      <c r="A357" s="3"/>
    </row>
    <row r="358">
      <c r="A358" s="3"/>
    </row>
    <row r="359">
      <c r="A359" s="3"/>
    </row>
    <row r="360">
      <c r="A360" s="3"/>
    </row>
    <row r="361">
      <c r="A361" s="3"/>
    </row>
    <row r="362">
      <c r="A362" s="3"/>
    </row>
    <row r="363">
      <c r="A363" s="3"/>
    </row>
    <row r="364">
      <c r="A364" s="3"/>
    </row>
    <row r="365">
      <c r="A365" s="3"/>
    </row>
    <row r="366">
      <c r="A366" s="3"/>
    </row>
    <row r="367">
      <c r="A367" s="3"/>
    </row>
    <row r="368">
      <c r="A368" s="3"/>
    </row>
    <row r="369">
      <c r="A369" s="3"/>
    </row>
    <row r="370">
      <c r="A370" s="3"/>
    </row>
    <row r="371">
      <c r="A371" s="3"/>
    </row>
    <row r="372">
      <c r="A372" s="3"/>
    </row>
    <row r="373">
      <c r="A373" s="3"/>
    </row>
    <row r="374">
      <c r="A374" s="3"/>
    </row>
    <row r="375">
      <c r="A375" s="3"/>
    </row>
    <row r="376">
      <c r="A376" s="3"/>
    </row>
    <row r="377">
      <c r="A377" s="3"/>
    </row>
    <row r="378">
      <c r="A378" s="3"/>
    </row>
    <row r="379">
      <c r="A379" s="3"/>
    </row>
    <row r="380">
      <c r="A380" s="3"/>
    </row>
    <row r="381">
      <c r="A381" s="3"/>
    </row>
    <row r="382">
      <c r="A382" s="3"/>
    </row>
    <row r="383">
      <c r="A383" s="3"/>
    </row>
    <row r="384">
      <c r="A384" s="3"/>
    </row>
    <row r="385">
      <c r="A385" s="3"/>
    </row>
    <row r="386">
      <c r="A386" s="3"/>
    </row>
    <row r="387">
      <c r="A387" s="3"/>
    </row>
    <row r="388">
      <c r="A388" s="3"/>
    </row>
    <row r="389">
      <c r="A389" s="3"/>
    </row>
    <row r="390">
      <c r="A390" s="3"/>
    </row>
    <row r="391">
      <c r="A391" s="3"/>
    </row>
    <row r="392">
      <c r="A392" s="3"/>
    </row>
    <row r="393">
      <c r="A393" s="3"/>
    </row>
    <row r="394">
      <c r="A394" s="3"/>
    </row>
    <row r="395">
      <c r="A395" s="3"/>
    </row>
    <row r="396">
      <c r="A396" s="3"/>
    </row>
    <row r="397">
      <c r="A397" s="3"/>
    </row>
    <row r="398">
      <c r="A398" s="3"/>
    </row>
    <row r="399">
      <c r="A399" s="3"/>
    </row>
    <row r="400">
      <c r="A400" s="3"/>
    </row>
    <row r="401">
      <c r="A401" s="3"/>
    </row>
    <row r="402">
      <c r="A402" s="3"/>
    </row>
    <row r="403">
      <c r="A403" s="3"/>
    </row>
    <row r="404">
      <c r="A404" s="3"/>
    </row>
    <row r="405">
      <c r="A405" s="3"/>
    </row>
    <row r="406">
      <c r="A406" s="3"/>
    </row>
    <row r="407">
      <c r="A407" s="3"/>
    </row>
    <row r="408">
      <c r="A408" s="3"/>
    </row>
    <row r="409">
      <c r="A409" s="3"/>
    </row>
    <row r="410">
      <c r="A410" s="3"/>
    </row>
    <row r="411">
      <c r="A411" s="3"/>
    </row>
    <row r="412">
      <c r="A412" s="3"/>
    </row>
    <row r="413">
      <c r="A413" s="3"/>
    </row>
    <row r="414">
      <c r="A414" s="3"/>
    </row>
    <row r="415">
      <c r="A415" s="3"/>
    </row>
    <row r="416">
      <c r="A416" s="3"/>
    </row>
    <row r="417">
      <c r="A417" s="3"/>
    </row>
    <row r="418">
      <c r="A418" s="3"/>
    </row>
    <row r="419">
      <c r="A419" s="3"/>
    </row>
    <row r="420">
      <c r="A420" s="3"/>
    </row>
    <row r="421">
      <c r="A421" s="3"/>
    </row>
    <row r="422">
      <c r="A422" s="3"/>
    </row>
    <row r="423">
      <c r="A423" s="3"/>
    </row>
    <row r="424">
      <c r="A424" s="3"/>
    </row>
    <row r="425">
      <c r="A425" s="3"/>
    </row>
    <row r="426">
      <c r="A426" s="3"/>
    </row>
    <row r="427">
      <c r="A427" s="3"/>
    </row>
    <row r="428">
      <c r="A428" s="3"/>
    </row>
    <row r="429">
      <c r="A429" s="3"/>
    </row>
    <row r="430">
      <c r="A430" s="3"/>
    </row>
    <row r="431">
      <c r="A431" s="3"/>
    </row>
    <row r="432">
      <c r="A432" s="3"/>
    </row>
    <row r="433">
      <c r="A433" s="3"/>
    </row>
    <row r="434">
      <c r="A434" s="3"/>
    </row>
    <row r="435">
      <c r="A435" s="3"/>
    </row>
    <row r="436">
      <c r="A436" s="3"/>
    </row>
    <row r="437">
      <c r="A437" s="3"/>
    </row>
    <row r="438">
      <c r="A438" s="3"/>
    </row>
    <row r="439">
      <c r="A439" s="3"/>
    </row>
    <row r="440">
      <c r="A440" s="3"/>
    </row>
    <row r="441">
      <c r="A441" s="3"/>
    </row>
    <row r="442">
      <c r="A442" s="3"/>
    </row>
    <row r="443">
      <c r="A443" s="3"/>
    </row>
    <row r="444">
      <c r="A444" s="3"/>
    </row>
    <row r="445">
      <c r="A445" s="3"/>
    </row>
    <row r="446">
      <c r="A446" s="3"/>
    </row>
    <row r="447">
      <c r="A447" s="3"/>
    </row>
    <row r="448">
      <c r="A448" s="3"/>
    </row>
    <row r="449">
      <c r="A449" s="3"/>
    </row>
    <row r="450">
      <c r="A450" s="3"/>
    </row>
    <row r="451">
      <c r="A451" s="3"/>
    </row>
    <row r="452">
      <c r="A452" s="3"/>
    </row>
    <row r="453">
      <c r="A453" s="3"/>
    </row>
    <row r="454">
      <c r="A454" s="3"/>
    </row>
    <row r="455">
      <c r="A455" s="3"/>
    </row>
    <row r="456">
      <c r="A456" s="3"/>
    </row>
    <row r="457">
      <c r="A457" s="3"/>
    </row>
    <row r="458">
      <c r="A458" s="3"/>
    </row>
    <row r="459">
      <c r="A459" s="3"/>
    </row>
    <row r="460">
      <c r="A460" s="3"/>
    </row>
    <row r="461">
      <c r="A461" s="3"/>
    </row>
    <row r="462">
      <c r="A462" s="3"/>
    </row>
    <row r="463">
      <c r="A463" s="3"/>
    </row>
    <row r="464">
      <c r="A464" s="3"/>
    </row>
    <row r="465">
      <c r="A465" s="3"/>
    </row>
    <row r="466">
      <c r="A466" s="3"/>
    </row>
    <row r="467">
      <c r="A467" s="3"/>
    </row>
    <row r="468">
      <c r="A468" s="3"/>
    </row>
    <row r="469">
      <c r="A469" s="3"/>
    </row>
    <row r="470">
      <c r="A470" s="3"/>
    </row>
    <row r="471">
      <c r="A471" s="3"/>
    </row>
    <row r="472">
      <c r="A472" s="3"/>
    </row>
    <row r="473">
      <c r="A473" s="3"/>
    </row>
    <row r="474">
      <c r="A474" s="3"/>
    </row>
    <row r="475">
      <c r="A475" s="3"/>
    </row>
    <row r="476">
      <c r="A476" s="3"/>
    </row>
    <row r="477">
      <c r="A477" s="3"/>
    </row>
    <row r="478">
      <c r="A478" s="3"/>
    </row>
    <row r="479">
      <c r="A479" s="3"/>
    </row>
    <row r="480">
      <c r="A480" s="3"/>
    </row>
    <row r="481">
      <c r="A481" s="3"/>
    </row>
    <row r="482">
      <c r="A482" s="3"/>
    </row>
    <row r="483">
      <c r="A483" s="3"/>
    </row>
    <row r="484">
      <c r="A484" s="3"/>
    </row>
    <row r="485">
      <c r="A485" s="3"/>
    </row>
    <row r="486">
      <c r="A486" s="3"/>
    </row>
    <row r="487">
      <c r="A487" s="3"/>
    </row>
    <row r="488">
      <c r="A488" s="3"/>
    </row>
    <row r="489">
      <c r="A489" s="3"/>
    </row>
    <row r="490">
      <c r="A490" s="3"/>
    </row>
    <row r="491">
      <c r="A491" s="3"/>
    </row>
    <row r="492">
      <c r="A492" s="3"/>
    </row>
    <row r="493">
      <c r="A493" s="3"/>
    </row>
    <row r="494">
      <c r="A494" s="3"/>
    </row>
    <row r="495">
      <c r="A495" s="3"/>
    </row>
    <row r="496">
      <c r="A496" s="3"/>
    </row>
    <row r="497">
      <c r="A497" s="3"/>
    </row>
    <row r="498">
      <c r="A498" s="3"/>
    </row>
    <row r="499">
      <c r="A499" s="3"/>
    </row>
    <row r="500">
      <c r="A500" s="3"/>
    </row>
    <row r="501">
      <c r="A501" s="3"/>
    </row>
    <row r="502">
      <c r="A502" s="3"/>
    </row>
    <row r="503">
      <c r="A503" s="3"/>
    </row>
    <row r="504">
      <c r="A504" s="3"/>
    </row>
    <row r="505">
      <c r="A505" s="3"/>
    </row>
    <row r="506">
      <c r="A506" s="3"/>
    </row>
    <row r="507">
      <c r="A507" s="3"/>
    </row>
    <row r="508">
      <c r="A508" s="3"/>
    </row>
    <row r="509">
      <c r="A509" s="3"/>
    </row>
    <row r="510">
      <c r="A510" s="3"/>
    </row>
    <row r="511">
      <c r="A511" s="3"/>
    </row>
    <row r="512">
      <c r="A512" s="3"/>
    </row>
    <row r="513">
      <c r="A513" s="3"/>
    </row>
    <row r="514">
      <c r="A514" s="3"/>
    </row>
    <row r="515">
      <c r="A515" s="3"/>
    </row>
    <row r="516">
      <c r="A516" s="3"/>
    </row>
    <row r="517">
      <c r="A517" s="3"/>
    </row>
    <row r="518">
      <c r="A518" s="3"/>
    </row>
    <row r="519">
      <c r="A519" s="3"/>
    </row>
    <row r="520">
      <c r="A520" s="3"/>
    </row>
    <row r="521">
      <c r="A521" s="3"/>
    </row>
    <row r="522">
      <c r="A522" s="3"/>
    </row>
    <row r="523">
      <c r="A523" s="3"/>
    </row>
    <row r="524">
      <c r="A524" s="3"/>
    </row>
    <row r="525">
      <c r="A525" s="3"/>
    </row>
    <row r="526">
      <c r="A526" s="3"/>
    </row>
    <row r="527">
      <c r="A527" s="3"/>
    </row>
    <row r="528">
      <c r="A528" s="3"/>
    </row>
    <row r="529">
      <c r="A529" s="3"/>
    </row>
    <row r="530">
      <c r="A530" s="3"/>
    </row>
    <row r="531">
      <c r="A531" s="3"/>
    </row>
    <row r="532">
      <c r="A532" s="3"/>
    </row>
    <row r="533">
      <c r="A533" s="3"/>
    </row>
    <row r="534">
      <c r="A534" s="3"/>
    </row>
    <row r="535">
      <c r="A535" s="3"/>
    </row>
    <row r="536">
      <c r="A536" s="3"/>
    </row>
    <row r="537">
      <c r="A537" s="3"/>
    </row>
    <row r="538">
      <c r="A538" s="3"/>
    </row>
    <row r="539">
      <c r="A539" s="3"/>
    </row>
    <row r="540">
      <c r="A540" s="3"/>
    </row>
    <row r="541">
      <c r="A541" s="3"/>
    </row>
    <row r="542">
      <c r="A542" s="3"/>
    </row>
    <row r="543">
      <c r="A543" s="3"/>
    </row>
    <row r="544">
      <c r="A544" s="3"/>
    </row>
    <row r="545">
      <c r="A545" s="3"/>
    </row>
    <row r="546">
      <c r="A546" s="3"/>
    </row>
    <row r="547">
      <c r="A547" s="3"/>
    </row>
    <row r="548">
      <c r="A548" s="3"/>
    </row>
    <row r="549">
      <c r="A549" s="3"/>
    </row>
    <row r="550">
      <c r="A550" s="3"/>
    </row>
    <row r="551">
      <c r="A551" s="3"/>
    </row>
    <row r="552">
      <c r="A552" s="3"/>
    </row>
    <row r="553">
      <c r="A553" s="3"/>
    </row>
    <row r="554">
      <c r="A554" s="3"/>
    </row>
    <row r="555">
      <c r="A555" s="3"/>
    </row>
    <row r="556">
      <c r="A556" s="3"/>
    </row>
    <row r="557">
      <c r="A557" s="3"/>
    </row>
    <row r="558">
      <c r="A558" s="3"/>
    </row>
    <row r="559">
      <c r="A559" s="3"/>
    </row>
    <row r="560">
      <c r="A560" s="3"/>
    </row>
    <row r="561">
      <c r="A561" s="3"/>
    </row>
    <row r="562">
      <c r="A562" s="3"/>
    </row>
    <row r="563">
      <c r="A563" s="3"/>
    </row>
    <row r="564">
      <c r="A564" s="3"/>
    </row>
    <row r="565">
      <c r="A565" s="3"/>
    </row>
    <row r="566">
      <c r="A566" s="3"/>
    </row>
    <row r="567">
      <c r="A567" s="3"/>
    </row>
    <row r="568">
      <c r="A568" s="3"/>
    </row>
    <row r="569">
      <c r="A569" s="3"/>
    </row>
    <row r="570">
      <c r="A570" s="3"/>
    </row>
    <row r="571">
      <c r="A571" s="3"/>
    </row>
    <row r="572">
      <c r="A572" s="3"/>
    </row>
    <row r="573">
      <c r="A573" s="3"/>
    </row>
    <row r="574">
      <c r="A574" s="3"/>
    </row>
    <row r="575">
      <c r="A575" s="3"/>
    </row>
    <row r="576">
      <c r="A576" s="3"/>
    </row>
    <row r="577">
      <c r="A577" s="3"/>
    </row>
    <row r="578">
      <c r="A578" s="3"/>
    </row>
    <row r="579">
      <c r="A579" s="3"/>
    </row>
    <row r="580">
      <c r="A580" s="3"/>
    </row>
    <row r="581">
      <c r="A581" s="3"/>
    </row>
    <row r="582">
      <c r="A582" s="3"/>
    </row>
    <row r="583">
      <c r="A583" s="3"/>
    </row>
    <row r="584">
      <c r="A584" s="3"/>
    </row>
    <row r="585">
      <c r="A585" s="3"/>
    </row>
    <row r="586">
      <c r="A586" s="3"/>
    </row>
    <row r="587">
      <c r="A587" s="3"/>
    </row>
    <row r="588">
      <c r="A588" s="3"/>
    </row>
    <row r="589">
      <c r="A589" s="3"/>
    </row>
    <row r="590">
      <c r="A590" s="3"/>
    </row>
    <row r="591">
      <c r="A591" s="3"/>
    </row>
    <row r="592">
      <c r="A592" s="3"/>
    </row>
    <row r="593">
      <c r="A593" s="3"/>
    </row>
    <row r="594">
      <c r="A594" s="3"/>
    </row>
    <row r="595">
      <c r="A595" s="3"/>
    </row>
    <row r="596">
      <c r="A596" s="3"/>
    </row>
    <row r="597">
      <c r="A597" s="3"/>
    </row>
    <row r="598">
      <c r="A598" s="3"/>
    </row>
    <row r="599">
      <c r="A599" s="3"/>
    </row>
    <row r="600">
      <c r="A600" s="3"/>
    </row>
    <row r="601">
      <c r="A601" s="3"/>
    </row>
    <row r="602">
      <c r="A602" s="3"/>
    </row>
    <row r="603">
      <c r="A603" s="3"/>
    </row>
    <row r="604">
      <c r="A604" s="3"/>
    </row>
    <row r="605">
      <c r="A605" s="3"/>
    </row>
    <row r="606">
      <c r="A606" s="3"/>
    </row>
    <row r="607">
      <c r="A607" s="3"/>
    </row>
    <row r="608">
      <c r="A608" s="3"/>
    </row>
    <row r="609">
      <c r="A609" s="3"/>
    </row>
    <row r="610">
      <c r="A610" s="3"/>
    </row>
    <row r="611">
      <c r="A611" s="3"/>
    </row>
    <row r="612">
      <c r="A612" s="3"/>
    </row>
    <row r="613">
      <c r="A613" s="3"/>
    </row>
    <row r="614">
      <c r="A614" s="3"/>
    </row>
    <row r="615">
      <c r="A615" s="3"/>
    </row>
    <row r="616">
      <c r="A616" s="3"/>
    </row>
    <row r="617">
      <c r="A617" s="3"/>
    </row>
    <row r="618">
      <c r="A618" s="3"/>
    </row>
    <row r="619">
      <c r="A619" s="3"/>
    </row>
    <row r="620">
      <c r="A620" s="3"/>
    </row>
    <row r="621">
      <c r="A621" s="3"/>
    </row>
    <row r="622">
      <c r="A622" s="3"/>
    </row>
    <row r="623">
      <c r="A623" s="3"/>
    </row>
    <row r="624">
      <c r="A624" s="3"/>
    </row>
    <row r="625">
      <c r="A625" s="3"/>
    </row>
    <row r="626">
      <c r="A626" s="3"/>
    </row>
    <row r="627">
      <c r="A627" s="3"/>
    </row>
    <row r="628">
      <c r="A628" s="3"/>
    </row>
    <row r="629">
      <c r="A629" s="3"/>
    </row>
    <row r="630">
      <c r="A630" s="3"/>
    </row>
    <row r="631">
      <c r="A631" s="3"/>
    </row>
    <row r="632">
      <c r="A632" s="3"/>
    </row>
    <row r="633">
      <c r="A633" s="3"/>
    </row>
    <row r="634">
      <c r="A634" s="3"/>
    </row>
    <row r="635">
      <c r="A635" s="3"/>
    </row>
    <row r="636">
      <c r="A636" s="3"/>
    </row>
    <row r="637">
      <c r="A637" s="3"/>
    </row>
    <row r="638">
      <c r="A638" s="3"/>
    </row>
    <row r="639">
      <c r="A639" s="3"/>
    </row>
    <row r="640">
      <c r="A640" s="3"/>
    </row>
    <row r="641">
      <c r="A641" s="3"/>
    </row>
    <row r="642">
      <c r="A642" s="3"/>
    </row>
    <row r="643">
      <c r="A643" s="3"/>
    </row>
    <row r="644">
      <c r="A644" s="3"/>
    </row>
    <row r="645">
      <c r="A645" s="3"/>
    </row>
    <row r="646">
      <c r="A646" s="3"/>
    </row>
    <row r="647">
      <c r="A647" s="3"/>
    </row>
    <row r="648">
      <c r="A648" s="3"/>
    </row>
    <row r="649">
      <c r="A649" s="3"/>
    </row>
    <row r="650">
      <c r="A650" s="3"/>
    </row>
    <row r="651">
      <c r="A651" s="3"/>
    </row>
    <row r="652">
      <c r="A652" s="3"/>
    </row>
    <row r="653">
      <c r="A653" s="3"/>
    </row>
    <row r="654">
      <c r="A654" s="3"/>
    </row>
    <row r="655">
      <c r="A655" s="3"/>
    </row>
    <row r="656">
      <c r="A656" s="3"/>
    </row>
    <row r="657">
      <c r="A657" s="3"/>
    </row>
    <row r="658">
      <c r="A658" s="3"/>
    </row>
    <row r="659">
      <c r="A659" s="3"/>
    </row>
    <row r="660">
      <c r="A660" s="3"/>
    </row>
    <row r="661">
      <c r="A661" s="3"/>
    </row>
    <row r="662">
      <c r="A662" s="3"/>
    </row>
    <row r="663">
      <c r="A663" s="3"/>
    </row>
    <row r="664">
      <c r="A664" s="3"/>
    </row>
    <row r="665">
      <c r="A665" s="3"/>
    </row>
    <row r="666">
      <c r="A666" s="3"/>
    </row>
    <row r="667">
      <c r="A667" s="3"/>
    </row>
    <row r="668">
      <c r="A668" s="3"/>
    </row>
    <row r="669">
      <c r="A669" s="3"/>
    </row>
    <row r="670">
      <c r="A670" s="3"/>
    </row>
    <row r="671">
      <c r="A671" s="3"/>
    </row>
    <row r="672">
      <c r="A672" s="3"/>
    </row>
    <row r="673">
      <c r="A673" s="3"/>
    </row>
    <row r="674">
      <c r="A674" s="3"/>
    </row>
    <row r="675">
      <c r="A675" s="3"/>
    </row>
    <row r="676">
      <c r="A676" s="3"/>
    </row>
    <row r="677">
      <c r="A677" s="3"/>
    </row>
    <row r="678">
      <c r="A678" s="3"/>
    </row>
    <row r="679">
      <c r="A679" s="3"/>
    </row>
    <row r="680">
      <c r="A680" s="3"/>
    </row>
    <row r="681">
      <c r="A681" s="3"/>
    </row>
    <row r="682">
      <c r="A682" s="3"/>
    </row>
    <row r="683">
      <c r="A683" s="3"/>
    </row>
    <row r="684">
      <c r="A684" s="3"/>
    </row>
    <row r="685">
      <c r="A685" s="3"/>
    </row>
    <row r="686">
      <c r="A686" s="3"/>
    </row>
    <row r="687">
      <c r="A687" s="3"/>
    </row>
    <row r="688">
      <c r="A688" s="3"/>
    </row>
    <row r="689">
      <c r="A689" s="3"/>
    </row>
    <row r="690">
      <c r="A690" s="3"/>
    </row>
    <row r="691">
      <c r="A691" s="3"/>
    </row>
    <row r="692">
      <c r="A692" s="3"/>
    </row>
    <row r="693">
      <c r="A693" s="3"/>
    </row>
    <row r="694">
      <c r="A694" s="3"/>
    </row>
    <row r="695">
      <c r="A695" s="3"/>
    </row>
    <row r="696">
      <c r="A696" s="3"/>
    </row>
    <row r="697">
      <c r="A697" s="3"/>
    </row>
    <row r="698">
      <c r="A698" s="3"/>
    </row>
    <row r="699">
      <c r="A699" s="3"/>
    </row>
    <row r="700">
      <c r="A700" s="3"/>
    </row>
    <row r="701">
      <c r="A701" s="3"/>
    </row>
    <row r="702">
      <c r="A702" s="3"/>
    </row>
    <row r="703">
      <c r="A703" s="3"/>
    </row>
    <row r="704">
      <c r="A704" s="3"/>
    </row>
    <row r="705">
      <c r="A705" s="3"/>
    </row>
    <row r="706">
      <c r="A706" s="3"/>
    </row>
    <row r="707">
      <c r="A707" s="3"/>
    </row>
    <row r="708">
      <c r="A708" s="3"/>
    </row>
    <row r="709">
      <c r="A709" s="3"/>
    </row>
    <row r="710">
      <c r="A710" s="3"/>
    </row>
    <row r="711">
      <c r="A711" s="3"/>
    </row>
    <row r="712">
      <c r="A712" s="3"/>
    </row>
    <row r="713">
      <c r="A713" s="3"/>
    </row>
    <row r="714">
      <c r="A714" s="3"/>
    </row>
    <row r="715">
      <c r="A715" s="3"/>
    </row>
    <row r="716">
      <c r="A716" s="3"/>
    </row>
    <row r="717">
      <c r="A717" s="3"/>
    </row>
    <row r="718">
      <c r="A718" s="3"/>
    </row>
    <row r="719">
      <c r="A719" s="3"/>
    </row>
    <row r="720">
      <c r="A720" s="3"/>
    </row>
    <row r="721">
      <c r="A721" s="3"/>
    </row>
    <row r="722">
      <c r="A722" s="3"/>
    </row>
    <row r="723">
      <c r="A723" s="3"/>
    </row>
    <row r="724">
      <c r="A724" s="3"/>
    </row>
    <row r="725">
      <c r="A725" s="3"/>
    </row>
    <row r="726">
      <c r="A726" s="3"/>
    </row>
    <row r="727">
      <c r="A727" s="3"/>
    </row>
    <row r="728">
      <c r="A728" s="3"/>
    </row>
    <row r="729">
      <c r="A729" s="3"/>
    </row>
    <row r="730">
      <c r="A730" s="3"/>
    </row>
    <row r="731">
      <c r="A731" s="3"/>
    </row>
    <row r="732">
      <c r="A732" s="3"/>
    </row>
    <row r="733">
      <c r="A733" s="3"/>
    </row>
    <row r="734">
      <c r="A734" s="3"/>
    </row>
    <row r="735">
      <c r="A735" s="3"/>
    </row>
    <row r="736">
      <c r="A736" s="3"/>
    </row>
    <row r="737">
      <c r="A737" s="3"/>
    </row>
    <row r="738">
      <c r="A738" s="3"/>
    </row>
    <row r="739">
      <c r="A739" s="3"/>
    </row>
    <row r="740">
      <c r="A740" s="3"/>
    </row>
    <row r="741">
      <c r="A741" s="3"/>
    </row>
    <row r="742">
      <c r="A742" s="3"/>
    </row>
    <row r="743">
      <c r="A743" s="3"/>
    </row>
    <row r="744">
      <c r="A744" s="3"/>
    </row>
    <row r="745">
      <c r="A745" s="3"/>
    </row>
    <row r="746">
      <c r="A746" s="3"/>
    </row>
    <row r="747">
      <c r="A747" s="3"/>
    </row>
    <row r="748">
      <c r="A748" s="3"/>
    </row>
    <row r="749">
      <c r="A749" s="3"/>
    </row>
    <row r="750">
      <c r="A750" s="3"/>
    </row>
    <row r="751">
      <c r="A751" s="3"/>
    </row>
    <row r="752">
      <c r="A752" s="3"/>
    </row>
    <row r="753">
      <c r="A753" s="3"/>
    </row>
    <row r="754">
      <c r="A754" s="3"/>
    </row>
    <row r="755">
      <c r="A755" s="3"/>
    </row>
    <row r="756">
      <c r="A756" s="3"/>
    </row>
    <row r="757">
      <c r="A757" s="3"/>
    </row>
    <row r="758">
      <c r="A758" s="3"/>
    </row>
    <row r="759">
      <c r="A759" s="3"/>
    </row>
    <row r="760">
      <c r="A760" s="3"/>
    </row>
    <row r="761">
      <c r="A761" s="3"/>
    </row>
    <row r="762">
      <c r="A762" s="3"/>
    </row>
    <row r="763">
      <c r="A763" s="3"/>
    </row>
    <row r="764">
      <c r="A764" s="3"/>
    </row>
    <row r="765">
      <c r="A765" s="3"/>
    </row>
    <row r="766">
      <c r="A766" s="3"/>
    </row>
    <row r="767">
      <c r="A767" s="3"/>
    </row>
    <row r="768">
      <c r="A768" s="3"/>
    </row>
    <row r="769">
      <c r="A769" s="3"/>
    </row>
    <row r="770">
      <c r="A770" s="3"/>
    </row>
    <row r="771">
      <c r="A771" s="3"/>
    </row>
    <row r="772">
      <c r="A772" s="3"/>
    </row>
    <row r="773">
      <c r="A773" s="3"/>
    </row>
    <row r="774">
      <c r="A774" s="3"/>
    </row>
    <row r="775">
      <c r="A775" s="3"/>
    </row>
    <row r="776">
      <c r="A776" s="3"/>
    </row>
    <row r="777">
      <c r="A777" s="3"/>
    </row>
    <row r="778">
      <c r="A778" s="3"/>
    </row>
    <row r="779">
      <c r="A779" s="3"/>
    </row>
    <row r="780">
      <c r="A780" s="3"/>
    </row>
    <row r="781">
      <c r="A781" s="3"/>
    </row>
    <row r="782">
      <c r="A782" s="3"/>
    </row>
    <row r="783">
      <c r="A783" s="3"/>
    </row>
    <row r="784">
      <c r="A784" s="3"/>
    </row>
    <row r="785">
      <c r="A785" s="3"/>
    </row>
    <row r="786">
      <c r="A786" s="3"/>
    </row>
    <row r="787">
      <c r="A787" s="3"/>
    </row>
    <row r="788">
      <c r="A788" s="3"/>
    </row>
    <row r="789">
      <c r="A789" s="3"/>
    </row>
    <row r="790">
      <c r="A790" s="3"/>
    </row>
    <row r="791">
      <c r="A791" s="3"/>
    </row>
    <row r="792">
      <c r="A792" s="3"/>
    </row>
    <row r="793">
      <c r="A793" s="3"/>
    </row>
    <row r="794">
      <c r="A794" s="3"/>
    </row>
    <row r="795">
      <c r="A795" s="3"/>
    </row>
    <row r="796">
      <c r="A796" s="3"/>
    </row>
    <row r="797">
      <c r="A797" s="3"/>
    </row>
    <row r="798">
      <c r="A798" s="3"/>
    </row>
    <row r="799">
      <c r="A799" s="3"/>
    </row>
    <row r="800">
      <c r="A800" s="3"/>
    </row>
    <row r="801">
      <c r="A801" s="3"/>
    </row>
    <row r="802">
      <c r="A802" s="3"/>
    </row>
    <row r="803">
      <c r="A803" s="3"/>
    </row>
    <row r="804">
      <c r="A804" s="3"/>
    </row>
    <row r="805">
      <c r="A805" s="3"/>
    </row>
    <row r="806">
      <c r="A806" s="3"/>
    </row>
    <row r="807">
      <c r="A807" s="3"/>
    </row>
    <row r="808">
      <c r="A808" s="3"/>
    </row>
    <row r="809">
      <c r="A809" s="3"/>
    </row>
    <row r="810">
      <c r="A810" s="3"/>
    </row>
    <row r="811">
      <c r="A811" s="3"/>
    </row>
    <row r="812">
      <c r="A812" s="3"/>
    </row>
    <row r="813">
      <c r="A813" s="3"/>
    </row>
    <row r="814">
      <c r="A814" s="3"/>
    </row>
    <row r="815">
      <c r="A815" s="3"/>
    </row>
    <row r="816">
      <c r="A816" s="3"/>
    </row>
    <row r="817">
      <c r="A817" s="3"/>
    </row>
    <row r="818">
      <c r="A818" s="3"/>
    </row>
    <row r="819">
      <c r="A819" s="3"/>
    </row>
    <row r="820">
      <c r="A820" s="3"/>
    </row>
    <row r="821">
      <c r="A821" s="3"/>
    </row>
    <row r="822">
      <c r="A822" s="3"/>
    </row>
    <row r="823">
      <c r="A823" s="3"/>
    </row>
    <row r="824">
      <c r="A824" s="3"/>
    </row>
    <row r="825">
      <c r="A825" s="3"/>
    </row>
    <row r="826">
      <c r="A826" s="3"/>
    </row>
    <row r="827">
      <c r="A827" s="3"/>
    </row>
    <row r="828">
      <c r="A828" s="3"/>
    </row>
    <row r="829">
      <c r="A829" s="3"/>
    </row>
    <row r="830">
      <c r="A830" s="3"/>
    </row>
    <row r="831">
      <c r="A831" s="3"/>
    </row>
    <row r="832">
      <c r="A832" s="3"/>
    </row>
    <row r="833">
      <c r="A833" s="3"/>
    </row>
    <row r="834">
      <c r="A834" s="3"/>
    </row>
    <row r="835">
      <c r="A835" s="3"/>
    </row>
    <row r="836">
      <c r="A836" s="3"/>
    </row>
    <row r="837">
      <c r="A837" s="3"/>
    </row>
    <row r="838">
      <c r="A838" s="3"/>
    </row>
    <row r="839">
      <c r="A839" s="3"/>
    </row>
    <row r="840">
      <c r="A840" s="3"/>
    </row>
    <row r="841">
      <c r="A841" s="3"/>
    </row>
    <row r="842">
      <c r="A842" s="3"/>
    </row>
    <row r="843">
      <c r="A843" s="3"/>
    </row>
    <row r="844">
      <c r="A844" s="3"/>
    </row>
    <row r="845">
      <c r="A845" s="3"/>
    </row>
    <row r="846">
      <c r="A846" s="3"/>
    </row>
    <row r="847">
      <c r="A847" s="3"/>
    </row>
    <row r="848">
      <c r="A848" s="3"/>
    </row>
    <row r="849">
      <c r="A849" s="3"/>
    </row>
    <row r="850">
      <c r="A850" s="3"/>
    </row>
    <row r="851">
      <c r="A851" s="3"/>
    </row>
    <row r="852">
      <c r="A852" s="3"/>
    </row>
    <row r="853">
      <c r="A853" s="3"/>
    </row>
    <row r="854">
      <c r="A854" s="3"/>
    </row>
    <row r="855">
      <c r="A855" s="3"/>
    </row>
    <row r="856">
      <c r="A856" s="3"/>
    </row>
    <row r="857">
      <c r="A857" s="3"/>
    </row>
    <row r="858">
      <c r="A858" s="3"/>
    </row>
    <row r="859">
      <c r="A859" s="3"/>
    </row>
    <row r="860">
      <c r="A860" s="3"/>
    </row>
    <row r="861">
      <c r="A861" s="3"/>
    </row>
    <row r="862">
      <c r="A862" s="3"/>
    </row>
    <row r="863">
      <c r="A863" s="3"/>
    </row>
    <row r="864">
      <c r="A864" s="3"/>
    </row>
    <row r="865">
      <c r="A865" s="3"/>
    </row>
    <row r="866">
      <c r="A866" s="3"/>
    </row>
    <row r="867">
      <c r="A867" s="3"/>
    </row>
    <row r="868">
      <c r="A868" s="3"/>
    </row>
    <row r="869">
      <c r="A869" s="3"/>
    </row>
    <row r="870">
      <c r="A870" s="3"/>
    </row>
    <row r="871">
      <c r="A871" s="3"/>
    </row>
    <row r="872">
      <c r="A872" s="3"/>
    </row>
    <row r="873">
      <c r="A873" s="3"/>
    </row>
    <row r="874">
      <c r="A874" s="3"/>
    </row>
    <row r="875">
      <c r="A875" s="3"/>
    </row>
    <row r="876">
      <c r="A876" s="3"/>
    </row>
    <row r="877">
      <c r="A877" s="3"/>
    </row>
    <row r="878">
      <c r="A878" s="3"/>
    </row>
    <row r="879">
      <c r="A879" s="3"/>
    </row>
    <row r="880">
      <c r="A880" s="3"/>
    </row>
    <row r="881">
      <c r="A881" s="3"/>
    </row>
    <row r="882">
      <c r="A882" s="3"/>
    </row>
    <row r="883">
      <c r="A883" s="3"/>
    </row>
    <row r="884">
      <c r="A884" s="3"/>
    </row>
    <row r="885">
      <c r="A885" s="3"/>
    </row>
    <row r="886">
      <c r="A886" s="3"/>
    </row>
    <row r="887">
      <c r="A887" s="3"/>
    </row>
    <row r="888">
      <c r="A888" s="3"/>
    </row>
    <row r="889">
      <c r="A889" s="3"/>
    </row>
    <row r="890">
      <c r="A890" s="3"/>
    </row>
    <row r="891">
      <c r="A891" s="3"/>
    </row>
    <row r="892">
      <c r="A892" s="3"/>
    </row>
    <row r="893">
      <c r="A893" s="3"/>
    </row>
    <row r="894">
      <c r="A894" s="3"/>
    </row>
    <row r="895">
      <c r="A895" s="3"/>
    </row>
    <row r="896">
      <c r="A896" s="3"/>
    </row>
    <row r="897">
      <c r="A897" s="3"/>
    </row>
    <row r="898">
      <c r="A898" s="3"/>
    </row>
    <row r="899">
      <c r="A899" s="3"/>
    </row>
    <row r="900">
      <c r="A900" s="3"/>
    </row>
    <row r="901">
      <c r="A901" s="3"/>
    </row>
    <row r="902">
      <c r="A902" s="3"/>
    </row>
    <row r="903">
      <c r="A903" s="3"/>
    </row>
    <row r="904">
      <c r="A904" s="3"/>
    </row>
    <row r="905">
      <c r="A905" s="3"/>
    </row>
    <row r="906">
      <c r="A906" s="3"/>
    </row>
    <row r="907">
      <c r="A907" s="3"/>
    </row>
    <row r="908">
      <c r="A908" s="3"/>
    </row>
    <row r="909">
      <c r="A909" s="3"/>
    </row>
    <row r="910">
      <c r="A910" s="3"/>
    </row>
    <row r="911">
      <c r="A911" s="3"/>
    </row>
    <row r="912">
      <c r="A912" s="3"/>
    </row>
    <row r="913">
      <c r="A913" s="3"/>
    </row>
    <row r="914">
      <c r="A914" s="3"/>
    </row>
    <row r="915">
      <c r="A915" s="3"/>
    </row>
    <row r="916">
      <c r="A916" s="3"/>
    </row>
    <row r="917">
      <c r="A917" s="3"/>
    </row>
    <row r="918">
      <c r="A918" s="3"/>
    </row>
    <row r="919">
      <c r="A919" s="3"/>
    </row>
    <row r="920">
      <c r="A920" s="3"/>
    </row>
    <row r="921">
      <c r="A921" s="3"/>
    </row>
    <row r="922">
      <c r="A922" s="3"/>
    </row>
    <row r="923">
      <c r="A923" s="3"/>
    </row>
    <row r="924">
      <c r="A924" s="3"/>
    </row>
    <row r="925">
      <c r="A925" s="3"/>
    </row>
    <row r="926">
      <c r="A926" s="3"/>
    </row>
    <row r="927">
      <c r="A927" s="3"/>
    </row>
    <row r="928">
      <c r="A928" s="3"/>
    </row>
    <row r="929">
      <c r="A929" s="3"/>
    </row>
    <row r="930">
      <c r="A930" s="3"/>
    </row>
    <row r="931">
      <c r="A931" s="3"/>
    </row>
    <row r="932">
      <c r="A932" s="3"/>
    </row>
    <row r="933">
      <c r="A933" s="3"/>
    </row>
    <row r="934">
      <c r="A934" s="3"/>
    </row>
    <row r="935">
      <c r="A935" s="3"/>
    </row>
    <row r="936">
      <c r="A936" s="3"/>
    </row>
    <row r="937">
      <c r="A937" s="3"/>
    </row>
    <row r="938">
      <c r="A938" s="3"/>
    </row>
    <row r="939">
      <c r="A939" s="3"/>
    </row>
    <row r="940">
      <c r="A940" s="3"/>
    </row>
    <row r="941">
      <c r="A941" s="3"/>
    </row>
    <row r="942">
      <c r="A942" s="3"/>
    </row>
    <row r="943">
      <c r="A943" s="3"/>
    </row>
    <row r="944">
      <c r="A944" s="3"/>
    </row>
    <row r="945">
      <c r="A945" s="3"/>
    </row>
    <row r="946">
      <c r="A946" s="3"/>
    </row>
    <row r="947">
      <c r="A947" s="3"/>
    </row>
    <row r="948">
      <c r="A948" s="3"/>
    </row>
    <row r="949">
      <c r="A949" s="3"/>
    </row>
    <row r="950">
      <c r="A950" s="3"/>
    </row>
    <row r="951">
      <c r="A951" s="3"/>
    </row>
    <row r="952">
      <c r="A952" s="3"/>
    </row>
    <row r="953">
      <c r="A953" s="3"/>
    </row>
    <row r="954">
      <c r="A954" s="3"/>
    </row>
    <row r="955">
      <c r="A955" s="3"/>
    </row>
    <row r="956">
      <c r="A956" s="3"/>
    </row>
    <row r="957">
      <c r="A957" s="3"/>
    </row>
    <row r="958">
      <c r="A958" s="3"/>
    </row>
    <row r="959">
      <c r="A959" s="3"/>
    </row>
    <row r="960">
      <c r="A960" s="3"/>
    </row>
    <row r="961">
      <c r="A961" s="3"/>
    </row>
    <row r="962">
      <c r="A962" s="3"/>
    </row>
    <row r="963">
      <c r="A963" s="3"/>
    </row>
    <row r="964">
      <c r="A964" s="3"/>
    </row>
    <row r="965">
      <c r="A965" s="3"/>
    </row>
    <row r="966">
      <c r="A966" s="3"/>
    </row>
    <row r="967">
      <c r="A967" s="3"/>
    </row>
    <row r="968">
      <c r="A968" s="3"/>
    </row>
    <row r="969">
      <c r="A969" s="3"/>
    </row>
    <row r="970">
      <c r="A970" s="3"/>
    </row>
    <row r="971">
      <c r="A971" s="3"/>
    </row>
    <row r="972">
      <c r="A972" s="3"/>
    </row>
    <row r="973">
      <c r="A973" s="3"/>
    </row>
    <row r="974">
      <c r="A974" s="3"/>
    </row>
    <row r="975">
      <c r="A975" s="3"/>
    </row>
    <row r="976">
      <c r="A976" s="3"/>
    </row>
    <row r="977">
      <c r="A977" s="3"/>
    </row>
    <row r="978">
      <c r="A978" s="3"/>
    </row>
    <row r="979">
      <c r="A979" s="3"/>
    </row>
    <row r="980">
      <c r="A980" s="3"/>
    </row>
    <row r="981">
      <c r="A981" s="3"/>
    </row>
    <row r="982">
      <c r="A982" s="3"/>
    </row>
    <row r="983">
      <c r="A983" s="3"/>
    </row>
    <row r="984">
      <c r="A984" s="3"/>
    </row>
    <row r="985">
      <c r="A985" s="3"/>
    </row>
    <row r="986">
      <c r="A986" s="3"/>
    </row>
    <row r="987">
      <c r="A987" s="3"/>
    </row>
    <row r="988">
      <c r="A988" s="3"/>
    </row>
    <row r="989">
      <c r="A989" s="3"/>
    </row>
    <row r="990">
      <c r="A990" s="3"/>
    </row>
    <row r="991">
      <c r="A991" s="3"/>
    </row>
    <row r="992">
      <c r="A992" s="3"/>
    </row>
    <row r="993">
      <c r="A993" s="3"/>
    </row>
    <row r="994">
      <c r="A994" s="3"/>
    </row>
    <row r="995">
      <c r="A995" s="3"/>
    </row>
    <row r="996">
      <c r="A996" s="3"/>
    </row>
    <row r="997">
      <c r="A997" s="3"/>
    </row>
    <row r="998">
      <c r="A998" s="3"/>
    </row>
    <row r="999">
      <c r="A999" s="3"/>
    </row>
    <row r="1000">
      <c r="A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7.0" topLeftCell="A8" activePane="bottomLeft" state="frozen"/>
      <selection activeCell="B9" sqref="B9" pane="bottomLeft"/>
    </sheetView>
  </sheetViews>
  <sheetFormatPr customHeight="1" defaultColWidth="11.22" defaultRowHeight="15.0"/>
  <cols>
    <col customWidth="1" min="1" max="1" width="9.78"/>
    <col customWidth="1" min="2" max="3" width="12.11"/>
    <col customWidth="1" min="4" max="4" width="14.89"/>
    <col customWidth="1" min="5" max="5" width="15.78"/>
    <col customWidth="1" min="6" max="6" width="16.33"/>
    <col customWidth="1" min="7" max="7" width="11.0"/>
    <col customWidth="1" min="8" max="8" width="12.78"/>
    <col customWidth="1" min="9" max="9" width="70.11"/>
    <col customWidth="1" min="10" max="26" width="8.0"/>
  </cols>
  <sheetData>
    <row r="1" ht="15.75" customHeight="1">
      <c r="A1" s="1" t="str">
        <f>CELL("filename",A1)</f>
        <v>#VALUE!</v>
      </c>
      <c r="B1" s="3"/>
      <c r="C1" s="3"/>
      <c r="D1" s="3"/>
      <c r="E1" s="3"/>
      <c r="F1" s="3"/>
      <c r="G1" s="3"/>
      <c r="H1" s="3"/>
      <c r="I1" s="3"/>
    </row>
    <row r="2" ht="15.75" customHeight="1">
      <c r="A2" s="1"/>
      <c r="B2" s="3"/>
      <c r="C2" s="3"/>
      <c r="D2" s="3"/>
      <c r="E2" s="3"/>
      <c r="F2" s="3"/>
      <c r="G2" s="3"/>
      <c r="H2" s="3"/>
      <c r="I2" s="3"/>
    </row>
    <row r="3" ht="18.0" customHeight="1">
      <c r="A3" s="5" t="s">
        <v>2</v>
      </c>
      <c r="B3" s="3"/>
      <c r="C3" s="3"/>
      <c r="D3" s="3"/>
      <c r="E3" s="3"/>
      <c r="F3" s="3"/>
      <c r="G3" s="3"/>
      <c r="H3" s="3"/>
      <c r="I3" s="3"/>
    </row>
    <row r="4">
      <c r="A4" s="3"/>
      <c r="B4" s="3"/>
      <c r="C4" s="3"/>
      <c r="D4" s="3"/>
      <c r="E4" s="3"/>
      <c r="F4" s="3"/>
      <c r="G4" s="3"/>
      <c r="H4" s="3"/>
      <c r="I4" s="3"/>
    </row>
    <row r="5" ht="32.25" customHeight="1">
      <c r="A5" s="6"/>
      <c r="B5" s="8" t="s">
        <v>5</v>
      </c>
      <c r="C5" s="10"/>
      <c r="D5" s="11">
        <v>0.5</v>
      </c>
      <c r="E5" s="12"/>
      <c r="F5" s="12"/>
      <c r="G5" s="12"/>
      <c r="H5" s="12"/>
      <c r="I5" s="3"/>
    </row>
    <row r="6" ht="15.75" customHeight="1">
      <c r="A6" s="12"/>
      <c r="B6" s="12"/>
      <c r="C6" s="12"/>
      <c r="D6" s="12"/>
      <c r="E6" s="12"/>
      <c r="F6" s="12"/>
      <c r="G6" s="12"/>
      <c r="H6" s="12"/>
      <c r="I6" s="3"/>
    </row>
    <row r="7" ht="47.25" customHeight="1">
      <c r="A7" s="13" t="s">
        <v>16</v>
      </c>
      <c r="B7" s="8" t="s">
        <v>17</v>
      </c>
      <c r="C7" s="8" t="s">
        <v>18</v>
      </c>
      <c r="D7" s="8" t="s">
        <v>19</v>
      </c>
      <c r="E7" s="14" t="s">
        <v>20</v>
      </c>
      <c r="F7" s="13" t="s">
        <v>21</v>
      </c>
      <c r="G7" s="15" t="s">
        <v>22</v>
      </c>
      <c r="H7" s="15" t="s">
        <v>23</v>
      </c>
      <c r="I7" s="16" t="s">
        <v>24</v>
      </c>
    </row>
    <row r="8" ht="15.75" customHeight="1">
      <c r="A8" s="17">
        <v>1961.0</v>
      </c>
      <c r="B8" s="18">
        <f>Escapement_Data!F7</f>
        <v>312646.4275</v>
      </c>
      <c r="C8" s="18">
        <f>Escapement_Data!G7</f>
        <v>15247</v>
      </c>
      <c r="D8" s="18">
        <f>(Escapement_Data!G7/RickerData!$D$5)-SUM(Harvest_Data!O7:P7)</f>
        <v>30494</v>
      </c>
      <c r="E8" s="18">
        <f t="shared" ref="E8:E60" si="1">D8+B8</f>
        <v>343140.4275</v>
      </c>
      <c r="F8" s="19">
        <f>Wild_BY_Return!Q12</f>
        <v>1466176.516</v>
      </c>
      <c r="G8" s="19">
        <f t="shared" ref="G8:G57" si="2">F8-E8</f>
        <v>1123036.089</v>
      </c>
      <c r="H8" s="20">
        <f t="shared" ref="H8:H57" si="3">F8/E8</f>
        <v>4.27281777</v>
      </c>
      <c r="I8" s="21" t="s">
        <v>25</v>
      </c>
      <c r="J8" s="22"/>
    </row>
    <row r="9" ht="15.75" customHeight="1">
      <c r="A9" s="17">
        <v>1962.0</v>
      </c>
      <c r="B9" s="18">
        <f>Escapement_Data!F8</f>
        <v>316333.1807</v>
      </c>
      <c r="C9" s="18">
        <f>Escapement_Data!G8</f>
        <v>49880</v>
      </c>
      <c r="D9" s="18">
        <f>(Escapement_Data!G8/RickerData!$D$5)-SUM(Harvest_Data!O8:P8)</f>
        <v>99760</v>
      </c>
      <c r="E9" s="18">
        <f t="shared" si="1"/>
        <v>416093.1807</v>
      </c>
      <c r="F9" s="19">
        <f>Wild_BY_Return!Q13</f>
        <v>752682.8988</v>
      </c>
      <c r="G9" s="19">
        <f t="shared" si="2"/>
        <v>336589.7181</v>
      </c>
      <c r="H9" s="20">
        <f t="shared" si="3"/>
        <v>1.808928706</v>
      </c>
      <c r="I9" s="21" t="s">
        <v>25</v>
      </c>
      <c r="J9" s="22"/>
    </row>
    <row r="10" ht="15.75" customHeight="1">
      <c r="A10" s="17">
        <v>1963.0</v>
      </c>
      <c r="B10" s="18">
        <f>Escapement_Data!F9</f>
        <v>183347.3531</v>
      </c>
      <c r="C10" s="18">
        <f>Escapement_Data!G9</f>
        <v>43830</v>
      </c>
      <c r="D10" s="18">
        <f>(Escapement_Data!G9/RickerData!$D$5)-SUM(Harvest_Data!O9:P9)</f>
        <v>87660</v>
      </c>
      <c r="E10" s="18">
        <f t="shared" si="1"/>
        <v>271007.3531</v>
      </c>
      <c r="F10" s="19">
        <f>Wild_BY_Return!Q14</f>
        <v>620328.4641</v>
      </c>
      <c r="G10" s="19">
        <f t="shared" si="2"/>
        <v>349321.111</v>
      </c>
      <c r="H10" s="20">
        <f t="shared" si="3"/>
        <v>2.288972816</v>
      </c>
      <c r="I10" s="21" t="s">
        <v>25</v>
      </c>
      <c r="J10" s="22"/>
    </row>
    <row r="11" ht="15.75" customHeight="1">
      <c r="A11" s="17">
        <v>1964.0</v>
      </c>
      <c r="B11" s="18">
        <f>Escapement_Data!F10</f>
        <v>162650.1993</v>
      </c>
      <c r="C11" s="18">
        <f>Escapement_Data!G10</f>
        <v>35670</v>
      </c>
      <c r="D11" s="18">
        <f>(Escapement_Data!G10/RickerData!$D$5)-SUM(Harvest_Data!O10:P10)</f>
        <v>71340</v>
      </c>
      <c r="E11" s="18">
        <f t="shared" si="1"/>
        <v>233990.1993</v>
      </c>
      <c r="F11" s="19">
        <f>Wild_BY_Return!Q15</f>
        <v>1187842.574</v>
      </c>
      <c r="G11" s="19">
        <f t="shared" si="2"/>
        <v>953852.3749</v>
      </c>
      <c r="H11" s="20">
        <f t="shared" si="3"/>
        <v>5.076462937</v>
      </c>
      <c r="I11" s="21" t="s">
        <v>25</v>
      </c>
      <c r="J11" s="22"/>
    </row>
    <row r="12" ht="15.75" customHeight="1">
      <c r="A12" s="17">
        <v>1965.0</v>
      </c>
      <c r="B12" s="18">
        <f>Escapement_Data!F11</f>
        <v>244383.22</v>
      </c>
      <c r="C12" s="18">
        <f>Escapement_Data!G11</f>
        <v>64590</v>
      </c>
      <c r="D12" s="18">
        <f>(Escapement_Data!G11/RickerData!$D$5)-SUM(Harvest_Data!O11:P11)</f>
        <v>129180</v>
      </c>
      <c r="E12" s="18">
        <f t="shared" si="1"/>
        <v>373563.22</v>
      </c>
      <c r="F12" s="19">
        <f>Wild_BY_Return!Q16</f>
        <v>1790510.87</v>
      </c>
      <c r="G12" s="19">
        <f t="shared" si="2"/>
        <v>1416947.65</v>
      </c>
      <c r="H12" s="20">
        <f t="shared" si="3"/>
        <v>4.793059846</v>
      </c>
      <c r="I12" s="21" t="s">
        <v>25</v>
      </c>
      <c r="J12" s="22"/>
    </row>
    <row r="13" ht="15.75" customHeight="1">
      <c r="A13" s="17">
        <v>1966.0</v>
      </c>
      <c r="B13" s="18">
        <f>Escapement_Data!F12</f>
        <v>315573.1046</v>
      </c>
      <c r="C13" s="18">
        <f>Escapement_Data!G12</f>
        <v>29550</v>
      </c>
      <c r="D13" s="18">
        <f>(Escapement_Data!G12/RickerData!$D$5)-SUM(Harvest_Data!O12:P12)</f>
        <v>59100</v>
      </c>
      <c r="E13" s="18">
        <f t="shared" si="1"/>
        <v>374673.1046</v>
      </c>
      <c r="F13" s="19">
        <f>Wild_BY_Return!Q17</f>
        <v>1492946.019</v>
      </c>
      <c r="G13" s="19">
        <f t="shared" si="2"/>
        <v>1118272.915</v>
      </c>
      <c r="H13" s="20">
        <f t="shared" si="3"/>
        <v>3.9846629</v>
      </c>
      <c r="I13" s="21" t="s">
        <v>25</v>
      </c>
      <c r="J13" s="22"/>
    </row>
    <row r="14" ht="15.75" customHeight="1">
      <c r="A14" s="17">
        <v>1967.0</v>
      </c>
      <c r="B14" s="18">
        <f>Escapement_Data!F13</f>
        <v>132678.2057</v>
      </c>
      <c r="C14" s="18">
        <f>Escapement_Data!G13</f>
        <v>9920</v>
      </c>
      <c r="D14" s="18">
        <f>(Escapement_Data!G13/RickerData!$D$5)-SUM(Harvest_Data!O13:P13)</f>
        <v>19840</v>
      </c>
      <c r="E14" s="18">
        <f t="shared" si="1"/>
        <v>152518.2057</v>
      </c>
      <c r="F14" s="19">
        <f>Wild_BY_Return!Q18</f>
        <v>870450.0353</v>
      </c>
      <c r="G14" s="19">
        <f t="shared" si="2"/>
        <v>717931.8295</v>
      </c>
      <c r="H14" s="20">
        <f t="shared" si="3"/>
        <v>5.707187749</v>
      </c>
      <c r="I14" s="21" t="s">
        <v>26</v>
      </c>
      <c r="J14" s="22"/>
    </row>
    <row r="15" ht="15.75" customHeight="1">
      <c r="A15" s="17">
        <v>1968.0</v>
      </c>
      <c r="B15" s="18">
        <f>Escapement_Data!F14</f>
        <v>211981.7683</v>
      </c>
      <c r="C15" s="18">
        <f>Escapement_Data!G14</f>
        <v>11360</v>
      </c>
      <c r="D15" s="18">
        <f>(Escapement_Data!G14/RickerData!$D$5)-SUM(Harvest_Data!O14:P14)</f>
        <v>22720</v>
      </c>
      <c r="E15" s="18">
        <f t="shared" si="1"/>
        <v>234701.7683</v>
      </c>
      <c r="F15" s="19">
        <f>Wild_BY_Return!Q19</f>
        <v>844270.6776</v>
      </c>
      <c r="G15" s="19">
        <f t="shared" si="2"/>
        <v>609568.9093</v>
      </c>
      <c r="H15" s="20">
        <f t="shared" si="3"/>
        <v>3.597206291</v>
      </c>
      <c r="I15" s="21" t="s">
        <v>26</v>
      </c>
      <c r="J15" s="22"/>
    </row>
    <row r="16" ht="15.75" customHeight="1">
      <c r="A16" s="17">
        <v>1969.0</v>
      </c>
      <c r="B16" s="18">
        <f>Escapement_Data!F15</f>
        <v>465622.3726</v>
      </c>
      <c r="C16" s="18">
        <f>Escapement_Data!G15</f>
        <v>31100</v>
      </c>
      <c r="D16" s="18">
        <f>(Escapement_Data!G15/RickerData!$D$5)-SUM(Harvest_Data!O15:P15)</f>
        <v>62200</v>
      </c>
      <c r="E16" s="18">
        <f t="shared" si="1"/>
        <v>527822.3726</v>
      </c>
      <c r="F16" s="19">
        <f>Wild_BY_Return!Q20</f>
        <v>917047.9826</v>
      </c>
      <c r="G16" s="19">
        <f t="shared" si="2"/>
        <v>389225.6101</v>
      </c>
      <c r="H16" s="20">
        <f t="shared" si="3"/>
        <v>1.737417795</v>
      </c>
      <c r="I16" s="21" t="s">
        <v>26</v>
      </c>
      <c r="J16" s="22"/>
    </row>
    <row r="17" ht="15.75" customHeight="1">
      <c r="A17" s="17">
        <v>1970.0</v>
      </c>
      <c r="B17" s="18">
        <f>Escapement_Data!F16</f>
        <v>256305.4895</v>
      </c>
      <c r="C17" s="18">
        <f>Escapement_Data!G16</f>
        <v>36712</v>
      </c>
      <c r="D17" s="18">
        <f>(Escapement_Data!G16/RickerData!$D$5)-SUM(Harvest_Data!O16:P16)</f>
        <v>73424</v>
      </c>
      <c r="E17" s="18">
        <f t="shared" si="1"/>
        <v>329729.4895</v>
      </c>
      <c r="F17" s="19">
        <f>Wild_BY_Return!Q21</f>
        <v>492015.7713</v>
      </c>
      <c r="G17" s="19">
        <f t="shared" si="2"/>
        <v>162286.2818</v>
      </c>
      <c r="H17" s="20">
        <f t="shared" si="3"/>
        <v>1.492180066</v>
      </c>
      <c r="I17" s="21" t="s">
        <v>26</v>
      </c>
      <c r="J17" s="22"/>
    </row>
    <row r="18" ht="15.75" customHeight="1">
      <c r="A18" s="17">
        <v>1971.0</v>
      </c>
      <c r="B18" s="18">
        <f>Escapement_Data!F17</f>
        <v>438228.0987</v>
      </c>
      <c r="C18" s="18">
        <f>Escapement_Data!G17</f>
        <v>73587</v>
      </c>
      <c r="D18" s="18">
        <f>(Escapement_Data!G17/RickerData!$D$5)-SUM(Harvest_Data!O17:P17)</f>
        <v>147174</v>
      </c>
      <c r="E18" s="18">
        <f t="shared" si="1"/>
        <v>585402.0987</v>
      </c>
      <c r="F18" s="19">
        <f>Wild_BY_Return!Q22</f>
        <v>1095888.981</v>
      </c>
      <c r="G18" s="19">
        <f t="shared" si="2"/>
        <v>510486.8821</v>
      </c>
      <c r="H18" s="20">
        <f t="shared" si="3"/>
        <v>1.872027762</v>
      </c>
      <c r="I18" s="21" t="s">
        <v>26</v>
      </c>
      <c r="J18" s="22"/>
    </row>
    <row r="19" ht="15.75" customHeight="1">
      <c r="A19" s="17">
        <v>1972.0</v>
      </c>
      <c r="B19" s="18">
        <f>Escapement_Data!F18</f>
        <v>250464.7457</v>
      </c>
      <c r="C19" s="18">
        <f>Escapement_Data!G18</f>
        <v>78942</v>
      </c>
      <c r="D19" s="18">
        <f>(Escapement_Data!G18/RickerData!$D$5)-SUM(Harvest_Data!O18:P18)</f>
        <v>157884</v>
      </c>
      <c r="E19" s="18">
        <f t="shared" si="1"/>
        <v>408348.7457</v>
      </c>
      <c r="F19" s="19">
        <f>Wild_BY_Return!Q23</f>
        <v>1040830.581</v>
      </c>
      <c r="G19" s="19">
        <f t="shared" si="2"/>
        <v>632481.8354</v>
      </c>
      <c r="H19" s="20">
        <f t="shared" si="3"/>
        <v>2.548876646</v>
      </c>
      <c r="I19" s="21" t="s">
        <v>26</v>
      </c>
      <c r="J19" s="22"/>
    </row>
    <row r="20" ht="15.75" customHeight="1">
      <c r="A20" s="17">
        <v>1973.0</v>
      </c>
      <c r="B20" s="18">
        <f>Escapement_Data!F19</f>
        <v>350304.8939</v>
      </c>
      <c r="C20" s="18">
        <f>Escapement_Data!G19</f>
        <v>40970</v>
      </c>
      <c r="D20" s="18">
        <f>(Escapement_Data!G19/RickerData!$D$5)-SUM(Harvest_Data!O19:P19)</f>
        <v>81940</v>
      </c>
      <c r="E20" s="18">
        <f t="shared" si="1"/>
        <v>432244.8939</v>
      </c>
      <c r="F20" s="19">
        <f>Wild_BY_Return!Q24</f>
        <v>460410.7001</v>
      </c>
      <c r="G20" s="19">
        <f t="shared" si="2"/>
        <v>28165.80624</v>
      </c>
      <c r="H20" s="20">
        <f t="shared" si="3"/>
        <v>1.065161686</v>
      </c>
      <c r="I20" s="21" t="s">
        <v>26</v>
      </c>
      <c r="J20" s="22"/>
    </row>
    <row r="21" ht="15.75" customHeight="1">
      <c r="A21" s="17">
        <v>1974.0</v>
      </c>
      <c r="B21" s="18">
        <f>Escapement_Data!F20</f>
        <v>153848.4829</v>
      </c>
      <c r="C21" s="18">
        <f>Escapement_Data!G20</f>
        <v>27993</v>
      </c>
      <c r="D21" s="18">
        <f>(Escapement_Data!G20/RickerData!$D$5)-SUM(Harvest_Data!O20:P20)</f>
        <v>55986</v>
      </c>
      <c r="E21" s="18">
        <f t="shared" si="1"/>
        <v>209834.4829</v>
      </c>
      <c r="F21" s="19">
        <f>Wild_BY_Return!Q25</f>
        <v>660226.5114</v>
      </c>
      <c r="G21" s="19">
        <f t="shared" si="2"/>
        <v>450392.0285</v>
      </c>
      <c r="H21" s="20">
        <f t="shared" si="3"/>
        <v>3.146415701</v>
      </c>
      <c r="I21" s="21" t="s">
        <v>25</v>
      </c>
      <c r="J21" s="22"/>
    </row>
    <row r="22" ht="15.75" customHeight="1">
      <c r="A22" s="17">
        <v>1975.0</v>
      </c>
      <c r="B22" s="18">
        <f>Escapement_Data!F21</f>
        <v>90766.43318</v>
      </c>
      <c r="C22" s="18">
        <f>Escapement_Data!G21</f>
        <v>40910</v>
      </c>
      <c r="D22" s="18">
        <f>(Escapement_Data!G21/RickerData!$D$5)-SUM(Harvest_Data!O21:P21)</f>
        <v>81820</v>
      </c>
      <c r="E22" s="18">
        <f t="shared" si="1"/>
        <v>172586.4332</v>
      </c>
      <c r="F22" s="19">
        <f>Wild_BY_Return!Q26</f>
        <v>589229.7211</v>
      </c>
      <c r="G22" s="19">
        <f t="shared" si="2"/>
        <v>416643.2879</v>
      </c>
      <c r="H22" s="20">
        <f t="shared" si="3"/>
        <v>3.414113788</v>
      </c>
      <c r="I22" s="21" t="s">
        <v>25</v>
      </c>
      <c r="J22" s="22"/>
    </row>
    <row r="23" ht="15.75" customHeight="1">
      <c r="A23" s="17">
        <v>1976.0</v>
      </c>
      <c r="B23" s="18">
        <f>Escapement_Data!F22</f>
        <v>139496.4691</v>
      </c>
      <c r="C23" s="18">
        <f>Escapement_Data!G22</f>
        <v>54500</v>
      </c>
      <c r="D23" s="18">
        <f>(Escapement_Data!G22/RickerData!$D$5)-SUM(Harvest_Data!O22:P22)</f>
        <v>109000</v>
      </c>
      <c r="E23" s="18">
        <f t="shared" si="1"/>
        <v>248496.4691</v>
      </c>
      <c r="F23" s="19">
        <f>Wild_BY_Return!Q27</f>
        <v>1169835.43</v>
      </c>
      <c r="G23" s="19">
        <f t="shared" si="2"/>
        <v>921338.9614</v>
      </c>
      <c r="H23" s="20">
        <f t="shared" si="3"/>
        <v>4.707654136</v>
      </c>
      <c r="I23" s="21" t="s">
        <v>25</v>
      </c>
      <c r="J23" s="22"/>
    </row>
    <row r="24" ht="15.75" customHeight="1">
      <c r="A24" s="17">
        <v>1977.0</v>
      </c>
      <c r="B24" s="18">
        <f>Escapement_Data!F23</f>
        <v>246808.425</v>
      </c>
      <c r="C24" s="18">
        <f>Escapement_Data!G23</f>
        <v>55144</v>
      </c>
      <c r="D24" s="18">
        <f>(Escapement_Data!G23/RickerData!$D$5)-SUM(Harvest_Data!O23:P23)</f>
        <v>110288</v>
      </c>
      <c r="E24" s="18">
        <f t="shared" si="1"/>
        <v>357096.425</v>
      </c>
      <c r="F24" s="19">
        <f>Wild_BY_Return!Q28</f>
        <v>1878515.399</v>
      </c>
      <c r="G24" s="19">
        <f t="shared" si="2"/>
        <v>1521418.974</v>
      </c>
      <c r="H24" s="20">
        <f t="shared" si="3"/>
        <v>5.260527038</v>
      </c>
      <c r="I24" s="21" t="s">
        <v>25</v>
      </c>
      <c r="J24" s="22"/>
    </row>
    <row r="25" ht="15.75" customHeight="1">
      <c r="A25" s="17">
        <v>1978.0</v>
      </c>
      <c r="B25" s="50">
        <f>Escapement_Data!F24</f>
        <v>67455.70547</v>
      </c>
      <c r="C25" s="18">
        <f>Escapement_Data!G24</f>
        <v>83469</v>
      </c>
      <c r="D25" s="18">
        <f>(Escapement_Data!G24/RickerData!$D$5)-SUM(Harvest_Data!O24:P24)</f>
        <v>166938</v>
      </c>
      <c r="E25" s="18">
        <f t="shared" si="1"/>
        <v>234393.7055</v>
      </c>
      <c r="F25" s="19">
        <f>Wild_BY_Return!Q29</f>
        <v>1405964.966</v>
      </c>
      <c r="G25" s="19">
        <f t="shared" si="2"/>
        <v>1171571.261</v>
      </c>
      <c r="H25" s="20">
        <f t="shared" si="3"/>
        <v>5.99830513</v>
      </c>
      <c r="I25" s="52" t="s">
        <v>59</v>
      </c>
      <c r="J25" s="22"/>
    </row>
    <row r="26" ht="15.75" customHeight="1">
      <c r="A26" s="17">
        <v>1979.0</v>
      </c>
      <c r="B26" s="18">
        <f>Escapement_Data!F25</f>
        <v>251903.1474</v>
      </c>
      <c r="C26" s="18">
        <f>Escapement_Data!G25</f>
        <v>127900</v>
      </c>
      <c r="D26" s="18">
        <f>(Escapement_Data!G25/RickerData!$D$5)-SUM(Harvest_Data!O25:P25)</f>
        <v>255800</v>
      </c>
      <c r="E26" s="18">
        <f t="shared" si="1"/>
        <v>507703.1474</v>
      </c>
      <c r="F26" s="19">
        <f>Wild_BY_Return!Q30</f>
        <v>2083041.059</v>
      </c>
      <c r="G26" s="19">
        <f t="shared" si="2"/>
        <v>1575337.912</v>
      </c>
      <c r="H26" s="20">
        <f t="shared" si="3"/>
        <v>4.102872061</v>
      </c>
      <c r="I26" s="52" t="s">
        <v>60</v>
      </c>
      <c r="J26" s="22"/>
    </row>
    <row r="27" ht="15.75" customHeight="1">
      <c r="A27" s="17">
        <v>1980.0</v>
      </c>
      <c r="B27" s="18">
        <f>Escapement_Data!F26</f>
        <v>295345.6797</v>
      </c>
      <c r="C27" s="18">
        <f>Escapement_Data!G26</f>
        <v>156950</v>
      </c>
      <c r="D27" s="18">
        <f>(Escapement_Data!G26/RickerData!$D$5)-SUM(Harvest_Data!O26:P26)</f>
        <v>313900</v>
      </c>
      <c r="E27" s="18">
        <f t="shared" si="1"/>
        <v>609245.6797</v>
      </c>
      <c r="F27" s="19">
        <f>Wild_BY_Return!Q31</f>
        <v>1455751.327</v>
      </c>
      <c r="G27" s="19">
        <f t="shared" si="2"/>
        <v>846505.6478</v>
      </c>
      <c r="H27" s="20">
        <f t="shared" si="3"/>
        <v>2.389432336</v>
      </c>
      <c r="I27" s="18"/>
      <c r="J27" s="22"/>
    </row>
    <row r="28" ht="15.75" customHeight="1">
      <c r="A28" s="17">
        <v>1981.0</v>
      </c>
      <c r="B28" s="18">
        <f>Escapement_Data!F27</f>
        <v>496244.0319</v>
      </c>
      <c r="C28" s="18">
        <f>Escapement_Data!G27</f>
        <v>141550</v>
      </c>
      <c r="D28" s="18">
        <f>(Escapement_Data!G27/RickerData!$D$5)-SUM(Harvest_Data!O27:P27)</f>
        <v>283100</v>
      </c>
      <c r="E28" s="18">
        <f t="shared" si="1"/>
        <v>779344.0319</v>
      </c>
      <c r="F28" s="19">
        <f>Wild_BY_Return!Q32</f>
        <v>1123042.834</v>
      </c>
      <c r="G28" s="19">
        <f t="shared" si="2"/>
        <v>343698.8025</v>
      </c>
      <c r="H28" s="20">
        <f t="shared" si="3"/>
        <v>1.441010373</v>
      </c>
      <c r="I28" s="18"/>
      <c r="J28" s="22"/>
    </row>
    <row r="29" ht="15.75" customHeight="1">
      <c r="A29" s="17">
        <v>1982.0</v>
      </c>
      <c r="B29" s="18">
        <f>Escapement_Data!F28</f>
        <v>395719.1798</v>
      </c>
      <c r="C29" s="18">
        <f>Escapement_Data!G28</f>
        <v>106770</v>
      </c>
      <c r="D29" s="18">
        <f>(Escapement_Data!G28/RickerData!$D$5)-SUM(Harvest_Data!O28:P28)</f>
        <v>213540</v>
      </c>
      <c r="E29" s="18">
        <f t="shared" si="1"/>
        <v>609259.1798</v>
      </c>
      <c r="F29" s="19">
        <f>Wild_BY_Return!Q33</f>
        <v>1942985.987</v>
      </c>
      <c r="G29" s="19">
        <f t="shared" si="2"/>
        <v>1333726.807</v>
      </c>
      <c r="H29" s="20">
        <f t="shared" si="3"/>
        <v>3.189095957</v>
      </c>
      <c r="I29" s="18"/>
      <c r="J29" s="22"/>
    </row>
    <row r="30" ht="15.75" customHeight="1">
      <c r="A30" s="17">
        <v>1983.0</v>
      </c>
      <c r="B30" s="18">
        <f>Escapement_Data!F29</f>
        <v>458404.8681</v>
      </c>
      <c r="C30" s="18">
        <f>Escapement_Data!G29</f>
        <v>115750</v>
      </c>
      <c r="D30" s="18">
        <f>(Escapement_Data!G29/RickerData!$D$5)-SUM(Harvest_Data!O29:P29)</f>
        <v>231500</v>
      </c>
      <c r="E30" s="18">
        <f t="shared" si="1"/>
        <v>689904.8681</v>
      </c>
      <c r="F30" s="19">
        <f>Wild_BY_Return!Q34</f>
        <v>962649.8719</v>
      </c>
      <c r="G30" s="19">
        <f t="shared" si="2"/>
        <v>272745.0038</v>
      </c>
      <c r="H30" s="20">
        <f t="shared" si="3"/>
        <v>1.39533712</v>
      </c>
      <c r="I30" s="18"/>
      <c r="J30" s="22"/>
    </row>
    <row r="31" ht="15.75" customHeight="1">
      <c r="A31" s="17">
        <v>1984.0</v>
      </c>
      <c r="B31" s="18">
        <f>Escapement_Data!F30</f>
        <v>499791.7362</v>
      </c>
      <c r="C31" s="18">
        <f>Escapement_Data!G30</f>
        <v>168840</v>
      </c>
      <c r="D31" s="18">
        <f>(Escapement_Data!G30/RickerData!$D$5)-SUM(Harvest_Data!O30:P30)</f>
        <v>337680</v>
      </c>
      <c r="E31" s="18">
        <f t="shared" si="1"/>
        <v>837471.7362</v>
      </c>
      <c r="F31" s="19">
        <f>Wild_BY_Return!Q35</f>
        <v>1665954.642</v>
      </c>
      <c r="G31" s="19">
        <f t="shared" si="2"/>
        <v>828482.906</v>
      </c>
      <c r="H31" s="20">
        <f t="shared" si="3"/>
        <v>1.989266706</v>
      </c>
      <c r="I31" s="18"/>
      <c r="J31" s="22"/>
    </row>
    <row r="32" ht="15.75" customHeight="1">
      <c r="A32" s="17">
        <v>1985.0</v>
      </c>
      <c r="B32" s="18">
        <f>Escapement_Data!F31</f>
        <v>359971.2164</v>
      </c>
      <c r="C32" s="18">
        <f>Escapement_Data!G31</f>
        <v>142050</v>
      </c>
      <c r="D32" s="18">
        <f>(Escapement_Data!G31/RickerData!$D$5)-SUM(Harvest_Data!O31:P31)</f>
        <v>284100</v>
      </c>
      <c r="E32" s="18">
        <f t="shared" si="1"/>
        <v>644071.2164</v>
      </c>
      <c r="F32" s="19">
        <f>Wild_BY_Return!Q36</f>
        <v>1121389.325</v>
      </c>
      <c r="G32" s="19">
        <f t="shared" si="2"/>
        <v>477318.1088</v>
      </c>
      <c r="H32" s="20">
        <f t="shared" si="3"/>
        <v>1.741095234</v>
      </c>
      <c r="I32" s="18"/>
      <c r="J32" s="22"/>
    </row>
    <row r="33" ht="15.75" customHeight="1">
      <c r="A33" s="17">
        <v>1986.0</v>
      </c>
      <c r="B33" s="18">
        <f>Escapement_Data!F32</f>
        <v>361591.0056</v>
      </c>
      <c r="C33" s="18">
        <f>Escapement_Data!G32</f>
        <v>75295</v>
      </c>
      <c r="D33" s="18">
        <f>(Escapement_Data!G32/RickerData!$D$5)-SUM(Harvest_Data!O32:P32)</f>
        <v>150590</v>
      </c>
      <c r="E33" s="18">
        <f t="shared" si="1"/>
        <v>512181.0056</v>
      </c>
      <c r="F33" s="19">
        <f>Wild_BY_Return!Q37</f>
        <v>1943557.105</v>
      </c>
      <c r="G33" s="19">
        <f t="shared" si="2"/>
        <v>1431376.099</v>
      </c>
      <c r="H33" s="20">
        <f t="shared" si="3"/>
        <v>3.794668454</v>
      </c>
      <c r="I33" s="18"/>
      <c r="J33" s="22"/>
    </row>
    <row r="34" ht="15.75" customHeight="1">
      <c r="A34" s="17">
        <v>1987.0</v>
      </c>
      <c r="B34" s="18">
        <f>Escapement_Data!F33</f>
        <v>384602.9939</v>
      </c>
      <c r="C34" s="18">
        <f>Escapement_Data!G33</f>
        <v>60698</v>
      </c>
      <c r="D34" s="18">
        <f>(Escapement_Data!G33/RickerData!$D$5)-SUM(Harvest_Data!O33:P33)</f>
        <v>121396</v>
      </c>
      <c r="E34" s="18">
        <f t="shared" si="1"/>
        <v>505998.9939</v>
      </c>
      <c r="F34" s="19">
        <f>Wild_BY_Return!Q38</f>
        <v>1709548.539</v>
      </c>
      <c r="G34" s="19">
        <f t="shared" si="2"/>
        <v>1203549.545</v>
      </c>
      <c r="H34" s="20">
        <f t="shared" si="3"/>
        <v>3.378561142</v>
      </c>
      <c r="I34" s="18"/>
      <c r="J34" s="22"/>
    </row>
    <row r="35" ht="15.75" customHeight="1">
      <c r="A35" s="17">
        <v>1988.0</v>
      </c>
      <c r="B35" s="18">
        <f>Escapement_Data!F34</f>
        <v>389149.976</v>
      </c>
      <c r="C35" s="18">
        <f>Escapement_Data!G34</f>
        <v>53315</v>
      </c>
      <c r="D35" s="18">
        <f>(Escapement_Data!G34/RickerData!$D$5)-SUM(Harvest_Data!O34:P34)</f>
        <v>106630</v>
      </c>
      <c r="E35" s="18">
        <f t="shared" si="1"/>
        <v>495779.976</v>
      </c>
      <c r="F35" s="19">
        <f>Wild_BY_Return!Q39</f>
        <v>1755018.517</v>
      </c>
      <c r="G35" s="19">
        <f t="shared" si="2"/>
        <v>1259238.541</v>
      </c>
      <c r="H35" s="20">
        <f t="shared" si="3"/>
        <v>3.539914079</v>
      </c>
      <c r="I35" s="18"/>
      <c r="J35" s="22"/>
    </row>
    <row r="36" ht="15.75" customHeight="1">
      <c r="A36" s="17">
        <v>1989.0</v>
      </c>
      <c r="B36" s="18">
        <f>Escapement_Data!F35</f>
        <v>477667.3784</v>
      </c>
      <c r="C36" s="18">
        <f>Escapement_Data!G35</f>
        <v>51700</v>
      </c>
      <c r="D36" s="18">
        <f>(Escapement_Data!G35/RickerData!$D$5)-SUM(Harvest_Data!O35:P35)</f>
        <v>103400</v>
      </c>
      <c r="E36" s="18">
        <f t="shared" si="1"/>
        <v>581067.3784</v>
      </c>
      <c r="F36" s="19">
        <f>Wild_BY_Return!Q40</f>
        <v>1982784.413</v>
      </c>
      <c r="G36" s="19">
        <f t="shared" si="2"/>
        <v>1401717.034</v>
      </c>
      <c r="H36" s="20">
        <f t="shared" si="3"/>
        <v>3.412314108</v>
      </c>
      <c r="I36" s="18"/>
      <c r="J36" s="22"/>
    </row>
    <row r="37" ht="15.75" customHeight="1">
      <c r="A37" s="17">
        <v>1990.0</v>
      </c>
      <c r="B37" s="18">
        <f>Escapement_Data!F36</f>
        <v>472978.0198</v>
      </c>
      <c r="C37" s="18">
        <f>Escapement_Data!G36</f>
        <v>73345</v>
      </c>
      <c r="D37" s="18">
        <f>(Escapement_Data!G36/RickerData!$D$5)-SUM(Harvest_Data!O36:P36)</f>
        <v>146690</v>
      </c>
      <c r="E37" s="18">
        <f t="shared" si="1"/>
        <v>619668.0198</v>
      </c>
      <c r="F37" s="19">
        <f>Wild_BY_Return!Q41</f>
        <v>1657987.561</v>
      </c>
      <c r="G37" s="19">
        <f t="shared" si="2"/>
        <v>1038319.542</v>
      </c>
      <c r="H37" s="20">
        <f t="shared" si="3"/>
        <v>2.675606145</v>
      </c>
      <c r="I37" s="18"/>
      <c r="J37" s="22"/>
    </row>
    <row r="38" ht="15.75" customHeight="1">
      <c r="A38" s="17">
        <v>1991.0</v>
      </c>
      <c r="B38" s="18">
        <f>Escapement_Data!F37</f>
        <v>387195.9221</v>
      </c>
      <c r="C38" s="18">
        <f>Escapement_Data!G37</f>
        <v>90500</v>
      </c>
      <c r="D38" s="18">
        <f>(Escapement_Data!G37/RickerData!$D$5)-SUM(Harvest_Data!O37:P37)</f>
        <v>180194</v>
      </c>
      <c r="E38" s="18">
        <f t="shared" si="1"/>
        <v>567389.9221</v>
      </c>
      <c r="F38" s="19">
        <f>Wild_BY_Return!Q42</f>
        <v>2878970.757</v>
      </c>
      <c r="G38" s="19">
        <f t="shared" si="2"/>
        <v>2311580.835</v>
      </c>
      <c r="H38" s="20">
        <f t="shared" si="3"/>
        <v>5.074060438</v>
      </c>
      <c r="I38" s="18"/>
      <c r="J38" s="22"/>
    </row>
    <row r="39" ht="15.75" customHeight="1">
      <c r="A39" s="17">
        <v>1992.0</v>
      </c>
      <c r="B39" s="18">
        <f>Escapement_Data!F38</f>
        <v>406255.0406</v>
      </c>
      <c r="C39" s="18">
        <f>Escapement_Data!G38</f>
        <v>76827</v>
      </c>
      <c r="D39" s="18">
        <f>(Escapement_Data!G38/RickerData!$D$5)-SUM(Harvest_Data!O38:P38)</f>
        <v>152076</v>
      </c>
      <c r="E39" s="18">
        <f t="shared" si="1"/>
        <v>558331.0406</v>
      </c>
      <c r="F39" s="19">
        <f>Wild_BY_Return!Q43</f>
        <v>3102764.381</v>
      </c>
      <c r="G39" s="19">
        <f t="shared" si="2"/>
        <v>2544433.34</v>
      </c>
      <c r="H39" s="20">
        <f t="shared" si="3"/>
        <v>5.557212756</v>
      </c>
      <c r="I39" s="18"/>
      <c r="J39" s="22"/>
    </row>
    <row r="40" ht="15.75" customHeight="1">
      <c r="A40" s="17">
        <v>1993.0</v>
      </c>
      <c r="B40" s="18">
        <f>Escapement_Data!F39</f>
        <v>538602.1081</v>
      </c>
      <c r="C40" s="18">
        <f>Escapement_Data!G39</f>
        <v>57720</v>
      </c>
      <c r="D40" s="18">
        <f>(Escapement_Data!G39/RickerData!$D$5)-SUM(Harvest_Data!O39:P39)</f>
        <v>114119</v>
      </c>
      <c r="E40" s="18">
        <f t="shared" si="1"/>
        <v>652721.1081</v>
      </c>
      <c r="F40" s="19">
        <f>Wild_BY_Return!Q44</f>
        <v>2303633.9</v>
      </c>
      <c r="G40" s="19">
        <f t="shared" si="2"/>
        <v>1650912.792</v>
      </c>
      <c r="H40" s="20">
        <f t="shared" si="3"/>
        <v>3.529277469</v>
      </c>
      <c r="I40" s="18"/>
      <c r="J40" s="22"/>
    </row>
    <row r="41" ht="15.75" customHeight="1">
      <c r="A41" s="17">
        <v>1994.0</v>
      </c>
      <c r="B41" s="18">
        <f>Escapement_Data!F40</f>
        <v>461315.2834</v>
      </c>
      <c r="C41" s="18">
        <f>Escapement_Data!G40</f>
        <v>78370</v>
      </c>
      <c r="D41" s="18">
        <f>(Escapement_Data!G40/RickerData!$D$5)-SUM(Harvest_Data!O40:P40)</f>
        <v>153674</v>
      </c>
      <c r="E41" s="18">
        <f t="shared" si="1"/>
        <v>614989.2834</v>
      </c>
      <c r="F41" s="19">
        <f>Wild_BY_Return!Q45</f>
        <v>1452972.887</v>
      </c>
      <c r="G41" s="19">
        <f t="shared" si="2"/>
        <v>837983.6036</v>
      </c>
      <c r="H41" s="20">
        <f t="shared" si="3"/>
        <v>2.362598709</v>
      </c>
      <c r="I41" s="18"/>
      <c r="J41" s="22"/>
    </row>
    <row r="42" ht="15.75" customHeight="1">
      <c r="A42" s="17">
        <v>1995.0</v>
      </c>
      <c r="B42" s="18">
        <f>Escapement_Data!F41</f>
        <v>376565.4215</v>
      </c>
      <c r="C42" s="18">
        <f>Escapement_Data!G41</f>
        <v>76370</v>
      </c>
      <c r="D42" s="18">
        <f>(Escapement_Data!G41/RickerData!$D$5)-SUM(Harvest_Data!O41:P41)</f>
        <v>152150</v>
      </c>
      <c r="E42" s="18">
        <f t="shared" si="1"/>
        <v>528715.4215</v>
      </c>
      <c r="F42" s="19">
        <f>Wild_BY_Return!Q46</f>
        <v>1638428.752</v>
      </c>
      <c r="G42" s="19">
        <f t="shared" si="2"/>
        <v>1109713.331</v>
      </c>
      <c r="H42" s="20">
        <f t="shared" si="3"/>
        <v>3.098885876</v>
      </c>
      <c r="I42" s="18"/>
      <c r="J42" s="22"/>
    </row>
    <row r="43" ht="15.75" customHeight="1">
      <c r="A43" s="17">
        <v>1996.0</v>
      </c>
      <c r="B43" s="18">
        <f>Escapement_Data!F42</f>
        <v>546131.3295</v>
      </c>
      <c r="C43" s="18">
        <f>Escapement_Data!G42</f>
        <v>65470</v>
      </c>
      <c r="D43" s="18">
        <f>(Escapement_Data!G42/RickerData!$D$5)-SUM(Harvest_Data!O42:P42)</f>
        <v>128705</v>
      </c>
      <c r="E43" s="18">
        <f t="shared" si="1"/>
        <v>674836.3295</v>
      </c>
      <c r="F43" s="19">
        <f>Wild_BY_Return!Q47</f>
        <v>1916389.529</v>
      </c>
      <c r="G43" s="19">
        <f t="shared" si="2"/>
        <v>1241553.2</v>
      </c>
      <c r="H43" s="20">
        <f t="shared" si="3"/>
        <v>2.839784175</v>
      </c>
      <c r="I43" s="18"/>
      <c r="J43" s="22"/>
    </row>
    <row r="44" ht="15.75" customHeight="1">
      <c r="A44" s="17">
        <v>1997.0</v>
      </c>
      <c r="B44" s="18">
        <f>Escapement_Data!F43</f>
        <v>756179.4097</v>
      </c>
      <c r="C44" s="18">
        <f>Escapement_Data!G43</f>
        <v>72562.6486</v>
      </c>
      <c r="D44" s="18">
        <f>(Escapement_Data!G43/RickerData!$D$5)-SUM(Harvest_Data!O43:P43)</f>
        <v>144153.2972</v>
      </c>
      <c r="E44" s="18">
        <f t="shared" si="1"/>
        <v>900332.7069</v>
      </c>
      <c r="F44" s="19">
        <f>Wild_BY_Return!Q48</f>
        <v>1596775.783</v>
      </c>
      <c r="G44" s="19">
        <f t="shared" si="2"/>
        <v>696443.0757</v>
      </c>
      <c r="H44" s="20">
        <f t="shared" si="3"/>
        <v>1.773539682</v>
      </c>
      <c r="I44" s="18"/>
      <c r="J44" s="22"/>
    </row>
    <row r="45" ht="15.75" customHeight="1">
      <c r="A45" s="17">
        <v>1998.0</v>
      </c>
      <c r="B45" s="18">
        <f>Escapement_Data!F44</f>
        <v>462395.7972</v>
      </c>
      <c r="C45" s="18">
        <f>Escapement_Data!G44</f>
        <v>87500</v>
      </c>
      <c r="D45" s="18">
        <f>(Escapement_Data!G44/RickerData!$D$5)-SUM(Harvest_Data!O44:P44)</f>
        <v>172985</v>
      </c>
      <c r="E45" s="18">
        <f t="shared" si="1"/>
        <v>635380.7972</v>
      </c>
      <c r="F45" s="19">
        <f>Wild_BY_Return!Q49</f>
        <v>1911929.737</v>
      </c>
      <c r="G45" s="19">
        <f t="shared" si="2"/>
        <v>1276548.94</v>
      </c>
      <c r="H45" s="20">
        <f t="shared" si="3"/>
        <v>3.009108468</v>
      </c>
      <c r="I45" s="18"/>
      <c r="J45" s="22"/>
    </row>
    <row r="46" ht="15.75" customHeight="1">
      <c r="A46" s="17">
        <v>1999.0</v>
      </c>
      <c r="B46" s="18">
        <f>Escapement_Data!F45</f>
        <v>449892</v>
      </c>
      <c r="C46" s="18">
        <f>Escapement_Data!G45</f>
        <v>100925</v>
      </c>
      <c r="D46" s="18">
        <f>(Escapement_Data!G45/RickerData!$D$5)-SUM(Harvest_Data!O45:P45)</f>
        <v>198995</v>
      </c>
      <c r="E46" s="18">
        <f t="shared" si="1"/>
        <v>648887</v>
      </c>
      <c r="F46" s="19">
        <f>Wild_BY_Return!Q50</f>
        <v>1586667.367</v>
      </c>
      <c r="G46" s="19">
        <f t="shared" si="2"/>
        <v>937780.3667</v>
      </c>
      <c r="H46" s="20">
        <f t="shared" si="3"/>
        <v>2.445213676</v>
      </c>
      <c r="I46" s="18"/>
      <c r="J46" s="22"/>
    </row>
    <row r="47" ht="15.75" customHeight="1">
      <c r="A47" s="17">
        <v>2000.0</v>
      </c>
      <c r="B47" s="18">
        <f>Escapement_Data!F46</f>
        <v>343691</v>
      </c>
      <c r="C47" s="18">
        <f>Escapement_Data!G46</f>
        <v>98045</v>
      </c>
      <c r="D47" s="18">
        <f>(Escapement_Data!G46/RickerData!$D$5)-SUM(Harvest_Data!O46:P46)</f>
        <v>193901</v>
      </c>
      <c r="E47" s="18">
        <f t="shared" si="1"/>
        <v>537592</v>
      </c>
      <c r="F47" s="19">
        <f>Wild_BY_Return!Q51</f>
        <v>2331004.261</v>
      </c>
      <c r="G47" s="19">
        <f t="shared" si="2"/>
        <v>1793412.261</v>
      </c>
      <c r="H47" s="20">
        <f t="shared" si="3"/>
        <v>4.33600995</v>
      </c>
      <c r="I47" s="18"/>
      <c r="J47" s="22"/>
    </row>
    <row r="48" ht="15.75" customHeight="1">
      <c r="A48" s="17">
        <v>2001.0</v>
      </c>
      <c r="B48" s="18">
        <f>Escapement_Data!F47</f>
        <v>538681</v>
      </c>
      <c r="C48" s="18">
        <f>Escapement_Data!G47</f>
        <v>71065</v>
      </c>
      <c r="D48" s="18">
        <f>(Escapement_Data!G47/RickerData!$D$5)-SUM(Harvest_Data!O47:P47)</f>
        <v>141832</v>
      </c>
      <c r="E48" s="18">
        <f t="shared" si="1"/>
        <v>680513</v>
      </c>
      <c r="F48" s="19">
        <f>Wild_BY_Return!Q52</f>
        <v>2204289.974</v>
      </c>
      <c r="G48" s="19">
        <f t="shared" si="2"/>
        <v>1523776.974</v>
      </c>
      <c r="H48" s="20">
        <f t="shared" si="3"/>
        <v>3.239159243</v>
      </c>
      <c r="I48" s="18"/>
      <c r="J48" s="22"/>
    </row>
    <row r="49" ht="15.75" customHeight="1">
      <c r="A49" s="17">
        <v>2002.0</v>
      </c>
      <c r="B49" s="18">
        <f>Escapement_Data!F48</f>
        <v>581717</v>
      </c>
      <c r="C49" s="18">
        <f>Escapement_Data!G48</f>
        <v>75735</v>
      </c>
      <c r="D49" s="18">
        <f>(Escapement_Data!G48/RickerData!$D$5)-SUM(Harvest_Data!O48:P48)</f>
        <v>150672</v>
      </c>
      <c r="E49" s="18">
        <f t="shared" si="1"/>
        <v>732389</v>
      </c>
      <c r="F49" s="19">
        <f>Wild_BY_Return!Q53</f>
        <v>2909187.392</v>
      </c>
      <c r="G49" s="19">
        <f t="shared" si="2"/>
        <v>2176798.392</v>
      </c>
      <c r="H49" s="20">
        <f t="shared" si="3"/>
        <v>3.972188812</v>
      </c>
      <c r="I49" s="21"/>
      <c r="J49" s="22"/>
    </row>
    <row r="50" ht="15.75" customHeight="1">
      <c r="A50" s="17">
        <v>2003.0</v>
      </c>
      <c r="B50" s="18">
        <f>Escapement_Data!F49</f>
        <v>507895</v>
      </c>
      <c r="C50" s="18">
        <f>Escapement_Data!G49</f>
        <v>73150</v>
      </c>
      <c r="D50" s="18">
        <f>(Escapement_Data!G49/RickerData!$D$5)-SUM(Harvest_Data!O49:P49)</f>
        <v>145669</v>
      </c>
      <c r="E50" s="18">
        <f t="shared" si="1"/>
        <v>653564</v>
      </c>
      <c r="F50" s="19">
        <f>Wild_BY_Return!Q54</f>
        <v>1292457.726</v>
      </c>
      <c r="G50" s="19">
        <f t="shared" si="2"/>
        <v>638893.7256</v>
      </c>
      <c r="H50" s="20">
        <f t="shared" si="3"/>
        <v>1.977553423</v>
      </c>
      <c r="I50" s="21" t="s">
        <v>61</v>
      </c>
      <c r="J50" s="22"/>
    </row>
    <row r="51" ht="15.75" customHeight="1">
      <c r="A51" s="17">
        <v>2004.0</v>
      </c>
      <c r="B51" s="18">
        <f>Escapement_Data!F50</f>
        <v>448457</v>
      </c>
      <c r="C51" s="18">
        <f>Escapement_Data!G50</f>
        <v>69385</v>
      </c>
      <c r="D51" s="18">
        <f>(Escapement_Data!G50/RickerData!$D$5)-SUM(Harvest_Data!O50:P50)</f>
        <v>137818</v>
      </c>
      <c r="E51" s="18">
        <f t="shared" si="1"/>
        <v>586275</v>
      </c>
      <c r="F51" s="19">
        <f>Wild_BY_Return!Q55</f>
        <v>1183056.412</v>
      </c>
      <c r="G51" s="19">
        <f t="shared" si="2"/>
        <v>596781.4124</v>
      </c>
      <c r="H51" s="20">
        <f t="shared" si="3"/>
        <v>2.017920622</v>
      </c>
      <c r="I51" s="21" t="s">
        <v>61</v>
      </c>
      <c r="J51" s="22"/>
    </row>
    <row r="52" ht="15.75" customHeight="1">
      <c r="A52" s="17">
        <v>2005.0</v>
      </c>
      <c r="B52" s="18">
        <f>Escapement_Data!F51</f>
        <v>516959.3006</v>
      </c>
      <c r="C52" s="18">
        <f>Escapement_Data!G51</f>
        <v>58406</v>
      </c>
      <c r="D52" s="18">
        <f>(Escapement_Data!G51/RickerData!$D$5)-SUM(Harvest_Data!O51:P51)</f>
        <v>116047</v>
      </c>
      <c r="E52" s="18">
        <f t="shared" si="1"/>
        <v>633006.3006</v>
      </c>
      <c r="F52" s="19">
        <f>Wild_BY_Return!Q56</f>
        <v>1266781.999</v>
      </c>
      <c r="G52" s="19">
        <f t="shared" si="2"/>
        <v>633775.6988</v>
      </c>
      <c r="H52" s="20">
        <f t="shared" si="3"/>
        <v>2.001215467</v>
      </c>
      <c r="I52" s="21" t="s">
        <v>62</v>
      </c>
      <c r="J52" s="22"/>
    </row>
    <row r="53" ht="15.75" customHeight="1">
      <c r="A53" s="17">
        <v>2006.0</v>
      </c>
      <c r="B53" s="18">
        <f>Escapement_Data!F52</f>
        <v>579562</v>
      </c>
      <c r="C53" s="18">
        <f>Escapement_Data!G52</f>
        <v>98896</v>
      </c>
      <c r="D53" s="18">
        <f>(Escapement_Data!G52/RickerData!$D$5)-SUM(Harvest_Data!O52:P52)</f>
        <v>197529</v>
      </c>
      <c r="E53" s="18">
        <f t="shared" si="1"/>
        <v>777091</v>
      </c>
      <c r="F53" s="19">
        <f>Wild_BY_Return!Q57</f>
        <v>2395214.493</v>
      </c>
      <c r="G53" s="19">
        <f t="shared" si="2"/>
        <v>1618123.493</v>
      </c>
      <c r="H53" s="20">
        <f t="shared" si="3"/>
        <v>3.082283146</v>
      </c>
      <c r="I53" s="21" t="s">
        <v>62</v>
      </c>
      <c r="J53" s="22"/>
    </row>
    <row r="54" ht="15.75" customHeight="1">
      <c r="A54" s="17">
        <v>2007.0</v>
      </c>
      <c r="B54" s="18">
        <f>Escapement_Data!F53</f>
        <v>612102</v>
      </c>
      <c r="C54" s="18">
        <f>Escapement_Data!G53</f>
        <v>88285</v>
      </c>
      <c r="D54" s="18">
        <f>(Escapement_Data!G53/RickerData!$D$5)-SUM(Harvest_Data!O53:P53)</f>
        <v>174830</v>
      </c>
      <c r="E54" s="18">
        <f t="shared" si="1"/>
        <v>786932</v>
      </c>
      <c r="F54" s="19">
        <f>Wild_BY_Return!Q58</f>
        <v>3025013.62</v>
      </c>
      <c r="G54" s="19">
        <f t="shared" si="2"/>
        <v>2238081.62</v>
      </c>
      <c r="H54" s="20">
        <f t="shared" si="3"/>
        <v>3.84405974</v>
      </c>
      <c r="I54" s="21"/>
      <c r="J54" s="22"/>
    </row>
    <row r="55" ht="15.75" customHeight="1">
      <c r="A55" s="17">
        <v>2008.0</v>
      </c>
      <c r="B55" s="18">
        <f>Escapement_Data!F54</f>
        <v>480597</v>
      </c>
      <c r="C55" s="18">
        <f>Escapement_Data!G54</f>
        <v>67950</v>
      </c>
      <c r="D55" s="18">
        <f>(Escapement_Data!G54/RickerData!$D$5)-SUM(Harvest_Data!O54:P54)</f>
        <v>134643</v>
      </c>
      <c r="E55" s="18">
        <f t="shared" si="1"/>
        <v>615240</v>
      </c>
      <c r="F55" s="19">
        <f>Wild_BY_Return!Q59</f>
        <v>2237927.862</v>
      </c>
      <c r="G55" s="19">
        <f t="shared" si="2"/>
        <v>1622687.862</v>
      </c>
      <c r="H55" s="20">
        <f t="shared" si="3"/>
        <v>3.637487586</v>
      </c>
      <c r="I55" s="21"/>
      <c r="J55" s="22"/>
    </row>
    <row r="56" ht="15.75" customHeight="1">
      <c r="A56" s="17">
        <v>2009.0</v>
      </c>
      <c r="B56" s="18">
        <f>Escapement_Data!F55</f>
        <v>469090</v>
      </c>
      <c r="C56" s="18">
        <f>Escapement_Data!G55</f>
        <v>68622</v>
      </c>
      <c r="D56" s="18">
        <f>(Escapement_Data!G55/RickerData!$D$5)-SUM(Harvest_Data!O55:P55)</f>
        <v>136239</v>
      </c>
      <c r="E56" s="18">
        <f t="shared" si="1"/>
        <v>605329</v>
      </c>
      <c r="F56" s="19">
        <f>Wild_BY_Return!Q60</f>
        <v>3033244.611</v>
      </c>
      <c r="G56" s="19">
        <f t="shared" si="2"/>
        <v>2427915.611</v>
      </c>
      <c r="H56" s="20">
        <f t="shared" si="3"/>
        <v>5.010902518</v>
      </c>
      <c r="I56" s="18"/>
    </row>
    <row r="57" ht="15.75" customHeight="1">
      <c r="A57" s="17">
        <v>2010.0</v>
      </c>
      <c r="B57" s="18">
        <f>Escapement_Data!F56</f>
        <v>502992</v>
      </c>
      <c r="C57" s="18">
        <f>Escapement_Data!G56</f>
        <v>83285</v>
      </c>
      <c r="D57" s="18">
        <f>(Escapement_Data!G56/RickerData!$D$5)-SUM(Harvest_Data!O56:P56)</f>
        <v>165192</v>
      </c>
      <c r="E57" s="18">
        <f t="shared" si="1"/>
        <v>668184</v>
      </c>
      <c r="F57" s="19">
        <f>Wild_BY_Return!Q61</f>
        <v>2697881.415</v>
      </c>
      <c r="G57" s="19">
        <f t="shared" si="2"/>
        <v>2029697.415</v>
      </c>
      <c r="H57" s="20">
        <f t="shared" si="3"/>
        <v>4.037632471</v>
      </c>
      <c r="I57" s="18"/>
    </row>
    <row r="58" ht="15.75" customHeight="1">
      <c r="A58" s="17">
        <v>2011.0</v>
      </c>
      <c r="B58" s="18">
        <f>Escapement_Data!F57</f>
        <v>607657</v>
      </c>
      <c r="C58" s="18">
        <f>Escapement_Data!G57</f>
        <v>76507</v>
      </c>
      <c r="D58" s="18">
        <f>(Escapement_Data!G57/RickerData!$D$5)-SUM(Harvest_Data!O57:P57)</f>
        <v>152141</v>
      </c>
      <c r="E58" s="18">
        <f t="shared" si="1"/>
        <v>759798</v>
      </c>
      <c r="F58" s="19"/>
      <c r="G58" s="19"/>
      <c r="H58" s="20"/>
      <c r="I58" s="18"/>
    </row>
    <row r="59" ht="15.75" customHeight="1">
      <c r="A59" s="17">
        <v>2012.0</v>
      </c>
      <c r="B59" s="18">
        <f>Escapement_Data!F58</f>
        <v>953745</v>
      </c>
      <c r="C59" s="18">
        <f>Escapement_Data!G58</f>
        <v>66850</v>
      </c>
      <c r="D59" s="18">
        <f>(Escapement_Data!G58/RickerData!$D$5)-SUM(Harvest_Data!O58:P58)</f>
        <v>132872</v>
      </c>
      <c r="E59" s="18">
        <f t="shared" si="1"/>
        <v>1086617</v>
      </c>
      <c r="F59" s="19"/>
      <c r="G59" s="19"/>
      <c r="H59" s="20"/>
      <c r="I59" s="3"/>
    </row>
    <row r="60" ht="15.75" customHeight="1">
      <c r="A60" s="17">
        <v>2013.0</v>
      </c>
      <c r="B60" s="18">
        <f>Escapement_Data!F59</f>
        <v>860929</v>
      </c>
      <c r="C60" s="18">
        <f>Escapement_Data!G59</f>
        <v>73505</v>
      </c>
      <c r="D60" s="18">
        <f>(Escapement_Data!G59/RickerData!$D$5)-SUM(Harvest_Data!O59:P59)</f>
        <v>146522</v>
      </c>
      <c r="E60" s="18">
        <f t="shared" si="1"/>
        <v>1007451</v>
      </c>
      <c r="F60" s="19"/>
      <c r="G60" s="19"/>
      <c r="H60" s="20"/>
      <c r="I60" s="3"/>
    </row>
    <row r="61" ht="15.75" customHeight="1">
      <c r="A61" s="17"/>
      <c r="B61" s="12"/>
      <c r="C61" s="12"/>
      <c r="D61" s="12"/>
      <c r="E61" s="12"/>
      <c r="F61" s="12"/>
      <c r="G61" s="12"/>
      <c r="H61" s="12"/>
      <c r="I61" s="3"/>
    </row>
    <row r="62" ht="15.75" customHeight="1">
      <c r="A62" s="17"/>
      <c r="B62" s="12"/>
      <c r="C62" s="12"/>
      <c r="D62" s="12"/>
      <c r="E62" s="12"/>
      <c r="F62" s="12"/>
      <c r="G62" s="12"/>
      <c r="H62" s="12"/>
      <c r="I62" s="3"/>
    </row>
    <row r="63" ht="15.75" customHeight="1">
      <c r="A63" s="17"/>
      <c r="B63" s="12"/>
      <c r="C63" s="12"/>
      <c r="D63" s="12"/>
      <c r="E63" s="12"/>
      <c r="F63" s="12"/>
      <c r="G63" s="12"/>
      <c r="H63" s="12"/>
      <c r="I63" s="3"/>
    </row>
    <row r="64" ht="15.75" customHeight="1">
      <c r="A64" s="17"/>
      <c r="B64" s="12"/>
      <c r="C64" s="12"/>
      <c r="D64" s="12"/>
      <c r="E64" s="12"/>
      <c r="F64" s="12"/>
      <c r="G64" s="12"/>
      <c r="H64" s="12"/>
      <c r="I64" s="3"/>
    </row>
    <row r="65">
      <c r="A65" s="68"/>
      <c r="B65" s="3"/>
      <c r="C65" s="3"/>
      <c r="D65" s="3"/>
      <c r="E65" s="3"/>
      <c r="F65" s="3"/>
      <c r="G65" s="3"/>
      <c r="H65" s="3"/>
      <c r="I65" s="3"/>
    </row>
    <row r="66">
      <c r="A66" s="3"/>
      <c r="B66" s="3"/>
      <c r="C66" s="3"/>
      <c r="D66" s="3"/>
      <c r="E66" s="3"/>
      <c r="F66" s="3"/>
      <c r="G66" s="3"/>
      <c r="H66" s="3"/>
      <c r="I66" s="3"/>
    </row>
    <row r="67">
      <c r="A67" s="3"/>
      <c r="B67" s="3"/>
      <c r="C67" s="3"/>
      <c r="D67" s="3"/>
      <c r="E67" s="3"/>
      <c r="F67" s="3"/>
      <c r="G67" s="3"/>
      <c r="H67" s="3"/>
      <c r="I67" s="3"/>
    </row>
    <row r="68">
      <c r="A68" s="3"/>
      <c r="B68" s="3"/>
      <c r="C68" s="3"/>
      <c r="D68" s="3"/>
      <c r="E68" s="3"/>
      <c r="F68" s="3"/>
      <c r="G68" s="3"/>
      <c r="H68" s="3"/>
      <c r="I68" s="3"/>
    </row>
    <row r="69">
      <c r="A69" s="3"/>
      <c r="B69" s="3"/>
      <c r="C69" s="3"/>
      <c r="D69" s="3"/>
      <c r="E69" s="3"/>
      <c r="F69" s="3"/>
      <c r="G69" s="3"/>
      <c r="H69" s="3"/>
      <c r="I69" s="3"/>
    </row>
    <row r="70">
      <c r="A70" s="3"/>
      <c r="B70" s="3"/>
      <c r="C70" s="3"/>
      <c r="D70" s="3"/>
      <c r="E70" s="3"/>
      <c r="F70" s="3"/>
      <c r="G70" s="3"/>
      <c r="H70" s="3"/>
      <c r="I70" s="3"/>
    </row>
    <row r="71">
      <c r="A71" s="3"/>
      <c r="B71" s="3"/>
      <c r="C71" s="3"/>
      <c r="D71" s="3"/>
      <c r="E71" s="3"/>
      <c r="F71" s="3"/>
      <c r="G71" s="3"/>
      <c r="H71" s="3"/>
      <c r="I71" s="3"/>
    </row>
    <row r="72">
      <c r="A72" s="3"/>
      <c r="B72" s="3"/>
      <c r="C72" s="3"/>
      <c r="D72" s="3"/>
      <c r="E72" s="3"/>
      <c r="F72" s="3"/>
      <c r="G72" s="3"/>
      <c r="H72" s="3"/>
      <c r="I72" s="3"/>
    </row>
    <row r="73">
      <c r="A73" s="3"/>
      <c r="B73" s="3"/>
      <c r="C73" s="3"/>
      <c r="D73" s="3"/>
      <c r="E73" s="3"/>
      <c r="F73" s="3"/>
      <c r="G73" s="3"/>
      <c r="H73" s="3"/>
      <c r="I73" s="3"/>
    </row>
    <row r="74">
      <c r="A74" s="3"/>
      <c r="B74" s="3"/>
      <c r="C74" s="3"/>
      <c r="D74" s="3"/>
      <c r="E74" s="3"/>
      <c r="F74" s="3"/>
      <c r="G74" s="3"/>
      <c r="H74" s="3"/>
      <c r="I74" s="3"/>
    </row>
    <row r="75">
      <c r="A75" s="3"/>
      <c r="B75" s="3"/>
      <c r="C75" s="3"/>
      <c r="D75" s="3"/>
      <c r="E75" s="3"/>
      <c r="F75" s="3"/>
      <c r="G75" s="3"/>
      <c r="H75" s="3"/>
      <c r="I75" s="3"/>
    </row>
    <row r="76">
      <c r="A76" s="3"/>
      <c r="B76" s="3"/>
      <c r="C76" s="3"/>
      <c r="D76" s="3"/>
      <c r="E76" s="3"/>
      <c r="F76" s="3"/>
      <c r="G76" s="3"/>
      <c r="H76" s="3"/>
      <c r="I76" s="3"/>
    </row>
    <row r="77">
      <c r="A77" s="3"/>
      <c r="B77" s="3"/>
      <c r="C77" s="3"/>
      <c r="D77" s="3"/>
      <c r="E77" s="3"/>
      <c r="F77" s="3"/>
      <c r="G77" s="3"/>
      <c r="H77" s="3"/>
      <c r="I77" s="3"/>
    </row>
    <row r="78">
      <c r="A78" s="3"/>
      <c r="B78" s="3"/>
      <c r="C78" s="3"/>
      <c r="D78" s="3"/>
      <c r="E78" s="3"/>
      <c r="F78" s="3"/>
      <c r="G78" s="3"/>
      <c r="H78" s="3"/>
      <c r="I78" s="3"/>
    </row>
    <row r="79">
      <c r="A79" s="3"/>
      <c r="B79" s="3"/>
      <c r="C79" s="3"/>
      <c r="D79" s="3"/>
      <c r="E79" s="3"/>
      <c r="F79" s="3"/>
      <c r="G79" s="3"/>
      <c r="H79" s="3"/>
      <c r="I79" s="3"/>
    </row>
    <row r="80">
      <c r="A80" s="3"/>
      <c r="B80" s="3"/>
      <c r="C80" s="3"/>
      <c r="D80" s="3"/>
      <c r="E80" s="3"/>
      <c r="F80" s="3"/>
      <c r="G80" s="3"/>
      <c r="H80" s="3"/>
      <c r="I80" s="3"/>
    </row>
    <row r="81">
      <c r="A81" s="3"/>
      <c r="B81" s="3"/>
      <c r="C81" s="3"/>
      <c r="D81" s="3"/>
      <c r="E81" s="3"/>
      <c r="F81" s="3"/>
      <c r="G81" s="3"/>
      <c r="H81" s="3"/>
      <c r="I81" s="3"/>
    </row>
    <row r="82">
      <c r="A82" s="3"/>
      <c r="B82" s="3"/>
      <c r="C82" s="3"/>
      <c r="D82" s="3"/>
      <c r="E82" s="3"/>
      <c r="F82" s="3"/>
      <c r="G82" s="3"/>
      <c r="H82" s="3"/>
      <c r="I82" s="3"/>
    </row>
    <row r="83">
      <c r="A83" s="3"/>
      <c r="B83" s="3"/>
      <c r="C83" s="3"/>
      <c r="D83" s="3"/>
      <c r="E83" s="3"/>
      <c r="F83" s="3"/>
      <c r="G83" s="3"/>
      <c r="H83" s="3"/>
      <c r="I83" s="3"/>
    </row>
    <row r="84">
      <c r="A84" s="3"/>
      <c r="B84" s="3"/>
      <c r="C84" s="3"/>
      <c r="D84" s="3"/>
      <c r="E84" s="3"/>
      <c r="F84" s="3"/>
      <c r="G84" s="3"/>
      <c r="H84" s="3"/>
      <c r="I84" s="3"/>
    </row>
    <row r="85">
      <c r="A85" s="3"/>
      <c r="B85" s="3"/>
      <c r="C85" s="3"/>
      <c r="D85" s="3"/>
      <c r="E85" s="3"/>
      <c r="F85" s="3"/>
      <c r="G85" s="3"/>
      <c r="H85" s="3"/>
      <c r="I85" s="3"/>
    </row>
    <row r="86">
      <c r="A86" s="3"/>
      <c r="B86" s="3"/>
      <c r="C86" s="3"/>
      <c r="D86" s="3"/>
      <c r="E86" s="3"/>
      <c r="F86" s="3"/>
      <c r="G86" s="3"/>
      <c r="H86" s="3"/>
      <c r="I86" s="3"/>
    </row>
    <row r="87">
      <c r="A87" s="3"/>
      <c r="B87" s="3"/>
      <c r="C87" s="3"/>
      <c r="D87" s="3"/>
      <c r="E87" s="3"/>
      <c r="F87" s="3"/>
      <c r="G87" s="3"/>
      <c r="H87" s="3"/>
      <c r="I87" s="3"/>
    </row>
    <row r="88">
      <c r="A88" s="3"/>
      <c r="B88" s="3"/>
      <c r="C88" s="3"/>
      <c r="D88" s="3"/>
      <c r="E88" s="3"/>
      <c r="F88" s="3"/>
      <c r="G88" s="3"/>
      <c r="H88" s="3"/>
      <c r="I88" s="3"/>
    </row>
    <row r="89">
      <c r="A89" s="3"/>
      <c r="B89" s="3"/>
      <c r="C89" s="3"/>
      <c r="D89" s="3"/>
      <c r="E89" s="3"/>
      <c r="F89" s="3"/>
      <c r="G89" s="3"/>
      <c r="H89" s="3"/>
      <c r="I89" s="3"/>
    </row>
    <row r="90">
      <c r="A90" s="3"/>
      <c r="B90" s="3"/>
      <c r="C90" s="3"/>
      <c r="D90" s="3"/>
      <c r="E90" s="3"/>
      <c r="F90" s="3"/>
      <c r="G90" s="3"/>
      <c r="H90" s="3"/>
      <c r="I90" s="3"/>
    </row>
    <row r="91">
      <c r="A91" s="3"/>
      <c r="B91" s="3"/>
      <c r="C91" s="3"/>
      <c r="D91" s="3"/>
      <c r="E91" s="3"/>
      <c r="F91" s="3"/>
      <c r="G91" s="3"/>
      <c r="H91" s="3"/>
      <c r="I91" s="3"/>
    </row>
    <row r="92">
      <c r="A92" s="3"/>
      <c r="B92" s="3"/>
      <c r="C92" s="3"/>
      <c r="D92" s="3"/>
      <c r="E92" s="3"/>
      <c r="F92" s="3"/>
      <c r="G92" s="3"/>
      <c r="H92" s="3"/>
      <c r="I92" s="3"/>
    </row>
    <row r="93">
      <c r="A93" s="3"/>
      <c r="B93" s="3"/>
      <c r="C93" s="3"/>
      <c r="D93" s="3"/>
      <c r="E93" s="3"/>
      <c r="F93" s="3"/>
      <c r="G93" s="3"/>
      <c r="H93" s="3"/>
      <c r="I93" s="3"/>
    </row>
    <row r="94">
      <c r="A94" s="3"/>
      <c r="B94" s="3"/>
      <c r="C94" s="3"/>
      <c r="D94" s="3"/>
      <c r="E94" s="3"/>
      <c r="F94" s="3"/>
      <c r="G94" s="3"/>
      <c r="H94" s="3"/>
      <c r="I94" s="3"/>
    </row>
    <row r="95">
      <c r="A95" s="3"/>
      <c r="B95" s="3"/>
      <c r="C95" s="3"/>
      <c r="D95" s="3"/>
      <c r="E95" s="3"/>
      <c r="F95" s="3"/>
      <c r="G95" s="3"/>
      <c r="H95" s="3"/>
      <c r="I95" s="3"/>
    </row>
    <row r="96">
      <c r="A96" s="3"/>
      <c r="B96" s="3"/>
      <c r="C96" s="3"/>
      <c r="D96" s="3"/>
      <c r="E96" s="3"/>
      <c r="F96" s="3"/>
      <c r="G96" s="3"/>
      <c r="H96" s="3"/>
      <c r="I96" s="3"/>
    </row>
    <row r="97">
      <c r="A97" s="3"/>
      <c r="B97" s="3"/>
      <c r="C97" s="3"/>
      <c r="D97" s="3"/>
      <c r="E97" s="3"/>
      <c r="F97" s="3"/>
      <c r="G97" s="3"/>
      <c r="H97" s="3"/>
      <c r="I97" s="3"/>
    </row>
    <row r="98">
      <c r="A98" s="3"/>
      <c r="B98" s="3"/>
      <c r="C98" s="3"/>
      <c r="D98" s="3"/>
      <c r="E98" s="3"/>
      <c r="F98" s="3"/>
      <c r="G98" s="3"/>
      <c r="H98" s="3"/>
      <c r="I98" s="3"/>
    </row>
    <row r="99">
      <c r="A99" s="3"/>
      <c r="B99" s="3"/>
      <c r="C99" s="3"/>
      <c r="D99" s="3"/>
      <c r="E99" s="3"/>
      <c r="F99" s="3"/>
      <c r="G99" s="3"/>
      <c r="H99" s="3"/>
      <c r="I99" s="3"/>
    </row>
    <row r="100">
      <c r="A100" s="3"/>
      <c r="B100" s="3"/>
      <c r="C100" s="3"/>
      <c r="D100" s="3"/>
      <c r="E100" s="3"/>
      <c r="F100" s="3"/>
      <c r="G100" s="3"/>
      <c r="H100" s="3"/>
      <c r="I100" s="3"/>
    </row>
    <row r="101">
      <c r="A101" s="3"/>
      <c r="B101" s="3"/>
      <c r="C101" s="3"/>
      <c r="D101" s="3"/>
      <c r="E101" s="3"/>
      <c r="F101" s="3"/>
      <c r="G101" s="3"/>
      <c r="H101" s="3"/>
      <c r="I101" s="3"/>
    </row>
    <row r="102">
      <c r="A102" s="3"/>
      <c r="B102" s="3"/>
      <c r="C102" s="3"/>
      <c r="D102" s="3"/>
      <c r="E102" s="3"/>
      <c r="F102" s="3"/>
      <c r="G102" s="3"/>
      <c r="H102" s="3"/>
      <c r="I102" s="3"/>
    </row>
    <row r="103">
      <c r="A103" s="3"/>
      <c r="B103" s="3"/>
      <c r="C103" s="3"/>
      <c r="D103" s="3"/>
      <c r="E103" s="3"/>
      <c r="F103" s="3"/>
      <c r="G103" s="3"/>
      <c r="H103" s="3"/>
      <c r="I103" s="3"/>
    </row>
    <row r="104">
      <c r="A104" s="3"/>
      <c r="B104" s="3"/>
      <c r="C104" s="3"/>
      <c r="D104" s="3"/>
      <c r="E104" s="3"/>
      <c r="F104" s="3"/>
      <c r="G104" s="3"/>
      <c r="H104" s="3"/>
      <c r="I104" s="3"/>
    </row>
    <row r="105">
      <c r="A105" s="3"/>
      <c r="B105" s="3"/>
      <c r="C105" s="3"/>
      <c r="D105" s="3"/>
      <c r="E105" s="3"/>
      <c r="F105" s="3"/>
      <c r="G105" s="3"/>
      <c r="H105" s="3"/>
      <c r="I105" s="3"/>
    </row>
    <row r="106">
      <c r="A106" s="3"/>
      <c r="B106" s="3"/>
      <c r="C106" s="3"/>
      <c r="D106" s="3"/>
      <c r="E106" s="3"/>
      <c r="F106" s="3"/>
      <c r="G106" s="3"/>
      <c r="H106" s="3"/>
      <c r="I106" s="3"/>
    </row>
    <row r="107">
      <c r="A107" s="3"/>
      <c r="B107" s="3"/>
      <c r="C107" s="3"/>
      <c r="D107" s="3"/>
      <c r="E107" s="3"/>
      <c r="F107" s="3"/>
      <c r="G107" s="3"/>
      <c r="H107" s="3"/>
      <c r="I107" s="3"/>
    </row>
    <row r="108">
      <c r="A108" s="3"/>
      <c r="B108" s="3"/>
      <c r="C108" s="3"/>
      <c r="D108" s="3"/>
      <c r="E108" s="3"/>
      <c r="F108" s="3"/>
      <c r="G108" s="3"/>
      <c r="H108" s="3"/>
      <c r="I108" s="3"/>
    </row>
    <row r="109">
      <c r="A109" s="3"/>
      <c r="B109" s="3"/>
      <c r="C109" s="3"/>
      <c r="D109" s="3"/>
      <c r="E109" s="3"/>
      <c r="F109" s="3"/>
      <c r="G109" s="3"/>
      <c r="H109" s="3"/>
      <c r="I109" s="3"/>
    </row>
    <row r="110">
      <c r="A110" s="3"/>
      <c r="B110" s="3"/>
      <c r="C110" s="3"/>
      <c r="D110" s="3"/>
      <c r="E110" s="3"/>
      <c r="F110" s="3"/>
      <c r="G110" s="3"/>
      <c r="H110" s="3"/>
      <c r="I110" s="3"/>
    </row>
    <row r="111">
      <c r="A111" s="3"/>
      <c r="B111" s="3"/>
      <c r="C111" s="3"/>
      <c r="D111" s="3"/>
      <c r="E111" s="3"/>
      <c r="F111" s="3"/>
      <c r="G111" s="3"/>
      <c r="H111" s="3"/>
      <c r="I111" s="3"/>
    </row>
    <row r="112">
      <c r="A112" s="3"/>
      <c r="B112" s="3"/>
      <c r="C112" s="3"/>
      <c r="D112" s="3"/>
      <c r="E112" s="3"/>
      <c r="F112" s="3"/>
      <c r="G112" s="3"/>
      <c r="H112" s="3"/>
      <c r="I112" s="3"/>
    </row>
    <row r="113">
      <c r="A113" s="3"/>
      <c r="B113" s="3"/>
      <c r="C113" s="3"/>
      <c r="D113" s="3"/>
      <c r="E113" s="3"/>
      <c r="F113" s="3"/>
      <c r="G113" s="3"/>
      <c r="H113" s="3"/>
      <c r="I113" s="3"/>
    </row>
    <row r="114">
      <c r="A114" s="3"/>
      <c r="B114" s="3"/>
      <c r="C114" s="3"/>
      <c r="D114" s="3"/>
      <c r="E114" s="3"/>
      <c r="F114" s="3"/>
      <c r="G114" s="3"/>
      <c r="H114" s="3"/>
      <c r="I114" s="3"/>
    </row>
    <row r="115">
      <c r="A115" s="3"/>
      <c r="B115" s="3"/>
      <c r="C115" s="3"/>
      <c r="D115" s="3"/>
      <c r="E115" s="3"/>
      <c r="F115" s="3"/>
      <c r="G115" s="3"/>
      <c r="H115" s="3"/>
      <c r="I115" s="3"/>
    </row>
    <row r="116">
      <c r="A116" s="3"/>
      <c r="B116" s="3"/>
      <c r="C116" s="3"/>
      <c r="D116" s="3"/>
      <c r="E116" s="3"/>
      <c r="F116" s="3"/>
      <c r="G116" s="3"/>
      <c r="H116" s="3"/>
      <c r="I116" s="3"/>
    </row>
    <row r="117">
      <c r="A117" s="3"/>
      <c r="B117" s="3"/>
      <c r="C117" s="3"/>
      <c r="D117" s="3"/>
      <c r="E117" s="3"/>
      <c r="F117" s="3"/>
      <c r="G117" s="3"/>
      <c r="H117" s="3"/>
      <c r="I117" s="3"/>
    </row>
    <row r="118">
      <c r="A118" s="3"/>
      <c r="B118" s="3"/>
      <c r="C118" s="3"/>
      <c r="D118" s="3"/>
      <c r="E118" s="3"/>
      <c r="F118" s="3"/>
      <c r="G118" s="3"/>
      <c r="H118" s="3"/>
      <c r="I118" s="3"/>
    </row>
    <row r="119">
      <c r="A119" s="3"/>
      <c r="B119" s="3"/>
      <c r="C119" s="3"/>
      <c r="D119" s="3"/>
      <c r="E119" s="3"/>
      <c r="F119" s="3"/>
      <c r="G119" s="3"/>
      <c r="H119" s="3"/>
      <c r="I119" s="3"/>
    </row>
    <row r="120">
      <c r="A120" s="3"/>
      <c r="B120" s="3"/>
      <c r="C120" s="3"/>
      <c r="D120" s="3"/>
      <c r="E120" s="3"/>
      <c r="F120" s="3"/>
      <c r="G120" s="3"/>
      <c r="H120" s="3"/>
      <c r="I120" s="3"/>
    </row>
    <row r="121">
      <c r="A121" s="3"/>
      <c r="B121" s="3"/>
      <c r="C121" s="3"/>
      <c r="D121" s="3"/>
      <c r="E121" s="3"/>
      <c r="F121" s="3"/>
      <c r="G121" s="3"/>
      <c r="H121" s="3"/>
      <c r="I121" s="3"/>
    </row>
    <row r="122">
      <c r="A122" s="3"/>
      <c r="B122" s="3"/>
      <c r="C122" s="3"/>
      <c r="D122" s="3"/>
      <c r="E122" s="3"/>
      <c r="F122" s="3"/>
      <c r="G122" s="3"/>
      <c r="H122" s="3"/>
      <c r="I122" s="3"/>
    </row>
    <row r="123">
      <c r="A123" s="3"/>
      <c r="B123" s="3"/>
      <c r="C123" s="3"/>
      <c r="D123" s="3"/>
      <c r="E123" s="3"/>
      <c r="F123" s="3"/>
      <c r="G123" s="3"/>
      <c r="H123" s="3"/>
      <c r="I123" s="3"/>
    </row>
    <row r="124">
      <c r="A124" s="3"/>
      <c r="B124" s="3"/>
      <c r="C124" s="3"/>
      <c r="D124" s="3"/>
      <c r="E124" s="3"/>
      <c r="F124" s="3"/>
      <c r="G124" s="3"/>
      <c r="H124" s="3"/>
      <c r="I124" s="3"/>
    </row>
    <row r="125">
      <c r="A125" s="3"/>
      <c r="B125" s="3"/>
      <c r="C125" s="3"/>
      <c r="D125" s="3"/>
      <c r="E125" s="3"/>
      <c r="F125" s="3"/>
      <c r="G125" s="3"/>
      <c r="H125" s="3"/>
      <c r="I125" s="3"/>
    </row>
    <row r="126">
      <c r="A126" s="3"/>
      <c r="B126" s="3"/>
      <c r="C126" s="3"/>
      <c r="D126" s="3"/>
      <c r="E126" s="3"/>
      <c r="F126" s="3"/>
      <c r="G126" s="3"/>
      <c r="H126" s="3"/>
      <c r="I126" s="3"/>
    </row>
    <row r="127">
      <c r="A127" s="3"/>
      <c r="B127" s="3"/>
      <c r="C127" s="3"/>
      <c r="D127" s="3"/>
      <c r="E127" s="3"/>
      <c r="F127" s="3"/>
      <c r="G127" s="3"/>
      <c r="H127" s="3"/>
      <c r="I127" s="3"/>
    </row>
    <row r="128">
      <c r="A128" s="3"/>
      <c r="B128" s="3"/>
      <c r="C128" s="3"/>
      <c r="D128" s="3"/>
      <c r="E128" s="3"/>
      <c r="F128" s="3"/>
      <c r="G128" s="3"/>
      <c r="H128" s="3"/>
      <c r="I128" s="3"/>
    </row>
    <row r="129">
      <c r="A129" s="3"/>
      <c r="B129" s="3"/>
      <c r="C129" s="3"/>
      <c r="D129" s="3"/>
      <c r="E129" s="3"/>
      <c r="F129" s="3"/>
      <c r="G129" s="3"/>
      <c r="H129" s="3"/>
      <c r="I129" s="3"/>
    </row>
    <row r="130">
      <c r="A130" s="3"/>
      <c r="B130" s="3"/>
      <c r="C130" s="3"/>
      <c r="D130" s="3"/>
      <c r="E130" s="3"/>
      <c r="F130" s="3"/>
      <c r="G130" s="3"/>
      <c r="H130" s="3"/>
      <c r="I130" s="3"/>
    </row>
    <row r="131">
      <c r="A131" s="3"/>
      <c r="B131" s="3"/>
      <c r="C131" s="3"/>
      <c r="D131" s="3"/>
      <c r="E131" s="3"/>
      <c r="F131" s="3"/>
      <c r="G131" s="3"/>
      <c r="H131" s="3"/>
      <c r="I131" s="3"/>
    </row>
    <row r="132">
      <c r="A132" s="3"/>
      <c r="B132" s="3"/>
      <c r="C132" s="3"/>
      <c r="D132" s="3"/>
      <c r="E132" s="3"/>
      <c r="F132" s="3"/>
      <c r="G132" s="3"/>
      <c r="H132" s="3"/>
      <c r="I132" s="3"/>
    </row>
    <row r="133">
      <c r="A133" s="3"/>
      <c r="B133" s="3"/>
      <c r="C133" s="3"/>
      <c r="D133" s="3"/>
      <c r="E133" s="3"/>
      <c r="F133" s="3"/>
      <c r="G133" s="3"/>
      <c r="H133" s="3"/>
      <c r="I133" s="3"/>
    </row>
    <row r="134">
      <c r="A134" s="3"/>
      <c r="B134" s="3"/>
      <c r="C134" s="3"/>
      <c r="D134" s="3"/>
      <c r="E134" s="3"/>
      <c r="F134" s="3"/>
      <c r="G134" s="3"/>
      <c r="H134" s="3"/>
      <c r="I134" s="3"/>
    </row>
    <row r="135">
      <c r="A135" s="3"/>
      <c r="B135" s="3"/>
      <c r="C135" s="3"/>
      <c r="D135" s="3"/>
      <c r="E135" s="3"/>
      <c r="F135" s="3"/>
      <c r="G135" s="3"/>
      <c r="H135" s="3"/>
      <c r="I135" s="3"/>
    </row>
    <row r="136">
      <c r="A136" s="3"/>
      <c r="B136" s="3"/>
      <c r="C136" s="3"/>
      <c r="D136" s="3"/>
      <c r="E136" s="3"/>
      <c r="F136" s="3"/>
      <c r="G136" s="3"/>
      <c r="H136" s="3"/>
      <c r="I136" s="3"/>
    </row>
    <row r="137">
      <c r="A137" s="3"/>
      <c r="B137" s="3"/>
      <c r="C137" s="3"/>
      <c r="D137" s="3"/>
      <c r="E137" s="3"/>
      <c r="F137" s="3"/>
      <c r="G137" s="3"/>
      <c r="H137" s="3"/>
      <c r="I137" s="3"/>
    </row>
    <row r="138">
      <c r="A138" s="3"/>
      <c r="B138" s="3"/>
      <c r="C138" s="3"/>
      <c r="D138" s="3"/>
      <c r="E138" s="3"/>
      <c r="F138" s="3"/>
      <c r="G138" s="3"/>
      <c r="H138" s="3"/>
      <c r="I138" s="3"/>
    </row>
    <row r="139">
      <c r="A139" s="3"/>
      <c r="B139" s="3"/>
      <c r="C139" s="3"/>
      <c r="D139" s="3"/>
      <c r="E139" s="3"/>
      <c r="F139" s="3"/>
      <c r="G139" s="3"/>
      <c r="H139" s="3"/>
      <c r="I139" s="3"/>
    </row>
    <row r="140">
      <c r="A140" s="3"/>
      <c r="B140" s="3"/>
      <c r="C140" s="3"/>
      <c r="D140" s="3"/>
      <c r="E140" s="3"/>
      <c r="F140" s="3"/>
      <c r="G140" s="3"/>
      <c r="H140" s="3"/>
      <c r="I140" s="3"/>
    </row>
    <row r="141">
      <c r="A141" s="3"/>
      <c r="B141" s="3"/>
      <c r="C141" s="3"/>
      <c r="D141" s="3"/>
      <c r="E141" s="3"/>
      <c r="F141" s="3"/>
      <c r="G141" s="3"/>
      <c r="H141" s="3"/>
      <c r="I141" s="3"/>
    </row>
    <row r="142">
      <c r="A142" s="3"/>
      <c r="B142" s="3"/>
      <c r="C142" s="3"/>
      <c r="D142" s="3"/>
      <c r="E142" s="3"/>
      <c r="F142" s="3"/>
      <c r="G142" s="3"/>
      <c r="H142" s="3"/>
      <c r="I142" s="3"/>
    </row>
    <row r="143">
      <c r="A143" s="3"/>
      <c r="B143" s="3"/>
      <c r="C143" s="3"/>
      <c r="D143" s="3"/>
      <c r="E143" s="3"/>
      <c r="F143" s="3"/>
      <c r="G143" s="3"/>
      <c r="H143" s="3"/>
      <c r="I143" s="3"/>
    </row>
    <row r="144">
      <c r="A144" s="3"/>
      <c r="B144" s="3"/>
      <c r="C144" s="3"/>
      <c r="D144" s="3"/>
      <c r="E144" s="3"/>
      <c r="F144" s="3"/>
      <c r="G144" s="3"/>
      <c r="H144" s="3"/>
      <c r="I144" s="3"/>
    </row>
    <row r="145">
      <c r="A145" s="3"/>
      <c r="B145" s="3"/>
      <c r="C145" s="3"/>
      <c r="D145" s="3"/>
      <c r="E145" s="3"/>
      <c r="F145" s="3"/>
      <c r="G145" s="3"/>
      <c r="H145" s="3"/>
      <c r="I145" s="3"/>
    </row>
    <row r="146">
      <c r="A146" s="3"/>
      <c r="B146" s="3"/>
      <c r="C146" s="3"/>
      <c r="D146" s="3"/>
      <c r="E146" s="3"/>
      <c r="F146" s="3"/>
      <c r="G146" s="3"/>
      <c r="H146" s="3"/>
      <c r="I146" s="3"/>
    </row>
    <row r="147">
      <c r="A147" s="3"/>
      <c r="B147" s="3"/>
      <c r="C147" s="3"/>
      <c r="D147" s="3"/>
      <c r="E147" s="3"/>
      <c r="F147" s="3"/>
      <c r="G147" s="3"/>
      <c r="H147" s="3"/>
      <c r="I147" s="3"/>
    </row>
    <row r="148">
      <c r="A148" s="3"/>
      <c r="B148" s="3"/>
      <c r="C148" s="3"/>
      <c r="D148" s="3"/>
      <c r="E148" s="3"/>
      <c r="F148" s="3"/>
      <c r="G148" s="3"/>
      <c r="H148" s="3"/>
      <c r="I148" s="3"/>
    </row>
    <row r="149">
      <c r="A149" s="3"/>
      <c r="B149" s="3"/>
      <c r="C149" s="3"/>
      <c r="D149" s="3"/>
      <c r="E149" s="3"/>
      <c r="F149" s="3"/>
      <c r="G149" s="3"/>
      <c r="H149" s="3"/>
      <c r="I149" s="3"/>
    </row>
    <row r="150">
      <c r="A150" s="3"/>
      <c r="B150" s="3"/>
      <c r="C150" s="3"/>
      <c r="D150" s="3"/>
      <c r="E150" s="3"/>
      <c r="F150" s="3"/>
      <c r="G150" s="3"/>
      <c r="H150" s="3"/>
      <c r="I150" s="3"/>
    </row>
    <row r="151">
      <c r="A151" s="3"/>
      <c r="B151" s="3"/>
      <c r="C151" s="3"/>
      <c r="D151" s="3"/>
      <c r="E151" s="3"/>
      <c r="F151" s="3"/>
      <c r="G151" s="3"/>
      <c r="H151" s="3"/>
      <c r="I151" s="3"/>
    </row>
    <row r="152">
      <c r="A152" s="3"/>
      <c r="B152" s="3"/>
      <c r="C152" s="3"/>
      <c r="D152" s="3"/>
      <c r="E152" s="3"/>
      <c r="F152" s="3"/>
      <c r="G152" s="3"/>
      <c r="H152" s="3"/>
      <c r="I152" s="3"/>
    </row>
    <row r="153">
      <c r="A153" s="3"/>
      <c r="B153" s="3"/>
      <c r="C153" s="3"/>
      <c r="D153" s="3"/>
      <c r="E153" s="3"/>
      <c r="F153" s="3"/>
      <c r="G153" s="3"/>
      <c r="H153" s="3"/>
      <c r="I153" s="3"/>
    </row>
    <row r="154">
      <c r="A154" s="3"/>
      <c r="B154" s="3"/>
      <c r="C154" s="3"/>
      <c r="D154" s="3"/>
      <c r="E154" s="3"/>
      <c r="F154" s="3"/>
      <c r="G154" s="3"/>
      <c r="H154" s="3"/>
      <c r="I154" s="3"/>
    </row>
    <row r="155">
      <c r="A155" s="3"/>
      <c r="B155" s="3"/>
      <c r="C155" s="3"/>
      <c r="D155" s="3"/>
      <c r="E155" s="3"/>
      <c r="F155" s="3"/>
      <c r="G155" s="3"/>
      <c r="H155" s="3"/>
      <c r="I155" s="3"/>
    </row>
    <row r="156">
      <c r="A156" s="3"/>
      <c r="B156" s="3"/>
      <c r="C156" s="3"/>
      <c r="D156" s="3"/>
      <c r="E156" s="3"/>
      <c r="F156" s="3"/>
      <c r="G156" s="3"/>
      <c r="H156" s="3"/>
      <c r="I156" s="3"/>
    </row>
    <row r="157">
      <c r="A157" s="3"/>
      <c r="B157" s="3"/>
      <c r="C157" s="3"/>
      <c r="D157" s="3"/>
      <c r="E157" s="3"/>
      <c r="F157" s="3"/>
      <c r="G157" s="3"/>
      <c r="H157" s="3"/>
      <c r="I157" s="3"/>
    </row>
    <row r="158">
      <c r="A158" s="3"/>
      <c r="B158" s="3"/>
      <c r="C158" s="3"/>
      <c r="D158" s="3"/>
      <c r="E158" s="3"/>
      <c r="F158" s="3"/>
      <c r="G158" s="3"/>
      <c r="H158" s="3"/>
      <c r="I158" s="3"/>
    </row>
    <row r="159">
      <c r="A159" s="3"/>
      <c r="B159" s="3"/>
      <c r="C159" s="3"/>
      <c r="D159" s="3"/>
      <c r="E159" s="3"/>
      <c r="F159" s="3"/>
      <c r="G159" s="3"/>
      <c r="H159" s="3"/>
      <c r="I159" s="3"/>
    </row>
    <row r="160">
      <c r="A160" s="3"/>
      <c r="B160" s="3"/>
      <c r="C160" s="3"/>
      <c r="D160" s="3"/>
      <c r="E160" s="3"/>
      <c r="F160" s="3"/>
      <c r="G160" s="3"/>
      <c r="H160" s="3"/>
      <c r="I160" s="3"/>
    </row>
    <row r="161">
      <c r="A161" s="3"/>
      <c r="B161" s="3"/>
      <c r="C161" s="3"/>
      <c r="D161" s="3"/>
      <c r="E161" s="3"/>
      <c r="F161" s="3"/>
      <c r="G161" s="3"/>
      <c r="H161" s="3"/>
      <c r="I161" s="3"/>
    </row>
    <row r="162">
      <c r="A162" s="3"/>
      <c r="B162" s="3"/>
      <c r="C162" s="3"/>
      <c r="D162" s="3"/>
      <c r="E162" s="3"/>
      <c r="F162" s="3"/>
      <c r="G162" s="3"/>
      <c r="H162" s="3"/>
      <c r="I162" s="3"/>
    </row>
    <row r="163">
      <c r="A163" s="3"/>
      <c r="B163" s="3"/>
      <c r="C163" s="3"/>
      <c r="D163" s="3"/>
      <c r="E163" s="3"/>
      <c r="F163" s="3"/>
      <c r="G163" s="3"/>
      <c r="H163" s="3"/>
      <c r="I163" s="3"/>
    </row>
    <row r="164">
      <c r="A164" s="3"/>
      <c r="B164" s="3"/>
      <c r="C164" s="3"/>
      <c r="D164" s="3"/>
      <c r="E164" s="3"/>
      <c r="F164" s="3"/>
      <c r="G164" s="3"/>
      <c r="H164" s="3"/>
      <c r="I164" s="3"/>
    </row>
    <row r="165">
      <c r="A165" s="3"/>
      <c r="B165" s="3"/>
      <c r="C165" s="3"/>
      <c r="D165" s="3"/>
      <c r="E165" s="3"/>
      <c r="F165" s="3"/>
      <c r="G165" s="3"/>
      <c r="H165" s="3"/>
      <c r="I165" s="3"/>
    </row>
    <row r="166">
      <c r="A166" s="3"/>
      <c r="B166" s="3"/>
      <c r="C166" s="3"/>
      <c r="D166" s="3"/>
      <c r="E166" s="3"/>
      <c r="F166" s="3"/>
      <c r="G166" s="3"/>
      <c r="H166" s="3"/>
      <c r="I166" s="3"/>
    </row>
    <row r="167">
      <c r="A167" s="3"/>
      <c r="B167" s="3"/>
      <c r="C167" s="3"/>
      <c r="D167" s="3"/>
      <c r="E167" s="3"/>
      <c r="F167" s="3"/>
      <c r="G167" s="3"/>
      <c r="H167" s="3"/>
      <c r="I167" s="3"/>
    </row>
    <row r="168">
      <c r="A168" s="3"/>
      <c r="B168" s="3"/>
      <c r="C168" s="3"/>
      <c r="D168" s="3"/>
      <c r="E168" s="3"/>
      <c r="F168" s="3"/>
      <c r="G168" s="3"/>
      <c r="H168" s="3"/>
      <c r="I168" s="3"/>
    </row>
    <row r="169">
      <c r="A169" s="3"/>
      <c r="B169" s="3"/>
      <c r="C169" s="3"/>
      <c r="D169" s="3"/>
      <c r="E169" s="3"/>
      <c r="F169" s="3"/>
      <c r="G169" s="3"/>
      <c r="H169" s="3"/>
      <c r="I169" s="3"/>
    </row>
    <row r="170">
      <c r="A170" s="3"/>
      <c r="B170" s="3"/>
      <c r="C170" s="3"/>
      <c r="D170" s="3"/>
      <c r="E170" s="3"/>
      <c r="F170" s="3"/>
      <c r="G170" s="3"/>
      <c r="H170" s="3"/>
      <c r="I170" s="3"/>
    </row>
    <row r="171">
      <c r="A171" s="3"/>
      <c r="B171" s="3"/>
      <c r="C171" s="3"/>
      <c r="D171" s="3"/>
      <c r="E171" s="3"/>
      <c r="F171" s="3"/>
      <c r="G171" s="3"/>
      <c r="H171" s="3"/>
      <c r="I171" s="3"/>
    </row>
    <row r="172">
      <c r="A172" s="3"/>
      <c r="B172" s="3"/>
      <c r="C172" s="3"/>
      <c r="D172" s="3"/>
      <c r="E172" s="3"/>
      <c r="F172" s="3"/>
      <c r="G172" s="3"/>
      <c r="H172" s="3"/>
      <c r="I172" s="3"/>
    </row>
    <row r="173">
      <c r="A173" s="3"/>
      <c r="B173" s="3"/>
      <c r="C173" s="3"/>
      <c r="D173" s="3"/>
      <c r="E173" s="3"/>
      <c r="F173" s="3"/>
      <c r="G173" s="3"/>
      <c r="H173" s="3"/>
      <c r="I173" s="3"/>
    </row>
    <row r="174">
      <c r="A174" s="3"/>
      <c r="B174" s="3"/>
      <c r="C174" s="3"/>
      <c r="D174" s="3"/>
      <c r="E174" s="3"/>
      <c r="F174" s="3"/>
      <c r="G174" s="3"/>
      <c r="H174" s="3"/>
      <c r="I174" s="3"/>
    </row>
    <row r="175">
      <c r="A175" s="3"/>
      <c r="B175" s="3"/>
      <c r="C175" s="3"/>
      <c r="D175" s="3"/>
      <c r="E175" s="3"/>
      <c r="F175" s="3"/>
      <c r="G175" s="3"/>
      <c r="H175" s="3"/>
      <c r="I175" s="3"/>
    </row>
    <row r="176">
      <c r="A176" s="3"/>
      <c r="B176" s="3"/>
      <c r="C176" s="3"/>
      <c r="D176" s="3"/>
      <c r="E176" s="3"/>
      <c r="F176" s="3"/>
      <c r="G176" s="3"/>
      <c r="H176" s="3"/>
      <c r="I176" s="3"/>
    </row>
    <row r="177">
      <c r="A177" s="3"/>
      <c r="B177" s="3"/>
      <c r="C177" s="3"/>
      <c r="D177" s="3"/>
      <c r="E177" s="3"/>
      <c r="F177" s="3"/>
      <c r="G177" s="3"/>
      <c r="H177" s="3"/>
      <c r="I177" s="3"/>
    </row>
    <row r="178">
      <c r="A178" s="3"/>
      <c r="B178" s="3"/>
      <c r="C178" s="3"/>
      <c r="D178" s="3"/>
      <c r="E178" s="3"/>
      <c r="F178" s="3"/>
      <c r="G178" s="3"/>
      <c r="H178" s="3"/>
      <c r="I178" s="3"/>
    </row>
    <row r="179">
      <c r="A179" s="3"/>
      <c r="B179" s="3"/>
      <c r="C179" s="3"/>
      <c r="D179" s="3"/>
      <c r="E179" s="3"/>
      <c r="F179" s="3"/>
      <c r="G179" s="3"/>
      <c r="H179" s="3"/>
      <c r="I179" s="3"/>
    </row>
    <row r="180">
      <c r="A180" s="3"/>
      <c r="B180" s="3"/>
      <c r="C180" s="3"/>
      <c r="D180" s="3"/>
      <c r="E180" s="3"/>
      <c r="F180" s="3"/>
      <c r="G180" s="3"/>
      <c r="H180" s="3"/>
      <c r="I180" s="3"/>
    </row>
    <row r="181">
      <c r="A181" s="3"/>
      <c r="B181" s="3"/>
      <c r="C181" s="3"/>
      <c r="D181" s="3"/>
      <c r="E181" s="3"/>
      <c r="F181" s="3"/>
      <c r="G181" s="3"/>
      <c r="H181" s="3"/>
      <c r="I181" s="3"/>
    </row>
    <row r="182">
      <c r="A182" s="3"/>
      <c r="B182" s="3"/>
      <c r="C182" s="3"/>
      <c r="D182" s="3"/>
      <c r="E182" s="3"/>
      <c r="F182" s="3"/>
      <c r="G182" s="3"/>
      <c r="H182" s="3"/>
      <c r="I182" s="3"/>
    </row>
    <row r="183">
      <c r="A183" s="3"/>
      <c r="B183" s="3"/>
      <c r="C183" s="3"/>
      <c r="D183" s="3"/>
      <c r="E183" s="3"/>
      <c r="F183" s="3"/>
      <c r="G183" s="3"/>
      <c r="H183" s="3"/>
      <c r="I183" s="3"/>
    </row>
    <row r="184">
      <c r="A184" s="3"/>
      <c r="B184" s="3"/>
      <c r="C184" s="3"/>
      <c r="D184" s="3"/>
      <c r="E184" s="3"/>
      <c r="F184" s="3"/>
      <c r="G184" s="3"/>
      <c r="H184" s="3"/>
      <c r="I184" s="3"/>
    </row>
    <row r="185">
      <c r="A185" s="3"/>
      <c r="B185" s="3"/>
      <c r="C185" s="3"/>
      <c r="D185" s="3"/>
      <c r="E185" s="3"/>
      <c r="F185" s="3"/>
      <c r="G185" s="3"/>
      <c r="H185" s="3"/>
      <c r="I185" s="3"/>
    </row>
    <row r="186">
      <c r="A186" s="3"/>
      <c r="B186" s="3"/>
      <c r="C186" s="3"/>
      <c r="D186" s="3"/>
      <c r="E186" s="3"/>
      <c r="F186" s="3"/>
      <c r="G186" s="3"/>
      <c r="H186" s="3"/>
      <c r="I186" s="3"/>
    </row>
    <row r="187">
      <c r="A187" s="3"/>
      <c r="B187" s="3"/>
      <c r="C187" s="3"/>
      <c r="D187" s="3"/>
      <c r="E187" s="3"/>
      <c r="F187" s="3"/>
      <c r="G187" s="3"/>
      <c r="H187" s="3"/>
      <c r="I187" s="3"/>
    </row>
    <row r="188">
      <c r="A188" s="3"/>
      <c r="B188" s="3"/>
      <c r="C188" s="3"/>
      <c r="D188" s="3"/>
      <c r="E188" s="3"/>
      <c r="F188" s="3"/>
      <c r="G188" s="3"/>
      <c r="H188" s="3"/>
      <c r="I188" s="3"/>
    </row>
    <row r="189">
      <c r="A189" s="3"/>
      <c r="B189" s="3"/>
      <c r="C189" s="3"/>
      <c r="D189" s="3"/>
      <c r="E189" s="3"/>
      <c r="F189" s="3"/>
      <c r="G189" s="3"/>
      <c r="H189" s="3"/>
      <c r="I189" s="3"/>
    </row>
    <row r="190">
      <c r="A190" s="3"/>
      <c r="B190" s="3"/>
      <c r="C190" s="3"/>
      <c r="D190" s="3"/>
      <c r="E190" s="3"/>
      <c r="F190" s="3"/>
      <c r="G190" s="3"/>
      <c r="H190" s="3"/>
      <c r="I190" s="3"/>
    </row>
    <row r="191">
      <c r="A191" s="3"/>
      <c r="B191" s="3"/>
      <c r="C191" s="3"/>
      <c r="D191" s="3"/>
      <c r="E191" s="3"/>
      <c r="F191" s="3"/>
      <c r="G191" s="3"/>
      <c r="H191" s="3"/>
      <c r="I191" s="3"/>
    </row>
    <row r="192">
      <c r="A192" s="3"/>
      <c r="B192" s="3"/>
      <c r="C192" s="3"/>
      <c r="D192" s="3"/>
      <c r="E192" s="3"/>
      <c r="F192" s="3"/>
      <c r="G192" s="3"/>
      <c r="H192" s="3"/>
      <c r="I192" s="3"/>
    </row>
    <row r="193">
      <c r="A193" s="3"/>
      <c r="B193" s="3"/>
      <c r="C193" s="3"/>
      <c r="D193" s="3"/>
      <c r="E193" s="3"/>
      <c r="F193" s="3"/>
      <c r="G193" s="3"/>
      <c r="H193" s="3"/>
      <c r="I193" s="3"/>
    </row>
    <row r="194">
      <c r="A194" s="3"/>
      <c r="B194" s="3"/>
      <c r="C194" s="3"/>
      <c r="D194" s="3"/>
      <c r="E194" s="3"/>
      <c r="F194" s="3"/>
      <c r="G194" s="3"/>
      <c r="H194" s="3"/>
      <c r="I194" s="3"/>
    </row>
    <row r="195">
      <c r="A195" s="3"/>
      <c r="B195" s="3"/>
      <c r="C195" s="3"/>
      <c r="D195" s="3"/>
      <c r="E195" s="3"/>
      <c r="F195" s="3"/>
      <c r="G195" s="3"/>
      <c r="H195" s="3"/>
      <c r="I195" s="3"/>
    </row>
    <row r="196">
      <c r="A196" s="3"/>
      <c r="B196" s="3"/>
      <c r="C196" s="3"/>
      <c r="D196" s="3"/>
      <c r="E196" s="3"/>
      <c r="F196" s="3"/>
      <c r="G196" s="3"/>
      <c r="H196" s="3"/>
      <c r="I196" s="3"/>
    </row>
    <row r="197">
      <c r="A197" s="3"/>
      <c r="B197" s="3"/>
      <c r="C197" s="3"/>
      <c r="D197" s="3"/>
      <c r="E197" s="3"/>
      <c r="F197" s="3"/>
      <c r="G197" s="3"/>
      <c r="H197" s="3"/>
      <c r="I197" s="3"/>
    </row>
    <row r="198">
      <c r="A198" s="3"/>
      <c r="B198" s="3"/>
      <c r="C198" s="3"/>
      <c r="D198" s="3"/>
      <c r="E198" s="3"/>
      <c r="F198" s="3"/>
      <c r="G198" s="3"/>
      <c r="H198" s="3"/>
      <c r="I198" s="3"/>
    </row>
    <row r="199">
      <c r="A199" s="3"/>
      <c r="B199" s="3"/>
      <c r="C199" s="3"/>
      <c r="D199" s="3"/>
      <c r="E199" s="3"/>
      <c r="F199" s="3"/>
      <c r="G199" s="3"/>
      <c r="H199" s="3"/>
      <c r="I199" s="3"/>
    </row>
    <row r="200">
      <c r="A200" s="3"/>
      <c r="B200" s="3"/>
      <c r="C200" s="3"/>
      <c r="D200" s="3"/>
      <c r="E200" s="3"/>
      <c r="F200" s="3"/>
      <c r="G200" s="3"/>
      <c r="H200" s="3"/>
      <c r="I200" s="3"/>
    </row>
    <row r="201">
      <c r="A201" s="3"/>
      <c r="B201" s="3"/>
      <c r="C201" s="3"/>
      <c r="D201" s="3"/>
      <c r="E201" s="3"/>
      <c r="F201" s="3"/>
      <c r="G201" s="3"/>
      <c r="H201" s="3"/>
      <c r="I201" s="3"/>
    </row>
    <row r="202">
      <c r="A202" s="3"/>
      <c r="B202" s="3"/>
      <c r="C202" s="3"/>
      <c r="D202" s="3"/>
      <c r="E202" s="3"/>
      <c r="F202" s="3"/>
      <c r="G202" s="3"/>
      <c r="H202" s="3"/>
      <c r="I202" s="3"/>
    </row>
    <row r="203">
      <c r="A203" s="3"/>
      <c r="B203" s="3"/>
      <c r="C203" s="3"/>
      <c r="D203" s="3"/>
      <c r="E203" s="3"/>
      <c r="F203" s="3"/>
      <c r="G203" s="3"/>
      <c r="H203" s="3"/>
      <c r="I203" s="3"/>
    </row>
    <row r="204">
      <c r="A204" s="3"/>
      <c r="B204" s="3"/>
      <c r="C204" s="3"/>
      <c r="D204" s="3"/>
      <c r="E204" s="3"/>
      <c r="F204" s="3"/>
      <c r="G204" s="3"/>
      <c r="H204" s="3"/>
      <c r="I204" s="3"/>
    </row>
    <row r="205">
      <c r="A205" s="3"/>
      <c r="B205" s="3"/>
      <c r="C205" s="3"/>
      <c r="D205" s="3"/>
      <c r="E205" s="3"/>
      <c r="F205" s="3"/>
      <c r="G205" s="3"/>
      <c r="H205" s="3"/>
      <c r="I205" s="3"/>
    </row>
    <row r="206">
      <c r="A206" s="3"/>
      <c r="B206" s="3"/>
      <c r="C206" s="3"/>
      <c r="D206" s="3"/>
      <c r="E206" s="3"/>
      <c r="F206" s="3"/>
      <c r="G206" s="3"/>
      <c r="H206" s="3"/>
      <c r="I206" s="3"/>
    </row>
    <row r="207">
      <c r="A207" s="3"/>
      <c r="B207" s="3"/>
      <c r="C207" s="3"/>
      <c r="D207" s="3"/>
      <c r="E207" s="3"/>
      <c r="F207" s="3"/>
      <c r="G207" s="3"/>
      <c r="H207" s="3"/>
      <c r="I207" s="3"/>
    </row>
    <row r="208">
      <c r="A208" s="3"/>
      <c r="B208" s="3"/>
      <c r="C208" s="3"/>
      <c r="D208" s="3"/>
      <c r="E208" s="3"/>
      <c r="F208" s="3"/>
      <c r="G208" s="3"/>
      <c r="H208" s="3"/>
      <c r="I208" s="3"/>
    </row>
    <row r="209">
      <c r="A209" s="3"/>
      <c r="B209" s="3"/>
      <c r="C209" s="3"/>
      <c r="D209" s="3"/>
      <c r="E209" s="3"/>
      <c r="F209" s="3"/>
      <c r="G209" s="3"/>
      <c r="H209" s="3"/>
      <c r="I209" s="3"/>
    </row>
    <row r="210">
      <c r="A210" s="3"/>
      <c r="B210" s="3"/>
      <c r="C210" s="3"/>
      <c r="D210" s="3"/>
      <c r="E210" s="3"/>
      <c r="F210" s="3"/>
      <c r="G210" s="3"/>
      <c r="H210" s="3"/>
      <c r="I210" s="3"/>
    </row>
    <row r="211">
      <c r="A211" s="3"/>
      <c r="B211" s="3"/>
      <c r="C211" s="3"/>
      <c r="D211" s="3"/>
      <c r="E211" s="3"/>
      <c r="F211" s="3"/>
      <c r="G211" s="3"/>
      <c r="H211" s="3"/>
      <c r="I211" s="3"/>
    </row>
    <row r="212">
      <c r="A212" s="3"/>
      <c r="B212" s="3"/>
      <c r="C212" s="3"/>
      <c r="D212" s="3"/>
      <c r="E212" s="3"/>
      <c r="F212" s="3"/>
      <c r="G212" s="3"/>
      <c r="H212" s="3"/>
      <c r="I212" s="3"/>
    </row>
    <row r="213">
      <c r="A213" s="3"/>
      <c r="B213" s="3"/>
      <c r="C213" s="3"/>
      <c r="D213" s="3"/>
      <c r="E213" s="3"/>
      <c r="F213" s="3"/>
      <c r="G213" s="3"/>
      <c r="H213" s="3"/>
      <c r="I213" s="3"/>
    </row>
    <row r="214">
      <c r="A214" s="3"/>
      <c r="B214" s="3"/>
      <c r="C214" s="3"/>
      <c r="D214" s="3"/>
      <c r="E214" s="3"/>
      <c r="F214" s="3"/>
      <c r="G214" s="3"/>
      <c r="H214" s="3"/>
      <c r="I214" s="3"/>
    </row>
    <row r="215">
      <c r="A215" s="3"/>
      <c r="B215" s="3"/>
      <c r="C215" s="3"/>
      <c r="D215" s="3"/>
      <c r="E215" s="3"/>
      <c r="F215" s="3"/>
      <c r="G215" s="3"/>
      <c r="H215" s="3"/>
      <c r="I215" s="3"/>
    </row>
    <row r="216">
      <c r="A216" s="3"/>
      <c r="B216" s="3"/>
      <c r="C216" s="3"/>
      <c r="D216" s="3"/>
      <c r="E216" s="3"/>
      <c r="F216" s="3"/>
      <c r="G216" s="3"/>
      <c r="H216" s="3"/>
      <c r="I216" s="3"/>
    </row>
    <row r="217">
      <c r="A217" s="3"/>
      <c r="B217" s="3"/>
      <c r="C217" s="3"/>
      <c r="D217" s="3"/>
      <c r="E217" s="3"/>
      <c r="F217" s="3"/>
      <c r="G217" s="3"/>
      <c r="H217" s="3"/>
      <c r="I217" s="3"/>
    </row>
    <row r="218">
      <c r="A218" s="3"/>
      <c r="B218" s="3"/>
      <c r="C218" s="3"/>
      <c r="D218" s="3"/>
      <c r="E218" s="3"/>
      <c r="F218" s="3"/>
      <c r="G218" s="3"/>
      <c r="H218" s="3"/>
      <c r="I218" s="3"/>
    </row>
    <row r="219">
      <c r="A219" s="3"/>
      <c r="B219" s="3"/>
      <c r="C219" s="3"/>
      <c r="D219" s="3"/>
      <c r="E219" s="3"/>
      <c r="F219" s="3"/>
      <c r="G219" s="3"/>
      <c r="H219" s="3"/>
      <c r="I219" s="3"/>
    </row>
    <row r="220">
      <c r="A220" s="3"/>
      <c r="B220" s="3"/>
      <c r="C220" s="3"/>
      <c r="D220" s="3"/>
      <c r="E220" s="3"/>
      <c r="F220" s="3"/>
      <c r="G220" s="3"/>
      <c r="H220" s="3"/>
      <c r="I220" s="3"/>
    </row>
    <row r="221">
      <c r="A221" s="3"/>
      <c r="B221" s="3"/>
      <c r="C221" s="3"/>
      <c r="D221" s="3"/>
      <c r="E221" s="3"/>
      <c r="F221" s="3"/>
      <c r="G221" s="3"/>
      <c r="H221" s="3"/>
      <c r="I221" s="3"/>
    </row>
    <row r="222">
      <c r="A222" s="3"/>
      <c r="B222" s="3"/>
      <c r="C222" s="3"/>
      <c r="D222" s="3"/>
      <c r="E222" s="3"/>
      <c r="F222" s="3"/>
      <c r="G222" s="3"/>
      <c r="H222" s="3"/>
      <c r="I222" s="3"/>
    </row>
    <row r="223">
      <c r="A223" s="3"/>
      <c r="B223" s="3"/>
      <c r="C223" s="3"/>
      <c r="D223" s="3"/>
      <c r="E223" s="3"/>
      <c r="F223" s="3"/>
      <c r="G223" s="3"/>
      <c r="H223" s="3"/>
      <c r="I223" s="3"/>
    </row>
    <row r="224">
      <c r="A224" s="3"/>
      <c r="B224" s="3"/>
      <c r="C224" s="3"/>
      <c r="D224" s="3"/>
      <c r="E224" s="3"/>
      <c r="F224" s="3"/>
      <c r="G224" s="3"/>
      <c r="H224" s="3"/>
      <c r="I224" s="3"/>
    </row>
    <row r="225">
      <c r="A225" s="3"/>
      <c r="B225" s="3"/>
      <c r="C225" s="3"/>
      <c r="D225" s="3"/>
      <c r="E225" s="3"/>
      <c r="F225" s="3"/>
      <c r="G225" s="3"/>
      <c r="H225" s="3"/>
      <c r="I225" s="3"/>
    </row>
    <row r="226">
      <c r="A226" s="3"/>
      <c r="B226" s="3"/>
      <c r="C226" s="3"/>
      <c r="D226" s="3"/>
      <c r="E226" s="3"/>
      <c r="F226" s="3"/>
      <c r="G226" s="3"/>
      <c r="H226" s="3"/>
      <c r="I226" s="3"/>
    </row>
    <row r="227">
      <c r="A227" s="3"/>
      <c r="B227" s="3"/>
      <c r="C227" s="3"/>
      <c r="D227" s="3"/>
      <c r="E227" s="3"/>
      <c r="F227" s="3"/>
      <c r="G227" s="3"/>
      <c r="H227" s="3"/>
      <c r="I227" s="3"/>
    </row>
    <row r="228">
      <c r="A228" s="3"/>
      <c r="B228" s="3"/>
      <c r="C228" s="3"/>
      <c r="D228" s="3"/>
      <c r="E228" s="3"/>
      <c r="F228" s="3"/>
      <c r="G228" s="3"/>
      <c r="H228" s="3"/>
      <c r="I228" s="3"/>
    </row>
    <row r="229">
      <c r="A229" s="3"/>
      <c r="B229" s="3"/>
      <c r="C229" s="3"/>
      <c r="D229" s="3"/>
      <c r="E229" s="3"/>
      <c r="F229" s="3"/>
      <c r="G229" s="3"/>
      <c r="H229" s="3"/>
      <c r="I229" s="3"/>
    </row>
    <row r="230">
      <c r="A230" s="3"/>
      <c r="B230" s="3"/>
      <c r="C230" s="3"/>
      <c r="D230" s="3"/>
      <c r="E230" s="3"/>
      <c r="F230" s="3"/>
      <c r="G230" s="3"/>
      <c r="H230" s="3"/>
      <c r="I230" s="3"/>
    </row>
    <row r="231">
      <c r="A231" s="3"/>
      <c r="B231" s="3"/>
      <c r="C231" s="3"/>
      <c r="D231" s="3"/>
      <c r="E231" s="3"/>
      <c r="F231" s="3"/>
      <c r="G231" s="3"/>
      <c r="H231" s="3"/>
      <c r="I231" s="3"/>
    </row>
    <row r="232">
      <c r="A232" s="3"/>
      <c r="B232" s="3"/>
      <c r="C232" s="3"/>
      <c r="D232" s="3"/>
      <c r="E232" s="3"/>
      <c r="F232" s="3"/>
      <c r="G232" s="3"/>
      <c r="H232" s="3"/>
      <c r="I232" s="3"/>
    </row>
    <row r="233">
      <c r="A233" s="3"/>
      <c r="B233" s="3"/>
      <c r="C233" s="3"/>
      <c r="D233" s="3"/>
      <c r="E233" s="3"/>
      <c r="F233" s="3"/>
      <c r="G233" s="3"/>
      <c r="H233" s="3"/>
      <c r="I233" s="3"/>
    </row>
    <row r="234">
      <c r="A234" s="3"/>
      <c r="B234" s="3"/>
      <c r="C234" s="3"/>
      <c r="D234" s="3"/>
      <c r="E234" s="3"/>
      <c r="F234" s="3"/>
      <c r="G234" s="3"/>
      <c r="H234" s="3"/>
      <c r="I234" s="3"/>
    </row>
    <row r="235">
      <c r="A235" s="3"/>
      <c r="B235" s="3"/>
      <c r="C235" s="3"/>
      <c r="D235" s="3"/>
      <c r="E235" s="3"/>
      <c r="F235" s="3"/>
      <c r="G235" s="3"/>
      <c r="H235" s="3"/>
      <c r="I235" s="3"/>
    </row>
    <row r="236">
      <c r="A236" s="3"/>
      <c r="B236" s="3"/>
      <c r="C236" s="3"/>
      <c r="D236" s="3"/>
      <c r="E236" s="3"/>
      <c r="F236" s="3"/>
      <c r="G236" s="3"/>
      <c r="H236" s="3"/>
      <c r="I236" s="3"/>
    </row>
    <row r="237">
      <c r="A237" s="3"/>
      <c r="B237" s="3"/>
      <c r="C237" s="3"/>
      <c r="D237" s="3"/>
      <c r="E237" s="3"/>
      <c r="F237" s="3"/>
      <c r="G237" s="3"/>
      <c r="H237" s="3"/>
      <c r="I237" s="3"/>
    </row>
    <row r="238">
      <c r="A238" s="3"/>
      <c r="B238" s="3"/>
      <c r="C238" s="3"/>
      <c r="D238" s="3"/>
      <c r="E238" s="3"/>
      <c r="F238" s="3"/>
      <c r="G238" s="3"/>
      <c r="H238" s="3"/>
      <c r="I238" s="3"/>
    </row>
    <row r="239">
      <c r="A239" s="3"/>
      <c r="B239" s="3"/>
      <c r="C239" s="3"/>
      <c r="D239" s="3"/>
      <c r="E239" s="3"/>
      <c r="F239" s="3"/>
      <c r="G239" s="3"/>
      <c r="H239" s="3"/>
      <c r="I239" s="3"/>
    </row>
    <row r="240">
      <c r="A240" s="3"/>
      <c r="B240" s="3"/>
      <c r="C240" s="3"/>
      <c r="D240" s="3"/>
      <c r="E240" s="3"/>
      <c r="F240" s="3"/>
      <c r="G240" s="3"/>
      <c r="H240" s="3"/>
      <c r="I240" s="3"/>
    </row>
    <row r="241">
      <c r="A241" s="3"/>
      <c r="B241" s="3"/>
      <c r="C241" s="3"/>
      <c r="D241" s="3"/>
      <c r="E241" s="3"/>
      <c r="F241" s="3"/>
      <c r="G241" s="3"/>
      <c r="H241" s="3"/>
      <c r="I241" s="3"/>
    </row>
    <row r="242">
      <c r="A242" s="3"/>
      <c r="B242" s="3"/>
      <c r="C242" s="3"/>
      <c r="D242" s="3"/>
      <c r="E242" s="3"/>
      <c r="F242" s="3"/>
      <c r="G242" s="3"/>
      <c r="H242" s="3"/>
      <c r="I242" s="3"/>
    </row>
    <row r="243">
      <c r="A243" s="3"/>
      <c r="B243" s="3"/>
      <c r="C243" s="3"/>
      <c r="D243" s="3"/>
      <c r="E243" s="3"/>
      <c r="F243" s="3"/>
      <c r="G243" s="3"/>
      <c r="H243" s="3"/>
      <c r="I243" s="3"/>
    </row>
    <row r="244">
      <c r="A244" s="3"/>
      <c r="B244" s="3"/>
      <c r="C244" s="3"/>
      <c r="D244" s="3"/>
      <c r="E244" s="3"/>
      <c r="F244" s="3"/>
      <c r="G244" s="3"/>
      <c r="H244" s="3"/>
      <c r="I244" s="3"/>
    </row>
    <row r="245">
      <c r="A245" s="3"/>
      <c r="B245" s="3"/>
      <c r="C245" s="3"/>
      <c r="D245" s="3"/>
      <c r="E245" s="3"/>
      <c r="F245" s="3"/>
      <c r="G245" s="3"/>
      <c r="H245" s="3"/>
      <c r="I245" s="3"/>
    </row>
    <row r="246">
      <c r="A246" s="3"/>
      <c r="B246" s="3"/>
      <c r="C246" s="3"/>
      <c r="D246" s="3"/>
      <c r="E246" s="3"/>
      <c r="F246" s="3"/>
      <c r="G246" s="3"/>
      <c r="H246" s="3"/>
      <c r="I246" s="3"/>
    </row>
    <row r="247">
      <c r="A247" s="3"/>
      <c r="B247" s="3"/>
      <c r="C247" s="3"/>
      <c r="D247" s="3"/>
      <c r="E247" s="3"/>
      <c r="F247" s="3"/>
      <c r="G247" s="3"/>
      <c r="H247" s="3"/>
      <c r="I247" s="3"/>
    </row>
    <row r="248">
      <c r="A248" s="3"/>
      <c r="B248" s="3"/>
      <c r="C248" s="3"/>
      <c r="D248" s="3"/>
      <c r="E248" s="3"/>
      <c r="F248" s="3"/>
      <c r="G248" s="3"/>
      <c r="H248" s="3"/>
      <c r="I248" s="3"/>
    </row>
    <row r="249">
      <c r="A249" s="3"/>
      <c r="B249" s="3"/>
      <c r="C249" s="3"/>
      <c r="D249" s="3"/>
      <c r="E249" s="3"/>
      <c r="F249" s="3"/>
      <c r="G249" s="3"/>
      <c r="H249" s="3"/>
      <c r="I249" s="3"/>
    </row>
    <row r="250">
      <c r="A250" s="3"/>
      <c r="B250" s="3"/>
      <c r="C250" s="3"/>
      <c r="D250" s="3"/>
      <c r="E250" s="3"/>
      <c r="F250" s="3"/>
      <c r="G250" s="3"/>
      <c r="H250" s="3"/>
      <c r="I250" s="3"/>
    </row>
    <row r="251">
      <c r="A251" s="3"/>
      <c r="B251" s="3"/>
      <c r="C251" s="3"/>
      <c r="D251" s="3"/>
      <c r="E251" s="3"/>
      <c r="F251" s="3"/>
      <c r="G251" s="3"/>
      <c r="H251" s="3"/>
      <c r="I251" s="3"/>
    </row>
    <row r="252">
      <c r="A252" s="3"/>
      <c r="B252" s="3"/>
      <c r="C252" s="3"/>
      <c r="D252" s="3"/>
      <c r="E252" s="3"/>
      <c r="F252" s="3"/>
      <c r="G252" s="3"/>
      <c r="H252" s="3"/>
      <c r="I252" s="3"/>
    </row>
    <row r="253">
      <c r="A253" s="3"/>
      <c r="B253" s="3"/>
      <c r="C253" s="3"/>
      <c r="D253" s="3"/>
      <c r="E253" s="3"/>
      <c r="F253" s="3"/>
      <c r="G253" s="3"/>
      <c r="H253" s="3"/>
      <c r="I253" s="3"/>
    </row>
    <row r="254">
      <c r="A254" s="3"/>
      <c r="B254" s="3"/>
      <c r="C254" s="3"/>
      <c r="D254" s="3"/>
      <c r="E254" s="3"/>
      <c r="F254" s="3"/>
      <c r="G254" s="3"/>
      <c r="H254" s="3"/>
      <c r="I254" s="3"/>
    </row>
    <row r="255">
      <c r="A255" s="3"/>
      <c r="B255" s="3"/>
      <c r="C255" s="3"/>
      <c r="D255" s="3"/>
      <c r="E255" s="3"/>
      <c r="F255" s="3"/>
      <c r="G255" s="3"/>
      <c r="H255" s="3"/>
      <c r="I255" s="3"/>
    </row>
    <row r="256">
      <c r="A256" s="3"/>
      <c r="B256" s="3"/>
      <c r="C256" s="3"/>
      <c r="D256" s="3"/>
      <c r="E256" s="3"/>
      <c r="F256" s="3"/>
      <c r="G256" s="3"/>
      <c r="H256" s="3"/>
      <c r="I256" s="3"/>
    </row>
    <row r="257">
      <c r="A257" s="3"/>
      <c r="B257" s="3"/>
      <c r="C257" s="3"/>
      <c r="D257" s="3"/>
      <c r="E257" s="3"/>
      <c r="F257" s="3"/>
      <c r="G257" s="3"/>
      <c r="H257" s="3"/>
      <c r="I257" s="3"/>
    </row>
    <row r="258">
      <c r="A258" s="3"/>
      <c r="B258" s="3"/>
      <c r="C258" s="3"/>
      <c r="D258" s="3"/>
      <c r="E258" s="3"/>
      <c r="F258" s="3"/>
      <c r="G258" s="3"/>
      <c r="H258" s="3"/>
      <c r="I258" s="3"/>
    </row>
    <row r="259">
      <c r="A259" s="3"/>
      <c r="B259" s="3"/>
      <c r="C259" s="3"/>
      <c r="D259" s="3"/>
      <c r="E259" s="3"/>
      <c r="F259" s="3"/>
      <c r="G259" s="3"/>
      <c r="H259" s="3"/>
      <c r="I259" s="3"/>
    </row>
    <row r="260">
      <c r="A260" s="3"/>
      <c r="B260" s="3"/>
      <c r="C260" s="3"/>
      <c r="D260" s="3"/>
      <c r="E260" s="3"/>
      <c r="F260" s="3"/>
      <c r="G260" s="3"/>
      <c r="H260" s="3"/>
      <c r="I260" s="3"/>
    </row>
    <row r="261">
      <c r="A261" s="3"/>
      <c r="B261" s="3"/>
      <c r="C261" s="3"/>
      <c r="D261" s="3"/>
      <c r="E261" s="3"/>
      <c r="F261" s="3"/>
      <c r="G261" s="3"/>
      <c r="H261" s="3"/>
      <c r="I261" s="3"/>
    </row>
    <row r="262">
      <c r="A262" s="3"/>
      <c r="B262" s="3"/>
      <c r="C262" s="3"/>
      <c r="D262" s="3"/>
      <c r="E262" s="3"/>
      <c r="F262" s="3"/>
      <c r="G262" s="3"/>
      <c r="H262" s="3"/>
      <c r="I262" s="3"/>
    </row>
    <row r="263">
      <c r="A263" s="3"/>
      <c r="B263" s="3"/>
      <c r="C263" s="3"/>
      <c r="D263" s="3"/>
      <c r="E263" s="3"/>
      <c r="F263" s="3"/>
      <c r="G263" s="3"/>
      <c r="H263" s="3"/>
      <c r="I263" s="3"/>
    </row>
    <row r="264">
      <c r="A264" s="3"/>
      <c r="B264" s="3"/>
      <c r="C264" s="3"/>
      <c r="D264" s="3"/>
      <c r="E264" s="3"/>
      <c r="F264" s="3"/>
      <c r="G264" s="3"/>
      <c r="H264" s="3"/>
      <c r="I264" s="3"/>
    </row>
    <row r="265">
      <c r="A265" s="3"/>
      <c r="B265" s="3"/>
      <c r="C265" s="3"/>
      <c r="D265" s="3"/>
      <c r="E265" s="3"/>
      <c r="F265" s="3"/>
      <c r="G265" s="3"/>
      <c r="H265" s="3"/>
      <c r="I265" s="3"/>
    </row>
    <row r="266">
      <c r="A266" s="3"/>
      <c r="B266" s="3"/>
      <c r="C266" s="3"/>
      <c r="D266" s="3"/>
      <c r="E266" s="3"/>
      <c r="F266" s="3"/>
      <c r="G266" s="3"/>
      <c r="H266" s="3"/>
      <c r="I266" s="3"/>
    </row>
    <row r="267">
      <c r="A267" s="3"/>
      <c r="B267" s="3"/>
      <c r="C267" s="3"/>
      <c r="D267" s="3"/>
      <c r="E267" s="3"/>
      <c r="F267" s="3"/>
      <c r="G267" s="3"/>
      <c r="H267" s="3"/>
      <c r="I267" s="3"/>
    </row>
    <row r="268">
      <c r="A268" s="3"/>
      <c r="B268" s="3"/>
      <c r="C268" s="3"/>
      <c r="D268" s="3"/>
      <c r="E268" s="3"/>
      <c r="F268" s="3"/>
      <c r="G268" s="3"/>
      <c r="H268" s="3"/>
      <c r="I268" s="3"/>
    </row>
    <row r="269">
      <c r="A269" s="3"/>
      <c r="B269" s="3"/>
      <c r="C269" s="3"/>
      <c r="D269" s="3"/>
      <c r="E269" s="3"/>
      <c r="F269" s="3"/>
      <c r="G269" s="3"/>
      <c r="H269" s="3"/>
      <c r="I269" s="3"/>
    </row>
    <row r="270">
      <c r="A270" s="3"/>
      <c r="B270" s="3"/>
      <c r="C270" s="3"/>
      <c r="D270" s="3"/>
      <c r="E270" s="3"/>
      <c r="F270" s="3"/>
      <c r="G270" s="3"/>
      <c r="H270" s="3"/>
      <c r="I270" s="3"/>
    </row>
    <row r="271">
      <c r="A271" s="3"/>
      <c r="B271" s="3"/>
      <c r="C271" s="3"/>
      <c r="D271" s="3"/>
      <c r="E271" s="3"/>
      <c r="F271" s="3"/>
      <c r="G271" s="3"/>
      <c r="H271" s="3"/>
      <c r="I271" s="3"/>
    </row>
    <row r="272">
      <c r="A272" s="3"/>
      <c r="B272" s="3"/>
      <c r="C272" s="3"/>
      <c r="D272" s="3"/>
      <c r="E272" s="3"/>
      <c r="F272" s="3"/>
      <c r="G272" s="3"/>
      <c r="H272" s="3"/>
      <c r="I272" s="3"/>
    </row>
    <row r="273">
      <c r="A273" s="3"/>
      <c r="B273" s="3"/>
      <c r="C273" s="3"/>
      <c r="D273" s="3"/>
      <c r="E273" s="3"/>
      <c r="F273" s="3"/>
      <c r="G273" s="3"/>
      <c r="H273" s="3"/>
      <c r="I273" s="3"/>
    </row>
    <row r="274">
      <c r="A274" s="3"/>
      <c r="B274" s="3"/>
      <c r="C274" s="3"/>
      <c r="D274" s="3"/>
      <c r="E274" s="3"/>
      <c r="F274" s="3"/>
      <c r="G274" s="3"/>
      <c r="H274" s="3"/>
      <c r="I274" s="3"/>
    </row>
    <row r="275">
      <c r="A275" s="3"/>
      <c r="B275" s="3"/>
      <c r="C275" s="3"/>
      <c r="D275" s="3"/>
      <c r="E275" s="3"/>
      <c r="F275" s="3"/>
      <c r="G275" s="3"/>
      <c r="H275" s="3"/>
      <c r="I275" s="3"/>
    </row>
    <row r="276">
      <c r="A276" s="3"/>
      <c r="B276" s="3"/>
      <c r="C276" s="3"/>
      <c r="D276" s="3"/>
      <c r="E276" s="3"/>
      <c r="F276" s="3"/>
      <c r="G276" s="3"/>
      <c r="H276" s="3"/>
      <c r="I276" s="3"/>
    </row>
    <row r="277">
      <c r="A277" s="3"/>
      <c r="B277" s="3"/>
      <c r="C277" s="3"/>
      <c r="D277" s="3"/>
      <c r="E277" s="3"/>
      <c r="F277" s="3"/>
      <c r="G277" s="3"/>
      <c r="H277" s="3"/>
      <c r="I277" s="3"/>
    </row>
    <row r="278">
      <c r="A278" s="3"/>
      <c r="B278" s="3"/>
      <c r="C278" s="3"/>
      <c r="D278" s="3"/>
      <c r="E278" s="3"/>
      <c r="F278" s="3"/>
      <c r="G278" s="3"/>
      <c r="H278" s="3"/>
      <c r="I278" s="3"/>
    </row>
    <row r="279">
      <c r="A279" s="3"/>
      <c r="B279" s="3"/>
      <c r="C279" s="3"/>
      <c r="D279" s="3"/>
      <c r="E279" s="3"/>
      <c r="F279" s="3"/>
      <c r="G279" s="3"/>
      <c r="H279" s="3"/>
      <c r="I279" s="3"/>
    </row>
    <row r="280">
      <c r="A280" s="3"/>
      <c r="B280" s="3"/>
      <c r="C280" s="3"/>
      <c r="D280" s="3"/>
      <c r="E280" s="3"/>
      <c r="F280" s="3"/>
      <c r="G280" s="3"/>
      <c r="H280" s="3"/>
      <c r="I280" s="3"/>
    </row>
    <row r="281">
      <c r="A281" s="3"/>
      <c r="B281" s="3"/>
      <c r="C281" s="3"/>
      <c r="D281" s="3"/>
      <c r="E281" s="3"/>
      <c r="F281" s="3"/>
      <c r="G281" s="3"/>
      <c r="H281" s="3"/>
      <c r="I281" s="3"/>
    </row>
    <row r="282">
      <c r="A282" s="3"/>
      <c r="B282" s="3"/>
      <c r="C282" s="3"/>
      <c r="D282" s="3"/>
      <c r="E282" s="3"/>
      <c r="F282" s="3"/>
      <c r="G282" s="3"/>
      <c r="H282" s="3"/>
      <c r="I282" s="3"/>
    </row>
    <row r="283">
      <c r="A283" s="3"/>
      <c r="B283" s="3"/>
      <c r="C283" s="3"/>
      <c r="D283" s="3"/>
      <c r="E283" s="3"/>
      <c r="F283" s="3"/>
      <c r="G283" s="3"/>
      <c r="H283" s="3"/>
      <c r="I283" s="3"/>
    </row>
    <row r="284">
      <c r="A284" s="3"/>
      <c r="B284" s="3"/>
      <c r="C284" s="3"/>
      <c r="D284" s="3"/>
      <c r="E284" s="3"/>
      <c r="F284" s="3"/>
      <c r="G284" s="3"/>
      <c r="H284" s="3"/>
      <c r="I284" s="3"/>
    </row>
    <row r="285">
      <c r="A285" s="3"/>
      <c r="B285" s="3"/>
      <c r="C285" s="3"/>
      <c r="D285" s="3"/>
      <c r="E285" s="3"/>
      <c r="F285" s="3"/>
      <c r="G285" s="3"/>
      <c r="H285" s="3"/>
      <c r="I285" s="3"/>
    </row>
    <row r="286">
      <c r="A286" s="3"/>
      <c r="B286" s="3"/>
      <c r="C286" s="3"/>
      <c r="D286" s="3"/>
      <c r="E286" s="3"/>
      <c r="F286" s="3"/>
      <c r="G286" s="3"/>
      <c r="H286" s="3"/>
      <c r="I286" s="3"/>
    </row>
    <row r="287">
      <c r="A287" s="3"/>
      <c r="B287" s="3"/>
      <c r="C287" s="3"/>
      <c r="D287" s="3"/>
      <c r="E287" s="3"/>
      <c r="F287" s="3"/>
      <c r="G287" s="3"/>
      <c r="H287" s="3"/>
      <c r="I287" s="3"/>
    </row>
    <row r="288">
      <c r="A288" s="3"/>
      <c r="B288" s="3"/>
      <c r="C288" s="3"/>
      <c r="D288" s="3"/>
      <c r="E288" s="3"/>
      <c r="F288" s="3"/>
      <c r="G288" s="3"/>
      <c r="H288" s="3"/>
      <c r="I288" s="3"/>
    </row>
    <row r="289">
      <c r="A289" s="3"/>
      <c r="B289" s="3"/>
      <c r="C289" s="3"/>
      <c r="D289" s="3"/>
      <c r="E289" s="3"/>
      <c r="F289" s="3"/>
      <c r="G289" s="3"/>
      <c r="H289" s="3"/>
      <c r="I289" s="3"/>
    </row>
    <row r="290">
      <c r="A290" s="3"/>
      <c r="B290" s="3"/>
      <c r="C290" s="3"/>
      <c r="D290" s="3"/>
      <c r="E290" s="3"/>
      <c r="F290" s="3"/>
      <c r="G290" s="3"/>
      <c r="H290" s="3"/>
      <c r="I290" s="3"/>
    </row>
    <row r="291">
      <c r="A291" s="3"/>
      <c r="B291" s="3"/>
      <c r="C291" s="3"/>
      <c r="D291" s="3"/>
      <c r="E291" s="3"/>
      <c r="F291" s="3"/>
      <c r="G291" s="3"/>
      <c r="H291" s="3"/>
      <c r="I291" s="3"/>
    </row>
    <row r="292">
      <c r="A292" s="3"/>
      <c r="B292" s="3"/>
      <c r="C292" s="3"/>
      <c r="D292" s="3"/>
      <c r="E292" s="3"/>
      <c r="F292" s="3"/>
      <c r="G292" s="3"/>
      <c r="H292" s="3"/>
      <c r="I292" s="3"/>
    </row>
    <row r="293">
      <c r="A293" s="3"/>
      <c r="B293" s="3"/>
      <c r="C293" s="3"/>
      <c r="D293" s="3"/>
      <c r="E293" s="3"/>
      <c r="F293" s="3"/>
      <c r="G293" s="3"/>
      <c r="H293" s="3"/>
      <c r="I293" s="3"/>
    </row>
    <row r="294">
      <c r="A294" s="3"/>
      <c r="B294" s="3"/>
      <c r="C294" s="3"/>
      <c r="D294" s="3"/>
      <c r="E294" s="3"/>
      <c r="F294" s="3"/>
      <c r="G294" s="3"/>
      <c r="H294" s="3"/>
      <c r="I294" s="3"/>
    </row>
    <row r="295">
      <c r="A295" s="3"/>
      <c r="B295" s="3"/>
      <c r="C295" s="3"/>
      <c r="D295" s="3"/>
      <c r="E295" s="3"/>
      <c r="F295" s="3"/>
      <c r="G295" s="3"/>
      <c r="H295" s="3"/>
      <c r="I295" s="3"/>
    </row>
    <row r="296">
      <c r="A296" s="3"/>
      <c r="B296" s="3"/>
      <c r="C296" s="3"/>
      <c r="D296" s="3"/>
      <c r="E296" s="3"/>
      <c r="F296" s="3"/>
      <c r="G296" s="3"/>
      <c r="H296" s="3"/>
      <c r="I296" s="3"/>
    </row>
    <row r="297">
      <c r="A297" s="3"/>
      <c r="B297" s="3"/>
      <c r="C297" s="3"/>
      <c r="D297" s="3"/>
      <c r="E297" s="3"/>
      <c r="F297" s="3"/>
      <c r="G297" s="3"/>
      <c r="H297" s="3"/>
      <c r="I297" s="3"/>
    </row>
    <row r="298">
      <c r="A298" s="3"/>
      <c r="B298" s="3"/>
      <c r="C298" s="3"/>
      <c r="D298" s="3"/>
      <c r="E298" s="3"/>
      <c r="F298" s="3"/>
      <c r="G298" s="3"/>
      <c r="H298" s="3"/>
      <c r="I298" s="3"/>
    </row>
    <row r="299">
      <c r="A299" s="3"/>
      <c r="B299" s="3"/>
      <c r="C299" s="3"/>
      <c r="D299" s="3"/>
      <c r="E299" s="3"/>
      <c r="F299" s="3"/>
      <c r="G299" s="3"/>
      <c r="H299" s="3"/>
      <c r="I299" s="3"/>
    </row>
    <row r="300">
      <c r="A300" s="3"/>
      <c r="B300" s="3"/>
      <c r="C300" s="3"/>
      <c r="D300" s="3"/>
      <c r="E300" s="3"/>
      <c r="F300" s="3"/>
      <c r="G300" s="3"/>
      <c r="H300" s="3"/>
      <c r="I300" s="3"/>
    </row>
    <row r="301">
      <c r="A301" s="3"/>
      <c r="B301" s="3"/>
      <c r="C301" s="3"/>
      <c r="D301" s="3"/>
      <c r="E301" s="3"/>
      <c r="F301" s="3"/>
      <c r="G301" s="3"/>
      <c r="H301" s="3"/>
      <c r="I301" s="3"/>
    </row>
    <row r="302">
      <c r="A302" s="3"/>
      <c r="B302" s="3"/>
      <c r="C302" s="3"/>
      <c r="D302" s="3"/>
      <c r="E302" s="3"/>
      <c r="F302" s="3"/>
      <c r="G302" s="3"/>
      <c r="H302" s="3"/>
      <c r="I302" s="3"/>
    </row>
    <row r="303">
      <c r="A303" s="3"/>
      <c r="B303" s="3"/>
      <c r="C303" s="3"/>
      <c r="D303" s="3"/>
      <c r="E303" s="3"/>
      <c r="F303" s="3"/>
      <c r="G303" s="3"/>
      <c r="H303" s="3"/>
      <c r="I303" s="3"/>
    </row>
    <row r="304">
      <c r="A304" s="3"/>
      <c r="B304" s="3"/>
      <c r="C304" s="3"/>
      <c r="D304" s="3"/>
      <c r="E304" s="3"/>
      <c r="F304" s="3"/>
      <c r="G304" s="3"/>
      <c r="H304" s="3"/>
      <c r="I304" s="3"/>
    </row>
    <row r="305">
      <c r="A305" s="3"/>
      <c r="B305" s="3"/>
      <c r="C305" s="3"/>
      <c r="D305" s="3"/>
      <c r="E305" s="3"/>
      <c r="F305" s="3"/>
      <c r="G305" s="3"/>
      <c r="H305" s="3"/>
      <c r="I305" s="3"/>
    </row>
    <row r="306">
      <c r="A306" s="3"/>
      <c r="B306" s="3"/>
      <c r="C306" s="3"/>
      <c r="D306" s="3"/>
      <c r="E306" s="3"/>
      <c r="F306" s="3"/>
      <c r="G306" s="3"/>
      <c r="H306" s="3"/>
      <c r="I306" s="3"/>
    </row>
    <row r="307">
      <c r="A307" s="3"/>
      <c r="B307" s="3"/>
      <c r="C307" s="3"/>
      <c r="D307" s="3"/>
      <c r="E307" s="3"/>
      <c r="F307" s="3"/>
      <c r="G307" s="3"/>
      <c r="H307" s="3"/>
      <c r="I307" s="3"/>
    </row>
    <row r="308">
      <c r="A308" s="3"/>
      <c r="B308" s="3"/>
      <c r="C308" s="3"/>
      <c r="D308" s="3"/>
      <c r="E308" s="3"/>
      <c r="F308" s="3"/>
      <c r="G308" s="3"/>
      <c r="H308" s="3"/>
      <c r="I308" s="3"/>
    </row>
    <row r="309">
      <c r="A309" s="3"/>
      <c r="B309" s="3"/>
      <c r="C309" s="3"/>
      <c r="D309" s="3"/>
      <c r="E309" s="3"/>
      <c r="F309" s="3"/>
      <c r="G309" s="3"/>
      <c r="H309" s="3"/>
      <c r="I309" s="3"/>
    </row>
    <row r="310">
      <c r="A310" s="3"/>
      <c r="B310" s="3"/>
      <c r="C310" s="3"/>
      <c r="D310" s="3"/>
      <c r="E310" s="3"/>
      <c r="F310" s="3"/>
      <c r="G310" s="3"/>
      <c r="H310" s="3"/>
      <c r="I310" s="3"/>
    </row>
    <row r="311">
      <c r="A311" s="3"/>
      <c r="B311" s="3"/>
      <c r="C311" s="3"/>
      <c r="D311" s="3"/>
      <c r="E311" s="3"/>
      <c r="F311" s="3"/>
      <c r="G311" s="3"/>
      <c r="H311" s="3"/>
      <c r="I311" s="3"/>
    </row>
    <row r="312">
      <c r="A312" s="3"/>
      <c r="B312" s="3"/>
      <c r="C312" s="3"/>
      <c r="D312" s="3"/>
      <c r="E312" s="3"/>
      <c r="F312" s="3"/>
      <c r="G312" s="3"/>
      <c r="H312" s="3"/>
      <c r="I312" s="3"/>
    </row>
    <row r="313">
      <c r="A313" s="3"/>
      <c r="B313" s="3"/>
      <c r="C313" s="3"/>
      <c r="D313" s="3"/>
      <c r="E313" s="3"/>
      <c r="F313" s="3"/>
      <c r="G313" s="3"/>
      <c r="H313" s="3"/>
      <c r="I313" s="3"/>
    </row>
    <row r="314">
      <c r="A314" s="3"/>
      <c r="B314" s="3"/>
      <c r="C314" s="3"/>
      <c r="D314" s="3"/>
      <c r="E314" s="3"/>
      <c r="F314" s="3"/>
      <c r="G314" s="3"/>
      <c r="H314" s="3"/>
      <c r="I314" s="3"/>
    </row>
    <row r="315">
      <c r="A315" s="3"/>
      <c r="B315" s="3"/>
      <c r="C315" s="3"/>
      <c r="D315" s="3"/>
      <c r="E315" s="3"/>
      <c r="F315" s="3"/>
      <c r="G315" s="3"/>
      <c r="H315" s="3"/>
      <c r="I315" s="3"/>
    </row>
    <row r="316">
      <c r="A316" s="3"/>
      <c r="B316" s="3"/>
      <c r="C316" s="3"/>
      <c r="D316" s="3"/>
      <c r="E316" s="3"/>
      <c r="F316" s="3"/>
      <c r="G316" s="3"/>
      <c r="H316" s="3"/>
      <c r="I316" s="3"/>
    </row>
    <row r="317">
      <c r="A317" s="3"/>
      <c r="B317" s="3"/>
      <c r="C317" s="3"/>
      <c r="D317" s="3"/>
      <c r="E317" s="3"/>
      <c r="F317" s="3"/>
      <c r="G317" s="3"/>
      <c r="H317" s="3"/>
      <c r="I317" s="3"/>
    </row>
    <row r="318">
      <c r="A318" s="3"/>
      <c r="B318" s="3"/>
      <c r="C318" s="3"/>
      <c r="D318" s="3"/>
      <c r="E318" s="3"/>
      <c r="F318" s="3"/>
      <c r="G318" s="3"/>
      <c r="H318" s="3"/>
      <c r="I318" s="3"/>
    </row>
    <row r="319">
      <c r="A319" s="3"/>
      <c r="B319" s="3"/>
      <c r="C319" s="3"/>
      <c r="D319" s="3"/>
      <c r="E319" s="3"/>
      <c r="F319" s="3"/>
      <c r="G319" s="3"/>
      <c r="H319" s="3"/>
      <c r="I319" s="3"/>
    </row>
    <row r="320">
      <c r="A320" s="3"/>
      <c r="B320" s="3"/>
      <c r="C320" s="3"/>
      <c r="D320" s="3"/>
      <c r="E320" s="3"/>
      <c r="F320" s="3"/>
      <c r="G320" s="3"/>
      <c r="H320" s="3"/>
      <c r="I320" s="3"/>
    </row>
    <row r="321">
      <c r="A321" s="3"/>
      <c r="B321" s="3"/>
      <c r="C321" s="3"/>
      <c r="D321" s="3"/>
      <c r="E321" s="3"/>
      <c r="F321" s="3"/>
      <c r="G321" s="3"/>
      <c r="H321" s="3"/>
      <c r="I321" s="3"/>
    </row>
    <row r="322">
      <c r="A322" s="3"/>
      <c r="B322" s="3"/>
      <c r="C322" s="3"/>
      <c r="D322" s="3"/>
      <c r="E322" s="3"/>
      <c r="F322" s="3"/>
      <c r="G322" s="3"/>
      <c r="H322" s="3"/>
      <c r="I322" s="3"/>
    </row>
    <row r="323">
      <c r="A323" s="3"/>
      <c r="B323" s="3"/>
      <c r="C323" s="3"/>
      <c r="D323" s="3"/>
      <c r="E323" s="3"/>
      <c r="F323" s="3"/>
      <c r="G323" s="3"/>
      <c r="H323" s="3"/>
      <c r="I323" s="3"/>
    </row>
    <row r="324">
      <c r="A324" s="3"/>
      <c r="B324" s="3"/>
      <c r="C324" s="3"/>
      <c r="D324" s="3"/>
      <c r="E324" s="3"/>
      <c r="F324" s="3"/>
      <c r="G324" s="3"/>
      <c r="H324" s="3"/>
      <c r="I324" s="3"/>
    </row>
    <row r="325">
      <c r="A325" s="3"/>
      <c r="B325" s="3"/>
      <c r="C325" s="3"/>
      <c r="D325" s="3"/>
      <c r="E325" s="3"/>
      <c r="F325" s="3"/>
      <c r="G325" s="3"/>
      <c r="H325" s="3"/>
      <c r="I325" s="3"/>
    </row>
    <row r="326">
      <c r="A326" s="3"/>
      <c r="B326" s="3"/>
      <c r="C326" s="3"/>
      <c r="D326" s="3"/>
      <c r="E326" s="3"/>
      <c r="F326" s="3"/>
      <c r="G326" s="3"/>
      <c r="H326" s="3"/>
      <c r="I326" s="3"/>
    </row>
    <row r="327">
      <c r="A327" s="3"/>
      <c r="B327" s="3"/>
      <c r="C327" s="3"/>
      <c r="D327" s="3"/>
      <c r="E327" s="3"/>
      <c r="F327" s="3"/>
      <c r="G327" s="3"/>
      <c r="H327" s="3"/>
      <c r="I327" s="3"/>
    </row>
    <row r="328">
      <c r="A328" s="3"/>
      <c r="B328" s="3"/>
      <c r="C328" s="3"/>
      <c r="D328" s="3"/>
      <c r="E328" s="3"/>
      <c r="F328" s="3"/>
      <c r="G328" s="3"/>
      <c r="H328" s="3"/>
      <c r="I328" s="3"/>
    </row>
    <row r="329">
      <c r="A329" s="3"/>
      <c r="B329" s="3"/>
      <c r="C329" s="3"/>
      <c r="D329" s="3"/>
      <c r="E329" s="3"/>
      <c r="F329" s="3"/>
      <c r="G329" s="3"/>
      <c r="H329" s="3"/>
      <c r="I329" s="3"/>
    </row>
    <row r="330">
      <c r="A330" s="3"/>
      <c r="B330" s="3"/>
      <c r="C330" s="3"/>
      <c r="D330" s="3"/>
      <c r="E330" s="3"/>
      <c r="F330" s="3"/>
      <c r="G330" s="3"/>
      <c r="H330" s="3"/>
      <c r="I330" s="3"/>
    </row>
    <row r="331">
      <c r="A331" s="3"/>
      <c r="B331" s="3"/>
      <c r="C331" s="3"/>
      <c r="D331" s="3"/>
      <c r="E331" s="3"/>
      <c r="F331" s="3"/>
      <c r="G331" s="3"/>
      <c r="H331" s="3"/>
      <c r="I331" s="3"/>
    </row>
    <row r="332">
      <c r="A332" s="3"/>
      <c r="B332" s="3"/>
      <c r="C332" s="3"/>
      <c r="D332" s="3"/>
      <c r="E332" s="3"/>
      <c r="F332" s="3"/>
      <c r="G332" s="3"/>
      <c r="H332" s="3"/>
      <c r="I332" s="3"/>
    </row>
    <row r="333">
      <c r="A333" s="3"/>
      <c r="B333" s="3"/>
      <c r="C333" s="3"/>
      <c r="D333" s="3"/>
      <c r="E333" s="3"/>
      <c r="F333" s="3"/>
      <c r="G333" s="3"/>
      <c r="H333" s="3"/>
      <c r="I333" s="3"/>
    </row>
    <row r="334">
      <c r="A334" s="3"/>
      <c r="B334" s="3"/>
      <c r="C334" s="3"/>
      <c r="D334" s="3"/>
      <c r="E334" s="3"/>
      <c r="F334" s="3"/>
      <c r="G334" s="3"/>
      <c r="H334" s="3"/>
      <c r="I334" s="3"/>
    </row>
    <row r="335">
      <c r="A335" s="3"/>
      <c r="B335" s="3"/>
      <c r="C335" s="3"/>
      <c r="D335" s="3"/>
      <c r="E335" s="3"/>
      <c r="F335" s="3"/>
      <c r="G335" s="3"/>
      <c r="H335" s="3"/>
      <c r="I335" s="3"/>
    </row>
    <row r="336">
      <c r="A336" s="3"/>
      <c r="B336" s="3"/>
      <c r="C336" s="3"/>
      <c r="D336" s="3"/>
      <c r="E336" s="3"/>
      <c r="F336" s="3"/>
      <c r="G336" s="3"/>
      <c r="H336" s="3"/>
      <c r="I336" s="3"/>
    </row>
    <row r="337">
      <c r="A337" s="3"/>
      <c r="B337" s="3"/>
      <c r="C337" s="3"/>
      <c r="D337" s="3"/>
      <c r="E337" s="3"/>
      <c r="F337" s="3"/>
      <c r="G337" s="3"/>
      <c r="H337" s="3"/>
      <c r="I337" s="3"/>
    </row>
    <row r="338">
      <c r="A338" s="3"/>
      <c r="B338" s="3"/>
      <c r="C338" s="3"/>
      <c r="D338" s="3"/>
      <c r="E338" s="3"/>
      <c r="F338" s="3"/>
      <c r="G338" s="3"/>
      <c r="H338" s="3"/>
      <c r="I338" s="3"/>
    </row>
    <row r="339">
      <c r="A339" s="3"/>
      <c r="B339" s="3"/>
      <c r="C339" s="3"/>
      <c r="D339" s="3"/>
      <c r="E339" s="3"/>
      <c r="F339" s="3"/>
      <c r="G339" s="3"/>
      <c r="H339" s="3"/>
      <c r="I339" s="3"/>
    </row>
    <row r="340">
      <c r="A340" s="3"/>
      <c r="B340" s="3"/>
      <c r="C340" s="3"/>
      <c r="D340" s="3"/>
      <c r="E340" s="3"/>
      <c r="F340" s="3"/>
      <c r="G340" s="3"/>
      <c r="H340" s="3"/>
      <c r="I340" s="3"/>
    </row>
    <row r="341">
      <c r="A341" s="3"/>
      <c r="B341" s="3"/>
      <c r="C341" s="3"/>
      <c r="D341" s="3"/>
      <c r="E341" s="3"/>
      <c r="F341" s="3"/>
      <c r="G341" s="3"/>
      <c r="H341" s="3"/>
      <c r="I341" s="3"/>
    </row>
    <row r="342">
      <c r="A342" s="3"/>
      <c r="B342" s="3"/>
      <c r="C342" s="3"/>
      <c r="D342" s="3"/>
      <c r="E342" s="3"/>
      <c r="F342" s="3"/>
      <c r="G342" s="3"/>
      <c r="H342" s="3"/>
      <c r="I342" s="3"/>
    </row>
    <row r="343">
      <c r="A343" s="3"/>
      <c r="B343" s="3"/>
      <c r="C343" s="3"/>
      <c r="D343" s="3"/>
      <c r="E343" s="3"/>
      <c r="F343" s="3"/>
      <c r="G343" s="3"/>
      <c r="H343" s="3"/>
      <c r="I343" s="3"/>
    </row>
    <row r="344">
      <c r="A344" s="3"/>
      <c r="B344" s="3"/>
      <c r="C344" s="3"/>
      <c r="D344" s="3"/>
      <c r="E344" s="3"/>
      <c r="F344" s="3"/>
      <c r="G344" s="3"/>
      <c r="H344" s="3"/>
      <c r="I344" s="3"/>
    </row>
    <row r="345">
      <c r="A345" s="3"/>
      <c r="B345" s="3"/>
      <c r="C345" s="3"/>
      <c r="D345" s="3"/>
      <c r="E345" s="3"/>
      <c r="F345" s="3"/>
      <c r="G345" s="3"/>
      <c r="H345" s="3"/>
      <c r="I345" s="3"/>
    </row>
    <row r="346">
      <c r="A346" s="3"/>
      <c r="B346" s="3"/>
      <c r="C346" s="3"/>
      <c r="D346" s="3"/>
      <c r="E346" s="3"/>
      <c r="F346" s="3"/>
      <c r="G346" s="3"/>
      <c r="H346" s="3"/>
      <c r="I346" s="3"/>
    </row>
    <row r="347">
      <c r="A347" s="3"/>
      <c r="B347" s="3"/>
      <c r="C347" s="3"/>
      <c r="D347" s="3"/>
      <c r="E347" s="3"/>
      <c r="F347" s="3"/>
      <c r="G347" s="3"/>
      <c r="H347" s="3"/>
      <c r="I347" s="3"/>
    </row>
    <row r="348">
      <c r="A348" s="3"/>
      <c r="B348" s="3"/>
      <c r="C348" s="3"/>
      <c r="D348" s="3"/>
      <c r="E348" s="3"/>
      <c r="F348" s="3"/>
      <c r="G348" s="3"/>
      <c r="H348" s="3"/>
      <c r="I348" s="3"/>
    </row>
    <row r="349">
      <c r="A349" s="3"/>
      <c r="B349" s="3"/>
      <c r="C349" s="3"/>
      <c r="D349" s="3"/>
      <c r="E349" s="3"/>
      <c r="F349" s="3"/>
      <c r="G349" s="3"/>
      <c r="H349" s="3"/>
      <c r="I349" s="3"/>
    </row>
    <row r="350">
      <c r="A350" s="3"/>
      <c r="B350" s="3"/>
      <c r="C350" s="3"/>
      <c r="D350" s="3"/>
      <c r="E350" s="3"/>
      <c r="F350" s="3"/>
      <c r="G350" s="3"/>
      <c r="H350" s="3"/>
      <c r="I350" s="3"/>
    </row>
    <row r="351">
      <c r="A351" s="3"/>
      <c r="B351" s="3"/>
      <c r="C351" s="3"/>
      <c r="D351" s="3"/>
      <c r="E351" s="3"/>
      <c r="F351" s="3"/>
      <c r="G351" s="3"/>
      <c r="H351" s="3"/>
      <c r="I351" s="3"/>
    </row>
    <row r="352">
      <c r="A352" s="3"/>
      <c r="B352" s="3"/>
      <c r="C352" s="3"/>
      <c r="D352" s="3"/>
      <c r="E352" s="3"/>
      <c r="F352" s="3"/>
      <c r="G352" s="3"/>
      <c r="H352" s="3"/>
      <c r="I352" s="3"/>
    </row>
    <row r="353">
      <c r="A353" s="3"/>
      <c r="B353" s="3"/>
      <c r="C353" s="3"/>
      <c r="D353" s="3"/>
      <c r="E353" s="3"/>
      <c r="F353" s="3"/>
      <c r="G353" s="3"/>
      <c r="H353" s="3"/>
      <c r="I353" s="3"/>
    </row>
    <row r="354">
      <c r="A354" s="3"/>
      <c r="B354" s="3"/>
      <c r="C354" s="3"/>
      <c r="D354" s="3"/>
      <c r="E354" s="3"/>
      <c r="F354" s="3"/>
      <c r="G354" s="3"/>
      <c r="H354" s="3"/>
      <c r="I354" s="3"/>
    </row>
    <row r="355">
      <c r="A355" s="3"/>
      <c r="B355" s="3"/>
      <c r="C355" s="3"/>
      <c r="D355" s="3"/>
      <c r="E355" s="3"/>
      <c r="F355" s="3"/>
      <c r="G355" s="3"/>
      <c r="H355" s="3"/>
      <c r="I355" s="3"/>
    </row>
    <row r="356">
      <c r="A356" s="3"/>
      <c r="B356" s="3"/>
      <c r="C356" s="3"/>
      <c r="D356" s="3"/>
      <c r="E356" s="3"/>
      <c r="F356" s="3"/>
      <c r="G356" s="3"/>
      <c r="H356" s="3"/>
      <c r="I356" s="3"/>
    </row>
    <row r="357">
      <c r="A357" s="3"/>
      <c r="B357" s="3"/>
      <c r="C357" s="3"/>
      <c r="D357" s="3"/>
      <c r="E357" s="3"/>
      <c r="F357" s="3"/>
      <c r="G357" s="3"/>
      <c r="H357" s="3"/>
      <c r="I357" s="3"/>
    </row>
    <row r="358">
      <c r="A358" s="3"/>
      <c r="B358" s="3"/>
      <c r="C358" s="3"/>
      <c r="D358" s="3"/>
      <c r="E358" s="3"/>
      <c r="F358" s="3"/>
      <c r="G358" s="3"/>
      <c r="H358" s="3"/>
      <c r="I358" s="3"/>
    </row>
    <row r="359">
      <c r="A359" s="3"/>
      <c r="B359" s="3"/>
      <c r="C359" s="3"/>
      <c r="D359" s="3"/>
      <c r="E359" s="3"/>
      <c r="F359" s="3"/>
      <c r="G359" s="3"/>
      <c r="H359" s="3"/>
      <c r="I359" s="3"/>
    </row>
    <row r="360">
      <c r="A360" s="3"/>
      <c r="B360" s="3"/>
      <c r="C360" s="3"/>
      <c r="D360" s="3"/>
      <c r="E360" s="3"/>
      <c r="F360" s="3"/>
      <c r="G360" s="3"/>
      <c r="H360" s="3"/>
      <c r="I360" s="3"/>
    </row>
    <row r="361">
      <c r="A361" s="3"/>
      <c r="B361" s="3"/>
      <c r="C361" s="3"/>
      <c r="D361" s="3"/>
      <c r="E361" s="3"/>
      <c r="F361" s="3"/>
      <c r="G361" s="3"/>
      <c r="H361" s="3"/>
      <c r="I361" s="3"/>
    </row>
    <row r="362">
      <c r="A362" s="3"/>
      <c r="B362" s="3"/>
      <c r="C362" s="3"/>
      <c r="D362" s="3"/>
      <c r="E362" s="3"/>
      <c r="F362" s="3"/>
      <c r="G362" s="3"/>
      <c r="H362" s="3"/>
      <c r="I362" s="3"/>
    </row>
    <row r="363">
      <c r="A363" s="3"/>
      <c r="B363" s="3"/>
      <c r="C363" s="3"/>
      <c r="D363" s="3"/>
      <c r="E363" s="3"/>
      <c r="F363" s="3"/>
      <c r="G363" s="3"/>
      <c r="H363" s="3"/>
      <c r="I363" s="3"/>
    </row>
    <row r="364">
      <c r="A364" s="3"/>
      <c r="B364" s="3"/>
      <c r="C364" s="3"/>
      <c r="D364" s="3"/>
      <c r="E364" s="3"/>
      <c r="F364" s="3"/>
      <c r="G364" s="3"/>
      <c r="H364" s="3"/>
      <c r="I364" s="3"/>
    </row>
    <row r="365">
      <c r="A365" s="3"/>
      <c r="B365" s="3"/>
      <c r="C365" s="3"/>
      <c r="D365" s="3"/>
      <c r="E365" s="3"/>
      <c r="F365" s="3"/>
      <c r="G365" s="3"/>
      <c r="H365" s="3"/>
      <c r="I365" s="3"/>
    </row>
    <row r="366">
      <c r="A366" s="3"/>
      <c r="B366" s="3"/>
      <c r="C366" s="3"/>
      <c r="D366" s="3"/>
      <c r="E366" s="3"/>
      <c r="F366" s="3"/>
      <c r="G366" s="3"/>
      <c r="H366" s="3"/>
      <c r="I366" s="3"/>
    </row>
    <row r="367">
      <c r="A367" s="3"/>
      <c r="B367" s="3"/>
      <c r="C367" s="3"/>
      <c r="D367" s="3"/>
      <c r="E367" s="3"/>
      <c r="F367" s="3"/>
      <c r="G367" s="3"/>
      <c r="H367" s="3"/>
      <c r="I367" s="3"/>
    </row>
    <row r="368">
      <c r="A368" s="3"/>
      <c r="B368" s="3"/>
      <c r="C368" s="3"/>
      <c r="D368" s="3"/>
      <c r="E368" s="3"/>
      <c r="F368" s="3"/>
      <c r="G368" s="3"/>
      <c r="H368" s="3"/>
      <c r="I368" s="3"/>
    </row>
    <row r="369">
      <c r="A369" s="3"/>
      <c r="B369" s="3"/>
      <c r="C369" s="3"/>
      <c r="D369" s="3"/>
      <c r="E369" s="3"/>
      <c r="F369" s="3"/>
      <c r="G369" s="3"/>
      <c r="H369" s="3"/>
      <c r="I369" s="3"/>
    </row>
    <row r="370">
      <c r="A370" s="3"/>
      <c r="B370" s="3"/>
      <c r="C370" s="3"/>
      <c r="D370" s="3"/>
      <c r="E370" s="3"/>
      <c r="F370" s="3"/>
      <c r="G370" s="3"/>
      <c r="H370" s="3"/>
      <c r="I370" s="3"/>
    </row>
    <row r="371">
      <c r="A371" s="3"/>
      <c r="B371" s="3"/>
      <c r="C371" s="3"/>
      <c r="D371" s="3"/>
      <c r="E371" s="3"/>
      <c r="F371" s="3"/>
      <c r="G371" s="3"/>
      <c r="H371" s="3"/>
      <c r="I371" s="3"/>
    </row>
    <row r="372">
      <c r="A372" s="3"/>
      <c r="B372" s="3"/>
      <c r="C372" s="3"/>
      <c r="D372" s="3"/>
      <c r="E372" s="3"/>
      <c r="F372" s="3"/>
      <c r="G372" s="3"/>
      <c r="H372" s="3"/>
      <c r="I372" s="3"/>
    </row>
    <row r="373">
      <c r="A373" s="3"/>
      <c r="B373" s="3"/>
      <c r="C373" s="3"/>
      <c r="D373" s="3"/>
      <c r="E373" s="3"/>
      <c r="F373" s="3"/>
      <c r="G373" s="3"/>
      <c r="H373" s="3"/>
      <c r="I373" s="3"/>
    </row>
    <row r="374">
      <c r="A374" s="3"/>
      <c r="B374" s="3"/>
      <c r="C374" s="3"/>
      <c r="D374" s="3"/>
      <c r="E374" s="3"/>
      <c r="F374" s="3"/>
      <c r="G374" s="3"/>
      <c r="H374" s="3"/>
      <c r="I374" s="3"/>
    </row>
    <row r="375">
      <c r="A375" s="3"/>
      <c r="B375" s="3"/>
      <c r="C375" s="3"/>
      <c r="D375" s="3"/>
      <c r="E375" s="3"/>
      <c r="F375" s="3"/>
      <c r="G375" s="3"/>
      <c r="H375" s="3"/>
      <c r="I375" s="3"/>
    </row>
    <row r="376">
      <c r="A376" s="3"/>
      <c r="B376" s="3"/>
      <c r="C376" s="3"/>
      <c r="D376" s="3"/>
      <c r="E376" s="3"/>
      <c r="F376" s="3"/>
      <c r="G376" s="3"/>
      <c r="H376" s="3"/>
      <c r="I376" s="3"/>
    </row>
    <row r="377">
      <c r="A377" s="3"/>
      <c r="B377" s="3"/>
      <c r="C377" s="3"/>
      <c r="D377" s="3"/>
      <c r="E377" s="3"/>
      <c r="F377" s="3"/>
      <c r="G377" s="3"/>
      <c r="H377" s="3"/>
      <c r="I377" s="3"/>
    </row>
    <row r="378">
      <c r="A378" s="3"/>
      <c r="B378" s="3"/>
      <c r="C378" s="3"/>
      <c r="D378" s="3"/>
      <c r="E378" s="3"/>
      <c r="F378" s="3"/>
      <c r="G378" s="3"/>
      <c r="H378" s="3"/>
      <c r="I378" s="3"/>
    </row>
    <row r="379">
      <c r="A379" s="3"/>
      <c r="B379" s="3"/>
      <c r="C379" s="3"/>
      <c r="D379" s="3"/>
      <c r="E379" s="3"/>
      <c r="F379" s="3"/>
      <c r="G379" s="3"/>
      <c r="H379" s="3"/>
      <c r="I379" s="3"/>
    </row>
    <row r="380">
      <c r="A380" s="3"/>
      <c r="B380" s="3"/>
      <c r="C380" s="3"/>
      <c r="D380" s="3"/>
      <c r="E380" s="3"/>
      <c r="F380" s="3"/>
      <c r="G380" s="3"/>
      <c r="H380" s="3"/>
      <c r="I380" s="3"/>
    </row>
    <row r="381">
      <c r="A381" s="3"/>
      <c r="B381" s="3"/>
      <c r="C381" s="3"/>
      <c r="D381" s="3"/>
      <c r="E381" s="3"/>
      <c r="F381" s="3"/>
      <c r="G381" s="3"/>
      <c r="H381" s="3"/>
      <c r="I381" s="3"/>
    </row>
    <row r="382">
      <c r="A382" s="3"/>
      <c r="B382" s="3"/>
      <c r="C382" s="3"/>
      <c r="D382" s="3"/>
      <c r="E382" s="3"/>
      <c r="F382" s="3"/>
      <c r="G382" s="3"/>
      <c r="H382" s="3"/>
      <c r="I382" s="3"/>
    </row>
    <row r="383">
      <c r="A383" s="3"/>
      <c r="B383" s="3"/>
      <c r="C383" s="3"/>
      <c r="D383" s="3"/>
      <c r="E383" s="3"/>
      <c r="F383" s="3"/>
      <c r="G383" s="3"/>
      <c r="H383" s="3"/>
      <c r="I383" s="3"/>
    </row>
    <row r="384">
      <c r="A384" s="3"/>
      <c r="B384" s="3"/>
      <c r="C384" s="3"/>
      <c r="D384" s="3"/>
      <c r="E384" s="3"/>
      <c r="F384" s="3"/>
      <c r="G384" s="3"/>
      <c r="H384" s="3"/>
      <c r="I384" s="3"/>
    </row>
    <row r="385">
      <c r="A385" s="3"/>
      <c r="B385" s="3"/>
      <c r="C385" s="3"/>
      <c r="D385" s="3"/>
      <c r="E385" s="3"/>
      <c r="F385" s="3"/>
      <c r="G385" s="3"/>
      <c r="H385" s="3"/>
      <c r="I385" s="3"/>
    </row>
    <row r="386">
      <c r="A386" s="3"/>
      <c r="B386" s="3"/>
      <c r="C386" s="3"/>
      <c r="D386" s="3"/>
      <c r="E386" s="3"/>
      <c r="F386" s="3"/>
      <c r="G386" s="3"/>
      <c r="H386" s="3"/>
      <c r="I386" s="3"/>
    </row>
    <row r="387">
      <c r="A387" s="3"/>
      <c r="B387" s="3"/>
      <c r="C387" s="3"/>
      <c r="D387" s="3"/>
      <c r="E387" s="3"/>
      <c r="F387" s="3"/>
      <c r="G387" s="3"/>
      <c r="H387" s="3"/>
      <c r="I387" s="3"/>
    </row>
    <row r="388">
      <c r="A388" s="3"/>
      <c r="B388" s="3"/>
      <c r="C388" s="3"/>
      <c r="D388" s="3"/>
      <c r="E388" s="3"/>
      <c r="F388" s="3"/>
      <c r="G388" s="3"/>
      <c r="H388" s="3"/>
      <c r="I388" s="3"/>
    </row>
    <row r="389">
      <c r="A389" s="3"/>
      <c r="B389" s="3"/>
      <c r="C389" s="3"/>
      <c r="D389" s="3"/>
      <c r="E389" s="3"/>
      <c r="F389" s="3"/>
      <c r="G389" s="3"/>
      <c r="H389" s="3"/>
      <c r="I389" s="3"/>
    </row>
    <row r="390">
      <c r="A390" s="3"/>
      <c r="B390" s="3"/>
      <c r="C390" s="3"/>
      <c r="D390" s="3"/>
      <c r="E390" s="3"/>
      <c r="F390" s="3"/>
      <c r="G390" s="3"/>
      <c r="H390" s="3"/>
      <c r="I390" s="3"/>
    </row>
    <row r="391">
      <c r="A391" s="3"/>
      <c r="B391" s="3"/>
      <c r="C391" s="3"/>
      <c r="D391" s="3"/>
      <c r="E391" s="3"/>
      <c r="F391" s="3"/>
      <c r="G391" s="3"/>
      <c r="H391" s="3"/>
      <c r="I391" s="3"/>
    </row>
    <row r="392">
      <c r="A392" s="3"/>
      <c r="B392" s="3"/>
      <c r="C392" s="3"/>
      <c r="D392" s="3"/>
      <c r="E392" s="3"/>
      <c r="F392" s="3"/>
      <c r="G392" s="3"/>
      <c r="H392" s="3"/>
      <c r="I392" s="3"/>
    </row>
    <row r="393">
      <c r="A393" s="3"/>
      <c r="B393" s="3"/>
      <c r="C393" s="3"/>
      <c r="D393" s="3"/>
      <c r="E393" s="3"/>
      <c r="F393" s="3"/>
      <c r="G393" s="3"/>
      <c r="H393" s="3"/>
      <c r="I393" s="3"/>
    </row>
    <row r="394">
      <c r="A394" s="3"/>
      <c r="B394" s="3"/>
      <c r="C394" s="3"/>
      <c r="D394" s="3"/>
      <c r="E394" s="3"/>
      <c r="F394" s="3"/>
      <c r="G394" s="3"/>
      <c r="H394" s="3"/>
      <c r="I394" s="3"/>
    </row>
    <row r="395">
      <c r="A395" s="3"/>
      <c r="B395" s="3"/>
      <c r="C395" s="3"/>
      <c r="D395" s="3"/>
      <c r="E395" s="3"/>
      <c r="F395" s="3"/>
      <c r="G395" s="3"/>
      <c r="H395" s="3"/>
      <c r="I395" s="3"/>
    </row>
    <row r="396">
      <c r="A396" s="3"/>
      <c r="B396" s="3"/>
      <c r="C396" s="3"/>
      <c r="D396" s="3"/>
      <c r="E396" s="3"/>
      <c r="F396" s="3"/>
      <c r="G396" s="3"/>
      <c r="H396" s="3"/>
      <c r="I396" s="3"/>
    </row>
    <row r="397">
      <c r="A397" s="3"/>
      <c r="B397" s="3"/>
      <c r="C397" s="3"/>
      <c r="D397" s="3"/>
      <c r="E397" s="3"/>
      <c r="F397" s="3"/>
      <c r="G397" s="3"/>
      <c r="H397" s="3"/>
      <c r="I397" s="3"/>
    </row>
    <row r="398">
      <c r="A398" s="3"/>
      <c r="B398" s="3"/>
      <c r="C398" s="3"/>
      <c r="D398" s="3"/>
      <c r="E398" s="3"/>
      <c r="F398" s="3"/>
      <c r="G398" s="3"/>
      <c r="H398" s="3"/>
      <c r="I398" s="3"/>
    </row>
    <row r="399">
      <c r="A399" s="3"/>
      <c r="B399" s="3"/>
      <c r="C399" s="3"/>
      <c r="D399" s="3"/>
      <c r="E399" s="3"/>
      <c r="F399" s="3"/>
      <c r="G399" s="3"/>
      <c r="H399" s="3"/>
      <c r="I399" s="3"/>
    </row>
    <row r="400">
      <c r="A400" s="3"/>
      <c r="B400" s="3"/>
      <c r="C400" s="3"/>
      <c r="D400" s="3"/>
      <c r="E400" s="3"/>
      <c r="F400" s="3"/>
      <c r="G400" s="3"/>
      <c r="H400" s="3"/>
      <c r="I400" s="3"/>
    </row>
    <row r="401">
      <c r="A401" s="3"/>
      <c r="B401" s="3"/>
      <c r="C401" s="3"/>
      <c r="D401" s="3"/>
      <c r="E401" s="3"/>
      <c r="F401" s="3"/>
      <c r="G401" s="3"/>
      <c r="H401" s="3"/>
      <c r="I401" s="3"/>
    </row>
    <row r="402">
      <c r="A402" s="3"/>
      <c r="B402" s="3"/>
      <c r="C402" s="3"/>
      <c r="D402" s="3"/>
      <c r="E402" s="3"/>
      <c r="F402" s="3"/>
      <c r="G402" s="3"/>
      <c r="H402" s="3"/>
      <c r="I402" s="3"/>
    </row>
    <row r="403">
      <c r="A403" s="3"/>
      <c r="B403" s="3"/>
      <c r="C403" s="3"/>
      <c r="D403" s="3"/>
      <c r="E403" s="3"/>
      <c r="F403" s="3"/>
      <c r="G403" s="3"/>
      <c r="H403" s="3"/>
      <c r="I403" s="3"/>
    </row>
    <row r="404">
      <c r="A404" s="3"/>
      <c r="B404" s="3"/>
      <c r="C404" s="3"/>
      <c r="D404" s="3"/>
      <c r="E404" s="3"/>
      <c r="F404" s="3"/>
      <c r="G404" s="3"/>
      <c r="H404" s="3"/>
      <c r="I404" s="3"/>
    </row>
    <row r="405">
      <c r="A405" s="3"/>
      <c r="B405" s="3"/>
      <c r="C405" s="3"/>
      <c r="D405" s="3"/>
      <c r="E405" s="3"/>
      <c r="F405" s="3"/>
      <c r="G405" s="3"/>
      <c r="H405" s="3"/>
      <c r="I405" s="3"/>
    </row>
    <row r="406">
      <c r="A406" s="3"/>
      <c r="B406" s="3"/>
      <c r="C406" s="3"/>
      <c r="D406" s="3"/>
      <c r="E406" s="3"/>
      <c r="F406" s="3"/>
      <c r="G406" s="3"/>
      <c r="H406" s="3"/>
      <c r="I406" s="3"/>
    </row>
    <row r="407">
      <c r="A407" s="3"/>
      <c r="B407" s="3"/>
      <c r="C407" s="3"/>
      <c r="D407" s="3"/>
      <c r="E407" s="3"/>
      <c r="F407" s="3"/>
      <c r="G407" s="3"/>
      <c r="H407" s="3"/>
      <c r="I407" s="3"/>
    </row>
    <row r="408">
      <c r="A408" s="3"/>
      <c r="B408" s="3"/>
      <c r="C408" s="3"/>
      <c r="D408" s="3"/>
      <c r="E408" s="3"/>
      <c r="F408" s="3"/>
      <c r="G408" s="3"/>
      <c r="H408" s="3"/>
      <c r="I408" s="3"/>
    </row>
    <row r="409">
      <c r="A409" s="3"/>
      <c r="B409" s="3"/>
      <c r="C409" s="3"/>
      <c r="D409" s="3"/>
      <c r="E409" s="3"/>
      <c r="F409" s="3"/>
      <c r="G409" s="3"/>
      <c r="H409" s="3"/>
      <c r="I409" s="3"/>
    </row>
    <row r="410">
      <c r="A410" s="3"/>
      <c r="B410" s="3"/>
      <c r="C410" s="3"/>
      <c r="D410" s="3"/>
      <c r="E410" s="3"/>
      <c r="F410" s="3"/>
      <c r="G410" s="3"/>
      <c r="H410" s="3"/>
      <c r="I410" s="3"/>
    </row>
    <row r="411">
      <c r="A411" s="3"/>
      <c r="B411" s="3"/>
      <c r="C411" s="3"/>
      <c r="D411" s="3"/>
      <c r="E411" s="3"/>
      <c r="F411" s="3"/>
      <c r="G411" s="3"/>
      <c r="H411" s="3"/>
      <c r="I411" s="3"/>
    </row>
    <row r="412">
      <c r="A412" s="3"/>
      <c r="B412" s="3"/>
      <c r="C412" s="3"/>
      <c r="D412" s="3"/>
      <c r="E412" s="3"/>
      <c r="F412" s="3"/>
      <c r="G412" s="3"/>
      <c r="H412" s="3"/>
      <c r="I412" s="3"/>
    </row>
    <row r="413">
      <c r="A413" s="3"/>
      <c r="B413" s="3"/>
      <c r="C413" s="3"/>
      <c r="D413" s="3"/>
      <c r="E413" s="3"/>
      <c r="F413" s="3"/>
      <c r="G413" s="3"/>
      <c r="H413" s="3"/>
      <c r="I413" s="3"/>
    </row>
    <row r="414">
      <c r="A414" s="3"/>
      <c r="B414" s="3"/>
      <c r="C414" s="3"/>
      <c r="D414" s="3"/>
      <c r="E414" s="3"/>
      <c r="F414" s="3"/>
      <c r="G414" s="3"/>
      <c r="H414" s="3"/>
      <c r="I414" s="3"/>
    </row>
    <row r="415">
      <c r="A415" s="3"/>
      <c r="B415" s="3"/>
      <c r="C415" s="3"/>
      <c r="D415" s="3"/>
      <c r="E415" s="3"/>
      <c r="F415" s="3"/>
      <c r="G415" s="3"/>
      <c r="H415" s="3"/>
      <c r="I415" s="3"/>
    </row>
    <row r="416">
      <c r="A416" s="3"/>
      <c r="B416" s="3"/>
      <c r="C416" s="3"/>
      <c r="D416" s="3"/>
      <c r="E416" s="3"/>
      <c r="F416" s="3"/>
      <c r="G416" s="3"/>
      <c r="H416" s="3"/>
      <c r="I416" s="3"/>
    </row>
    <row r="417">
      <c r="A417" s="3"/>
      <c r="B417" s="3"/>
      <c r="C417" s="3"/>
      <c r="D417" s="3"/>
      <c r="E417" s="3"/>
      <c r="F417" s="3"/>
      <c r="G417" s="3"/>
      <c r="H417" s="3"/>
      <c r="I417" s="3"/>
    </row>
    <row r="418">
      <c r="A418" s="3"/>
      <c r="B418" s="3"/>
      <c r="C418" s="3"/>
      <c r="D418" s="3"/>
      <c r="E418" s="3"/>
      <c r="F418" s="3"/>
      <c r="G418" s="3"/>
      <c r="H418" s="3"/>
      <c r="I418" s="3"/>
    </row>
    <row r="419">
      <c r="A419" s="3"/>
      <c r="B419" s="3"/>
      <c r="C419" s="3"/>
      <c r="D419" s="3"/>
      <c r="E419" s="3"/>
      <c r="F419" s="3"/>
      <c r="G419" s="3"/>
      <c r="H419" s="3"/>
      <c r="I419" s="3"/>
    </row>
    <row r="420">
      <c r="A420" s="3"/>
      <c r="B420" s="3"/>
      <c r="C420" s="3"/>
      <c r="D420" s="3"/>
      <c r="E420" s="3"/>
      <c r="F420" s="3"/>
      <c r="G420" s="3"/>
      <c r="H420" s="3"/>
      <c r="I420" s="3"/>
    </row>
    <row r="421">
      <c r="A421" s="3"/>
      <c r="B421" s="3"/>
      <c r="C421" s="3"/>
      <c r="D421" s="3"/>
      <c r="E421" s="3"/>
      <c r="F421" s="3"/>
      <c r="G421" s="3"/>
      <c r="H421" s="3"/>
      <c r="I421" s="3"/>
    </row>
    <row r="422">
      <c r="A422" s="3"/>
      <c r="B422" s="3"/>
      <c r="C422" s="3"/>
      <c r="D422" s="3"/>
      <c r="E422" s="3"/>
      <c r="F422" s="3"/>
      <c r="G422" s="3"/>
      <c r="H422" s="3"/>
      <c r="I422" s="3"/>
    </row>
    <row r="423">
      <c r="A423" s="3"/>
      <c r="B423" s="3"/>
      <c r="C423" s="3"/>
      <c r="D423" s="3"/>
      <c r="E423" s="3"/>
      <c r="F423" s="3"/>
      <c r="G423" s="3"/>
      <c r="H423" s="3"/>
      <c r="I423" s="3"/>
    </row>
    <row r="424">
      <c r="A424" s="3"/>
      <c r="B424" s="3"/>
      <c r="C424" s="3"/>
      <c r="D424" s="3"/>
      <c r="E424" s="3"/>
      <c r="F424" s="3"/>
      <c r="G424" s="3"/>
      <c r="H424" s="3"/>
      <c r="I424" s="3"/>
    </row>
    <row r="425">
      <c r="A425" s="3"/>
      <c r="B425" s="3"/>
      <c r="C425" s="3"/>
      <c r="D425" s="3"/>
      <c r="E425" s="3"/>
      <c r="F425" s="3"/>
      <c r="G425" s="3"/>
      <c r="H425" s="3"/>
      <c r="I425" s="3"/>
    </row>
    <row r="426">
      <c r="A426" s="3"/>
      <c r="B426" s="3"/>
      <c r="C426" s="3"/>
      <c r="D426" s="3"/>
      <c r="E426" s="3"/>
      <c r="F426" s="3"/>
      <c r="G426" s="3"/>
      <c r="H426" s="3"/>
      <c r="I426" s="3"/>
    </row>
    <row r="427">
      <c r="A427" s="3"/>
      <c r="B427" s="3"/>
      <c r="C427" s="3"/>
      <c r="D427" s="3"/>
      <c r="E427" s="3"/>
      <c r="F427" s="3"/>
      <c r="G427" s="3"/>
      <c r="H427" s="3"/>
      <c r="I427" s="3"/>
    </row>
    <row r="428">
      <c r="A428" s="3"/>
      <c r="B428" s="3"/>
      <c r="C428" s="3"/>
      <c r="D428" s="3"/>
      <c r="E428" s="3"/>
      <c r="F428" s="3"/>
      <c r="G428" s="3"/>
      <c r="H428" s="3"/>
      <c r="I428" s="3"/>
    </row>
    <row r="429">
      <c r="A429" s="3"/>
      <c r="B429" s="3"/>
      <c r="C429" s="3"/>
      <c r="D429" s="3"/>
      <c r="E429" s="3"/>
      <c r="F429" s="3"/>
      <c r="G429" s="3"/>
      <c r="H429" s="3"/>
      <c r="I429" s="3"/>
    </row>
    <row r="430">
      <c r="A430" s="3"/>
      <c r="B430" s="3"/>
      <c r="C430" s="3"/>
      <c r="D430" s="3"/>
      <c r="E430" s="3"/>
      <c r="F430" s="3"/>
      <c r="G430" s="3"/>
      <c r="H430" s="3"/>
      <c r="I430" s="3"/>
    </row>
    <row r="431">
      <c r="A431" s="3"/>
      <c r="B431" s="3"/>
      <c r="C431" s="3"/>
      <c r="D431" s="3"/>
      <c r="E431" s="3"/>
      <c r="F431" s="3"/>
      <c r="G431" s="3"/>
      <c r="H431" s="3"/>
      <c r="I431" s="3"/>
    </row>
    <row r="432">
      <c r="A432" s="3"/>
      <c r="B432" s="3"/>
      <c r="C432" s="3"/>
      <c r="D432" s="3"/>
      <c r="E432" s="3"/>
      <c r="F432" s="3"/>
      <c r="G432" s="3"/>
      <c r="H432" s="3"/>
      <c r="I432" s="3"/>
    </row>
    <row r="433">
      <c r="A433" s="3"/>
      <c r="B433" s="3"/>
      <c r="C433" s="3"/>
      <c r="D433" s="3"/>
      <c r="E433" s="3"/>
      <c r="F433" s="3"/>
      <c r="G433" s="3"/>
      <c r="H433" s="3"/>
      <c r="I433" s="3"/>
    </row>
    <row r="434">
      <c r="A434" s="3"/>
      <c r="B434" s="3"/>
      <c r="C434" s="3"/>
      <c r="D434" s="3"/>
      <c r="E434" s="3"/>
      <c r="F434" s="3"/>
      <c r="G434" s="3"/>
      <c r="H434" s="3"/>
      <c r="I434" s="3"/>
    </row>
    <row r="435">
      <c r="A435" s="3"/>
      <c r="B435" s="3"/>
      <c r="C435" s="3"/>
      <c r="D435" s="3"/>
      <c r="E435" s="3"/>
      <c r="F435" s="3"/>
      <c r="G435" s="3"/>
      <c r="H435" s="3"/>
      <c r="I435" s="3"/>
    </row>
    <row r="436">
      <c r="A436" s="3"/>
      <c r="B436" s="3"/>
      <c r="C436" s="3"/>
      <c r="D436" s="3"/>
      <c r="E436" s="3"/>
      <c r="F436" s="3"/>
      <c r="G436" s="3"/>
      <c r="H436" s="3"/>
      <c r="I436" s="3"/>
    </row>
    <row r="437">
      <c r="A437" s="3"/>
      <c r="B437" s="3"/>
      <c r="C437" s="3"/>
      <c r="D437" s="3"/>
      <c r="E437" s="3"/>
      <c r="F437" s="3"/>
      <c r="G437" s="3"/>
      <c r="H437" s="3"/>
      <c r="I437" s="3"/>
    </row>
    <row r="438">
      <c r="A438" s="3"/>
      <c r="B438" s="3"/>
      <c r="C438" s="3"/>
      <c r="D438" s="3"/>
      <c r="E438" s="3"/>
      <c r="F438" s="3"/>
      <c r="G438" s="3"/>
      <c r="H438" s="3"/>
      <c r="I438" s="3"/>
    </row>
    <row r="439">
      <c r="A439" s="3"/>
      <c r="B439" s="3"/>
      <c r="C439" s="3"/>
      <c r="D439" s="3"/>
      <c r="E439" s="3"/>
      <c r="F439" s="3"/>
      <c r="G439" s="3"/>
      <c r="H439" s="3"/>
      <c r="I439" s="3"/>
    </row>
    <row r="440">
      <c r="A440" s="3"/>
      <c r="B440" s="3"/>
      <c r="C440" s="3"/>
      <c r="D440" s="3"/>
      <c r="E440" s="3"/>
      <c r="F440" s="3"/>
      <c r="G440" s="3"/>
      <c r="H440" s="3"/>
      <c r="I440" s="3"/>
    </row>
    <row r="441">
      <c r="A441" s="3"/>
      <c r="B441" s="3"/>
      <c r="C441" s="3"/>
      <c r="D441" s="3"/>
      <c r="E441" s="3"/>
      <c r="F441" s="3"/>
      <c r="G441" s="3"/>
      <c r="H441" s="3"/>
      <c r="I441" s="3"/>
    </row>
    <row r="442">
      <c r="A442" s="3"/>
      <c r="B442" s="3"/>
      <c r="C442" s="3"/>
      <c r="D442" s="3"/>
      <c r="E442" s="3"/>
      <c r="F442" s="3"/>
      <c r="G442" s="3"/>
      <c r="H442" s="3"/>
      <c r="I442" s="3"/>
    </row>
    <row r="443">
      <c r="A443" s="3"/>
      <c r="B443" s="3"/>
      <c r="C443" s="3"/>
      <c r="D443" s="3"/>
      <c r="E443" s="3"/>
      <c r="F443" s="3"/>
      <c r="G443" s="3"/>
      <c r="H443" s="3"/>
      <c r="I443" s="3"/>
    </row>
    <row r="444">
      <c r="A444" s="3"/>
      <c r="B444" s="3"/>
      <c r="C444" s="3"/>
      <c r="D444" s="3"/>
      <c r="E444" s="3"/>
      <c r="F444" s="3"/>
      <c r="G444" s="3"/>
      <c r="H444" s="3"/>
      <c r="I444" s="3"/>
    </row>
    <row r="445">
      <c r="A445" s="3"/>
      <c r="B445" s="3"/>
      <c r="C445" s="3"/>
      <c r="D445" s="3"/>
      <c r="E445" s="3"/>
      <c r="F445" s="3"/>
      <c r="G445" s="3"/>
      <c r="H445" s="3"/>
      <c r="I445" s="3"/>
    </row>
    <row r="446">
      <c r="A446" s="3"/>
      <c r="B446" s="3"/>
      <c r="C446" s="3"/>
      <c r="D446" s="3"/>
      <c r="E446" s="3"/>
      <c r="F446" s="3"/>
      <c r="G446" s="3"/>
      <c r="H446" s="3"/>
      <c r="I446" s="3"/>
    </row>
    <row r="447">
      <c r="A447" s="3"/>
      <c r="B447" s="3"/>
      <c r="C447" s="3"/>
      <c r="D447" s="3"/>
      <c r="E447" s="3"/>
      <c r="F447" s="3"/>
      <c r="G447" s="3"/>
      <c r="H447" s="3"/>
      <c r="I447" s="3"/>
    </row>
    <row r="448">
      <c r="A448" s="3"/>
      <c r="B448" s="3"/>
      <c r="C448" s="3"/>
      <c r="D448" s="3"/>
      <c r="E448" s="3"/>
      <c r="F448" s="3"/>
      <c r="G448" s="3"/>
      <c r="H448" s="3"/>
      <c r="I448" s="3"/>
    </row>
    <row r="449">
      <c r="A449" s="3"/>
      <c r="B449" s="3"/>
      <c r="C449" s="3"/>
      <c r="D449" s="3"/>
      <c r="E449" s="3"/>
      <c r="F449" s="3"/>
      <c r="G449" s="3"/>
      <c r="H449" s="3"/>
      <c r="I449" s="3"/>
    </row>
    <row r="450">
      <c r="A450" s="3"/>
      <c r="B450" s="3"/>
      <c r="C450" s="3"/>
      <c r="D450" s="3"/>
      <c r="E450" s="3"/>
      <c r="F450" s="3"/>
      <c r="G450" s="3"/>
      <c r="H450" s="3"/>
      <c r="I450" s="3"/>
    </row>
    <row r="451">
      <c r="A451" s="3"/>
      <c r="B451" s="3"/>
      <c r="C451" s="3"/>
      <c r="D451" s="3"/>
      <c r="E451" s="3"/>
      <c r="F451" s="3"/>
      <c r="G451" s="3"/>
      <c r="H451" s="3"/>
      <c r="I451" s="3"/>
    </row>
    <row r="452">
      <c r="A452" s="3"/>
      <c r="B452" s="3"/>
      <c r="C452" s="3"/>
      <c r="D452" s="3"/>
      <c r="E452" s="3"/>
      <c r="F452" s="3"/>
      <c r="G452" s="3"/>
      <c r="H452" s="3"/>
      <c r="I452" s="3"/>
    </row>
    <row r="453">
      <c r="A453" s="3"/>
      <c r="B453" s="3"/>
      <c r="C453" s="3"/>
      <c r="D453" s="3"/>
      <c r="E453" s="3"/>
      <c r="F453" s="3"/>
      <c r="G453" s="3"/>
      <c r="H453" s="3"/>
      <c r="I453" s="3"/>
    </row>
    <row r="454">
      <c r="A454" s="3"/>
      <c r="B454" s="3"/>
      <c r="C454" s="3"/>
      <c r="D454" s="3"/>
      <c r="E454" s="3"/>
      <c r="F454" s="3"/>
      <c r="G454" s="3"/>
      <c r="H454" s="3"/>
      <c r="I454" s="3"/>
    </row>
    <row r="455">
      <c r="A455" s="3"/>
      <c r="B455" s="3"/>
      <c r="C455" s="3"/>
      <c r="D455" s="3"/>
      <c r="E455" s="3"/>
      <c r="F455" s="3"/>
      <c r="G455" s="3"/>
      <c r="H455" s="3"/>
      <c r="I455" s="3"/>
    </row>
    <row r="456">
      <c r="A456" s="3"/>
      <c r="B456" s="3"/>
      <c r="C456" s="3"/>
      <c r="D456" s="3"/>
      <c r="E456" s="3"/>
      <c r="F456" s="3"/>
      <c r="G456" s="3"/>
      <c r="H456" s="3"/>
      <c r="I456" s="3"/>
    </row>
    <row r="457">
      <c r="A457" s="3"/>
      <c r="B457" s="3"/>
      <c r="C457" s="3"/>
      <c r="D457" s="3"/>
      <c r="E457" s="3"/>
      <c r="F457" s="3"/>
      <c r="G457" s="3"/>
      <c r="H457" s="3"/>
      <c r="I457" s="3"/>
    </row>
    <row r="458">
      <c r="A458" s="3"/>
      <c r="B458" s="3"/>
      <c r="C458" s="3"/>
      <c r="D458" s="3"/>
      <c r="E458" s="3"/>
      <c r="F458" s="3"/>
      <c r="G458" s="3"/>
      <c r="H458" s="3"/>
      <c r="I458" s="3"/>
    </row>
    <row r="459">
      <c r="A459" s="3"/>
      <c r="B459" s="3"/>
      <c r="C459" s="3"/>
      <c r="D459" s="3"/>
      <c r="E459" s="3"/>
      <c r="F459" s="3"/>
      <c r="G459" s="3"/>
      <c r="H459" s="3"/>
      <c r="I459" s="3"/>
    </row>
    <row r="460">
      <c r="A460" s="3"/>
      <c r="B460" s="3"/>
      <c r="C460" s="3"/>
      <c r="D460" s="3"/>
      <c r="E460" s="3"/>
      <c r="F460" s="3"/>
      <c r="G460" s="3"/>
      <c r="H460" s="3"/>
      <c r="I460" s="3"/>
    </row>
    <row r="461">
      <c r="A461" s="3"/>
      <c r="B461" s="3"/>
      <c r="C461" s="3"/>
      <c r="D461" s="3"/>
      <c r="E461" s="3"/>
      <c r="F461" s="3"/>
      <c r="G461" s="3"/>
      <c r="H461" s="3"/>
      <c r="I461" s="3"/>
    </row>
    <row r="462">
      <c r="A462" s="3"/>
      <c r="B462" s="3"/>
      <c r="C462" s="3"/>
      <c r="D462" s="3"/>
      <c r="E462" s="3"/>
      <c r="F462" s="3"/>
      <c r="G462" s="3"/>
      <c r="H462" s="3"/>
      <c r="I462" s="3"/>
    </row>
    <row r="463">
      <c r="A463" s="3"/>
      <c r="B463" s="3"/>
      <c r="C463" s="3"/>
      <c r="D463" s="3"/>
      <c r="E463" s="3"/>
      <c r="F463" s="3"/>
      <c r="G463" s="3"/>
      <c r="H463" s="3"/>
      <c r="I463" s="3"/>
    </row>
    <row r="464">
      <c r="A464" s="3"/>
      <c r="B464" s="3"/>
      <c r="C464" s="3"/>
      <c r="D464" s="3"/>
      <c r="E464" s="3"/>
      <c r="F464" s="3"/>
      <c r="G464" s="3"/>
      <c r="H464" s="3"/>
      <c r="I464" s="3"/>
    </row>
    <row r="465">
      <c r="A465" s="3"/>
      <c r="B465" s="3"/>
      <c r="C465" s="3"/>
      <c r="D465" s="3"/>
      <c r="E465" s="3"/>
      <c r="F465" s="3"/>
      <c r="G465" s="3"/>
      <c r="H465" s="3"/>
      <c r="I465" s="3"/>
    </row>
    <row r="466">
      <c r="A466" s="3"/>
      <c r="B466" s="3"/>
      <c r="C466" s="3"/>
      <c r="D466" s="3"/>
      <c r="E466" s="3"/>
      <c r="F466" s="3"/>
      <c r="G466" s="3"/>
      <c r="H466" s="3"/>
      <c r="I466" s="3"/>
    </row>
    <row r="467">
      <c r="A467" s="3"/>
      <c r="B467" s="3"/>
      <c r="C467" s="3"/>
      <c r="D467" s="3"/>
      <c r="E467" s="3"/>
      <c r="F467" s="3"/>
      <c r="G467" s="3"/>
      <c r="H467" s="3"/>
      <c r="I467" s="3"/>
    </row>
    <row r="468">
      <c r="A468" s="3"/>
      <c r="B468" s="3"/>
      <c r="C468" s="3"/>
      <c r="D468" s="3"/>
      <c r="E468" s="3"/>
      <c r="F468" s="3"/>
      <c r="G468" s="3"/>
      <c r="H468" s="3"/>
      <c r="I468" s="3"/>
    </row>
    <row r="469">
      <c r="A469" s="3"/>
      <c r="B469" s="3"/>
      <c r="C469" s="3"/>
      <c r="D469" s="3"/>
      <c r="E469" s="3"/>
      <c r="F469" s="3"/>
      <c r="G469" s="3"/>
      <c r="H469" s="3"/>
      <c r="I469" s="3"/>
    </row>
    <row r="470">
      <c r="A470" s="3"/>
      <c r="B470" s="3"/>
      <c r="C470" s="3"/>
      <c r="D470" s="3"/>
      <c r="E470" s="3"/>
      <c r="F470" s="3"/>
      <c r="G470" s="3"/>
      <c r="H470" s="3"/>
      <c r="I470" s="3"/>
    </row>
    <row r="471">
      <c r="A471" s="3"/>
      <c r="B471" s="3"/>
      <c r="C471" s="3"/>
      <c r="D471" s="3"/>
      <c r="E471" s="3"/>
      <c r="F471" s="3"/>
      <c r="G471" s="3"/>
      <c r="H471" s="3"/>
      <c r="I471" s="3"/>
    </row>
    <row r="472">
      <c r="A472" s="3"/>
      <c r="B472" s="3"/>
      <c r="C472" s="3"/>
      <c r="D472" s="3"/>
      <c r="E472" s="3"/>
      <c r="F472" s="3"/>
      <c r="G472" s="3"/>
      <c r="H472" s="3"/>
      <c r="I472" s="3"/>
    </row>
    <row r="473">
      <c r="A473" s="3"/>
      <c r="B473" s="3"/>
      <c r="C473" s="3"/>
      <c r="D473" s="3"/>
      <c r="E473" s="3"/>
      <c r="F473" s="3"/>
      <c r="G473" s="3"/>
      <c r="H473" s="3"/>
      <c r="I473" s="3"/>
    </row>
    <row r="474">
      <c r="A474" s="3"/>
      <c r="B474" s="3"/>
      <c r="C474" s="3"/>
      <c r="D474" s="3"/>
      <c r="E474" s="3"/>
      <c r="F474" s="3"/>
      <c r="G474" s="3"/>
      <c r="H474" s="3"/>
      <c r="I474" s="3"/>
    </row>
    <row r="475">
      <c r="A475" s="3"/>
      <c r="B475" s="3"/>
      <c r="C475" s="3"/>
      <c r="D475" s="3"/>
      <c r="E475" s="3"/>
      <c r="F475" s="3"/>
      <c r="G475" s="3"/>
      <c r="H475" s="3"/>
      <c r="I475" s="3"/>
    </row>
    <row r="476">
      <c r="A476" s="3"/>
      <c r="B476" s="3"/>
      <c r="C476" s="3"/>
      <c r="D476" s="3"/>
      <c r="E476" s="3"/>
      <c r="F476" s="3"/>
      <c r="G476" s="3"/>
      <c r="H476" s="3"/>
      <c r="I476" s="3"/>
    </row>
    <row r="477">
      <c r="A477" s="3"/>
      <c r="B477" s="3"/>
      <c r="C477" s="3"/>
      <c r="D477" s="3"/>
      <c r="E477" s="3"/>
      <c r="F477" s="3"/>
      <c r="G477" s="3"/>
      <c r="H477" s="3"/>
      <c r="I477" s="3"/>
    </row>
    <row r="478">
      <c r="A478" s="3"/>
      <c r="B478" s="3"/>
      <c r="C478" s="3"/>
      <c r="D478" s="3"/>
      <c r="E478" s="3"/>
      <c r="F478" s="3"/>
      <c r="G478" s="3"/>
      <c r="H478" s="3"/>
      <c r="I478" s="3"/>
    </row>
    <row r="479">
      <c r="A479" s="3"/>
      <c r="B479" s="3"/>
      <c r="C479" s="3"/>
      <c r="D479" s="3"/>
      <c r="E479" s="3"/>
      <c r="F479" s="3"/>
      <c r="G479" s="3"/>
      <c r="H479" s="3"/>
      <c r="I479" s="3"/>
    </row>
    <row r="480">
      <c r="A480" s="3"/>
      <c r="B480" s="3"/>
      <c r="C480" s="3"/>
      <c r="D480" s="3"/>
      <c r="E480" s="3"/>
      <c r="F480" s="3"/>
      <c r="G480" s="3"/>
      <c r="H480" s="3"/>
      <c r="I480" s="3"/>
    </row>
    <row r="481">
      <c r="A481" s="3"/>
      <c r="B481" s="3"/>
      <c r="C481" s="3"/>
      <c r="D481" s="3"/>
      <c r="E481" s="3"/>
      <c r="F481" s="3"/>
      <c r="G481" s="3"/>
      <c r="H481" s="3"/>
      <c r="I481" s="3"/>
    </row>
    <row r="482">
      <c r="A482" s="3"/>
      <c r="B482" s="3"/>
      <c r="C482" s="3"/>
      <c r="D482" s="3"/>
      <c r="E482" s="3"/>
      <c r="F482" s="3"/>
      <c r="G482" s="3"/>
      <c r="H482" s="3"/>
      <c r="I482" s="3"/>
    </row>
    <row r="483">
      <c r="A483" s="3"/>
      <c r="B483" s="3"/>
      <c r="C483" s="3"/>
      <c r="D483" s="3"/>
      <c r="E483" s="3"/>
      <c r="F483" s="3"/>
      <c r="G483" s="3"/>
      <c r="H483" s="3"/>
      <c r="I483" s="3"/>
    </row>
    <row r="484">
      <c r="A484" s="3"/>
      <c r="B484" s="3"/>
      <c r="C484" s="3"/>
      <c r="D484" s="3"/>
      <c r="E484" s="3"/>
      <c r="F484" s="3"/>
      <c r="G484" s="3"/>
      <c r="H484" s="3"/>
      <c r="I484" s="3"/>
    </row>
    <row r="485">
      <c r="A485" s="3"/>
      <c r="B485" s="3"/>
      <c r="C485" s="3"/>
      <c r="D485" s="3"/>
      <c r="E485" s="3"/>
      <c r="F485" s="3"/>
      <c r="G485" s="3"/>
      <c r="H485" s="3"/>
      <c r="I485" s="3"/>
    </row>
    <row r="486">
      <c r="A486" s="3"/>
      <c r="B486" s="3"/>
      <c r="C486" s="3"/>
      <c r="D486" s="3"/>
      <c r="E486" s="3"/>
      <c r="F486" s="3"/>
      <c r="G486" s="3"/>
      <c r="H486" s="3"/>
      <c r="I486" s="3"/>
    </row>
    <row r="487">
      <c r="A487" s="3"/>
      <c r="B487" s="3"/>
      <c r="C487" s="3"/>
      <c r="D487" s="3"/>
      <c r="E487" s="3"/>
      <c r="F487" s="3"/>
      <c r="G487" s="3"/>
      <c r="H487" s="3"/>
      <c r="I487" s="3"/>
    </row>
    <row r="488">
      <c r="A488" s="3"/>
      <c r="B488" s="3"/>
      <c r="C488" s="3"/>
      <c r="D488" s="3"/>
      <c r="E488" s="3"/>
      <c r="F488" s="3"/>
      <c r="G488" s="3"/>
      <c r="H488" s="3"/>
      <c r="I488" s="3"/>
    </row>
    <row r="489">
      <c r="A489" s="3"/>
      <c r="B489" s="3"/>
      <c r="C489" s="3"/>
      <c r="D489" s="3"/>
      <c r="E489" s="3"/>
      <c r="F489" s="3"/>
      <c r="G489" s="3"/>
      <c r="H489" s="3"/>
      <c r="I489" s="3"/>
    </row>
    <row r="490">
      <c r="A490" s="3"/>
      <c r="B490" s="3"/>
      <c r="C490" s="3"/>
      <c r="D490" s="3"/>
      <c r="E490" s="3"/>
      <c r="F490" s="3"/>
      <c r="G490" s="3"/>
      <c r="H490" s="3"/>
      <c r="I490" s="3"/>
    </row>
    <row r="491">
      <c r="A491" s="3"/>
      <c r="B491" s="3"/>
      <c r="C491" s="3"/>
      <c r="D491" s="3"/>
      <c r="E491" s="3"/>
      <c r="F491" s="3"/>
      <c r="G491" s="3"/>
      <c r="H491" s="3"/>
      <c r="I491" s="3"/>
    </row>
    <row r="492">
      <c r="A492" s="3"/>
      <c r="B492" s="3"/>
      <c r="C492" s="3"/>
      <c r="D492" s="3"/>
      <c r="E492" s="3"/>
      <c r="F492" s="3"/>
      <c r="G492" s="3"/>
      <c r="H492" s="3"/>
      <c r="I492" s="3"/>
    </row>
    <row r="493">
      <c r="A493" s="3"/>
      <c r="B493" s="3"/>
      <c r="C493" s="3"/>
      <c r="D493" s="3"/>
      <c r="E493" s="3"/>
      <c r="F493" s="3"/>
      <c r="G493" s="3"/>
      <c r="H493" s="3"/>
      <c r="I493" s="3"/>
    </row>
    <row r="494">
      <c r="A494" s="3"/>
      <c r="B494" s="3"/>
      <c r="C494" s="3"/>
      <c r="D494" s="3"/>
      <c r="E494" s="3"/>
      <c r="F494" s="3"/>
      <c r="G494" s="3"/>
      <c r="H494" s="3"/>
      <c r="I494" s="3"/>
    </row>
    <row r="495">
      <c r="A495" s="3"/>
      <c r="B495" s="3"/>
      <c r="C495" s="3"/>
      <c r="D495" s="3"/>
      <c r="E495" s="3"/>
      <c r="F495" s="3"/>
      <c r="G495" s="3"/>
      <c r="H495" s="3"/>
      <c r="I495" s="3"/>
    </row>
    <row r="496">
      <c r="A496" s="3"/>
      <c r="B496" s="3"/>
      <c r="C496" s="3"/>
      <c r="D496" s="3"/>
      <c r="E496" s="3"/>
      <c r="F496" s="3"/>
      <c r="G496" s="3"/>
      <c r="H496" s="3"/>
      <c r="I496" s="3"/>
    </row>
    <row r="497">
      <c r="A497" s="3"/>
      <c r="B497" s="3"/>
      <c r="C497" s="3"/>
      <c r="D497" s="3"/>
      <c r="E497" s="3"/>
      <c r="F497" s="3"/>
      <c r="G497" s="3"/>
      <c r="H497" s="3"/>
      <c r="I497" s="3"/>
    </row>
    <row r="498">
      <c r="A498" s="3"/>
      <c r="B498" s="3"/>
      <c r="C498" s="3"/>
      <c r="D498" s="3"/>
      <c r="E498" s="3"/>
      <c r="F498" s="3"/>
      <c r="G498" s="3"/>
      <c r="H498" s="3"/>
      <c r="I498" s="3"/>
    </row>
    <row r="499">
      <c r="A499" s="3"/>
      <c r="B499" s="3"/>
      <c r="C499" s="3"/>
      <c r="D499" s="3"/>
      <c r="E499" s="3"/>
      <c r="F499" s="3"/>
      <c r="G499" s="3"/>
      <c r="H499" s="3"/>
      <c r="I499" s="3"/>
    </row>
    <row r="500">
      <c r="A500" s="3"/>
      <c r="B500" s="3"/>
      <c r="C500" s="3"/>
      <c r="D500" s="3"/>
      <c r="E500" s="3"/>
      <c r="F500" s="3"/>
      <c r="G500" s="3"/>
      <c r="H500" s="3"/>
      <c r="I500" s="3"/>
    </row>
    <row r="501">
      <c r="A501" s="3"/>
      <c r="B501" s="3"/>
      <c r="C501" s="3"/>
      <c r="D501" s="3"/>
      <c r="E501" s="3"/>
      <c r="F501" s="3"/>
      <c r="G501" s="3"/>
      <c r="H501" s="3"/>
      <c r="I501" s="3"/>
    </row>
    <row r="502">
      <c r="A502" s="3"/>
      <c r="B502" s="3"/>
      <c r="C502" s="3"/>
      <c r="D502" s="3"/>
      <c r="E502" s="3"/>
      <c r="F502" s="3"/>
      <c r="G502" s="3"/>
      <c r="H502" s="3"/>
      <c r="I502" s="3"/>
    </row>
    <row r="503">
      <c r="A503" s="3"/>
      <c r="B503" s="3"/>
      <c r="C503" s="3"/>
      <c r="D503" s="3"/>
      <c r="E503" s="3"/>
      <c r="F503" s="3"/>
      <c r="G503" s="3"/>
      <c r="H503" s="3"/>
      <c r="I503" s="3"/>
    </row>
    <row r="504">
      <c r="A504" s="3"/>
      <c r="B504" s="3"/>
      <c r="C504" s="3"/>
      <c r="D504" s="3"/>
      <c r="E504" s="3"/>
      <c r="F504" s="3"/>
      <c r="G504" s="3"/>
      <c r="H504" s="3"/>
      <c r="I504" s="3"/>
    </row>
    <row r="505">
      <c r="A505" s="3"/>
      <c r="B505" s="3"/>
      <c r="C505" s="3"/>
      <c r="D505" s="3"/>
      <c r="E505" s="3"/>
      <c r="F505" s="3"/>
      <c r="G505" s="3"/>
      <c r="H505" s="3"/>
      <c r="I505" s="3"/>
    </row>
    <row r="506">
      <c r="A506" s="3"/>
      <c r="B506" s="3"/>
      <c r="C506" s="3"/>
      <c r="D506" s="3"/>
      <c r="E506" s="3"/>
      <c r="F506" s="3"/>
      <c r="G506" s="3"/>
      <c r="H506" s="3"/>
      <c r="I506" s="3"/>
    </row>
    <row r="507">
      <c r="A507" s="3"/>
      <c r="B507" s="3"/>
      <c r="C507" s="3"/>
      <c r="D507" s="3"/>
      <c r="E507" s="3"/>
      <c r="F507" s="3"/>
      <c r="G507" s="3"/>
      <c r="H507" s="3"/>
      <c r="I507" s="3"/>
    </row>
    <row r="508">
      <c r="A508" s="3"/>
      <c r="B508" s="3"/>
      <c r="C508" s="3"/>
      <c r="D508" s="3"/>
      <c r="E508" s="3"/>
      <c r="F508" s="3"/>
      <c r="G508" s="3"/>
      <c r="H508" s="3"/>
      <c r="I508" s="3"/>
    </row>
    <row r="509">
      <c r="A509" s="3"/>
      <c r="B509" s="3"/>
      <c r="C509" s="3"/>
      <c r="D509" s="3"/>
      <c r="E509" s="3"/>
      <c r="F509" s="3"/>
      <c r="G509" s="3"/>
      <c r="H509" s="3"/>
      <c r="I509" s="3"/>
    </row>
    <row r="510">
      <c r="A510" s="3"/>
      <c r="B510" s="3"/>
      <c r="C510" s="3"/>
      <c r="D510" s="3"/>
      <c r="E510" s="3"/>
      <c r="F510" s="3"/>
      <c r="G510" s="3"/>
      <c r="H510" s="3"/>
      <c r="I510" s="3"/>
    </row>
    <row r="511">
      <c r="A511" s="3"/>
      <c r="B511" s="3"/>
      <c r="C511" s="3"/>
      <c r="D511" s="3"/>
      <c r="E511" s="3"/>
      <c r="F511" s="3"/>
      <c r="G511" s="3"/>
      <c r="H511" s="3"/>
      <c r="I511" s="3"/>
    </row>
    <row r="512">
      <c r="A512" s="3"/>
      <c r="B512" s="3"/>
      <c r="C512" s="3"/>
      <c r="D512" s="3"/>
      <c r="E512" s="3"/>
      <c r="F512" s="3"/>
      <c r="G512" s="3"/>
      <c r="H512" s="3"/>
      <c r="I512" s="3"/>
    </row>
    <row r="513">
      <c r="A513" s="3"/>
      <c r="B513" s="3"/>
      <c r="C513" s="3"/>
      <c r="D513" s="3"/>
      <c r="E513" s="3"/>
      <c r="F513" s="3"/>
      <c r="G513" s="3"/>
      <c r="H513" s="3"/>
      <c r="I513" s="3"/>
    </row>
    <row r="514">
      <c r="A514" s="3"/>
      <c r="B514" s="3"/>
      <c r="C514" s="3"/>
      <c r="D514" s="3"/>
      <c r="E514" s="3"/>
      <c r="F514" s="3"/>
      <c r="G514" s="3"/>
      <c r="H514" s="3"/>
      <c r="I514" s="3"/>
    </row>
    <row r="515">
      <c r="A515" s="3"/>
      <c r="B515" s="3"/>
      <c r="C515" s="3"/>
      <c r="D515" s="3"/>
      <c r="E515" s="3"/>
      <c r="F515" s="3"/>
      <c r="G515" s="3"/>
      <c r="H515" s="3"/>
      <c r="I515" s="3"/>
    </row>
    <row r="516">
      <c r="A516" s="3"/>
      <c r="B516" s="3"/>
      <c r="C516" s="3"/>
      <c r="D516" s="3"/>
      <c r="E516" s="3"/>
      <c r="F516" s="3"/>
      <c r="G516" s="3"/>
      <c r="H516" s="3"/>
      <c r="I516" s="3"/>
    </row>
    <row r="517">
      <c r="A517" s="3"/>
      <c r="B517" s="3"/>
      <c r="C517" s="3"/>
      <c r="D517" s="3"/>
      <c r="E517" s="3"/>
      <c r="F517" s="3"/>
      <c r="G517" s="3"/>
      <c r="H517" s="3"/>
      <c r="I517" s="3"/>
    </row>
    <row r="518">
      <c r="A518" s="3"/>
      <c r="B518" s="3"/>
      <c r="C518" s="3"/>
      <c r="D518" s="3"/>
      <c r="E518" s="3"/>
      <c r="F518" s="3"/>
      <c r="G518" s="3"/>
      <c r="H518" s="3"/>
      <c r="I518" s="3"/>
    </row>
    <row r="519">
      <c r="A519" s="3"/>
      <c r="B519" s="3"/>
      <c r="C519" s="3"/>
      <c r="D519" s="3"/>
      <c r="E519" s="3"/>
      <c r="F519" s="3"/>
      <c r="G519" s="3"/>
      <c r="H519" s="3"/>
      <c r="I519" s="3"/>
    </row>
    <row r="520">
      <c r="A520" s="3"/>
      <c r="B520" s="3"/>
      <c r="C520" s="3"/>
      <c r="D520" s="3"/>
      <c r="E520" s="3"/>
      <c r="F520" s="3"/>
      <c r="G520" s="3"/>
      <c r="H520" s="3"/>
      <c r="I520" s="3"/>
    </row>
    <row r="521">
      <c r="A521" s="3"/>
      <c r="B521" s="3"/>
      <c r="C521" s="3"/>
      <c r="D521" s="3"/>
      <c r="E521" s="3"/>
      <c r="F521" s="3"/>
      <c r="G521" s="3"/>
      <c r="H521" s="3"/>
      <c r="I521" s="3"/>
    </row>
    <row r="522">
      <c r="A522" s="3"/>
      <c r="B522" s="3"/>
      <c r="C522" s="3"/>
      <c r="D522" s="3"/>
      <c r="E522" s="3"/>
      <c r="F522" s="3"/>
      <c r="G522" s="3"/>
      <c r="H522" s="3"/>
      <c r="I522" s="3"/>
    </row>
    <row r="523">
      <c r="A523" s="3"/>
      <c r="B523" s="3"/>
      <c r="C523" s="3"/>
      <c r="D523" s="3"/>
      <c r="E523" s="3"/>
      <c r="F523" s="3"/>
      <c r="G523" s="3"/>
      <c r="H523" s="3"/>
      <c r="I523" s="3"/>
    </row>
    <row r="524">
      <c r="A524" s="3"/>
      <c r="B524" s="3"/>
      <c r="C524" s="3"/>
      <c r="D524" s="3"/>
      <c r="E524" s="3"/>
      <c r="F524" s="3"/>
      <c r="G524" s="3"/>
      <c r="H524" s="3"/>
      <c r="I524" s="3"/>
    </row>
    <row r="525">
      <c r="A525" s="3"/>
      <c r="B525" s="3"/>
      <c r="C525" s="3"/>
      <c r="D525" s="3"/>
      <c r="E525" s="3"/>
      <c r="F525" s="3"/>
      <c r="G525" s="3"/>
      <c r="H525" s="3"/>
      <c r="I525" s="3"/>
    </row>
    <row r="526">
      <c r="A526" s="3"/>
      <c r="B526" s="3"/>
      <c r="C526" s="3"/>
      <c r="D526" s="3"/>
      <c r="E526" s="3"/>
      <c r="F526" s="3"/>
      <c r="G526" s="3"/>
      <c r="H526" s="3"/>
      <c r="I526" s="3"/>
    </row>
    <row r="527">
      <c r="A527" s="3"/>
      <c r="B527" s="3"/>
      <c r="C527" s="3"/>
      <c r="D527" s="3"/>
      <c r="E527" s="3"/>
      <c r="F527" s="3"/>
      <c r="G527" s="3"/>
      <c r="H527" s="3"/>
      <c r="I527" s="3"/>
    </row>
    <row r="528">
      <c r="A528" s="3"/>
      <c r="B528" s="3"/>
      <c r="C528" s="3"/>
      <c r="D528" s="3"/>
      <c r="E528" s="3"/>
      <c r="F528" s="3"/>
      <c r="G528" s="3"/>
      <c r="H528" s="3"/>
      <c r="I528" s="3"/>
    </row>
    <row r="529">
      <c r="A529" s="3"/>
      <c r="B529" s="3"/>
      <c r="C529" s="3"/>
      <c r="D529" s="3"/>
      <c r="E529" s="3"/>
      <c r="F529" s="3"/>
      <c r="G529" s="3"/>
      <c r="H529" s="3"/>
      <c r="I529" s="3"/>
    </row>
    <row r="530">
      <c r="A530" s="3"/>
      <c r="B530" s="3"/>
      <c r="C530" s="3"/>
      <c r="D530" s="3"/>
      <c r="E530" s="3"/>
      <c r="F530" s="3"/>
      <c r="G530" s="3"/>
      <c r="H530" s="3"/>
      <c r="I530" s="3"/>
    </row>
    <row r="531">
      <c r="A531" s="3"/>
      <c r="B531" s="3"/>
      <c r="C531" s="3"/>
      <c r="D531" s="3"/>
      <c r="E531" s="3"/>
      <c r="F531" s="3"/>
      <c r="G531" s="3"/>
      <c r="H531" s="3"/>
      <c r="I531" s="3"/>
    </row>
    <row r="532">
      <c r="A532" s="3"/>
      <c r="B532" s="3"/>
      <c r="C532" s="3"/>
      <c r="D532" s="3"/>
      <c r="E532" s="3"/>
      <c r="F532" s="3"/>
      <c r="G532" s="3"/>
      <c r="H532" s="3"/>
      <c r="I532" s="3"/>
    </row>
    <row r="533">
      <c r="A533" s="3"/>
      <c r="B533" s="3"/>
      <c r="C533" s="3"/>
      <c r="D533" s="3"/>
      <c r="E533" s="3"/>
      <c r="F533" s="3"/>
      <c r="G533" s="3"/>
      <c r="H533" s="3"/>
      <c r="I533" s="3"/>
    </row>
    <row r="534">
      <c r="A534" s="3"/>
      <c r="B534" s="3"/>
      <c r="C534" s="3"/>
      <c r="D534" s="3"/>
      <c r="E534" s="3"/>
      <c r="F534" s="3"/>
      <c r="G534" s="3"/>
      <c r="H534" s="3"/>
      <c r="I534" s="3"/>
    </row>
    <row r="535">
      <c r="A535" s="3"/>
      <c r="B535" s="3"/>
      <c r="C535" s="3"/>
      <c r="D535" s="3"/>
      <c r="E535" s="3"/>
      <c r="F535" s="3"/>
      <c r="G535" s="3"/>
      <c r="H535" s="3"/>
      <c r="I535" s="3"/>
    </row>
    <row r="536">
      <c r="A536" s="3"/>
      <c r="B536" s="3"/>
      <c r="C536" s="3"/>
      <c r="D536" s="3"/>
      <c r="E536" s="3"/>
      <c r="F536" s="3"/>
      <c r="G536" s="3"/>
      <c r="H536" s="3"/>
      <c r="I536" s="3"/>
    </row>
    <row r="537">
      <c r="A537" s="3"/>
      <c r="B537" s="3"/>
      <c r="C537" s="3"/>
      <c r="D537" s="3"/>
      <c r="E537" s="3"/>
      <c r="F537" s="3"/>
      <c r="G537" s="3"/>
      <c r="H537" s="3"/>
      <c r="I537" s="3"/>
    </row>
    <row r="538">
      <c r="A538" s="3"/>
      <c r="B538" s="3"/>
      <c r="C538" s="3"/>
      <c r="D538" s="3"/>
      <c r="E538" s="3"/>
      <c r="F538" s="3"/>
      <c r="G538" s="3"/>
      <c r="H538" s="3"/>
      <c r="I538" s="3"/>
    </row>
    <row r="539">
      <c r="A539" s="3"/>
      <c r="B539" s="3"/>
      <c r="C539" s="3"/>
      <c r="D539" s="3"/>
      <c r="E539" s="3"/>
      <c r="F539" s="3"/>
      <c r="G539" s="3"/>
      <c r="H539" s="3"/>
      <c r="I539" s="3"/>
    </row>
    <row r="540">
      <c r="A540" s="3"/>
      <c r="B540" s="3"/>
      <c r="C540" s="3"/>
      <c r="D540" s="3"/>
      <c r="E540" s="3"/>
      <c r="F540" s="3"/>
      <c r="G540" s="3"/>
      <c r="H540" s="3"/>
      <c r="I540" s="3"/>
    </row>
    <row r="541">
      <c r="A541" s="3"/>
      <c r="B541" s="3"/>
      <c r="C541" s="3"/>
      <c r="D541" s="3"/>
      <c r="E541" s="3"/>
      <c r="F541" s="3"/>
      <c r="G541" s="3"/>
      <c r="H541" s="3"/>
      <c r="I541" s="3"/>
    </row>
    <row r="542">
      <c r="A542" s="3"/>
      <c r="B542" s="3"/>
      <c r="C542" s="3"/>
      <c r="D542" s="3"/>
      <c r="E542" s="3"/>
      <c r="F542" s="3"/>
      <c r="G542" s="3"/>
      <c r="H542" s="3"/>
      <c r="I542" s="3"/>
    </row>
    <row r="543">
      <c r="A543" s="3"/>
      <c r="B543" s="3"/>
      <c r="C543" s="3"/>
      <c r="D543" s="3"/>
      <c r="E543" s="3"/>
      <c r="F543" s="3"/>
      <c r="G543" s="3"/>
      <c r="H543" s="3"/>
      <c r="I543" s="3"/>
    </row>
    <row r="544">
      <c r="A544" s="3"/>
      <c r="B544" s="3"/>
      <c r="C544" s="3"/>
      <c r="D544" s="3"/>
      <c r="E544" s="3"/>
      <c r="F544" s="3"/>
      <c r="G544" s="3"/>
      <c r="H544" s="3"/>
      <c r="I544" s="3"/>
    </row>
    <row r="545">
      <c r="A545" s="3"/>
      <c r="B545" s="3"/>
      <c r="C545" s="3"/>
      <c r="D545" s="3"/>
      <c r="E545" s="3"/>
      <c r="F545" s="3"/>
      <c r="G545" s="3"/>
      <c r="H545" s="3"/>
      <c r="I545" s="3"/>
    </row>
    <row r="546">
      <c r="A546" s="3"/>
      <c r="B546" s="3"/>
      <c r="C546" s="3"/>
      <c r="D546" s="3"/>
      <c r="E546" s="3"/>
      <c r="F546" s="3"/>
      <c r="G546" s="3"/>
      <c r="H546" s="3"/>
      <c r="I546" s="3"/>
    </row>
    <row r="547">
      <c r="A547" s="3"/>
      <c r="B547" s="3"/>
      <c r="C547" s="3"/>
      <c r="D547" s="3"/>
      <c r="E547" s="3"/>
      <c r="F547" s="3"/>
      <c r="G547" s="3"/>
      <c r="H547" s="3"/>
      <c r="I547" s="3"/>
    </row>
    <row r="548">
      <c r="A548" s="3"/>
      <c r="B548" s="3"/>
      <c r="C548" s="3"/>
      <c r="D548" s="3"/>
      <c r="E548" s="3"/>
      <c r="F548" s="3"/>
      <c r="G548" s="3"/>
      <c r="H548" s="3"/>
      <c r="I548" s="3"/>
    </row>
    <row r="549">
      <c r="A549" s="3"/>
      <c r="B549" s="3"/>
      <c r="C549" s="3"/>
      <c r="D549" s="3"/>
      <c r="E549" s="3"/>
      <c r="F549" s="3"/>
      <c r="G549" s="3"/>
      <c r="H549" s="3"/>
      <c r="I549" s="3"/>
    </row>
    <row r="550">
      <c r="A550" s="3"/>
      <c r="B550" s="3"/>
      <c r="C550" s="3"/>
      <c r="D550" s="3"/>
      <c r="E550" s="3"/>
      <c r="F550" s="3"/>
      <c r="G550" s="3"/>
      <c r="H550" s="3"/>
      <c r="I550" s="3"/>
    </row>
    <row r="551">
      <c r="A551" s="3"/>
      <c r="B551" s="3"/>
      <c r="C551" s="3"/>
      <c r="D551" s="3"/>
      <c r="E551" s="3"/>
      <c r="F551" s="3"/>
      <c r="G551" s="3"/>
      <c r="H551" s="3"/>
      <c r="I551" s="3"/>
    </row>
    <row r="552">
      <c r="A552" s="3"/>
      <c r="B552" s="3"/>
      <c r="C552" s="3"/>
      <c r="D552" s="3"/>
      <c r="E552" s="3"/>
      <c r="F552" s="3"/>
      <c r="G552" s="3"/>
      <c r="H552" s="3"/>
      <c r="I552" s="3"/>
    </row>
    <row r="553">
      <c r="A553" s="3"/>
      <c r="B553" s="3"/>
      <c r="C553" s="3"/>
      <c r="D553" s="3"/>
      <c r="E553" s="3"/>
      <c r="F553" s="3"/>
      <c r="G553" s="3"/>
      <c r="H553" s="3"/>
      <c r="I553" s="3"/>
    </row>
    <row r="554">
      <c r="A554" s="3"/>
      <c r="B554" s="3"/>
      <c r="C554" s="3"/>
      <c r="D554" s="3"/>
      <c r="E554" s="3"/>
      <c r="F554" s="3"/>
      <c r="G554" s="3"/>
      <c r="H554" s="3"/>
      <c r="I554" s="3"/>
    </row>
    <row r="555">
      <c r="A555" s="3"/>
      <c r="B555" s="3"/>
      <c r="C555" s="3"/>
      <c r="D555" s="3"/>
      <c r="E555" s="3"/>
      <c r="F555" s="3"/>
      <c r="G555" s="3"/>
      <c r="H555" s="3"/>
      <c r="I555" s="3"/>
    </row>
    <row r="556">
      <c r="A556" s="3"/>
      <c r="B556" s="3"/>
      <c r="C556" s="3"/>
      <c r="D556" s="3"/>
      <c r="E556" s="3"/>
      <c r="F556" s="3"/>
      <c r="G556" s="3"/>
      <c r="H556" s="3"/>
      <c r="I556" s="3"/>
    </row>
    <row r="557">
      <c r="A557" s="3"/>
      <c r="B557" s="3"/>
      <c r="C557" s="3"/>
      <c r="D557" s="3"/>
      <c r="E557" s="3"/>
      <c r="F557" s="3"/>
      <c r="G557" s="3"/>
      <c r="H557" s="3"/>
      <c r="I557" s="3"/>
    </row>
    <row r="558">
      <c r="A558" s="3"/>
      <c r="B558" s="3"/>
      <c r="C558" s="3"/>
      <c r="D558" s="3"/>
      <c r="E558" s="3"/>
      <c r="F558" s="3"/>
      <c r="G558" s="3"/>
      <c r="H558" s="3"/>
      <c r="I558" s="3"/>
    </row>
    <row r="559">
      <c r="A559" s="3"/>
      <c r="B559" s="3"/>
      <c r="C559" s="3"/>
      <c r="D559" s="3"/>
      <c r="E559" s="3"/>
      <c r="F559" s="3"/>
      <c r="G559" s="3"/>
      <c r="H559" s="3"/>
      <c r="I559" s="3"/>
    </row>
    <row r="560">
      <c r="A560" s="3"/>
      <c r="B560" s="3"/>
      <c r="C560" s="3"/>
      <c r="D560" s="3"/>
      <c r="E560" s="3"/>
      <c r="F560" s="3"/>
      <c r="G560" s="3"/>
      <c r="H560" s="3"/>
      <c r="I560" s="3"/>
    </row>
    <row r="561">
      <c r="A561" s="3"/>
      <c r="B561" s="3"/>
      <c r="C561" s="3"/>
      <c r="D561" s="3"/>
      <c r="E561" s="3"/>
      <c r="F561" s="3"/>
      <c r="G561" s="3"/>
      <c r="H561" s="3"/>
      <c r="I561" s="3"/>
    </row>
    <row r="562">
      <c r="A562" s="3"/>
      <c r="B562" s="3"/>
      <c r="C562" s="3"/>
      <c r="D562" s="3"/>
      <c r="E562" s="3"/>
      <c r="F562" s="3"/>
      <c r="G562" s="3"/>
      <c r="H562" s="3"/>
      <c r="I562" s="3"/>
    </row>
    <row r="563">
      <c r="A563" s="3"/>
      <c r="B563" s="3"/>
      <c r="C563" s="3"/>
      <c r="D563" s="3"/>
      <c r="E563" s="3"/>
      <c r="F563" s="3"/>
      <c r="G563" s="3"/>
      <c r="H563" s="3"/>
      <c r="I563" s="3"/>
    </row>
    <row r="564">
      <c r="A564" s="3"/>
      <c r="B564" s="3"/>
      <c r="C564" s="3"/>
      <c r="D564" s="3"/>
      <c r="E564" s="3"/>
      <c r="F564" s="3"/>
      <c r="G564" s="3"/>
      <c r="H564" s="3"/>
      <c r="I564" s="3"/>
    </row>
    <row r="565">
      <c r="A565" s="3"/>
      <c r="B565" s="3"/>
      <c r="C565" s="3"/>
      <c r="D565" s="3"/>
      <c r="E565" s="3"/>
      <c r="F565" s="3"/>
      <c r="G565" s="3"/>
      <c r="H565" s="3"/>
      <c r="I565" s="3"/>
    </row>
    <row r="566">
      <c r="A566" s="3"/>
      <c r="B566" s="3"/>
      <c r="C566" s="3"/>
      <c r="D566" s="3"/>
      <c r="E566" s="3"/>
      <c r="F566" s="3"/>
      <c r="G566" s="3"/>
      <c r="H566" s="3"/>
      <c r="I566" s="3"/>
    </row>
    <row r="567">
      <c r="A567" s="3"/>
      <c r="B567" s="3"/>
      <c r="C567" s="3"/>
      <c r="D567" s="3"/>
      <c r="E567" s="3"/>
      <c r="F567" s="3"/>
      <c r="G567" s="3"/>
      <c r="H567" s="3"/>
      <c r="I567" s="3"/>
    </row>
    <row r="568">
      <c r="A568" s="3"/>
      <c r="B568" s="3"/>
      <c r="C568" s="3"/>
      <c r="D568" s="3"/>
      <c r="E568" s="3"/>
      <c r="F568" s="3"/>
      <c r="G568" s="3"/>
      <c r="H568" s="3"/>
      <c r="I568" s="3"/>
    </row>
    <row r="569">
      <c r="A569" s="3"/>
      <c r="B569" s="3"/>
      <c r="C569" s="3"/>
      <c r="D569" s="3"/>
      <c r="E569" s="3"/>
      <c r="F569" s="3"/>
      <c r="G569" s="3"/>
      <c r="H569" s="3"/>
      <c r="I569" s="3"/>
    </row>
    <row r="570">
      <c r="A570" s="3"/>
      <c r="B570" s="3"/>
      <c r="C570" s="3"/>
      <c r="D570" s="3"/>
      <c r="E570" s="3"/>
      <c r="F570" s="3"/>
      <c r="G570" s="3"/>
      <c r="H570" s="3"/>
      <c r="I570" s="3"/>
    </row>
    <row r="571">
      <c r="A571" s="3"/>
      <c r="B571" s="3"/>
      <c r="C571" s="3"/>
      <c r="D571" s="3"/>
      <c r="E571" s="3"/>
      <c r="F571" s="3"/>
      <c r="G571" s="3"/>
      <c r="H571" s="3"/>
      <c r="I571" s="3"/>
    </row>
    <row r="572">
      <c r="A572" s="3"/>
      <c r="B572" s="3"/>
      <c r="C572" s="3"/>
      <c r="D572" s="3"/>
      <c r="E572" s="3"/>
      <c r="F572" s="3"/>
      <c r="G572" s="3"/>
      <c r="H572" s="3"/>
      <c r="I572" s="3"/>
    </row>
    <row r="573">
      <c r="A573" s="3"/>
      <c r="B573" s="3"/>
      <c r="C573" s="3"/>
      <c r="D573" s="3"/>
      <c r="E573" s="3"/>
      <c r="F573" s="3"/>
      <c r="G573" s="3"/>
      <c r="H573" s="3"/>
      <c r="I573" s="3"/>
    </row>
    <row r="574">
      <c r="A574" s="3"/>
      <c r="B574" s="3"/>
      <c r="C574" s="3"/>
      <c r="D574" s="3"/>
      <c r="E574" s="3"/>
      <c r="F574" s="3"/>
      <c r="G574" s="3"/>
      <c r="H574" s="3"/>
      <c r="I574" s="3"/>
    </row>
    <row r="575">
      <c r="A575" s="3"/>
      <c r="B575" s="3"/>
      <c r="C575" s="3"/>
      <c r="D575" s="3"/>
      <c r="E575" s="3"/>
      <c r="F575" s="3"/>
      <c r="G575" s="3"/>
      <c r="H575" s="3"/>
      <c r="I575" s="3"/>
    </row>
    <row r="576">
      <c r="A576" s="3"/>
      <c r="B576" s="3"/>
      <c r="C576" s="3"/>
      <c r="D576" s="3"/>
      <c r="E576" s="3"/>
      <c r="F576" s="3"/>
      <c r="G576" s="3"/>
      <c r="H576" s="3"/>
      <c r="I576" s="3"/>
    </row>
    <row r="577">
      <c r="A577" s="3"/>
      <c r="B577" s="3"/>
      <c r="C577" s="3"/>
      <c r="D577" s="3"/>
      <c r="E577" s="3"/>
      <c r="F577" s="3"/>
      <c r="G577" s="3"/>
      <c r="H577" s="3"/>
      <c r="I577" s="3"/>
    </row>
    <row r="578">
      <c r="A578" s="3"/>
      <c r="B578" s="3"/>
      <c r="C578" s="3"/>
      <c r="D578" s="3"/>
      <c r="E578" s="3"/>
      <c r="F578" s="3"/>
      <c r="G578" s="3"/>
      <c r="H578" s="3"/>
      <c r="I578" s="3"/>
    </row>
    <row r="579">
      <c r="A579" s="3"/>
      <c r="B579" s="3"/>
      <c r="C579" s="3"/>
      <c r="D579" s="3"/>
      <c r="E579" s="3"/>
      <c r="F579" s="3"/>
      <c r="G579" s="3"/>
      <c r="H579" s="3"/>
      <c r="I579" s="3"/>
    </row>
    <row r="580">
      <c r="A580" s="3"/>
      <c r="B580" s="3"/>
      <c r="C580" s="3"/>
      <c r="D580" s="3"/>
      <c r="E580" s="3"/>
      <c r="F580" s="3"/>
      <c r="G580" s="3"/>
      <c r="H580" s="3"/>
      <c r="I580" s="3"/>
    </row>
    <row r="581">
      <c r="A581" s="3"/>
      <c r="B581" s="3"/>
      <c r="C581" s="3"/>
      <c r="D581" s="3"/>
      <c r="E581" s="3"/>
      <c r="F581" s="3"/>
      <c r="G581" s="3"/>
      <c r="H581" s="3"/>
      <c r="I581" s="3"/>
    </row>
    <row r="582">
      <c r="A582" s="3"/>
      <c r="B582" s="3"/>
      <c r="C582" s="3"/>
      <c r="D582" s="3"/>
      <c r="E582" s="3"/>
      <c r="F582" s="3"/>
      <c r="G582" s="3"/>
      <c r="H582" s="3"/>
      <c r="I582" s="3"/>
    </row>
    <row r="583">
      <c r="A583" s="3"/>
      <c r="B583" s="3"/>
      <c r="C583" s="3"/>
      <c r="D583" s="3"/>
      <c r="E583" s="3"/>
      <c r="F583" s="3"/>
      <c r="G583" s="3"/>
      <c r="H583" s="3"/>
      <c r="I583" s="3"/>
    </row>
    <row r="584">
      <c r="A584" s="3"/>
      <c r="B584" s="3"/>
      <c r="C584" s="3"/>
      <c r="D584" s="3"/>
      <c r="E584" s="3"/>
      <c r="F584" s="3"/>
      <c r="G584" s="3"/>
      <c r="H584" s="3"/>
      <c r="I584" s="3"/>
    </row>
    <row r="585">
      <c r="A585" s="3"/>
      <c r="B585" s="3"/>
      <c r="C585" s="3"/>
      <c r="D585" s="3"/>
      <c r="E585" s="3"/>
      <c r="F585" s="3"/>
      <c r="G585" s="3"/>
      <c r="H585" s="3"/>
      <c r="I585" s="3"/>
    </row>
    <row r="586">
      <c r="A586" s="3"/>
      <c r="B586" s="3"/>
      <c r="C586" s="3"/>
      <c r="D586" s="3"/>
      <c r="E586" s="3"/>
      <c r="F586" s="3"/>
      <c r="G586" s="3"/>
      <c r="H586" s="3"/>
      <c r="I586" s="3"/>
    </row>
    <row r="587">
      <c r="A587" s="3"/>
      <c r="B587" s="3"/>
      <c r="C587" s="3"/>
      <c r="D587" s="3"/>
      <c r="E587" s="3"/>
      <c r="F587" s="3"/>
      <c r="G587" s="3"/>
      <c r="H587" s="3"/>
      <c r="I587" s="3"/>
    </row>
    <row r="588">
      <c r="A588" s="3"/>
      <c r="B588" s="3"/>
      <c r="C588" s="3"/>
      <c r="D588" s="3"/>
      <c r="E588" s="3"/>
      <c r="F588" s="3"/>
      <c r="G588" s="3"/>
      <c r="H588" s="3"/>
      <c r="I588" s="3"/>
    </row>
    <row r="589">
      <c r="A589" s="3"/>
      <c r="B589" s="3"/>
      <c r="C589" s="3"/>
      <c r="D589" s="3"/>
      <c r="E589" s="3"/>
      <c r="F589" s="3"/>
      <c r="G589" s="3"/>
      <c r="H589" s="3"/>
      <c r="I589" s="3"/>
    </row>
    <row r="590">
      <c r="A590" s="3"/>
      <c r="B590" s="3"/>
      <c r="C590" s="3"/>
      <c r="D590" s="3"/>
      <c r="E590" s="3"/>
      <c r="F590" s="3"/>
      <c r="G590" s="3"/>
      <c r="H590" s="3"/>
      <c r="I590" s="3"/>
    </row>
    <row r="591">
      <c r="A591" s="3"/>
      <c r="B591" s="3"/>
      <c r="C591" s="3"/>
      <c r="D591" s="3"/>
      <c r="E591" s="3"/>
      <c r="F591" s="3"/>
      <c r="G591" s="3"/>
      <c r="H591" s="3"/>
      <c r="I591" s="3"/>
    </row>
    <row r="592">
      <c r="A592" s="3"/>
      <c r="B592" s="3"/>
      <c r="C592" s="3"/>
      <c r="D592" s="3"/>
      <c r="E592" s="3"/>
      <c r="F592" s="3"/>
      <c r="G592" s="3"/>
      <c r="H592" s="3"/>
      <c r="I592" s="3"/>
    </row>
    <row r="593">
      <c r="A593" s="3"/>
      <c r="B593" s="3"/>
      <c r="C593" s="3"/>
      <c r="D593" s="3"/>
      <c r="E593" s="3"/>
      <c r="F593" s="3"/>
      <c r="G593" s="3"/>
      <c r="H593" s="3"/>
      <c r="I593" s="3"/>
    </row>
    <row r="594">
      <c r="A594" s="3"/>
      <c r="B594" s="3"/>
      <c r="C594" s="3"/>
      <c r="D594" s="3"/>
      <c r="E594" s="3"/>
      <c r="F594" s="3"/>
      <c r="G594" s="3"/>
      <c r="H594" s="3"/>
      <c r="I594" s="3"/>
    </row>
    <row r="595">
      <c r="A595" s="3"/>
      <c r="B595" s="3"/>
      <c r="C595" s="3"/>
      <c r="D595" s="3"/>
      <c r="E595" s="3"/>
      <c r="F595" s="3"/>
      <c r="G595" s="3"/>
      <c r="H595" s="3"/>
      <c r="I595" s="3"/>
    </row>
    <row r="596">
      <c r="A596" s="3"/>
      <c r="B596" s="3"/>
      <c r="C596" s="3"/>
      <c r="D596" s="3"/>
      <c r="E596" s="3"/>
      <c r="F596" s="3"/>
      <c r="G596" s="3"/>
      <c r="H596" s="3"/>
      <c r="I596" s="3"/>
    </row>
    <row r="597">
      <c r="A597" s="3"/>
      <c r="B597" s="3"/>
      <c r="C597" s="3"/>
      <c r="D597" s="3"/>
      <c r="E597" s="3"/>
      <c r="F597" s="3"/>
      <c r="G597" s="3"/>
      <c r="H597" s="3"/>
      <c r="I597" s="3"/>
    </row>
    <row r="598">
      <c r="A598" s="3"/>
      <c r="B598" s="3"/>
      <c r="C598" s="3"/>
      <c r="D598" s="3"/>
      <c r="E598" s="3"/>
      <c r="F598" s="3"/>
      <c r="G598" s="3"/>
      <c r="H598" s="3"/>
      <c r="I598" s="3"/>
    </row>
    <row r="599">
      <c r="A599" s="3"/>
      <c r="B599" s="3"/>
      <c r="C599" s="3"/>
      <c r="D599" s="3"/>
      <c r="E599" s="3"/>
      <c r="F599" s="3"/>
      <c r="G599" s="3"/>
      <c r="H599" s="3"/>
      <c r="I599" s="3"/>
    </row>
    <row r="600">
      <c r="A600" s="3"/>
      <c r="B600" s="3"/>
      <c r="C600" s="3"/>
      <c r="D600" s="3"/>
      <c r="E600" s="3"/>
      <c r="F600" s="3"/>
      <c r="G600" s="3"/>
      <c r="H600" s="3"/>
      <c r="I600" s="3"/>
    </row>
    <row r="601">
      <c r="A601" s="3"/>
      <c r="B601" s="3"/>
      <c r="C601" s="3"/>
      <c r="D601" s="3"/>
      <c r="E601" s="3"/>
      <c r="F601" s="3"/>
      <c r="G601" s="3"/>
      <c r="H601" s="3"/>
      <c r="I601" s="3"/>
    </row>
    <row r="602">
      <c r="A602" s="3"/>
      <c r="B602" s="3"/>
      <c r="C602" s="3"/>
      <c r="D602" s="3"/>
      <c r="E602" s="3"/>
      <c r="F602" s="3"/>
      <c r="G602" s="3"/>
      <c r="H602" s="3"/>
      <c r="I602" s="3"/>
    </row>
    <row r="603">
      <c r="A603" s="3"/>
      <c r="B603" s="3"/>
      <c r="C603" s="3"/>
      <c r="D603" s="3"/>
      <c r="E603" s="3"/>
      <c r="F603" s="3"/>
      <c r="G603" s="3"/>
      <c r="H603" s="3"/>
      <c r="I603" s="3"/>
    </row>
    <row r="604">
      <c r="A604" s="3"/>
      <c r="B604" s="3"/>
      <c r="C604" s="3"/>
      <c r="D604" s="3"/>
      <c r="E604" s="3"/>
      <c r="F604" s="3"/>
      <c r="G604" s="3"/>
      <c r="H604" s="3"/>
      <c r="I604" s="3"/>
    </row>
    <row r="605">
      <c r="A605" s="3"/>
      <c r="B605" s="3"/>
      <c r="C605" s="3"/>
      <c r="D605" s="3"/>
      <c r="E605" s="3"/>
      <c r="F605" s="3"/>
      <c r="G605" s="3"/>
      <c r="H605" s="3"/>
      <c r="I605" s="3"/>
    </row>
    <row r="606">
      <c r="A606" s="3"/>
      <c r="B606" s="3"/>
      <c r="C606" s="3"/>
      <c r="D606" s="3"/>
      <c r="E606" s="3"/>
      <c r="F606" s="3"/>
      <c r="G606" s="3"/>
      <c r="H606" s="3"/>
      <c r="I606" s="3"/>
    </row>
    <row r="607">
      <c r="A607" s="3"/>
      <c r="B607" s="3"/>
      <c r="C607" s="3"/>
      <c r="D607" s="3"/>
      <c r="E607" s="3"/>
      <c r="F607" s="3"/>
      <c r="G607" s="3"/>
      <c r="H607" s="3"/>
      <c r="I607" s="3"/>
    </row>
    <row r="608">
      <c r="A608" s="3"/>
      <c r="B608" s="3"/>
      <c r="C608" s="3"/>
      <c r="D608" s="3"/>
      <c r="E608" s="3"/>
      <c r="F608" s="3"/>
      <c r="G608" s="3"/>
      <c r="H608" s="3"/>
      <c r="I608" s="3"/>
    </row>
    <row r="609">
      <c r="A609" s="3"/>
      <c r="B609" s="3"/>
      <c r="C609" s="3"/>
      <c r="D609" s="3"/>
      <c r="E609" s="3"/>
      <c r="F609" s="3"/>
      <c r="G609" s="3"/>
      <c r="H609" s="3"/>
      <c r="I609" s="3"/>
    </row>
    <row r="610">
      <c r="A610" s="3"/>
      <c r="B610" s="3"/>
      <c r="C610" s="3"/>
      <c r="D610" s="3"/>
      <c r="E610" s="3"/>
      <c r="F610" s="3"/>
      <c r="G610" s="3"/>
      <c r="H610" s="3"/>
      <c r="I610" s="3"/>
    </row>
    <row r="611">
      <c r="A611" s="3"/>
      <c r="B611" s="3"/>
      <c r="C611" s="3"/>
      <c r="D611" s="3"/>
      <c r="E611" s="3"/>
      <c r="F611" s="3"/>
      <c r="G611" s="3"/>
      <c r="H611" s="3"/>
      <c r="I611" s="3"/>
    </row>
    <row r="612">
      <c r="A612" s="3"/>
      <c r="B612" s="3"/>
      <c r="C612" s="3"/>
      <c r="D612" s="3"/>
      <c r="E612" s="3"/>
      <c r="F612" s="3"/>
      <c r="G612" s="3"/>
      <c r="H612" s="3"/>
      <c r="I612" s="3"/>
    </row>
    <row r="613">
      <c r="A613" s="3"/>
      <c r="B613" s="3"/>
      <c r="C613" s="3"/>
      <c r="D613" s="3"/>
      <c r="E613" s="3"/>
      <c r="F613" s="3"/>
      <c r="G613" s="3"/>
      <c r="H613" s="3"/>
      <c r="I613" s="3"/>
    </row>
    <row r="614">
      <c r="A614" s="3"/>
      <c r="B614" s="3"/>
      <c r="C614" s="3"/>
      <c r="D614" s="3"/>
      <c r="E614" s="3"/>
      <c r="F614" s="3"/>
      <c r="G614" s="3"/>
      <c r="H614" s="3"/>
      <c r="I614" s="3"/>
    </row>
    <row r="615">
      <c r="A615" s="3"/>
      <c r="B615" s="3"/>
      <c r="C615" s="3"/>
      <c r="D615" s="3"/>
      <c r="E615" s="3"/>
      <c r="F615" s="3"/>
      <c r="G615" s="3"/>
      <c r="H615" s="3"/>
      <c r="I615" s="3"/>
    </row>
    <row r="616">
      <c r="A616" s="3"/>
      <c r="B616" s="3"/>
      <c r="C616" s="3"/>
      <c r="D616" s="3"/>
      <c r="E616" s="3"/>
      <c r="F616" s="3"/>
      <c r="G616" s="3"/>
      <c r="H616" s="3"/>
      <c r="I616" s="3"/>
    </row>
    <row r="617">
      <c r="A617" s="3"/>
      <c r="B617" s="3"/>
      <c r="C617" s="3"/>
      <c r="D617" s="3"/>
      <c r="E617" s="3"/>
      <c r="F617" s="3"/>
      <c r="G617" s="3"/>
      <c r="H617" s="3"/>
      <c r="I617" s="3"/>
    </row>
    <row r="618">
      <c r="A618" s="3"/>
      <c r="B618" s="3"/>
      <c r="C618" s="3"/>
      <c r="D618" s="3"/>
      <c r="E618" s="3"/>
      <c r="F618" s="3"/>
      <c r="G618" s="3"/>
      <c r="H618" s="3"/>
      <c r="I618" s="3"/>
    </row>
    <row r="619">
      <c r="A619" s="3"/>
      <c r="B619" s="3"/>
      <c r="C619" s="3"/>
      <c r="D619" s="3"/>
      <c r="E619" s="3"/>
      <c r="F619" s="3"/>
      <c r="G619" s="3"/>
      <c r="H619" s="3"/>
      <c r="I619" s="3"/>
    </row>
    <row r="620">
      <c r="A620" s="3"/>
      <c r="B620" s="3"/>
      <c r="C620" s="3"/>
      <c r="D620" s="3"/>
      <c r="E620" s="3"/>
      <c r="F620" s="3"/>
      <c r="G620" s="3"/>
      <c r="H620" s="3"/>
      <c r="I620" s="3"/>
    </row>
    <row r="621">
      <c r="A621" s="3"/>
      <c r="B621" s="3"/>
      <c r="C621" s="3"/>
      <c r="D621" s="3"/>
      <c r="E621" s="3"/>
      <c r="F621" s="3"/>
      <c r="G621" s="3"/>
      <c r="H621" s="3"/>
      <c r="I621" s="3"/>
    </row>
    <row r="622">
      <c r="A622" s="3"/>
      <c r="B622" s="3"/>
      <c r="C622" s="3"/>
      <c r="D622" s="3"/>
      <c r="E622" s="3"/>
      <c r="F622" s="3"/>
      <c r="G622" s="3"/>
      <c r="H622" s="3"/>
      <c r="I622" s="3"/>
    </row>
    <row r="623">
      <c r="A623" s="3"/>
      <c r="B623" s="3"/>
      <c r="C623" s="3"/>
      <c r="D623" s="3"/>
      <c r="E623" s="3"/>
      <c r="F623" s="3"/>
      <c r="G623" s="3"/>
      <c r="H623" s="3"/>
      <c r="I623" s="3"/>
    </row>
    <row r="624">
      <c r="A624" s="3"/>
      <c r="B624" s="3"/>
      <c r="C624" s="3"/>
      <c r="D624" s="3"/>
      <c r="E624" s="3"/>
      <c r="F624" s="3"/>
      <c r="G624" s="3"/>
      <c r="H624" s="3"/>
      <c r="I624" s="3"/>
    </row>
    <row r="625">
      <c r="A625" s="3"/>
      <c r="B625" s="3"/>
      <c r="C625" s="3"/>
      <c r="D625" s="3"/>
      <c r="E625" s="3"/>
      <c r="F625" s="3"/>
      <c r="G625" s="3"/>
      <c r="H625" s="3"/>
      <c r="I625" s="3"/>
    </row>
    <row r="626">
      <c r="A626" s="3"/>
      <c r="B626" s="3"/>
      <c r="C626" s="3"/>
      <c r="D626" s="3"/>
      <c r="E626" s="3"/>
      <c r="F626" s="3"/>
      <c r="G626" s="3"/>
      <c r="H626" s="3"/>
      <c r="I626" s="3"/>
    </row>
    <row r="627">
      <c r="A627" s="3"/>
      <c r="B627" s="3"/>
      <c r="C627" s="3"/>
      <c r="D627" s="3"/>
      <c r="E627" s="3"/>
      <c r="F627" s="3"/>
      <c r="G627" s="3"/>
      <c r="H627" s="3"/>
      <c r="I627" s="3"/>
    </row>
    <row r="628">
      <c r="A628" s="3"/>
      <c r="B628" s="3"/>
      <c r="C628" s="3"/>
      <c r="D628" s="3"/>
      <c r="E628" s="3"/>
      <c r="F628" s="3"/>
      <c r="G628" s="3"/>
      <c r="H628" s="3"/>
      <c r="I628" s="3"/>
    </row>
    <row r="629">
      <c r="A629" s="3"/>
      <c r="B629" s="3"/>
      <c r="C629" s="3"/>
      <c r="D629" s="3"/>
      <c r="E629" s="3"/>
      <c r="F629" s="3"/>
      <c r="G629" s="3"/>
      <c r="H629" s="3"/>
      <c r="I629" s="3"/>
    </row>
    <row r="630">
      <c r="A630" s="3"/>
      <c r="B630" s="3"/>
      <c r="C630" s="3"/>
      <c r="D630" s="3"/>
      <c r="E630" s="3"/>
      <c r="F630" s="3"/>
      <c r="G630" s="3"/>
      <c r="H630" s="3"/>
      <c r="I630" s="3"/>
    </row>
    <row r="631">
      <c r="A631" s="3"/>
      <c r="B631" s="3"/>
      <c r="C631" s="3"/>
      <c r="D631" s="3"/>
      <c r="E631" s="3"/>
      <c r="F631" s="3"/>
      <c r="G631" s="3"/>
      <c r="H631" s="3"/>
      <c r="I631" s="3"/>
    </row>
    <row r="632">
      <c r="A632" s="3"/>
      <c r="B632" s="3"/>
      <c r="C632" s="3"/>
      <c r="D632" s="3"/>
      <c r="E632" s="3"/>
      <c r="F632" s="3"/>
      <c r="G632" s="3"/>
      <c r="H632" s="3"/>
      <c r="I632" s="3"/>
    </row>
    <row r="633">
      <c r="A633" s="3"/>
      <c r="B633" s="3"/>
      <c r="C633" s="3"/>
      <c r="D633" s="3"/>
      <c r="E633" s="3"/>
      <c r="F633" s="3"/>
      <c r="G633" s="3"/>
      <c r="H633" s="3"/>
      <c r="I633" s="3"/>
    </row>
    <row r="634">
      <c r="A634" s="3"/>
      <c r="B634" s="3"/>
      <c r="C634" s="3"/>
      <c r="D634" s="3"/>
      <c r="E634" s="3"/>
      <c r="F634" s="3"/>
      <c r="G634" s="3"/>
      <c r="H634" s="3"/>
      <c r="I634" s="3"/>
    </row>
    <row r="635">
      <c r="A635" s="3"/>
      <c r="B635" s="3"/>
      <c r="C635" s="3"/>
      <c r="D635" s="3"/>
      <c r="E635" s="3"/>
      <c r="F635" s="3"/>
      <c r="G635" s="3"/>
      <c r="H635" s="3"/>
      <c r="I635" s="3"/>
    </row>
    <row r="636">
      <c r="A636" s="3"/>
      <c r="B636" s="3"/>
      <c r="C636" s="3"/>
      <c r="D636" s="3"/>
      <c r="E636" s="3"/>
      <c r="F636" s="3"/>
      <c r="G636" s="3"/>
      <c r="H636" s="3"/>
      <c r="I636" s="3"/>
    </row>
    <row r="637">
      <c r="A637" s="3"/>
      <c r="B637" s="3"/>
      <c r="C637" s="3"/>
      <c r="D637" s="3"/>
      <c r="E637" s="3"/>
      <c r="F637" s="3"/>
      <c r="G637" s="3"/>
      <c r="H637" s="3"/>
      <c r="I637" s="3"/>
    </row>
    <row r="638">
      <c r="A638" s="3"/>
      <c r="B638" s="3"/>
      <c r="C638" s="3"/>
      <c r="D638" s="3"/>
      <c r="E638" s="3"/>
      <c r="F638" s="3"/>
      <c r="G638" s="3"/>
      <c r="H638" s="3"/>
      <c r="I638" s="3"/>
    </row>
    <row r="639">
      <c r="A639" s="3"/>
      <c r="B639" s="3"/>
      <c r="C639" s="3"/>
      <c r="D639" s="3"/>
      <c r="E639" s="3"/>
      <c r="F639" s="3"/>
      <c r="G639" s="3"/>
      <c r="H639" s="3"/>
      <c r="I639" s="3"/>
    </row>
    <row r="640">
      <c r="A640" s="3"/>
      <c r="B640" s="3"/>
      <c r="C640" s="3"/>
      <c r="D640" s="3"/>
      <c r="E640" s="3"/>
      <c r="F640" s="3"/>
      <c r="G640" s="3"/>
      <c r="H640" s="3"/>
      <c r="I640" s="3"/>
    </row>
    <row r="641">
      <c r="A641" s="3"/>
      <c r="B641" s="3"/>
      <c r="C641" s="3"/>
      <c r="D641" s="3"/>
      <c r="E641" s="3"/>
      <c r="F641" s="3"/>
      <c r="G641" s="3"/>
      <c r="H641" s="3"/>
      <c r="I641" s="3"/>
    </row>
    <row r="642">
      <c r="A642" s="3"/>
      <c r="B642" s="3"/>
      <c r="C642" s="3"/>
      <c r="D642" s="3"/>
      <c r="E642" s="3"/>
      <c r="F642" s="3"/>
      <c r="G642" s="3"/>
      <c r="H642" s="3"/>
      <c r="I642" s="3"/>
    </row>
    <row r="643">
      <c r="A643" s="3"/>
      <c r="B643" s="3"/>
      <c r="C643" s="3"/>
      <c r="D643" s="3"/>
      <c r="E643" s="3"/>
      <c r="F643" s="3"/>
      <c r="G643" s="3"/>
      <c r="H643" s="3"/>
      <c r="I643" s="3"/>
    </row>
    <row r="644">
      <c r="A644" s="3"/>
      <c r="B644" s="3"/>
      <c r="C644" s="3"/>
      <c r="D644" s="3"/>
      <c r="E644" s="3"/>
      <c r="F644" s="3"/>
      <c r="G644" s="3"/>
      <c r="H644" s="3"/>
      <c r="I644" s="3"/>
    </row>
    <row r="645">
      <c r="A645" s="3"/>
      <c r="B645" s="3"/>
      <c r="C645" s="3"/>
      <c r="D645" s="3"/>
      <c r="E645" s="3"/>
      <c r="F645" s="3"/>
      <c r="G645" s="3"/>
      <c r="H645" s="3"/>
      <c r="I645" s="3"/>
    </row>
    <row r="646">
      <c r="A646" s="3"/>
      <c r="B646" s="3"/>
      <c r="C646" s="3"/>
      <c r="D646" s="3"/>
      <c r="E646" s="3"/>
      <c r="F646" s="3"/>
      <c r="G646" s="3"/>
      <c r="H646" s="3"/>
      <c r="I646" s="3"/>
    </row>
    <row r="647">
      <c r="A647" s="3"/>
      <c r="B647" s="3"/>
      <c r="C647" s="3"/>
      <c r="D647" s="3"/>
      <c r="E647" s="3"/>
      <c r="F647" s="3"/>
      <c r="G647" s="3"/>
      <c r="H647" s="3"/>
      <c r="I647" s="3"/>
    </row>
    <row r="648">
      <c r="A648" s="3"/>
      <c r="B648" s="3"/>
      <c r="C648" s="3"/>
      <c r="D648" s="3"/>
      <c r="E648" s="3"/>
      <c r="F648" s="3"/>
      <c r="G648" s="3"/>
      <c r="H648" s="3"/>
      <c r="I648" s="3"/>
    </row>
    <row r="649">
      <c r="A649" s="3"/>
      <c r="B649" s="3"/>
      <c r="C649" s="3"/>
      <c r="D649" s="3"/>
      <c r="E649" s="3"/>
      <c r="F649" s="3"/>
      <c r="G649" s="3"/>
      <c r="H649" s="3"/>
      <c r="I649" s="3"/>
    </row>
    <row r="650">
      <c r="A650" s="3"/>
      <c r="B650" s="3"/>
      <c r="C650" s="3"/>
      <c r="D650" s="3"/>
      <c r="E650" s="3"/>
      <c r="F650" s="3"/>
      <c r="G650" s="3"/>
      <c r="H650" s="3"/>
      <c r="I650" s="3"/>
    </row>
    <row r="651">
      <c r="A651" s="3"/>
      <c r="B651" s="3"/>
      <c r="C651" s="3"/>
      <c r="D651" s="3"/>
      <c r="E651" s="3"/>
      <c r="F651" s="3"/>
      <c r="G651" s="3"/>
      <c r="H651" s="3"/>
      <c r="I651" s="3"/>
    </row>
    <row r="652">
      <c r="A652" s="3"/>
      <c r="B652" s="3"/>
      <c r="C652" s="3"/>
      <c r="D652" s="3"/>
      <c r="E652" s="3"/>
      <c r="F652" s="3"/>
      <c r="G652" s="3"/>
      <c r="H652" s="3"/>
      <c r="I652" s="3"/>
    </row>
    <row r="653">
      <c r="A653" s="3"/>
      <c r="B653" s="3"/>
      <c r="C653" s="3"/>
      <c r="D653" s="3"/>
      <c r="E653" s="3"/>
      <c r="F653" s="3"/>
      <c r="G653" s="3"/>
      <c r="H653" s="3"/>
      <c r="I653" s="3"/>
    </row>
    <row r="654">
      <c r="A654" s="3"/>
      <c r="B654" s="3"/>
      <c r="C654" s="3"/>
      <c r="D654" s="3"/>
      <c r="E654" s="3"/>
      <c r="F654" s="3"/>
      <c r="G654" s="3"/>
      <c r="H654" s="3"/>
      <c r="I654" s="3"/>
    </row>
    <row r="655">
      <c r="A655" s="3"/>
      <c r="B655" s="3"/>
      <c r="C655" s="3"/>
      <c r="D655" s="3"/>
      <c r="E655" s="3"/>
      <c r="F655" s="3"/>
      <c r="G655" s="3"/>
      <c r="H655" s="3"/>
      <c r="I655" s="3"/>
    </row>
    <row r="656">
      <c r="A656" s="3"/>
      <c r="B656" s="3"/>
      <c r="C656" s="3"/>
      <c r="D656" s="3"/>
      <c r="E656" s="3"/>
      <c r="F656" s="3"/>
      <c r="G656" s="3"/>
      <c r="H656" s="3"/>
      <c r="I656" s="3"/>
    </row>
    <row r="657">
      <c r="A657" s="3"/>
      <c r="B657" s="3"/>
      <c r="C657" s="3"/>
      <c r="D657" s="3"/>
      <c r="E657" s="3"/>
      <c r="F657" s="3"/>
      <c r="G657" s="3"/>
      <c r="H657" s="3"/>
      <c r="I657" s="3"/>
    </row>
    <row r="658">
      <c r="A658" s="3"/>
      <c r="B658" s="3"/>
      <c r="C658" s="3"/>
      <c r="D658" s="3"/>
      <c r="E658" s="3"/>
      <c r="F658" s="3"/>
      <c r="G658" s="3"/>
      <c r="H658" s="3"/>
      <c r="I658" s="3"/>
    </row>
    <row r="659">
      <c r="A659" s="3"/>
      <c r="B659" s="3"/>
      <c r="C659" s="3"/>
      <c r="D659" s="3"/>
      <c r="E659" s="3"/>
      <c r="F659" s="3"/>
      <c r="G659" s="3"/>
      <c r="H659" s="3"/>
      <c r="I659" s="3"/>
    </row>
    <row r="660">
      <c r="A660" s="3"/>
      <c r="B660" s="3"/>
      <c r="C660" s="3"/>
      <c r="D660" s="3"/>
      <c r="E660" s="3"/>
      <c r="F660" s="3"/>
      <c r="G660" s="3"/>
      <c r="H660" s="3"/>
      <c r="I660" s="3"/>
    </row>
    <row r="661">
      <c r="A661" s="3"/>
      <c r="B661" s="3"/>
      <c r="C661" s="3"/>
      <c r="D661" s="3"/>
      <c r="E661" s="3"/>
      <c r="F661" s="3"/>
      <c r="G661" s="3"/>
      <c r="H661" s="3"/>
      <c r="I661" s="3"/>
    </row>
    <row r="662">
      <c r="A662" s="3"/>
      <c r="B662" s="3"/>
      <c r="C662" s="3"/>
      <c r="D662" s="3"/>
      <c r="E662" s="3"/>
      <c r="F662" s="3"/>
      <c r="G662" s="3"/>
      <c r="H662" s="3"/>
      <c r="I662" s="3"/>
    </row>
    <row r="663">
      <c r="A663" s="3"/>
      <c r="B663" s="3"/>
      <c r="C663" s="3"/>
      <c r="D663" s="3"/>
      <c r="E663" s="3"/>
      <c r="F663" s="3"/>
      <c r="G663" s="3"/>
      <c r="H663" s="3"/>
      <c r="I663" s="3"/>
    </row>
    <row r="664">
      <c r="A664" s="3"/>
      <c r="B664" s="3"/>
      <c r="C664" s="3"/>
      <c r="D664" s="3"/>
      <c r="E664" s="3"/>
      <c r="F664" s="3"/>
      <c r="G664" s="3"/>
      <c r="H664" s="3"/>
      <c r="I664" s="3"/>
    </row>
    <row r="665">
      <c r="A665" s="3"/>
      <c r="B665" s="3"/>
      <c r="C665" s="3"/>
      <c r="D665" s="3"/>
      <c r="E665" s="3"/>
      <c r="F665" s="3"/>
      <c r="G665" s="3"/>
      <c r="H665" s="3"/>
      <c r="I665" s="3"/>
    </row>
    <row r="666">
      <c r="A666" s="3"/>
      <c r="B666" s="3"/>
      <c r="C666" s="3"/>
      <c r="D666" s="3"/>
      <c r="E666" s="3"/>
      <c r="F666" s="3"/>
      <c r="G666" s="3"/>
      <c r="H666" s="3"/>
      <c r="I666" s="3"/>
    </row>
    <row r="667">
      <c r="A667" s="3"/>
      <c r="B667" s="3"/>
      <c r="C667" s="3"/>
      <c r="D667" s="3"/>
      <c r="E667" s="3"/>
      <c r="F667" s="3"/>
      <c r="G667" s="3"/>
      <c r="H667" s="3"/>
      <c r="I667" s="3"/>
    </row>
    <row r="668">
      <c r="A668" s="3"/>
      <c r="B668" s="3"/>
      <c r="C668" s="3"/>
      <c r="D668" s="3"/>
      <c r="E668" s="3"/>
      <c r="F668" s="3"/>
      <c r="G668" s="3"/>
      <c r="H668" s="3"/>
      <c r="I668" s="3"/>
    </row>
    <row r="669">
      <c r="A669" s="3"/>
      <c r="B669" s="3"/>
      <c r="C669" s="3"/>
      <c r="D669" s="3"/>
      <c r="E669" s="3"/>
      <c r="F669" s="3"/>
      <c r="G669" s="3"/>
      <c r="H669" s="3"/>
      <c r="I669" s="3"/>
    </row>
    <row r="670">
      <c r="A670" s="3"/>
      <c r="B670" s="3"/>
      <c r="C670" s="3"/>
      <c r="D670" s="3"/>
      <c r="E670" s="3"/>
      <c r="F670" s="3"/>
      <c r="G670" s="3"/>
      <c r="H670" s="3"/>
      <c r="I670" s="3"/>
    </row>
    <row r="671">
      <c r="A671" s="3"/>
      <c r="B671" s="3"/>
      <c r="C671" s="3"/>
      <c r="D671" s="3"/>
      <c r="E671" s="3"/>
      <c r="F671" s="3"/>
      <c r="G671" s="3"/>
      <c r="H671" s="3"/>
      <c r="I671" s="3"/>
    </row>
    <row r="672">
      <c r="A672" s="3"/>
      <c r="B672" s="3"/>
      <c r="C672" s="3"/>
      <c r="D672" s="3"/>
      <c r="E672" s="3"/>
      <c r="F672" s="3"/>
      <c r="G672" s="3"/>
      <c r="H672" s="3"/>
      <c r="I672" s="3"/>
    </row>
    <row r="673">
      <c r="A673" s="3"/>
      <c r="B673" s="3"/>
      <c r="C673" s="3"/>
      <c r="D673" s="3"/>
      <c r="E673" s="3"/>
      <c r="F673" s="3"/>
      <c r="G673" s="3"/>
      <c r="H673" s="3"/>
      <c r="I673" s="3"/>
    </row>
    <row r="674">
      <c r="A674" s="3"/>
      <c r="B674" s="3"/>
      <c r="C674" s="3"/>
      <c r="D674" s="3"/>
      <c r="E674" s="3"/>
      <c r="F674" s="3"/>
      <c r="G674" s="3"/>
      <c r="H674" s="3"/>
      <c r="I674" s="3"/>
    </row>
    <row r="675">
      <c r="A675" s="3"/>
      <c r="B675" s="3"/>
      <c r="C675" s="3"/>
      <c r="D675" s="3"/>
      <c r="E675" s="3"/>
      <c r="F675" s="3"/>
      <c r="G675" s="3"/>
      <c r="H675" s="3"/>
      <c r="I675" s="3"/>
    </row>
    <row r="676">
      <c r="A676" s="3"/>
      <c r="B676" s="3"/>
      <c r="C676" s="3"/>
      <c r="D676" s="3"/>
      <c r="E676" s="3"/>
      <c r="F676" s="3"/>
      <c r="G676" s="3"/>
      <c r="H676" s="3"/>
      <c r="I676" s="3"/>
    </row>
    <row r="677">
      <c r="A677" s="3"/>
      <c r="B677" s="3"/>
      <c r="C677" s="3"/>
      <c r="D677" s="3"/>
      <c r="E677" s="3"/>
      <c r="F677" s="3"/>
      <c r="G677" s="3"/>
      <c r="H677" s="3"/>
      <c r="I677" s="3"/>
    </row>
    <row r="678">
      <c r="A678" s="3"/>
      <c r="B678" s="3"/>
      <c r="C678" s="3"/>
      <c r="D678" s="3"/>
      <c r="E678" s="3"/>
      <c r="F678" s="3"/>
      <c r="G678" s="3"/>
      <c r="H678" s="3"/>
      <c r="I678" s="3"/>
    </row>
    <row r="679">
      <c r="A679" s="3"/>
      <c r="B679" s="3"/>
      <c r="C679" s="3"/>
      <c r="D679" s="3"/>
      <c r="E679" s="3"/>
      <c r="F679" s="3"/>
      <c r="G679" s="3"/>
      <c r="H679" s="3"/>
      <c r="I679" s="3"/>
    </row>
    <row r="680">
      <c r="A680" s="3"/>
      <c r="B680" s="3"/>
      <c r="C680" s="3"/>
      <c r="D680" s="3"/>
      <c r="E680" s="3"/>
      <c r="F680" s="3"/>
      <c r="G680" s="3"/>
      <c r="H680" s="3"/>
      <c r="I680" s="3"/>
    </row>
    <row r="681">
      <c r="A681" s="3"/>
      <c r="B681" s="3"/>
      <c r="C681" s="3"/>
      <c r="D681" s="3"/>
      <c r="E681" s="3"/>
      <c r="F681" s="3"/>
      <c r="G681" s="3"/>
      <c r="H681" s="3"/>
      <c r="I681" s="3"/>
    </row>
    <row r="682">
      <c r="A682" s="3"/>
      <c r="B682" s="3"/>
      <c r="C682" s="3"/>
      <c r="D682" s="3"/>
      <c r="E682" s="3"/>
      <c r="F682" s="3"/>
      <c r="G682" s="3"/>
      <c r="H682" s="3"/>
      <c r="I682" s="3"/>
    </row>
    <row r="683">
      <c r="A683" s="3"/>
      <c r="B683" s="3"/>
      <c r="C683" s="3"/>
      <c r="D683" s="3"/>
      <c r="E683" s="3"/>
      <c r="F683" s="3"/>
      <c r="G683" s="3"/>
      <c r="H683" s="3"/>
      <c r="I683" s="3"/>
    </row>
    <row r="684">
      <c r="A684" s="3"/>
      <c r="B684" s="3"/>
      <c r="C684" s="3"/>
      <c r="D684" s="3"/>
      <c r="E684" s="3"/>
      <c r="F684" s="3"/>
      <c r="G684" s="3"/>
      <c r="H684" s="3"/>
      <c r="I684" s="3"/>
    </row>
    <row r="685">
      <c r="A685" s="3"/>
      <c r="B685" s="3"/>
      <c r="C685" s="3"/>
      <c r="D685" s="3"/>
      <c r="E685" s="3"/>
      <c r="F685" s="3"/>
      <c r="G685" s="3"/>
      <c r="H685" s="3"/>
      <c r="I685" s="3"/>
    </row>
    <row r="686">
      <c r="A686" s="3"/>
      <c r="B686" s="3"/>
      <c r="C686" s="3"/>
      <c r="D686" s="3"/>
      <c r="E686" s="3"/>
      <c r="F686" s="3"/>
      <c r="G686" s="3"/>
      <c r="H686" s="3"/>
      <c r="I686" s="3"/>
    </row>
    <row r="687">
      <c r="A687" s="3"/>
      <c r="B687" s="3"/>
      <c r="C687" s="3"/>
      <c r="D687" s="3"/>
      <c r="E687" s="3"/>
      <c r="F687" s="3"/>
      <c r="G687" s="3"/>
      <c r="H687" s="3"/>
      <c r="I687" s="3"/>
    </row>
    <row r="688">
      <c r="A688" s="3"/>
      <c r="B688" s="3"/>
      <c r="C688" s="3"/>
      <c r="D688" s="3"/>
      <c r="E688" s="3"/>
      <c r="F688" s="3"/>
      <c r="G688" s="3"/>
      <c r="H688" s="3"/>
      <c r="I688" s="3"/>
    </row>
    <row r="689">
      <c r="A689" s="3"/>
      <c r="B689" s="3"/>
      <c r="C689" s="3"/>
      <c r="D689" s="3"/>
      <c r="E689" s="3"/>
      <c r="F689" s="3"/>
      <c r="G689" s="3"/>
      <c r="H689" s="3"/>
      <c r="I689" s="3"/>
    </row>
    <row r="690">
      <c r="A690" s="3"/>
      <c r="B690" s="3"/>
      <c r="C690" s="3"/>
      <c r="D690" s="3"/>
      <c r="E690" s="3"/>
      <c r="F690" s="3"/>
      <c r="G690" s="3"/>
      <c r="H690" s="3"/>
      <c r="I690" s="3"/>
    </row>
    <row r="691">
      <c r="A691" s="3"/>
      <c r="B691" s="3"/>
      <c r="C691" s="3"/>
      <c r="D691" s="3"/>
      <c r="E691" s="3"/>
      <c r="F691" s="3"/>
      <c r="G691" s="3"/>
      <c r="H691" s="3"/>
      <c r="I691" s="3"/>
    </row>
    <row r="692">
      <c r="A692" s="3"/>
      <c r="B692" s="3"/>
      <c r="C692" s="3"/>
      <c r="D692" s="3"/>
      <c r="E692" s="3"/>
      <c r="F692" s="3"/>
      <c r="G692" s="3"/>
      <c r="H692" s="3"/>
      <c r="I692" s="3"/>
    </row>
    <row r="693">
      <c r="A693" s="3"/>
      <c r="B693" s="3"/>
      <c r="C693" s="3"/>
      <c r="D693" s="3"/>
      <c r="E693" s="3"/>
      <c r="F693" s="3"/>
      <c r="G693" s="3"/>
      <c r="H693" s="3"/>
      <c r="I693" s="3"/>
    </row>
    <row r="694">
      <c r="A694" s="3"/>
      <c r="B694" s="3"/>
      <c r="C694" s="3"/>
      <c r="D694" s="3"/>
      <c r="E694" s="3"/>
      <c r="F694" s="3"/>
      <c r="G694" s="3"/>
      <c r="H694" s="3"/>
      <c r="I694" s="3"/>
    </row>
    <row r="695">
      <c r="A695" s="3"/>
      <c r="B695" s="3"/>
      <c r="C695" s="3"/>
      <c r="D695" s="3"/>
      <c r="E695" s="3"/>
      <c r="F695" s="3"/>
      <c r="G695" s="3"/>
      <c r="H695" s="3"/>
      <c r="I695" s="3"/>
    </row>
    <row r="696">
      <c r="A696" s="3"/>
      <c r="B696" s="3"/>
      <c r="C696" s="3"/>
      <c r="D696" s="3"/>
      <c r="E696" s="3"/>
      <c r="F696" s="3"/>
      <c r="G696" s="3"/>
      <c r="H696" s="3"/>
      <c r="I696" s="3"/>
    </row>
    <row r="697">
      <c r="A697" s="3"/>
      <c r="B697" s="3"/>
      <c r="C697" s="3"/>
      <c r="D697" s="3"/>
      <c r="E697" s="3"/>
      <c r="F697" s="3"/>
      <c r="G697" s="3"/>
      <c r="H697" s="3"/>
      <c r="I697" s="3"/>
    </row>
    <row r="698">
      <c r="A698" s="3"/>
      <c r="B698" s="3"/>
      <c r="C698" s="3"/>
      <c r="D698" s="3"/>
      <c r="E698" s="3"/>
      <c r="F698" s="3"/>
      <c r="G698" s="3"/>
      <c r="H698" s="3"/>
      <c r="I698" s="3"/>
    </row>
    <row r="699">
      <c r="A699" s="3"/>
      <c r="B699" s="3"/>
      <c r="C699" s="3"/>
      <c r="D699" s="3"/>
      <c r="E699" s="3"/>
      <c r="F699" s="3"/>
      <c r="G699" s="3"/>
      <c r="H699" s="3"/>
      <c r="I699" s="3"/>
    </row>
    <row r="700">
      <c r="A700" s="3"/>
      <c r="B700" s="3"/>
      <c r="C700" s="3"/>
      <c r="D700" s="3"/>
      <c r="E700" s="3"/>
      <c r="F700" s="3"/>
      <c r="G700" s="3"/>
      <c r="H700" s="3"/>
      <c r="I700" s="3"/>
    </row>
    <row r="701">
      <c r="A701" s="3"/>
      <c r="B701" s="3"/>
      <c r="C701" s="3"/>
      <c r="D701" s="3"/>
      <c r="E701" s="3"/>
      <c r="F701" s="3"/>
      <c r="G701" s="3"/>
      <c r="H701" s="3"/>
      <c r="I701" s="3"/>
    </row>
    <row r="702">
      <c r="A702" s="3"/>
      <c r="B702" s="3"/>
      <c r="C702" s="3"/>
      <c r="D702" s="3"/>
      <c r="E702" s="3"/>
      <c r="F702" s="3"/>
      <c r="G702" s="3"/>
      <c r="H702" s="3"/>
      <c r="I702" s="3"/>
    </row>
    <row r="703">
      <c r="A703" s="3"/>
      <c r="B703" s="3"/>
      <c r="C703" s="3"/>
      <c r="D703" s="3"/>
      <c r="E703" s="3"/>
      <c r="F703" s="3"/>
      <c r="G703" s="3"/>
      <c r="H703" s="3"/>
      <c r="I703" s="3"/>
    </row>
    <row r="704">
      <c r="A704" s="3"/>
      <c r="B704" s="3"/>
      <c r="C704" s="3"/>
      <c r="D704" s="3"/>
      <c r="E704" s="3"/>
      <c r="F704" s="3"/>
      <c r="G704" s="3"/>
      <c r="H704" s="3"/>
      <c r="I704" s="3"/>
    </row>
    <row r="705">
      <c r="A705" s="3"/>
      <c r="B705" s="3"/>
      <c r="C705" s="3"/>
      <c r="D705" s="3"/>
      <c r="E705" s="3"/>
      <c r="F705" s="3"/>
      <c r="G705" s="3"/>
      <c r="H705" s="3"/>
      <c r="I705" s="3"/>
    </row>
    <row r="706">
      <c r="A706" s="3"/>
      <c r="B706" s="3"/>
      <c r="C706" s="3"/>
      <c r="D706" s="3"/>
      <c r="E706" s="3"/>
      <c r="F706" s="3"/>
      <c r="G706" s="3"/>
      <c r="H706" s="3"/>
      <c r="I706" s="3"/>
    </row>
    <row r="707">
      <c r="A707" s="3"/>
      <c r="B707" s="3"/>
      <c r="C707" s="3"/>
      <c r="D707" s="3"/>
      <c r="E707" s="3"/>
      <c r="F707" s="3"/>
      <c r="G707" s="3"/>
      <c r="H707" s="3"/>
      <c r="I707" s="3"/>
    </row>
    <row r="708">
      <c r="A708" s="3"/>
      <c r="B708" s="3"/>
      <c r="C708" s="3"/>
      <c r="D708" s="3"/>
      <c r="E708" s="3"/>
      <c r="F708" s="3"/>
      <c r="G708" s="3"/>
      <c r="H708" s="3"/>
      <c r="I708" s="3"/>
    </row>
    <row r="709">
      <c r="A709" s="3"/>
      <c r="B709" s="3"/>
      <c r="C709" s="3"/>
      <c r="D709" s="3"/>
      <c r="E709" s="3"/>
      <c r="F709" s="3"/>
      <c r="G709" s="3"/>
      <c r="H709" s="3"/>
      <c r="I709" s="3"/>
    </row>
    <row r="710">
      <c r="A710" s="3"/>
      <c r="B710" s="3"/>
      <c r="C710" s="3"/>
      <c r="D710" s="3"/>
      <c r="E710" s="3"/>
      <c r="F710" s="3"/>
      <c r="G710" s="3"/>
      <c r="H710" s="3"/>
      <c r="I710" s="3"/>
    </row>
    <row r="711">
      <c r="A711" s="3"/>
      <c r="B711" s="3"/>
      <c r="C711" s="3"/>
      <c r="D711" s="3"/>
      <c r="E711" s="3"/>
      <c r="F711" s="3"/>
      <c r="G711" s="3"/>
      <c r="H711" s="3"/>
      <c r="I711" s="3"/>
    </row>
    <row r="712">
      <c r="A712" s="3"/>
      <c r="B712" s="3"/>
      <c r="C712" s="3"/>
      <c r="D712" s="3"/>
      <c r="E712" s="3"/>
      <c r="F712" s="3"/>
      <c r="G712" s="3"/>
      <c r="H712" s="3"/>
      <c r="I712" s="3"/>
    </row>
    <row r="713">
      <c r="A713" s="3"/>
      <c r="B713" s="3"/>
      <c r="C713" s="3"/>
      <c r="D713" s="3"/>
      <c r="E713" s="3"/>
      <c r="F713" s="3"/>
      <c r="G713" s="3"/>
      <c r="H713" s="3"/>
      <c r="I713" s="3"/>
    </row>
    <row r="714">
      <c r="A714" s="3"/>
      <c r="B714" s="3"/>
      <c r="C714" s="3"/>
      <c r="D714" s="3"/>
      <c r="E714" s="3"/>
      <c r="F714" s="3"/>
      <c r="G714" s="3"/>
      <c r="H714" s="3"/>
      <c r="I714" s="3"/>
    </row>
    <row r="715">
      <c r="A715" s="3"/>
      <c r="B715" s="3"/>
      <c r="C715" s="3"/>
      <c r="D715" s="3"/>
      <c r="E715" s="3"/>
      <c r="F715" s="3"/>
      <c r="G715" s="3"/>
      <c r="H715" s="3"/>
      <c r="I715" s="3"/>
    </row>
    <row r="716">
      <c r="A716" s="3"/>
      <c r="B716" s="3"/>
      <c r="C716" s="3"/>
      <c r="D716" s="3"/>
      <c r="E716" s="3"/>
      <c r="F716" s="3"/>
      <c r="G716" s="3"/>
      <c r="H716" s="3"/>
      <c r="I716" s="3"/>
    </row>
    <row r="717">
      <c r="A717" s="3"/>
      <c r="B717" s="3"/>
      <c r="C717" s="3"/>
      <c r="D717" s="3"/>
      <c r="E717" s="3"/>
      <c r="F717" s="3"/>
      <c r="G717" s="3"/>
      <c r="H717" s="3"/>
      <c r="I717" s="3"/>
    </row>
    <row r="718">
      <c r="A718" s="3"/>
      <c r="B718" s="3"/>
      <c r="C718" s="3"/>
      <c r="D718" s="3"/>
      <c r="E718" s="3"/>
      <c r="F718" s="3"/>
      <c r="G718" s="3"/>
      <c r="H718" s="3"/>
      <c r="I718" s="3"/>
    </row>
    <row r="719">
      <c r="A719" s="3"/>
      <c r="B719" s="3"/>
      <c r="C719" s="3"/>
      <c r="D719" s="3"/>
      <c r="E719" s="3"/>
      <c r="F719" s="3"/>
      <c r="G719" s="3"/>
      <c r="H719" s="3"/>
      <c r="I719" s="3"/>
    </row>
    <row r="720">
      <c r="A720" s="3"/>
      <c r="B720" s="3"/>
      <c r="C720" s="3"/>
      <c r="D720" s="3"/>
      <c r="E720" s="3"/>
      <c r="F720" s="3"/>
      <c r="G720" s="3"/>
      <c r="H720" s="3"/>
      <c r="I720" s="3"/>
    </row>
    <row r="721">
      <c r="A721" s="3"/>
      <c r="B721" s="3"/>
      <c r="C721" s="3"/>
      <c r="D721" s="3"/>
      <c r="E721" s="3"/>
      <c r="F721" s="3"/>
      <c r="G721" s="3"/>
      <c r="H721" s="3"/>
      <c r="I721" s="3"/>
    </row>
    <row r="722">
      <c r="A722" s="3"/>
      <c r="B722" s="3"/>
      <c r="C722" s="3"/>
      <c r="D722" s="3"/>
      <c r="E722" s="3"/>
      <c r="F722" s="3"/>
      <c r="G722" s="3"/>
      <c r="H722" s="3"/>
      <c r="I722" s="3"/>
    </row>
    <row r="723">
      <c r="A723" s="3"/>
      <c r="B723" s="3"/>
      <c r="C723" s="3"/>
      <c r="D723" s="3"/>
      <c r="E723" s="3"/>
      <c r="F723" s="3"/>
      <c r="G723" s="3"/>
      <c r="H723" s="3"/>
      <c r="I723" s="3"/>
    </row>
    <row r="724">
      <c r="A724" s="3"/>
      <c r="B724" s="3"/>
      <c r="C724" s="3"/>
      <c r="D724" s="3"/>
      <c r="E724" s="3"/>
      <c r="F724" s="3"/>
      <c r="G724" s="3"/>
      <c r="H724" s="3"/>
      <c r="I724" s="3"/>
    </row>
    <row r="725">
      <c r="A725" s="3"/>
      <c r="B725" s="3"/>
      <c r="C725" s="3"/>
      <c r="D725" s="3"/>
      <c r="E725" s="3"/>
      <c r="F725" s="3"/>
      <c r="G725" s="3"/>
      <c r="H725" s="3"/>
      <c r="I725" s="3"/>
    </row>
    <row r="726">
      <c r="A726" s="3"/>
      <c r="B726" s="3"/>
      <c r="C726" s="3"/>
      <c r="D726" s="3"/>
      <c r="E726" s="3"/>
      <c r="F726" s="3"/>
      <c r="G726" s="3"/>
      <c r="H726" s="3"/>
      <c r="I726" s="3"/>
    </row>
    <row r="727">
      <c r="A727" s="3"/>
      <c r="B727" s="3"/>
      <c r="C727" s="3"/>
      <c r="D727" s="3"/>
      <c r="E727" s="3"/>
      <c r="F727" s="3"/>
      <c r="G727" s="3"/>
      <c r="H727" s="3"/>
      <c r="I727" s="3"/>
    </row>
    <row r="728">
      <c r="A728" s="3"/>
      <c r="B728" s="3"/>
      <c r="C728" s="3"/>
      <c r="D728" s="3"/>
      <c r="E728" s="3"/>
      <c r="F728" s="3"/>
      <c r="G728" s="3"/>
      <c r="H728" s="3"/>
      <c r="I728" s="3"/>
    </row>
    <row r="729">
      <c r="A729" s="3"/>
      <c r="B729" s="3"/>
      <c r="C729" s="3"/>
      <c r="D729" s="3"/>
      <c r="E729" s="3"/>
      <c r="F729" s="3"/>
      <c r="G729" s="3"/>
      <c r="H729" s="3"/>
      <c r="I729" s="3"/>
    </row>
    <row r="730">
      <c r="A730" s="3"/>
      <c r="B730" s="3"/>
      <c r="C730" s="3"/>
      <c r="D730" s="3"/>
      <c r="E730" s="3"/>
      <c r="F730" s="3"/>
      <c r="G730" s="3"/>
      <c r="H730" s="3"/>
      <c r="I730" s="3"/>
    </row>
    <row r="731">
      <c r="A731" s="3"/>
      <c r="B731" s="3"/>
      <c r="C731" s="3"/>
      <c r="D731" s="3"/>
      <c r="E731" s="3"/>
      <c r="F731" s="3"/>
      <c r="G731" s="3"/>
      <c r="H731" s="3"/>
      <c r="I731" s="3"/>
    </row>
    <row r="732">
      <c r="A732" s="3"/>
      <c r="B732" s="3"/>
      <c r="C732" s="3"/>
      <c r="D732" s="3"/>
      <c r="E732" s="3"/>
      <c r="F732" s="3"/>
      <c r="G732" s="3"/>
      <c r="H732" s="3"/>
      <c r="I732" s="3"/>
    </row>
    <row r="733">
      <c r="A733" s="3"/>
      <c r="B733" s="3"/>
      <c r="C733" s="3"/>
      <c r="D733" s="3"/>
      <c r="E733" s="3"/>
      <c r="F733" s="3"/>
      <c r="G733" s="3"/>
      <c r="H733" s="3"/>
      <c r="I733" s="3"/>
    </row>
    <row r="734">
      <c r="A734" s="3"/>
      <c r="B734" s="3"/>
      <c r="C734" s="3"/>
      <c r="D734" s="3"/>
      <c r="E734" s="3"/>
      <c r="F734" s="3"/>
      <c r="G734" s="3"/>
      <c r="H734" s="3"/>
      <c r="I734" s="3"/>
    </row>
    <row r="735">
      <c r="A735" s="3"/>
      <c r="B735" s="3"/>
      <c r="C735" s="3"/>
      <c r="D735" s="3"/>
      <c r="E735" s="3"/>
      <c r="F735" s="3"/>
      <c r="G735" s="3"/>
      <c r="H735" s="3"/>
      <c r="I735" s="3"/>
    </row>
    <row r="736">
      <c r="A736" s="3"/>
      <c r="B736" s="3"/>
      <c r="C736" s="3"/>
      <c r="D736" s="3"/>
      <c r="E736" s="3"/>
      <c r="F736" s="3"/>
      <c r="G736" s="3"/>
      <c r="H736" s="3"/>
      <c r="I736" s="3"/>
    </row>
    <row r="737">
      <c r="A737" s="3"/>
      <c r="B737" s="3"/>
      <c r="C737" s="3"/>
      <c r="D737" s="3"/>
      <c r="E737" s="3"/>
      <c r="F737" s="3"/>
      <c r="G737" s="3"/>
      <c r="H737" s="3"/>
      <c r="I737" s="3"/>
    </row>
    <row r="738">
      <c r="A738" s="3"/>
      <c r="B738" s="3"/>
      <c r="C738" s="3"/>
      <c r="D738" s="3"/>
      <c r="E738" s="3"/>
      <c r="F738" s="3"/>
      <c r="G738" s="3"/>
      <c r="H738" s="3"/>
      <c r="I738" s="3"/>
    </row>
    <row r="739">
      <c r="A739" s="3"/>
      <c r="B739" s="3"/>
      <c r="C739" s="3"/>
      <c r="D739" s="3"/>
      <c r="E739" s="3"/>
      <c r="F739" s="3"/>
      <c r="G739" s="3"/>
      <c r="H739" s="3"/>
      <c r="I739" s="3"/>
    </row>
    <row r="740">
      <c r="A740" s="3"/>
      <c r="B740" s="3"/>
      <c r="C740" s="3"/>
      <c r="D740" s="3"/>
      <c r="E740" s="3"/>
      <c r="F740" s="3"/>
      <c r="G740" s="3"/>
      <c r="H740" s="3"/>
      <c r="I740" s="3"/>
    </row>
    <row r="741">
      <c r="A741" s="3"/>
      <c r="B741" s="3"/>
      <c r="C741" s="3"/>
      <c r="D741" s="3"/>
      <c r="E741" s="3"/>
      <c r="F741" s="3"/>
      <c r="G741" s="3"/>
      <c r="H741" s="3"/>
      <c r="I741" s="3"/>
    </row>
    <row r="742">
      <c r="A742" s="3"/>
      <c r="B742" s="3"/>
      <c r="C742" s="3"/>
      <c r="D742" s="3"/>
      <c r="E742" s="3"/>
      <c r="F742" s="3"/>
      <c r="G742" s="3"/>
      <c r="H742" s="3"/>
      <c r="I742" s="3"/>
    </row>
    <row r="743">
      <c r="A743" s="3"/>
      <c r="B743" s="3"/>
      <c r="C743" s="3"/>
      <c r="D743" s="3"/>
      <c r="E743" s="3"/>
      <c r="F743" s="3"/>
      <c r="G743" s="3"/>
      <c r="H743" s="3"/>
      <c r="I743" s="3"/>
    </row>
    <row r="744">
      <c r="A744" s="3"/>
      <c r="B744" s="3"/>
      <c r="C744" s="3"/>
      <c r="D744" s="3"/>
      <c r="E744" s="3"/>
      <c r="F744" s="3"/>
      <c r="G744" s="3"/>
      <c r="H744" s="3"/>
      <c r="I744" s="3"/>
    </row>
    <row r="745">
      <c r="A745" s="3"/>
      <c r="B745" s="3"/>
      <c r="C745" s="3"/>
      <c r="D745" s="3"/>
      <c r="E745" s="3"/>
      <c r="F745" s="3"/>
      <c r="G745" s="3"/>
      <c r="H745" s="3"/>
      <c r="I745" s="3"/>
    </row>
    <row r="746">
      <c r="A746" s="3"/>
      <c r="B746" s="3"/>
      <c r="C746" s="3"/>
      <c r="D746" s="3"/>
      <c r="E746" s="3"/>
      <c r="F746" s="3"/>
      <c r="G746" s="3"/>
      <c r="H746" s="3"/>
      <c r="I746" s="3"/>
    </row>
    <row r="747">
      <c r="A747" s="3"/>
      <c r="B747" s="3"/>
      <c r="C747" s="3"/>
      <c r="D747" s="3"/>
      <c r="E747" s="3"/>
      <c r="F747" s="3"/>
      <c r="G747" s="3"/>
      <c r="H747" s="3"/>
      <c r="I747" s="3"/>
    </row>
    <row r="748">
      <c r="A748" s="3"/>
      <c r="B748" s="3"/>
      <c r="C748" s="3"/>
      <c r="D748" s="3"/>
      <c r="E748" s="3"/>
      <c r="F748" s="3"/>
      <c r="G748" s="3"/>
      <c r="H748" s="3"/>
      <c r="I748" s="3"/>
    </row>
    <row r="749">
      <c r="A749" s="3"/>
      <c r="B749" s="3"/>
      <c r="C749" s="3"/>
      <c r="D749" s="3"/>
      <c r="E749" s="3"/>
      <c r="F749" s="3"/>
      <c r="G749" s="3"/>
      <c r="H749" s="3"/>
      <c r="I749" s="3"/>
    </row>
    <row r="750">
      <c r="A750" s="3"/>
      <c r="B750" s="3"/>
      <c r="C750" s="3"/>
      <c r="D750" s="3"/>
      <c r="E750" s="3"/>
      <c r="F750" s="3"/>
      <c r="G750" s="3"/>
      <c r="H750" s="3"/>
      <c r="I750" s="3"/>
    </row>
    <row r="751">
      <c r="A751" s="3"/>
      <c r="B751" s="3"/>
      <c r="C751" s="3"/>
      <c r="D751" s="3"/>
      <c r="E751" s="3"/>
      <c r="F751" s="3"/>
      <c r="G751" s="3"/>
      <c r="H751" s="3"/>
      <c r="I751" s="3"/>
    </row>
    <row r="752">
      <c r="A752" s="3"/>
      <c r="B752" s="3"/>
      <c r="C752" s="3"/>
      <c r="D752" s="3"/>
      <c r="E752" s="3"/>
      <c r="F752" s="3"/>
      <c r="G752" s="3"/>
      <c r="H752" s="3"/>
      <c r="I752" s="3"/>
    </row>
    <row r="753">
      <c r="A753" s="3"/>
      <c r="B753" s="3"/>
      <c r="C753" s="3"/>
      <c r="D753" s="3"/>
      <c r="E753" s="3"/>
      <c r="F753" s="3"/>
      <c r="G753" s="3"/>
      <c r="H753" s="3"/>
      <c r="I753" s="3"/>
    </row>
    <row r="754">
      <c r="A754" s="3"/>
      <c r="B754" s="3"/>
      <c r="C754" s="3"/>
      <c r="D754" s="3"/>
      <c r="E754" s="3"/>
      <c r="F754" s="3"/>
      <c r="G754" s="3"/>
      <c r="H754" s="3"/>
      <c r="I754" s="3"/>
    </row>
    <row r="755">
      <c r="A755" s="3"/>
      <c r="B755" s="3"/>
      <c r="C755" s="3"/>
      <c r="D755" s="3"/>
      <c r="E755" s="3"/>
      <c r="F755" s="3"/>
      <c r="G755" s="3"/>
      <c r="H755" s="3"/>
      <c r="I755" s="3"/>
    </row>
    <row r="756">
      <c r="A756" s="3"/>
      <c r="B756" s="3"/>
      <c r="C756" s="3"/>
      <c r="D756" s="3"/>
      <c r="E756" s="3"/>
      <c r="F756" s="3"/>
      <c r="G756" s="3"/>
      <c r="H756" s="3"/>
      <c r="I756" s="3"/>
    </row>
    <row r="757">
      <c r="A757" s="3"/>
      <c r="B757" s="3"/>
      <c r="C757" s="3"/>
      <c r="D757" s="3"/>
      <c r="E757" s="3"/>
      <c r="F757" s="3"/>
      <c r="G757" s="3"/>
      <c r="H757" s="3"/>
      <c r="I757" s="3"/>
    </row>
    <row r="758">
      <c r="A758" s="3"/>
      <c r="B758" s="3"/>
      <c r="C758" s="3"/>
      <c r="D758" s="3"/>
      <c r="E758" s="3"/>
      <c r="F758" s="3"/>
      <c r="G758" s="3"/>
      <c r="H758" s="3"/>
      <c r="I758" s="3"/>
    </row>
    <row r="759">
      <c r="A759" s="3"/>
      <c r="B759" s="3"/>
      <c r="C759" s="3"/>
      <c r="D759" s="3"/>
      <c r="E759" s="3"/>
      <c r="F759" s="3"/>
      <c r="G759" s="3"/>
      <c r="H759" s="3"/>
      <c r="I759" s="3"/>
    </row>
    <row r="760">
      <c r="A760" s="3"/>
      <c r="B760" s="3"/>
      <c r="C760" s="3"/>
      <c r="D760" s="3"/>
      <c r="E760" s="3"/>
      <c r="F760" s="3"/>
      <c r="G760" s="3"/>
      <c r="H760" s="3"/>
      <c r="I760" s="3"/>
    </row>
    <row r="761">
      <c r="A761" s="3"/>
      <c r="B761" s="3"/>
      <c r="C761" s="3"/>
      <c r="D761" s="3"/>
      <c r="E761" s="3"/>
      <c r="F761" s="3"/>
      <c r="G761" s="3"/>
      <c r="H761" s="3"/>
      <c r="I761" s="3"/>
    </row>
    <row r="762">
      <c r="A762" s="3"/>
      <c r="B762" s="3"/>
      <c r="C762" s="3"/>
      <c r="D762" s="3"/>
      <c r="E762" s="3"/>
      <c r="F762" s="3"/>
      <c r="G762" s="3"/>
      <c r="H762" s="3"/>
      <c r="I762" s="3"/>
    </row>
    <row r="763">
      <c r="A763" s="3"/>
      <c r="B763" s="3"/>
      <c r="C763" s="3"/>
      <c r="D763" s="3"/>
      <c r="E763" s="3"/>
      <c r="F763" s="3"/>
      <c r="G763" s="3"/>
      <c r="H763" s="3"/>
      <c r="I763" s="3"/>
    </row>
    <row r="764">
      <c r="A764" s="3"/>
      <c r="B764" s="3"/>
      <c r="C764" s="3"/>
      <c r="D764" s="3"/>
      <c r="E764" s="3"/>
      <c r="F764" s="3"/>
      <c r="G764" s="3"/>
      <c r="H764" s="3"/>
      <c r="I764" s="3"/>
    </row>
    <row r="765">
      <c r="A765" s="3"/>
      <c r="B765" s="3"/>
      <c r="C765" s="3"/>
      <c r="D765" s="3"/>
      <c r="E765" s="3"/>
      <c r="F765" s="3"/>
      <c r="G765" s="3"/>
      <c r="H765" s="3"/>
      <c r="I765" s="3"/>
    </row>
    <row r="766">
      <c r="A766" s="3"/>
      <c r="B766" s="3"/>
      <c r="C766" s="3"/>
      <c r="D766" s="3"/>
      <c r="E766" s="3"/>
      <c r="F766" s="3"/>
      <c r="G766" s="3"/>
      <c r="H766" s="3"/>
      <c r="I766" s="3"/>
    </row>
    <row r="767">
      <c r="A767" s="3"/>
      <c r="B767" s="3"/>
      <c r="C767" s="3"/>
      <c r="D767" s="3"/>
      <c r="E767" s="3"/>
      <c r="F767" s="3"/>
      <c r="G767" s="3"/>
      <c r="H767" s="3"/>
      <c r="I767" s="3"/>
    </row>
    <row r="768">
      <c r="A768" s="3"/>
      <c r="B768" s="3"/>
      <c r="C768" s="3"/>
      <c r="D768" s="3"/>
      <c r="E768" s="3"/>
      <c r="F768" s="3"/>
      <c r="G768" s="3"/>
      <c r="H768" s="3"/>
      <c r="I768" s="3"/>
    </row>
    <row r="769">
      <c r="A769" s="3"/>
      <c r="B769" s="3"/>
      <c r="C769" s="3"/>
      <c r="D769" s="3"/>
      <c r="E769" s="3"/>
      <c r="F769" s="3"/>
      <c r="G769" s="3"/>
      <c r="H769" s="3"/>
      <c r="I769" s="3"/>
    </row>
    <row r="770">
      <c r="A770" s="3"/>
      <c r="B770" s="3"/>
      <c r="C770" s="3"/>
      <c r="D770" s="3"/>
      <c r="E770" s="3"/>
      <c r="F770" s="3"/>
      <c r="G770" s="3"/>
      <c r="H770" s="3"/>
      <c r="I770" s="3"/>
    </row>
    <row r="771">
      <c r="A771" s="3"/>
      <c r="B771" s="3"/>
      <c r="C771" s="3"/>
      <c r="D771" s="3"/>
      <c r="E771" s="3"/>
      <c r="F771" s="3"/>
      <c r="G771" s="3"/>
      <c r="H771" s="3"/>
      <c r="I771" s="3"/>
    </row>
    <row r="772">
      <c r="A772" s="3"/>
      <c r="B772" s="3"/>
      <c r="C772" s="3"/>
      <c r="D772" s="3"/>
      <c r="E772" s="3"/>
      <c r="F772" s="3"/>
      <c r="G772" s="3"/>
      <c r="H772" s="3"/>
      <c r="I772" s="3"/>
    </row>
    <row r="773">
      <c r="A773" s="3"/>
      <c r="B773" s="3"/>
      <c r="C773" s="3"/>
      <c r="D773" s="3"/>
      <c r="E773" s="3"/>
      <c r="F773" s="3"/>
      <c r="G773" s="3"/>
      <c r="H773" s="3"/>
      <c r="I773" s="3"/>
    </row>
    <row r="774">
      <c r="A774" s="3"/>
      <c r="B774" s="3"/>
      <c r="C774" s="3"/>
      <c r="D774" s="3"/>
      <c r="E774" s="3"/>
      <c r="F774" s="3"/>
      <c r="G774" s="3"/>
      <c r="H774" s="3"/>
      <c r="I774" s="3"/>
    </row>
    <row r="775">
      <c r="A775" s="3"/>
      <c r="B775" s="3"/>
      <c r="C775" s="3"/>
      <c r="D775" s="3"/>
      <c r="E775" s="3"/>
      <c r="F775" s="3"/>
      <c r="G775" s="3"/>
      <c r="H775" s="3"/>
      <c r="I775" s="3"/>
    </row>
    <row r="776">
      <c r="A776" s="3"/>
      <c r="B776" s="3"/>
      <c r="C776" s="3"/>
      <c r="D776" s="3"/>
      <c r="E776" s="3"/>
      <c r="F776" s="3"/>
      <c r="G776" s="3"/>
      <c r="H776" s="3"/>
      <c r="I776" s="3"/>
    </row>
    <row r="777">
      <c r="A777" s="3"/>
      <c r="B777" s="3"/>
      <c r="C777" s="3"/>
      <c r="D777" s="3"/>
      <c r="E777" s="3"/>
      <c r="F777" s="3"/>
      <c r="G777" s="3"/>
      <c r="H777" s="3"/>
      <c r="I777" s="3"/>
    </row>
    <row r="778">
      <c r="A778" s="3"/>
      <c r="B778" s="3"/>
      <c r="C778" s="3"/>
      <c r="D778" s="3"/>
      <c r="E778" s="3"/>
      <c r="F778" s="3"/>
      <c r="G778" s="3"/>
      <c r="H778" s="3"/>
      <c r="I778" s="3"/>
    </row>
    <row r="779">
      <c r="A779" s="3"/>
      <c r="B779" s="3"/>
      <c r="C779" s="3"/>
      <c r="D779" s="3"/>
      <c r="E779" s="3"/>
      <c r="F779" s="3"/>
      <c r="G779" s="3"/>
      <c r="H779" s="3"/>
      <c r="I779" s="3"/>
    </row>
    <row r="780">
      <c r="A780" s="3"/>
      <c r="B780" s="3"/>
      <c r="C780" s="3"/>
      <c r="D780" s="3"/>
      <c r="E780" s="3"/>
      <c r="F780" s="3"/>
      <c r="G780" s="3"/>
      <c r="H780" s="3"/>
      <c r="I780" s="3"/>
    </row>
    <row r="781">
      <c r="A781" s="3"/>
      <c r="B781" s="3"/>
      <c r="C781" s="3"/>
      <c r="D781" s="3"/>
      <c r="E781" s="3"/>
      <c r="F781" s="3"/>
      <c r="G781" s="3"/>
      <c r="H781" s="3"/>
      <c r="I781" s="3"/>
    </row>
    <row r="782">
      <c r="A782" s="3"/>
      <c r="B782" s="3"/>
      <c r="C782" s="3"/>
      <c r="D782" s="3"/>
      <c r="E782" s="3"/>
      <c r="F782" s="3"/>
      <c r="G782" s="3"/>
      <c r="H782" s="3"/>
      <c r="I782" s="3"/>
    </row>
    <row r="783">
      <c r="A783" s="3"/>
      <c r="B783" s="3"/>
      <c r="C783" s="3"/>
      <c r="D783" s="3"/>
      <c r="E783" s="3"/>
      <c r="F783" s="3"/>
      <c r="G783" s="3"/>
      <c r="H783" s="3"/>
      <c r="I783" s="3"/>
    </row>
    <row r="784">
      <c r="A784" s="3"/>
      <c r="B784" s="3"/>
      <c r="C784" s="3"/>
      <c r="D784" s="3"/>
      <c r="E784" s="3"/>
      <c r="F784" s="3"/>
      <c r="G784" s="3"/>
      <c r="H784" s="3"/>
      <c r="I784" s="3"/>
    </row>
    <row r="785">
      <c r="A785" s="3"/>
      <c r="B785" s="3"/>
      <c r="C785" s="3"/>
      <c r="D785" s="3"/>
      <c r="E785" s="3"/>
      <c r="F785" s="3"/>
      <c r="G785" s="3"/>
      <c r="H785" s="3"/>
      <c r="I785" s="3"/>
    </row>
    <row r="786">
      <c r="A786" s="3"/>
      <c r="B786" s="3"/>
      <c r="C786" s="3"/>
      <c r="D786" s="3"/>
      <c r="E786" s="3"/>
      <c r="F786" s="3"/>
      <c r="G786" s="3"/>
      <c r="H786" s="3"/>
      <c r="I786" s="3"/>
    </row>
    <row r="787">
      <c r="A787" s="3"/>
      <c r="B787" s="3"/>
      <c r="C787" s="3"/>
      <c r="D787" s="3"/>
      <c r="E787" s="3"/>
      <c r="F787" s="3"/>
      <c r="G787" s="3"/>
      <c r="H787" s="3"/>
      <c r="I787" s="3"/>
    </row>
    <row r="788">
      <c r="A788" s="3"/>
      <c r="B788" s="3"/>
      <c r="C788" s="3"/>
      <c r="D788" s="3"/>
      <c r="E788" s="3"/>
      <c r="F788" s="3"/>
      <c r="G788" s="3"/>
      <c r="H788" s="3"/>
      <c r="I788" s="3"/>
    </row>
    <row r="789">
      <c r="A789" s="3"/>
      <c r="B789" s="3"/>
      <c r="C789" s="3"/>
      <c r="D789" s="3"/>
      <c r="E789" s="3"/>
      <c r="F789" s="3"/>
      <c r="G789" s="3"/>
      <c r="H789" s="3"/>
      <c r="I789" s="3"/>
    </row>
    <row r="790">
      <c r="A790" s="3"/>
      <c r="B790" s="3"/>
      <c r="C790" s="3"/>
      <c r="D790" s="3"/>
      <c r="E790" s="3"/>
      <c r="F790" s="3"/>
      <c r="G790" s="3"/>
      <c r="H790" s="3"/>
      <c r="I790" s="3"/>
    </row>
    <row r="791">
      <c r="A791" s="3"/>
      <c r="B791" s="3"/>
      <c r="C791" s="3"/>
      <c r="D791" s="3"/>
      <c r="E791" s="3"/>
      <c r="F791" s="3"/>
      <c r="G791" s="3"/>
      <c r="H791" s="3"/>
      <c r="I791" s="3"/>
    </row>
    <row r="792">
      <c r="A792" s="3"/>
      <c r="B792" s="3"/>
      <c r="C792" s="3"/>
      <c r="D792" s="3"/>
      <c r="E792" s="3"/>
      <c r="F792" s="3"/>
      <c r="G792" s="3"/>
      <c r="H792" s="3"/>
      <c r="I792" s="3"/>
    </row>
    <row r="793">
      <c r="A793" s="3"/>
      <c r="B793" s="3"/>
      <c r="C793" s="3"/>
      <c r="D793" s="3"/>
      <c r="E793" s="3"/>
      <c r="F793" s="3"/>
      <c r="G793" s="3"/>
      <c r="H793" s="3"/>
      <c r="I793" s="3"/>
    </row>
    <row r="794">
      <c r="A794" s="3"/>
      <c r="B794" s="3"/>
      <c r="C794" s="3"/>
      <c r="D794" s="3"/>
      <c r="E794" s="3"/>
      <c r="F794" s="3"/>
      <c r="G794" s="3"/>
      <c r="H794" s="3"/>
      <c r="I794" s="3"/>
    </row>
    <row r="795">
      <c r="A795" s="3"/>
      <c r="B795" s="3"/>
      <c r="C795" s="3"/>
      <c r="D795" s="3"/>
      <c r="E795" s="3"/>
      <c r="F795" s="3"/>
      <c r="G795" s="3"/>
      <c r="H795" s="3"/>
      <c r="I795" s="3"/>
    </row>
    <row r="796">
      <c r="A796" s="3"/>
      <c r="B796" s="3"/>
      <c r="C796" s="3"/>
      <c r="D796" s="3"/>
      <c r="E796" s="3"/>
      <c r="F796" s="3"/>
      <c r="G796" s="3"/>
      <c r="H796" s="3"/>
      <c r="I796" s="3"/>
    </row>
    <row r="797">
      <c r="A797" s="3"/>
      <c r="B797" s="3"/>
      <c r="C797" s="3"/>
      <c r="D797" s="3"/>
      <c r="E797" s="3"/>
      <c r="F797" s="3"/>
      <c r="G797" s="3"/>
      <c r="H797" s="3"/>
      <c r="I797" s="3"/>
    </row>
    <row r="798">
      <c r="A798" s="3"/>
      <c r="B798" s="3"/>
      <c r="C798" s="3"/>
      <c r="D798" s="3"/>
      <c r="E798" s="3"/>
      <c r="F798" s="3"/>
      <c r="G798" s="3"/>
      <c r="H798" s="3"/>
      <c r="I798" s="3"/>
    </row>
    <row r="799">
      <c r="A799" s="3"/>
      <c r="B799" s="3"/>
      <c r="C799" s="3"/>
      <c r="D799" s="3"/>
      <c r="E799" s="3"/>
      <c r="F799" s="3"/>
      <c r="G799" s="3"/>
      <c r="H799" s="3"/>
      <c r="I799" s="3"/>
    </row>
    <row r="800">
      <c r="A800" s="3"/>
      <c r="B800" s="3"/>
      <c r="C800" s="3"/>
      <c r="D800" s="3"/>
      <c r="E800" s="3"/>
      <c r="F800" s="3"/>
      <c r="G800" s="3"/>
      <c r="H800" s="3"/>
      <c r="I800" s="3"/>
    </row>
    <row r="801">
      <c r="A801" s="3"/>
      <c r="B801" s="3"/>
      <c r="C801" s="3"/>
      <c r="D801" s="3"/>
      <c r="E801" s="3"/>
      <c r="F801" s="3"/>
      <c r="G801" s="3"/>
      <c r="H801" s="3"/>
      <c r="I801" s="3"/>
    </row>
    <row r="802">
      <c r="A802" s="3"/>
      <c r="B802" s="3"/>
      <c r="C802" s="3"/>
      <c r="D802" s="3"/>
      <c r="E802" s="3"/>
      <c r="F802" s="3"/>
      <c r="G802" s="3"/>
      <c r="H802" s="3"/>
      <c r="I802" s="3"/>
    </row>
    <row r="803">
      <c r="A803" s="3"/>
      <c r="B803" s="3"/>
      <c r="C803" s="3"/>
      <c r="D803" s="3"/>
      <c r="E803" s="3"/>
      <c r="F803" s="3"/>
      <c r="G803" s="3"/>
      <c r="H803" s="3"/>
      <c r="I803" s="3"/>
    </row>
    <row r="804">
      <c r="A804" s="3"/>
      <c r="B804" s="3"/>
      <c r="C804" s="3"/>
      <c r="D804" s="3"/>
      <c r="E804" s="3"/>
      <c r="F804" s="3"/>
      <c r="G804" s="3"/>
      <c r="H804" s="3"/>
      <c r="I804" s="3"/>
    </row>
    <row r="805">
      <c r="A805" s="3"/>
      <c r="B805" s="3"/>
      <c r="C805" s="3"/>
      <c r="D805" s="3"/>
      <c r="E805" s="3"/>
      <c r="F805" s="3"/>
      <c r="G805" s="3"/>
      <c r="H805" s="3"/>
      <c r="I805" s="3"/>
    </row>
    <row r="806">
      <c r="A806" s="3"/>
      <c r="B806" s="3"/>
      <c r="C806" s="3"/>
      <c r="D806" s="3"/>
      <c r="E806" s="3"/>
      <c r="F806" s="3"/>
      <c r="G806" s="3"/>
      <c r="H806" s="3"/>
      <c r="I806" s="3"/>
    </row>
    <row r="807">
      <c r="A807" s="3"/>
      <c r="B807" s="3"/>
      <c r="C807" s="3"/>
      <c r="D807" s="3"/>
      <c r="E807" s="3"/>
      <c r="F807" s="3"/>
      <c r="G807" s="3"/>
      <c r="H807" s="3"/>
      <c r="I807" s="3"/>
    </row>
    <row r="808">
      <c r="A808" s="3"/>
      <c r="B808" s="3"/>
      <c r="C808" s="3"/>
      <c r="D808" s="3"/>
      <c r="E808" s="3"/>
      <c r="F808" s="3"/>
      <c r="G808" s="3"/>
      <c r="H808" s="3"/>
      <c r="I808" s="3"/>
    </row>
    <row r="809">
      <c r="A809" s="3"/>
      <c r="B809" s="3"/>
      <c r="C809" s="3"/>
      <c r="D809" s="3"/>
      <c r="E809" s="3"/>
      <c r="F809" s="3"/>
      <c r="G809" s="3"/>
      <c r="H809" s="3"/>
      <c r="I809" s="3"/>
    </row>
    <row r="810">
      <c r="A810" s="3"/>
      <c r="B810" s="3"/>
      <c r="C810" s="3"/>
      <c r="D810" s="3"/>
      <c r="E810" s="3"/>
      <c r="F810" s="3"/>
      <c r="G810" s="3"/>
      <c r="H810" s="3"/>
      <c r="I810" s="3"/>
    </row>
    <row r="811">
      <c r="A811" s="3"/>
      <c r="B811" s="3"/>
      <c r="C811" s="3"/>
      <c r="D811" s="3"/>
      <c r="E811" s="3"/>
      <c r="F811" s="3"/>
      <c r="G811" s="3"/>
      <c r="H811" s="3"/>
      <c r="I811" s="3"/>
    </row>
    <row r="812">
      <c r="A812" s="3"/>
      <c r="B812" s="3"/>
      <c r="C812" s="3"/>
      <c r="D812" s="3"/>
      <c r="E812" s="3"/>
      <c r="F812" s="3"/>
      <c r="G812" s="3"/>
      <c r="H812" s="3"/>
      <c r="I812" s="3"/>
    </row>
    <row r="813">
      <c r="A813" s="3"/>
      <c r="B813" s="3"/>
      <c r="C813" s="3"/>
      <c r="D813" s="3"/>
      <c r="E813" s="3"/>
      <c r="F813" s="3"/>
      <c r="G813" s="3"/>
      <c r="H813" s="3"/>
      <c r="I813" s="3"/>
    </row>
    <row r="814">
      <c r="A814" s="3"/>
      <c r="B814" s="3"/>
      <c r="C814" s="3"/>
      <c r="D814" s="3"/>
      <c r="E814" s="3"/>
      <c r="F814" s="3"/>
      <c r="G814" s="3"/>
      <c r="H814" s="3"/>
      <c r="I814" s="3"/>
    </row>
    <row r="815">
      <c r="A815" s="3"/>
      <c r="B815" s="3"/>
      <c r="C815" s="3"/>
      <c r="D815" s="3"/>
      <c r="E815" s="3"/>
      <c r="F815" s="3"/>
      <c r="G815" s="3"/>
      <c r="H815" s="3"/>
      <c r="I815" s="3"/>
    </row>
    <row r="816">
      <c r="A816" s="3"/>
      <c r="B816" s="3"/>
      <c r="C816" s="3"/>
      <c r="D816" s="3"/>
      <c r="E816" s="3"/>
      <c r="F816" s="3"/>
      <c r="G816" s="3"/>
      <c r="H816" s="3"/>
      <c r="I816" s="3"/>
    </row>
    <row r="817">
      <c r="A817" s="3"/>
      <c r="B817" s="3"/>
      <c r="C817" s="3"/>
      <c r="D817" s="3"/>
      <c r="E817" s="3"/>
      <c r="F817" s="3"/>
      <c r="G817" s="3"/>
      <c r="H817" s="3"/>
      <c r="I817" s="3"/>
    </row>
    <row r="818">
      <c r="A818" s="3"/>
      <c r="B818" s="3"/>
      <c r="C818" s="3"/>
      <c r="D818" s="3"/>
      <c r="E818" s="3"/>
      <c r="F818" s="3"/>
      <c r="G818" s="3"/>
      <c r="H818" s="3"/>
      <c r="I818" s="3"/>
    </row>
    <row r="819">
      <c r="A819" s="3"/>
      <c r="B819" s="3"/>
      <c r="C819" s="3"/>
      <c r="D819" s="3"/>
      <c r="E819" s="3"/>
      <c r="F819" s="3"/>
      <c r="G819" s="3"/>
      <c r="H819" s="3"/>
      <c r="I819" s="3"/>
    </row>
    <row r="820">
      <c r="A820" s="3"/>
      <c r="B820" s="3"/>
      <c r="C820" s="3"/>
      <c r="D820" s="3"/>
      <c r="E820" s="3"/>
      <c r="F820" s="3"/>
      <c r="G820" s="3"/>
      <c r="H820" s="3"/>
      <c r="I820" s="3"/>
    </row>
    <row r="821">
      <c r="A821" s="3"/>
      <c r="B821" s="3"/>
      <c r="C821" s="3"/>
      <c r="D821" s="3"/>
      <c r="E821" s="3"/>
      <c r="F821" s="3"/>
      <c r="G821" s="3"/>
      <c r="H821" s="3"/>
      <c r="I821" s="3"/>
    </row>
    <row r="822">
      <c r="A822" s="3"/>
      <c r="B822" s="3"/>
      <c r="C822" s="3"/>
      <c r="D822" s="3"/>
      <c r="E822" s="3"/>
      <c r="F822" s="3"/>
      <c r="G822" s="3"/>
      <c r="H822" s="3"/>
      <c r="I822" s="3"/>
    </row>
    <row r="823">
      <c r="A823" s="3"/>
      <c r="B823" s="3"/>
      <c r="C823" s="3"/>
      <c r="D823" s="3"/>
      <c r="E823" s="3"/>
      <c r="F823" s="3"/>
      <c r="G823" s="3"/>
      <c r="H823" s="3"/>
      <c r="I823" s="3"/>
    </row>
    <row r="824">
      <c r="A824" s="3"/>
      <c r="B824" s="3"/>
      <c r="C824" s="3"/>
      <c r="D824" s="3"/>
      <c r="E824" s="3"/>
      <c r="F824" s="3"/>
      <c r="G824" s="3"/>
      <c r="H824" s="3"/>
      <c r="I824" s="3"/>
    </row>
    <row r="825">
      <c r="A825" s="3"/>
      <c r="B825" s="3"/>
      <c r="C825" s="3"/>
      <c r="D825" s="3"/>
      <c r="E825" s="3"/>
      <c r="F825" s="3"/>
      <c r="G825" s="3"/>
      <c r="H825" s="3"/>
      <c r="I825" s="3"/>
    </row>
    <row r="826">
      <c r="A826" s="3"/>
      <c r="B826" s="3"/>
      <c r="C826" s="3"/>
      <c r="D826" s="3"/>
      <c r="E826" s="3"/>
      <c r="F826" s="3"/>
      <c r="G826" s="3"/>
      <c r="H826" s="3"/>
      <c r="I826" s="3"/>
    </row>
    <row r="827">
      <c r="A827" s="3"/>
      <c r="B827" s="3"/>
      <c r="C827" s="3"/>
      <c r="D827" s="3"/>
      <c r="E827" s="3"/>
      <c r="F827" s="3"/>
      <c r="G827" s="3"/>
      <c r="H827" s="3"/>
      <c r="I827" s="3"/>
    </row>
    <row r="828">
      <c r="A828" s="3"/>
      <c r="B828" s="3"/>
      <c r="C828" s="3"/>
      <c r="D828" s="3"/>
      <c r="E828" s="3"/>
      <c r="F828" s="3"/>
      <c r="G828" s="3"/>
      <c r="H828" s="3"/>
      <c r="I828" s="3"/>
    </row>
    <row r="829">
      <c r="A829" s="3"/>
      <c r="B829" s="3"/>
      <c r="C829" s="3"/>
      <c r="D829" s="3"/>
      <c r="E829" s="3"/>
      <c r="F829" s="3"/>
      <c r="G829" s="3"/>
      <c r="H829" s="3"/>
      <c r="I829" s="3"/>
    </row>
    <row r="830">
      <c r="A830" s="3"/>
      <c r="B830" s="3"/>
      <c r="C830" s="3"/>
      <c r="D830" s="3"/>
      <c r="E830" s="3"/>
      <c r="F830" s="3"/>
      <c r="G830" s="3"/>
      <c r="H830" s="3"/>
      <c r="I830" s="3"/>
    </row>
    <row r="831">
      <c r="A831" s="3"/>
      <c r="B831" s="3"/>
      <c r="C831" s="3"/>
      <c r="D831" s="3"/>
      <c r="E831" s="3"/>
      <c r="F831" s="3"/>
      <c r="G831" s="3"/>
      <c r="H831" s="3"/>
      <c r="I831" s="3"/>
    </row>
    <row r="832">
      <c r="A832" s="3"/>
      <c r="B832" s="3"/>
      <c r="C832" s="3"/>
      <c r="D832" s="3"/>
      <c r="E832" s="3"/>
      <c r="F832" s="3"/>
      <c r="G832" s="3"/>
      <c r="H832" s="3"/>
      <c r="I832" s="3"/>
    </row>
    <row r="833">
      <c r="A833" s="3"/>
      <c r="B833" s="3"/>
      <c r="C833" s="3"/>
      <c r="D833" s="3"/>
      <c r="E833" s="3"/>
      <c r="F833" s="3"/>
      <c r="G833" s="3"/>
      <c r="H833" s="3"/>
      <c r="I833" s="3"/>
    </row>
    <row r="834">
      <c r="A834" s="3"/>
      <c r="B834" s="3"/>
      <c r="C834" s="3"/>
      <c r="D834" s="3"/>
      <c r="E834" s="3"/>
      <c r="F834" s="3"/>
      <c r="G834" s="3"/>
      <c r="H834" s="3"/>
      <c r="I834" s="3"/>
    </row>
    <row r="835">
      <c r="A835" s="3"/>
      <c r="B835" s="3"/>
      <c r="C835" s="3"/>
      <c r="D835" s="3"/>
      <c r="E835" s="3"/>
      <c r="F835" s="3"/>
      <c r="G835" s="3"/>
      <c r="H835" s="3"/>
      <c r="I835" s="3"/>
    </row>
    <row r="836">
      <c r="A836" s="3"/>
      <c r="B836" s="3"/>
      <c r="C836" s="3"/>
      <c r="D836" s="3"/>
      <c r="E836" s="3"/>
      <c r="F836" s="3"/>
      <c r="G836" s="3"/>
      <c r="H836" s="3"/>
      <c r="I836" s="3"/>
    </row>
    <row r="837">
      <c r="A837" s="3"/>
      <c r="B837" s="3"/>
      <c r="C837" s="3"/>
      <c r="D837" s="3"/>
      <c r="E837" s="3"/>
      <c r="F837" s="3"/>
      <c r="G837" s="3"/>
      <c r="H837" s="3"/>
      <c r="I837" s="3"/>
    </row>
    <row r="838">
      <c r="A838" s="3"/>
      <c r="B838" s="3"/>
      <c r="C838" s="3"/>
      <c r="D838" s="3"/>
      <c r="E838" s="3"/>
      <c r="F838" s="3"/>
      <c r="G838" s="3"/>
      <c r="H838" s="3"/>
      <c r="I838" s="3"/>
    </row>
    <row r="839">
      <c r="A839" s="3"/>
      <c r="B839" s="3"/>
      <c r="C839" s="3"/>
      <c r="D839" s="3"/>
      <c r="E839" s="3"/>
      <c r="F839" s="3"/>
      <c r="G839" s="3"/>
      <c r="H839" s="3"/>
      <c r="I839" s="3"/>
    </row>
    <row r="840">
      <c r="A840" s="3"/>
      <c r="B840" s="3"/>
      <c r="C840" s="3"/>
      <c r="D840" s="3"/>
      <c r="E840" s="3"/>
      <c r="F840" s="3"/>
      <c r="G840" s="3"/>
      <c r="H840" s="3"/>
      <c r="I840" s="3"/>
    </row>
    <row r="841">
      <c r="A841" s="3"/>
      <c r="B841" s="3"/>
      <c r="C841" s="3"/>
      <c r="D841" s="3"/>
      <c r="E841" s="3"/>
      <c r="F841" s="3"/>
      <c r="G841" s="3"/>
      <c r="H841" s="3"/>
      <c r="I841" s="3"/>
    </row>
    <row r="842">
      <c r="A842" s="3"/>
      <c r="B842" s="3"/>
      <c r="C842" s="3"/>
      <c r="D842" s="3"/>
      <c r="E842" s="3"/>
      <c r="F842" s="3"/>
      <c r="G842" s="3"/>
      <c r="H842" s="3"/>
      <c r="I842" s="3"/>
    </row>
    <row r="843">
      <c r="A843" s="3"/>
      <c r="B843" s="3"/>
      <c r="C843" s="3"/>
      <c r="D843" s="3"/>
      <c r="E843" s="3"/>
      <c r="F843" s="3"/>
      <c r="G843" s="3"/>
      <c r="H843" s="3"/>
      <c r="I843" s="3"/>
    </row>
    <row r="844">
      <c r="A844" s="3"/>
      <c r="B844" s="3"/>
      <c r="C844" s="3"/>
      <c r="D844" s="3"/>
      <c r="E844" s="3"/>
      <c r="F844" s="3"/>
      <c r="G844" s="3"/>
      <c r="H844" s="3"/>
      <c r="I844" s="3"/>
    </row>
    <row r="845">
      <c r="A845" s="3"/>
      <c r="B845" s="3"/>
      <c r="C845" s="3"/>
      <c r="D845" s="3"/>
      <c r="E845" s="3"/>
      <c r="F845" s="3"/>
      <c r="G845" s="3"/>
      <c r="H845" s="3"/>
      <c r="I845" s="3"/>
    </row>
    <row r="846">
      <c r="A846" s="3"/>
      <c r="B846" s="3"/>
      <c r="C846" s="3"/>
      <c r="D846" s="3"/>
      <c r="E846" s="3"/>
      <c r="F846" s="3"/>
      <c r="G846" s="3"/>
      <c r="H846" s="3"/>
      <c r="I846" s="3"/>
    </row>
    <row r="847">
      <c r="A847" s="3"/>
      <c r="B847" s="3"/>
      <c r="C847" s="3"/>
      <c r="D847" s="3"/>
      <c r="E847" s="3"/>
      <c r="F847" s="3"/>
      <c r="G847" s="3"/>
      <c r="H847" s="3"/>
      <c r="I847" s="3"/>
    </row>
    <row r="848">
      <c r="A848" s="3"/>
      <c r="B848" s="3"/>
      <c r="C848" s="3"/>
      <c r="D848" s="3"/>
      <c r="E848" s="3"/>
      <c r="F848" s="3"/>
      <c r="G848" s="3"/>
      <c r="H848" s="3"/>
      <c r="I848" s="3"/>
    </row>
    <row r="849">
      <c r="A849" s="3"/>
      <c r="B849" s="3"/>
      <c r="C849" s="3"/>
      <c r="D849" s="3"/>
      <c r="E849" s="3"/>
      <c r="F849" s="3"/>
      <c r="G849" s="3"/>
      <c r="H849" s="3"/>
      <c r="I849" s="3"/>
    </row>
    <row r="850">
      <c r="A850" s="3"/>
      <c r="B850" s="3"/>
      <c r="C850" s="3"/>
      <c r="D850" s="3"/>
      <c r="E850" s="3"/>
      <c r="F850" s="3"/>
      <c r="G850" s="3"/>
      <c r="H850" s="3"/>
      <c r="I850" s="3"/>
    </row>
    <row r="851">
      <c r="A851" s="3"/>
      <c r="B851" s="3"/>
      <c r="C851" s="3"/>
      <c r="D851" s="3"/>
      <c r="E851" s="3"/>
      <c r="F851" s="3"/>
      <c r="G851" s="3"/>
      <c r="H851" s="3"/>
      <c r="I851" s="3"/>
    </row>
    <row r="852">
      <c r="A852" s="3"/>
      <c r="B852" s="3"/>
      <c r="C852" s="3"/>
      <c r="D852" s="3"/>
      <c r="E852" s="3"/>
      <c r="F852" s="3"/>
      <c r="G852" s="3"/>
      <c r="H852" s="3"/>
      <c r="I852" s="3"/>
    </row>
    <row r="853">
      <c r="A853" s="3"/>
      <c r="B853" s="3"/>
      <c r="C853" s="3"/>
      <c r="D853" s="3"/>
      <c r="E853" s="3"/>
      <c r="F853" s="3"/>
      <c r="G853" s="3"/>
      <c r="H853" s="3"/>
      <c r="I853" s="3"/>
    </row>
    <row r="854">
      <c r="A854" s="3"/>
      <c r="B854" s="3"/>
      <c r="C854" s="3"/>
      <c r="D854" s="3"/>
      <c r="E854" s="3"/>
      <c r="F854" s="3"/>
      <c r="G854" s="3"/>
      <c r="H854" s="3"/>
      <c r="I854" s="3"/>
    </row>
    <row r="855">
      <c r="A855" s="3"/>
      <c r="B855" s="3"/>
      <c r="C855" s="3"/>
      <c r="D855" s="3"/>
      <c r="E855" s="3"/>
      <c r="F855" s="3"/>
      <c r="G855" s="3"/>
      <c r="H855" s="3"/>
      <c r="I855" s="3"/>
    </row>
    <row r="856">
      <c r="A856" s="3"/>
      <c r="B856" s="3"/>
      <c r="C856" s="3"/>
      <c r="D856" s="3"/>
      <c r="E856" s="3"/>
      <c r="F856" s="3"/>
      <c r="G856" s="3"/>
      <c r="H856" s="3"/>
      <c r="I856" s="3"/>
    </row>
    <row r="857">
      <c r="A857" s="3"/>
      <c r="B857" s="3"/>
      <c r="C857" s="3"/>
      <c r="D857" s="3"/>
      <c r="E857" s="3"/>
      <c r="F857" s="3"/>
      <c r="G857" s="3"/>
      <c r="H857" s="3"/>
      <c r="I857" s="3"/>
    </row>
    <row r="858">
      <c r="A858" s="3"/>
      <c r="B858" s="3"/>
      <c r="C858" s="3"/>
      <c r="D858" s="3"/>
      <c r="E858" s="3"/>
      <c r="F858" s="3"/>
      <c r="G858" s="3"/>
      <c r="H858" s="3"/>
      <c r="I858" s="3"/>
    </row>
    <row r="859">
      <c r="A859" s="3"/>
      <c r="B859" s="3"/>
      <c r="C859" s="3"/>
      <c r="D859" s="3"/>
      <c r="E859" s="3"/>
      <c r="F859" s="3"/>
      <c r="G859" s="3"/>
      <c r="H859" s="3"/>
      <c r="I859" s="3"/>
    </row>
    <row r="860">
      <c r="A860" s="3"/>
      <c r="B860" s="3"/>
      <c r="C860" s="3"/>
      <c r="D860" s="3"/>
      <c r="E860" s="3"/>
      <c r="F860" s="3"/>
      <c r="G860" s="3"/>
      <c r="H860" s="3"/>
      <c r="I860" s="3"/>
    </row>
    <row r="861">
      <c r="A861" s="3"/>
      <c r="B861" s="3"/>
      <c r="C861" s="3"/>
      <c r="D861" s="3"/>
      <c r="E861" s="3"/>
      <c r="F861" s="3"/>
      <c r="G861" s="3"/>
      <c r="H861" s="3"/>
      <c r="I861" s="3"/>
    </row>
    <row r="862">
      <c r="A862" s="3"/>
      <c r="B862" s="3"/>
      <c r="C862" s="3"/>
      <c r="D862" s="3"/>
      <c r="E862" s="3"/>
      <c r="F862" s="3"/>
      <c r="G862" s="3"/>
      <c r="H862" s="3"/>
      <c r="I862" s="3"/>
    </row>
    <row r="863">
      <c r="A863" s="3"/>
      <c r="B863" s="3"/>
      <c r="C863" s="3"/>
      <c r="D863" s="3"/>
      <c r="E863" s="3"/>
      <c r="F863" s="3"/>
      <c r="G863" s="3"/>
      <c r="H863" s="3"/>
      <c r="I863" s="3"/>
    </row>
    <row r="864">
      <c r="A864" s="3"/>
      <c r="B864" s="3"/>
      <c r="C864" s="3"/>
      <c r="D864" s="3"/>
      <c r="E864" s="3"/>
      <c r="F864" s="3"/>
      <c r="G864" s="3"/>
      <c r="H864" s="3"/>
      <c r="I864" s="3"/>
    </row>
    <row r="865">
      <c r="A865" s="3"/>
      <c r="B865" s="3"/>
      <c r="C865" s="3"/>
      <c r="D865" s="3"/>
      <c r="E865" s="3"/>
      <c r="F865" s="3"/>
      <c r="G865" s="3"/>
      <c r="H865" s="3"/>
      <c r="I865" s="3"/>
    </row>
    <row r="866">
      <c r="A866" s="3"/>
      <c r="B866" s="3"/>
      <c r="C866" s="3"/>
      <c r="D866" s="3"/>
      <c r="E866" s="3"/>
      <c r="F866" s="3"/>
      <c r="G866" s="3"/>
      <c r="H866" s="3"/>
      <c r="I866" s="3"/>
    </row>
    <row r="867">
      <c r="A867" s="3"/>
      <c r="B867" s="3"/>
      <c r="C867" s="3"/>
      <c r="D867" s="3"/>
      <c r="E867" s="3"/>
      <c r="F867" s="3"/>
      <c r="G867" s="3"/>
      <c r="H867" s="3"/>
      <c r="I867" s="3"/>
    </row>
    <row r="868">
      <c r="A868" s="3"/>
      <c r="B868" s="3"/>
      <c r="C868" s="3"/>
      <c r="D868" s="3"/>
      <c r="E868" s="3"/>
      <c r="F868" s="3"/>
      <c r="G868" s="3"/>
      <c r="H868" s="3"/>
      <c r="I868" s="3"/>
    </row>
    <row r="869">
      <c r="A869" s="3"/>
      <c r="B869" s="3"/>
      <c r="C869" s="3"/>
      <c r="D869" s="3"/>
      <c r="E869" s="3"/>
      <c r="F869" s="3"/>
      <c r="G869" s="3"/>
      <c r="H869" s="3"/>
      <c r="I869" s="3"/>
    </row>
    <row r="870">
      <c r="A870" s="3"/>
      <c r="B870" s="3"/>
      <c r="C870" s="3"/>
      <c r="D870" s="3"/>
      <c r="E870" s="3"/>
      <c r="F870" s="3"/>
      <c r="G870" s="3"/>
      <c r="H870" s="3"/>
      <c r="I870" s="3"/>
    </row>
    <row r="871">
      <c r="A871" s="3"/>
      <c r="B871" s="3"/>
      <c r="C871" s="3"/>
      <c r="D871" s="3"/>
      <c r="E871" s="3"/>
      <c r="F871" s="3"/>
      <c r="G871" s="3"/>
      <c r="H871" s="3"/>
      <c r="I871" s="3"/>
    </row>
    <row r="872">
      <c r="A872" s="3"/>
      <c r="B872" s="3"/>
      <c r="C872" s="3"/>
      <c r="D872" s="3"/>
      <c r="E872" s="3"/>
      <c r="F872" s="3"/>
      <c r="G872" s="3"/>
      <c r="H872" s="3"/>
      <c r="I872" s="3"/>
    </row>
    <row r="873">
      <c r="A873" s="3"/>
      <c r="B873" s="3"/>
      <c r="C873" s="3"/>
      <c r="D873" s="3"/>
      <c r="E873" s="3"/>
      <c r="F873" s="3"/>
      <c r="G873" s="3"/>
      <c r="H873" s="3"/>
      <c r="I873" s="3"/>
    </row>
    <row r="874">
      <c r="A874" s="3"/>
      <c r="B874" s="3"/>
      <c r="C874" s="3"/>
      <c r="D874" s="3"/>
      <c r="E874" s="3"/>
      <c r="F874" s="3"/>
      <c r="G874" s="3"/>
      <c r="H874" s="3"/>
      <c r="I874" s="3"/>
    </row>
    <row r="875">
      <c r="A875" s="3"/>
      <c r="B875" s="3"/>
      <c r="C875" s="3"/>
      <c r="D875" s="3"/>
      <c r="E875" s="3"/>
      <c r="F875" s="3"/>
      <c r="G875" s="3"/>
      <c r="H875" s="3"/>
      <c r="I875" s="3"/>
    </row>
    <row r="876">
      <c r="A876" s="3"/>
      <c r="B876" s="3"/>
      <c r="C876" s="3"/>
      <c r="D876" s="3"/>
      <c r="E876" s="3"/>
      <c r="F876" s="3"/>
      <c r="G876" s="3"/>
      <c r="H876" s="3"/>
      <c r="I876" s="3"/>
    </row>
    <row r="877">
      <c r="A877" s="3"/>
      <c r="B877" s="3"/>
      <c r="C877" s="3"/>
      <c r="D877" s="3"/>
      <c r="E877" s="3"/>
      <c r="F877" s="3"/>
      <c r="G877" s="3"/>
      <c r="H877" s="3"/>
      <c r="I877" s="3"/>
    </row>
    <row r="878">
      <c r="A878" s="3"/>
      <c r="B878" s="3"/>
      <c r="C878" s="3"/>
      <c r="D878" s="3"/>
      <c r="E878" s="3"/>
      <c r="F878" s="3"/>
      <c r="G878" s="3"/>
      <c r="H878" s="3"/>
      <c r="I878" s="3"/>
    </row>
    <row r="879">
      <c r="A879" s="3"/>
      <c r="B879" s="3"/>
      <c r="C879" s="3"/>
      <c r="D879" s="3"/>
      <c r="E879" s="3"/>
      <c r="F879" s="3"/>
      <c r="G879" s="3"/>
      <c r="H879" s="3"/>
      <c r="I879" s="3"/>
    </row>
    <row r="880">
      <c r="A880" s="3"/>
      <c r="B880" s="3"/>
      <c r="C880" s="3"/>
      <c r="D880" s="3"/>
      <c r="E880" s="3"/>
      <c r="F880" s="3"/>
      <c r="G880" s="3"/>
      <c r="H880" s="3"/>
      <c r="I880" s="3"/>
    </row>
    <row r="881">
      <c r="A881" s="3"/>
      <c r="B881" s="3"/>
      <c r="C881" s="3"/>
      <c r="D881" s="3"/>
      <c r="E881" s="3"/>
      <c r="F881" s="3"/>
      <c r="G881" s="3"/>
      <c r="H881" s="3"/>
      <c r="I881" s="3"/>
    </row>
    <row r="882">
      <c r="A882" s="3"/>
      <c r="B882" s="3"/>
      <c r="C882" s="3"/>
      <c r="D882" s="3"/>
      <c r="E882" s="3"/>
      <c r="F882" s="3"/>
      <c r="G882" s="3"/>
      <c r="H882" s="3"/>
      <c r="I882" s="3"/>
    </row>
    <row r="883">
      <c r="A883" s="3"/>
      <c r="B883" s="3"/>
      <c r="C883" s="3"/>
      <c r="D883" s="3"/>
      <c r="E883" s="3"/>
      <c r="F883" s="3"/>
      <c r="G883" s="3"/>
      <c r="H883" s="3"/>
      <c r="I883" s="3"/>
    </row>
    <row r="884">
      <c r="A884" s="3"/>
      <c r="B884" s="3"/>
      <c r="C884" s="3"/>
      <c r="D884" s="3"/>
      <c r="E884" s="3"/>
      <c r="F884" s="3"/>
      <c r="G884" s="3"/>
      <c r="H884" s="3"/>
      <c r="I884" s="3"/>
    </row>
    <row r="885">
      <c r="A885" s="3"/>
      <c r="B885" s="3"/>
      <c r="C885" s="3"/>
      <c r="D885" s="3"/>
      <c r="E885" s="3"/>
      <c r="F885" s="3"/>
      <c r="G885" s="3"/>
      <c r="H885" s="3"/>
      <c r="I885" s="3"/>
    </row>
    <row r="886">
      <c r="A886" s="3"/>
      <c r="B886" s="3"/>
      <c r="C886" s="3"/>
      <c r="D886" s="3"/>
      <c r="E886" s="3"/>
      <c r="F886" s="3"/>
      <c r="G886" s="3"/>
      <c r="H886" s="3"/>
      <c r="I886" s="3"/>
    </row>
    <row r="887">
      <c r="A887" s="3"/>
      <c r="B887" s="3"/>
      <c r="C887" s="3"/>
      <c r="D887" s="3"/>
      <c r="E887" s="3"/>
      <c r="F887" s="3"/>
      <c r="G887" s="3"/>
      <c r="H887" s="3"/>
      <c r="I887" s="3"/>
    </row>
    <row r="888">
      <c r="A888" s="3"/>
      <c r="B888" s="3"/>
      <c r="C888" s="3"/>
      <c r="D888" s="3"/>
      <c r="E888" s="3"/>
      <c r="F888" s="3"/>
      <c r="G888" s="3"/>
      <c r="H888" s="3"/>
      <c r="I888" s="3"/>
    </row>
    <row r="889">
      <c r="A889" s="3"/>
      <c r="B889" s="3"/>
      <c r="C889" s="3"/>
      <c r="D889" s="3"/>
      <c r="E889" s="3"/>
      <c r="F889" s="3"/>
      <c r="G889" s="3"/>
      <c r="H889" s="3"/>
      <c r="I889" s="3"/>
    </row>
    <row r="890">
      <c r="A890" s="3"/>
      <c r="B890" s="3"/>
      <c r="C890" s="3"/>
      <c r="D890" s="3"/>
      <c r="E890" s="3"/>
      <c r="F890" s="3"/>
      <c r="G890" s="3"/>
      <c r="H890" s="3"/>
      <c r="I890" s="3"/>
    </row>
    <row r="891">
      <c r="A891" s="3"/>
      <c r="B891" s="3"/>
      <c r="C891" s="3"/>
      <c r="D891" s="3"/>
      <c r="E891" s="3"/>
      <c r="F891" s="3"/>
      <c r="G891" s="3"/>
      <c r="H891" s="3"/>
      <c r="I891" s="3"/>
    </row>
    <row r="892">
      <c r="A892" s="3"/>
      <c r="B892" s="3"/>
      <c r="C892" s="3"/>
      <c r="D892" s="3"/>
      <c r="E892" s="3"/>
      <c r="F892" s="3"/>
      <c r="G892" s="3"/>
      <c r="H892" s="3"/>
      <c r="I892" s="3"/>
    </row>
    <row r="893">
      <c r="A893" s="3"/>
      <c r="B893" s="3"/>
      <c r="C893" s="3"/>
      <c r="D893" s="3"/>
      <c r="E893" s="3"/>
      <c r="F893" s="3"/>
      <c r="G893" s="3"/>
      <c r="H893" s="3"/>
      <c r="I893" s="3"/>
    </row>
    <row r="894">
      <c r="A894" s="3"/>
      <c r="B894" s="3"/>
      <c r="C894" s="3"/>
      <c r="D894" s="3"/>
      <c r="E894" s="3"/>
      <c r="F894" s="3"/>
      <c r="G894" s="3"/>
      <c r="H894" s="3"/>
      <c r="I894" s="3"/>
    </row>
    <row r="895">
      <c r="A895" s="3"/>
      <c r="B895" s="3"/>
      <c r="C895" s="3"/>
      <c r="D895" s="3"/>
      <c r="E895" s="3"/>
      <c r="F895" s="3"/>
      <c r="G895" s="3"/>
      <c r="H895" s="3"/>
      <c r="I895" s="3"/>
    </row>
    <row r="896">
      <c r="A896" s="3"/>
      <c r="B896" s="3"/>
      <c r="C896" s="3"/>
      <c r="D896" s="3"/>
      <c r="E896" s="3"/>
      <c r="F896" s="3"/>
      <c r="G896" s="3"/>
      <c r="H896" s="3"/>
      <c r="I896" s="3"/>
    </row>
    <row r="897">
      <c r="A897" s="3"/>
      <c r="B897" s="3"/>
      <c r="C897" s="3"/>
      <c r="D897" s="3"/>
      <c r="E897" s="3"/>
      <c r="F897" s="3"/>
      <c r="G897" s="3"/>
      <c r="H897" s="3"/>
      <c r="I897" s="3"/>
    </row>
    <row r="898">
      <c r="A898" s="3"/>
      <c r="B898" s="3"/>
      <c r="C898" s="3"/>
      <c r="D898" s="3"/>
      <c r="E898" s="3"/>
      <c r="F898" s="3"/>
      <c r="G898" s="3"/>
      <c r="H898" s="3"/>
      <c r="I898" s="3"/>
    </row>
    <row r="899">
      <c r="A899" s="3"/>
      <c r="B899" s="3"/>
      <c r="C899" s="3"/>
      <c r="D899" s="3"/>
      <c r="E899" s="3"/>
      <c r="F899" s="3"/>
      <c r="G899" s="3"/>
      <c r="H899" s="3"/>
      <c r="I899" s="3"/>
    </row>
    <row r="900">
      <c r="A900" s="3"/>
      <c r="B900" s="3"/>
      <c r="C900" s="3"/>
      <c r="D900" s="3"/>
      <c r="E900" s="3"/>
      <c r="F900" s="3"/>
      <c r="G900" s="3"/>
      <c r="H900" s="3"/>
      <c r="I900" s="3"/>
    </row>
    <row r="901">
      <c r="A901" s="3"/>
      <c r="B901" s="3"/>
      <c r="C901" s="3"/>
      <c r="D901" s="3"/>
      <c r="E901" s="3"/>
      <c r="F901" s="3"/>
      <c r="G901" s="3"/>
      <c r="H901" s="3"/>
      <c r="I901" s="3"/>
    </row>
    <row r="902">
      <c r="A902" s="3"/>
      <c r="B902" s="3"/>
      <c r="C902" s="3"/>
      <c r="D902" s="3"/>
      <c r="E902" s="3"/>
      <c r="F902" s="3"/>
      <c r="G902" s="3"/>
      <c r="H902" s="3"/>
      <c r="I902" s="3"/>
    </row>
    <row r="903">
      <c r="A903" s="3"/>
      <c r="B903" s="3"/>
      <c r="C903" s="3"/>
      <c r="D903" s="3"/>
      <c r="E903" s="3"/>
      <c r="F903" s="3"/>
      <c r="G903" s="3"/>
      <c r="H903" s="3"/>
      <c r="I903" s="3"/>
    </row>
    <row r="904">
      <c r="A904" s="3"/>
      <c r="B904" s="3"/>
      <c r="C904" s="3"/>
      <c r="D904" s="3"/>
      <c r="E904" s="3"/>
      <c r="F904" s="3"/>
      <c r="G904" s="3"/>
      <c r="H904" s="3"/>
      <c r="I904" s="3"/>
    </row>
    <row r="905">
      <c r="A905" s="3"/>
      <c r="B905" s="3"/>
      <c r="C905" s="3"/>
      <c r="D905" s="3"/>
      <c r="E905" s="3"/>
      <c r="F905" s="3"/>
      <c r="G905" s="3"/>
      <c r="H905" s="3"/>
      <c r="I905" s="3"/>
    </row>
    <row r="906">
      <c r="A906" s="3"/>
      <c r="B906" s="3"/>
      <c r="C906" s="3"/>
      <c r="D906" s="3"/>
      <c r="E906" s="3"/>
      <c r="F906" s="3"/>
      <c r="G906" s="3"/>
      <c r="H906" s="3"/>
      <c r="I906" s="3"/>
    </row>
    <row r="907">
      <c r="A907" s="3"/>
      <c r="B907" s="3"/>
      <c r="C907" s="3"/>
      <c r="D907" s="3"/>
      <c r="E907" s="3"/>
      <c r="F907" s="3"/>
      <c r="G907" s="3"/>
      <c r="H907" s="3"/>
      <c r="I907" s="3"/>
    </row>
    <row r="908">
      <c r="A908" s="3"/>
      <c r="B908" s="3"/>
      <c r="C908" s="3"/>
      <c r="D908" s="3"/>
      <c r="E908" s="3"/>
      <c r="F908" s="3"/>
      <c r="G908" s="3"/>
      <c r="H908" s="3"/>
      <c r="I908" s="3"/>
    </row>
    <row r="909">
      <c r="A909" s="3"/>
      <c r="B909" s="3"/>
      <c r="C909" s="3"/>
      <c r="D909" s="3"/>
      <c r="E909" s="3"/>
      <c r="F909" s="3"/>
      <c r="G909" s="3"/>
      <c r="H909" s="3"/>
      <c r="I909" s="3"/>
    </row>
    <row r="910">
      <c r="A910" s="3"/>
      <c r="B910" s="3"/>
      <c r="C910" s="3"/>
      <c r="D910" s="3"/>
      <c r="E910" s="3"/>
      <c r="F910" s="3"/>
      <c r="G910" s="3"/>
      <c r="H910" s="3"/>
      <c r="I910" s="3"/>
    </row>
    <row r="911">
      <c r="A911" s="3"/>
      <c r="B911" s="3"/>
      <c r="C911" s="3"/>
      <c r="D911" s="3"/>
      <c r="E911" s="3"/>
      <c r="F911" s="3"/>
      <c r="G911" s="3"/>
      <c r="H911" s="3"/>
      <c r="I911" s="3"/>
    </row>
    <row r="912">
      <c r="A912" s="3"/>
      <c r="B912" s="3"/>
      <c r="C912" s="3"/>
      <c r="D912" s="3"/>
      <c r="E912" s="3"/>
      <c r="F912" s="3"/>
      <c r="G912" s="3"/>
      <c r="H912" s="3"/>
      <c r="I912" s="3"/>
    </row>
    <row r="913">
      <c r="A913" s="3"/>
      <c r="B913" s="3"/>
      <c r="C913" s="3"/>
      <c r="D913" s="3"/>
      <c r="E913" s="3"/>
      <c r="F913" s="3"/>
      <c r="G913" s="3"/>
      <c r="H913" s="3"/>
      <c r="I913" s="3"/>
    </row>
    <row r="914">
      <c r="A914" s="3"/>
      <c r="B914" s="3"/>
      <c r="C914" s="3"/>
      <c r="D914" s="3"/>
      <c r="E914" s="3"/>
      <c r="F914" s="3"/>
      <c r="G914" s="3"/>
      <c r="H914" s="3"/>
      <c r="I914" s="3"/>
    </row>
    <row r="915">
      <c r="A915" s="3"/>
      <c r="B915" s="3"/>
      <c r="C915" s="3"/>
      <c r="D915" s="3"/>
      <c r="E915" s="3"/>
      <c r="F915" s="3"/>
      <c r="G915" s="3"/>
      <c r="H915" s="3"/>
      <c r="I915" s="3"/>
    </row>
    <row r="916">
      <c r="A916" s="3"/>
      <c r="B916" s="3"/>
      <c r="C916" s="3"/>
      <c r="D916" s="3"/>
      <c r="E916" s="3"/>
      <c r="F916" s="3"/>
      <c r="G916" s="3"/>
      <c r="H916" s="3"/>
      <c r="I916" s="3"/>
    </row>
    <row r="917">
      <c r="A917" s="3"/>
      <c r="B917" s="3"/>
      <c r="C917" s="3"/>
      <c r="D917" s="3"/>
      <c r="E917" s="3"/>
      <c r="F917" s="3"/>
      <c r="G917" s="3"/>
      <c r="H917" s="3"/>
      <c r="I917" s="3"/>
    </row>
    <row r="918">
      <c r="A918" s="3"/>
      <c r="B918" s="3"/>
      <c r="C918" s="3"/>
      <c r="D918" s="3"/>
      <c r="E918" s="3"/>
      <c r="F918" s="3"/>
      <c r="G918" s="3"/>
      <c r="H918" s="3"/>
      <c r="I918" s="3"/>
    </row>
    <row r="919">
      <c r="A919" s="3"/>
      <c r="B919" s="3"/>
      <c r="C919" s="3"/>
      <c r="D919" s="3"/>
      <c r="E919" s="3"/>
      <c r="F919" s="3"/>
      <c r="G919" s="3"/>
      <c r="H919" s="3"/>
      <c r="I919" s="3"/>
    </row>
    <row r="920">
      <c r="A920" s="3"/>
      <c r="B920" s="3"/>
      <c r="C920" s="3"/>
      <c r="D920" s="3"/>
      <c r="E920" s="3"/>
      <c r="F920" s="3"/>
      <c r="G920" s="3"/>
      <c r="H920" s="3"/>
      <c r="I920" s="3"/>
    </row>
    <row r="921">
      <c r="A921" s="3"/>
      <c r="B921" s="3"/>
      <c r="C921" s="3"/>
      <c r="D921" s="3"/>
      <c r="E921" s="3"/>
      <c r="F921" s="3"/>
      <c r="G921" s="3"/>
      <c r="H921" s="3"/>
      <c r="I921" s="3"/>
    </row>
    <row r="922">
      <c r="A922" s="3"/>
      <c r="B922" s="3"/>
      <c r="C922" s="3"/>
      <c r="D922" s="3"/>
      <c r="E922" s="3"/>
      <c r="F922" s="3"/>
      <c r="G922" s="3"/>
      <c r="H922" s="3"/>
      <c r="I922" s="3"/>
    </row>
    <row r="923">
      <c r="A923" s="3"/>
      <c r="B923" s="3"/>
      <c r="C923" s="3"/>
      <c r="D923" s="3"/>
      <c r="E923" s="3"/>
      <c r="F923" s="3"/>
      <c r="G923" s="3"/>
      <c r="H923" s="3"/>
      <c r="I923" s="3"/>
    </row>
    <row r="924">
      <c r="A924" s="3"/>
      <c r="B924" s="3"/>
      <c r="C924" s="3"/>
      <c r="D924" s="3"/>
      <c r="E924" s="3"/>
      <c r="F924" s="3"/>
      <c r="G924" s="3"/>
      <c r="H924" s="3"/>
      <c r="I924" s="3"/>
    </row>
    <row r="925">
      <c r="A925" s="3"/>
      <c r="B925" s="3"/>
      <c r="C925" s="3"/>
      <c r="D925" s="3"/>
      <c r="E925" s="3"/>
      <c r="F925" s="3"/>
      <c r="G925" s="3"/>
      <c r="H925" s="3"/>
      <c r="I925" s="3"/>
    </row>
    <row r="926">
      <c r="A926" s="3"/>
      <c r="B926" s="3"/>
      <c r="C926" s="3"/>
      <c r="D926" s="3"/>
      <c r="E926" s="3"/>
      <c r="F926" s="3"/>
      <c r="G926" s="3"/>
      <c r="H926" s="3"/>
      <c r="I926" s="3"/>
    </row>
    <row r="927">
      <c r="A927" s="3"/>
      <c r="B927" s="3"/>
      <c r="C927" s="3"/>
      <c r="D927" s="3"/>
      <c r="E927" s="3"/>
      <c r="F927" s="3"/>
      <c r="G927" s="3"/>
      <c r="H927" s="3"/>
      <c r="I927" s="3"/>
    </row>
    <row r="928">
      <c r="A928" s="3"/>
      <c r="B928" s="3"/>
      <c r="C928" s="3"/>
      <c r="D928" s="3"/>
      <c r="E928" s="3"/>
      <c r="F928" s="3"/>
      <c r="G928" s="3"/>
      <c r="H928" s="3"/>
      <c r="I928" s="3"/>
    </row>
    <row r="929">
      <c r="A929" s="3"/>
      <c r="B929" s="3"/>
      <c r="C929" s="3"/>
      <c r="D929" s="3"/>
      <c r="E929" s="3"/>
      <c r="F929" s="3"/>
      <c r="G929" s="3"/>
      <c r="H929" s="3"/>
      <c r="I929" s="3"/>
    </row>
    <row r="930">
      <c r="A930" s="3"/>
      <c r="B930" s="3"/>
      <c r="C930" s="3"/>
      <c r="D930" s="3"/>
      <c r="E930" s="3"/>
      <c r="F930" s="3"/>
      <c r="G930" s="3"/>
      <c r="H930" s="3"/>
      <c r="I930" s="3"/>
    </row>
    <row r="931">
      <c r="A931" s="3"/>
      <c r="B931" s="3"/>
      <c r="C931" s="3"/>
      <c r="D931" s="3"/>
      <c r="E931" s="3"/>
      <c r="F931" s="3"/>
      <c r="G931" s="3"/>
      <c r="H931" s="3"/>
      <c r="I931" s="3"/>
    </row>
    <row r="932">
      <c r="A932" s="3"/>
      <c r="B932" s="3"/>
      <c r="C932" s="3"/>
      <c r="D932" s="3"/>
      <c r="E932" s="3"/>
      <c r="F932" s="3"/>
      <c r="G932" s="3"/>
      <c r="H932" s="3"/>
      <c r="I932" s="3"/>
    </row>
    <row r="933">
      <c r="A933" s="3"/>
      <c r="B933" s="3"/>
      <c r="C933" s="3"/>
      <c r="D933" s="3"/>
      <c r="E933" s="3"/>
      <c r="F933" s="3"/>
      <c r="G933" s="3"/>
      <c r="H933" s="3"/>
      <c r="I933" s="3"/>
    </row>
    <row r="934">
      <c r="A934" s="3"/>
      <c r="B934" s="3"/>
      <c r="C934" s="3"/>
      <c r="D934" s="3"/>
      <c r="E934" s="3"/>
      <c r="F934" s="3"/>
      <c r="G934" s="3"/>
      <c r="H934" s="3"/>
      <c r="I934" s="3"/>
    </row>
    <row r="935">
      <c r="A935" s="3"/>
      <c r="B935" s="3"/>
      <c r="C935" s="3"/>
      <c r="D935" s="3"/>
      <c r="E935" s="3"/>
      <c r="F935" s="3"/>
      <c r="G935" s="3"/>
      <c r="H935" s="3"/>
      <c r="I935" s="3"/>
    </row>
    <row r="936">
      <c r="A936" s="3"/>
      <c r="B936" s="3"/>
      <c r="C936" s="3"/>
      <c r="D936" s="3"/>
      <c r="E936" s="3"/>
      <c r="F936" s="3"/>
      <c r="G936" s="3"/>
      <c r="H936" s="3"/>
      <c r="I936" s="3"/>
    </row>
    <row r="937">
      <c r="A937" s="3"/>
      <c r="B937" s="3"/>
      <c r="C937" s="3"/>
      <c r="D937" s="3"/>
      <c r="E937" s="3"/>
      <c r="F937" s="3"/>
      <c r="G937" s="3"/>
      <c r="H937" s="3"/>
      <c r="I937" s="3"/>
    </row>
    <row r="938">
      <c r="A938" s="3"/>
      <c r="B938" s="3"/>
      <c r="C938" s="3"/>
      <c r="D938" s="3"/>
      <c r="E938" s="3"/>
      <c r="F938" s="3"/>
      <c r="G938" s="3"/>
      <c r="H938" s="3"/>
      <c r="I938" s="3"/>
    </row>
    <row r="939">
      <c r="A939" s="3"/>
      <c r="B939" s="3"/>
      <c r="C939" s="3"/>
      <c r="D939" s="3"/>
      <c r="E939" s="3"/>
      <c r="F939" s="3"/>
      <c r="G939" s="3"/>
      <c r="H939" s="3"/>
      <c r="I939" s="3"/>
    </row>
    <row r="940">
      <c r="A940" s="3"/>
      <c r="B940" s="3"/>
      <c r="C940" s="3"/>
      <c r="D940" s="3"/>
      <c r="E940" s="3"/>
      <c r="F940" s="3"/>
      <c r="G940" s="3"/>
      <c r="H940" s="3"/>
      <c r="I940" s="3"/>
    </row>
    <row r="941">
      <c r="A941" s="3"/>
      <c r="B941" s="3"/>
      <c r="C941" s="3"/>
      <c r="D941" s="3"/>
      <c r="E941" s="3"/>
      <c r="F941" s="3"/>
      <c r="G941" s="3"/>
      <c r="H941" s="3"/>
      <c r="I941" s="3"/>
    </row>
    <row r="942">
      <c r="A942" s="3"/>
      <c r="B942" s="3"/>
      <c r="C942" s="3"/>
      <c r="D942" s="3"/>
      <c r="E942" s="3"/>
      <c r="F942" s="3"/>
      <c r="G942" s="3"/>
      <c r="H942" s="3"/>
      <c r="I942" s="3"/>
    </row>
    <row r="943">
      <c r="A943" s="3"/>
      <c r="B943" s="3"/>
      <c r="C943" s="3"/>
      <c r="D943" s="3"/>
      <c r="E943" s="3"/>
      <c r="F943" s="3"/>
      <c r="G943" s="3"/>
      <c r="H943" s="3"/>
      <c r="I943" s="3"/>
    </row>
    <row r="944">
      <c r="A944" s="3"/>
      <c r="B944" s="3"/>
      <c r="C944" s="3"/>
      <c r="D944" s="3"/>
      <c r="E944" s="3"/>
      <c r="F944" s="3"/>
      <c r="G944" s="3"/>
      <c r="H944" s="3"/>
      <c r="I944" s="3"/>
    </row>
    <row r="945">
      <c r="A945" s="3"/>
      <c r="B945" s="3"/>
      <c r="C945" s="3"/>
      <c r="D945" s="3"/>
      <c r="E945" s="3"/>
      <c r="F945" s="3"/>
      <c r="G945" s="3"/>
      <c r="H945" s="3"/>
      <c r="I945" s="3"/>
    </row>
    <row r="946">
      <c r="A946" s="3"/>
      <c r="B946" s="3"/>
      <c r="C946" s="3"/>
      <c r="D946" s="3"/>
      <c r="E946" s="3"/>
      <c r="F946" s="3"/>
      <c r="G946" s="3"/>
      <c r="H946" s="3"/>
      <c r="I946" s="3"/>
    </row>
    <row r="947">
      <c r="A947" s="3"/>
      <c r="B947" s="3"/>
      <c r="C947" s="3"/>
      <c r="D947" s="3"/>
      <c r="E947" s="3"/>
      <c r="F947" s="3"/>
      <c r="G947" s="3"/>
      <c r="H947" s="3"/>
      <c r="I947" s="3"/>
    </row>
    <row r="948">
      <c r="A948" s="3"/>
      <c r="B948" s="3"/>
      <c r="C948" s="3"/>
      <c r="D948" s="3"/>
      <c r="E948" s="3"/>
      <c r="F948" s="3"/>
      <c r="G948" s="3"/>
      <c r="H948" s="3"/>
      <c r="I948" s="3"/>
    </row>
    <row r="949">
      <c r="A949" s="3"/>
      <c r="B949" s="3"/>
      <c r="C949" s="3"/>
      <c r="D949" s="3"/>
      <c r="E949" s="3"/>
      <c r="F949" s="3"/>
      <c r="G949" s="3"/>
      <c r="H949" s="3"/>
      <c r="I949" s="3"/>
    </row>
    <row r="950">
      <c r="A950" s="3"/>
      <c r="B950" s="3"/>
      <c r="C950" s="3"/>
      <c r="D950" s="3"/>
      <c r="E950" s="3"/>
      <c r="F950" s="3"/>
      <c r="G950" s="3"/>
      <c r="H950" s="3"/>
      <c r="I950" s="3"/>
    </row>
    <row r="951">
      <c r="A951" s="3"/>
      <c r="B951" s="3"/>
      <c r="C951" s="3"/>
      <c r="D951" s="3"/>
      <c r="E951" s="3"/>
      <c r="F951" s="3"/>
      <c r="G951" s="3"/>
      <c r="H951" s="3"/>
      <c r="I951" s="3"/>
    </row>
    <row r="952">
      <c r="A952" s="3"/>
      <c r="B952" s="3"/>
      <c r="C952" s="3"/>
      <c r="D952" s="3"/>
      <c r="E952" s="3"/>
      <c r="F952" s="3"/>
      <c r="G952" s="3"/>
      <c r="H952" s="3"/>
      <c r="I952" s="3"/>
    </row>
    <row r="953">
      <c r="A953" s="3"/>
      <c r="B953" s="3"/>
      <c r="C953" s="3"/>
      <c r="D953" s="3"/>
      <c r="E953" s="3"/>
      <c r="F953" s="3"/>
      <c r="G953" s="3"/>
      <c r="H953" s="3"/>
      <c r="I953" s="3"/>
    </row>
    <row r="954">
      <c r="A954" s="3"/>
      <c r="B954" s="3"/>
      <c r="C954" s="3"/>
      <c r="D954" s="3"/>
      <c r="E954" s="3"/>
      <c r="F954" s="3"/>
      <c r="G954" s="3"/>
      <c r="H954" s="3"/>
      <c r="I954" s="3"/>
    </row>
    <row r="955">
      <c r="A955" s="3"/>
      <c r="B955" s="3"/>
      <c r="C955" s="3"/>
      <c r="D955" s="3"/>
      <c r="E955" s="3"/>
      <c r="F955" s="3"/>
      <c r="G955" s="3"/>
      <c r="H955" s="3"/>
      <c r="I955" s="3"/>
    </row>
    <row r="956">
      <c r="A956" s="3"/>
      <c r="B956" s="3"/>
      <c r="C956" s="3"/>
      <c r="D956" s="3"/>
      <c r="E956" s="3"/>
      <c r="F956" s="3"/>
      <c r="G956" s="3"/>
      <c r="H956" s="3"/>
      <c r="I956" s="3"/>
    </row>
    <row r="957">
      <c r="A957" s="3"/>
      <c r="B957" s="3"/>
      <c r="C957" s="3"/>
      <c r="D957" s="3"/>
      <c r="E957" s="3"/>
      <c r="F957" s="3"/>
      <c r="G957" s="3"/>
      <c r="H957" s="3"/>
      <c r="I957" s="3"/>
    </row>
    <row r="958">
      <c r="A958" s="3"/>
      <c r="B958" s="3"/>
      <c r="C958" s="3"/>
      <c r="D958" s="3"/>
      <c r="E958" s="3"/>
      <c r="F958" s="3"/>
      <c r="G958" s="3"/>
      <c r="H958" s="3"/>
      <c r="I958" s="3"/>
    </row>
    <row r="959">
      <c r="A959" s="3"/>
      <c r="B959" s="3"/>
      <c r="C959" s="3"/>
      <c r="D959" s="3"/>
      <c r="E959" s="3"/>
      <c r="F959" s="3"/>
      <c r="G959" s="3"/>
      <c r="H959" s="3"/>
      <c r="I959" s="3"/>
    </row>
    <row r="960">
      <c r="A960" s="3"/>
      <c r="B960" s="3"/>
      <c r="C960" s="3"/>
      <c r="D960" s="3"/>
      <c r="E960" s="3"/>
      <c r="F960" s="3"/>
      <c r="G960" s="3"/>
      <c r="H960" s="3"/>
      <c r="I960" s="3"/>
    </row>
    <row r="961">
      <c r="A961" s="3"/>
      <c r="B961" s="3"/>
      <c r="C961" s="3"/>
      <c r="D961" s="3"/>
      <c r="E961" s="3"/>
      <c r="F961" s="3"/>
      <c r="G961" s="3"/>
      <c r="H961" s="3"/>
      <c r="I961" s="3"/>
    </row>
    <row r="962">
      <c r="A962" s="3"/>
      <c r="B962" s="3"/>
      <c r="C962" s="3"/>
      <c r="D962" s="3"/>
      <c r="E962" s="3"/>
      <c r="F962" s="3"/>
      <c r="G962" s="3"/>
      <c r="H962" s="3"/>
      <c r="I962" s="3"/>
    </row>
    <row r="963">
      <c r="A963" s="3"/>
      <c r="B963" s="3"/>
      <c r="C963" s="3"/>
      <c r="D963" s="3"/>
      <c r="E963" s="3"/>
      <c r="F963" s="3"/>
      <c r="G963" s="3"/>
      <c r="H963" s="3"/>
      <c r="I963" s="3"/>
    </row>
    <row r="964">
      <c r="A964" s="3"/>
      <c r="B964" s="3"/>
      <c r="C964" s="3"/>
      <c r="D964" s="3"/>
      <c r="E964" s="3"/>
      <c r="F964" s="3"/>
      <c r="G964" s="3"/>
      <c r="H964" s="3"/>
      <c r="I964" s="3"/>
    </row>
    <row r="965">
      <c r="A965" s="3"/>
      <c r="B965" s="3"/>
      <c r="C965" s="3"/>
      <c r="D965" s="3"/>
      <c r="E965" s="3"/>
      <c r="F965" s="3"/>
      <c r="G965" s="3"/>
      <c r="H965" s="3"/>
      <c r="I965" s="3"/>
    </row>
    <row r="966">
      <c r="A966" s="3"/>
      <c r="B966" s="3"/>
      <c r="C966" s="3"/>
      <c r="D966" s="3"/>
      <c r="E966" s="3"/>
      <c r="F966" s="3"/>
      <c r="G966" s="3"/>
      <c r="H966" s="3"/>
      <c r="I966" s="3"/>
    </row>
    <row r="967">
      <c r="A967" s="3"/>
      <c r="B967" s="3"/>
      <c r="C967" s="3"/>
      <c r="D967" s="3"/>
      <c r="E967" s="3"/>
      <c r="F967" s="3"/>
      <c r="G967" s="3"/>
      <c r="H967" s="3"/>
      <c r="I967" s="3"/>
    </row>
    <row r="968">
      <c r="A968" s="3"/>
      <c r="B968" s="3"/>
      <c r="C968" s="3"/>
      <c r="D968" s="3"/>
      <c r="E968" s="3"/>
      <c r="F968" s="3"/>
      <c r="G968" s="3"/>
      <c r="H968" s="3"/>
      <c r="I968" s="3"/>
    </row>
    <row r="969">
      <c r="A969" s="3"/>
      <c r="B969" s="3"/>
      <c r="C969" s="3"/>
      <c r="D969" s="3"/>
      <c r="E969" s="3"/>
      <c r="F969" s="3"/>
      <c r="G969" s="3"/>
      <c r="H969" s="3"/>
      <c r="I969" s="3"/>
    </row>
    <row r="970">
      <c r="A970" s="3"/>
      <c r="B970" s="3"/>
      <c r="C970" s="3"/>
      <c r="D970" s="3"/>
      <c r="E970" s="3"/>
      <c r="F970" s="3"/>
      <c r="G970" s="3"/>
      <c r="H970" s="3"/>
      <c r="I970" s="3"/>
    </row>
    <row r="971">
      <c r="A971" s="3"/>
      <c r="B971" s="3"/>
      <c r="C971" s="3"/>
      <c r="D971" s="3"/>
      <c r="E971" s="3"/>
      <c r="F971" s="3"/>
      <c r="G971" s="3"/>
      <c r="H971" s="3"/>
      <c r="I971" s="3"/>
    </row>
    <row r="972">
      <c r="A972" s="3"/>
      <c r="B972" s="3"/>
      <c r="C972" s="3"/>
      <c r="D972" s="3"/>
      <c r="E972" s="3"/>
      <c r="F972" s="3"/>
      <c r="G972" s="3"/>
      <c r="H972" s="3"/>
      <c r="I972" s="3"/>
    </row>
    <row r="973">
      <c r="A973" s="3"/>
      <c r="B973" s="3"/>
      <c r="C973" s="3"/>
      <c r="D973" s="3"/>
      <c r="E973" s="3"/>
      <c r="F973" s="3"/>
      <c r="G973" s="3"/>
      <c r="H973" s="3"/>
      <c r="I973" s="3"/>
    </row>
    <row r="974">
      <c r="A974" s="3"/>
      <c r="B974" s="3"/>
      <c r="C974" s="3"/>
      <c r="D974" s="3"/>
      <c r="E974" s="3"/>
      <c r="F974" s="3"/>
      <c r="G974" s="3"/>
      <c r="H974" s="3"/>
      <c r="I974" s="3"/>
    </row>
    <row r="975">
      <c r="A975" s="3"/>
      <c r="B975" s="3"/>
      <c r="C975" s="3"/>
      <c r="D975" s="3"/>
      <c r="E975" s="3"/>
      <c r="F975" s="3"/>
      <c r="G975" s="3"/>
      <c r="H975" s="3"/>
      <c r="I975" s="3"/>
    </row>
    <row r="976">
      <c r="A976" s="3"/>
      <c r="B976" s="3"/>
      <c r="C976" s="3"/>
      <c r="D976" s="3"/>
      <c r="E976" s="3"/>
      <c r="F976" s="3"/>
      <c r="G976" s="3"/>
      <c r="H976" s="3"/>
      <c r="I976" s="3"/>
    </row>
    <row r="977">
      <c r="A977" s="3"/>
      <c r="B977" s="3"/>
      <c r="C977" s="3"/>
      <c r="D977" s="3"/>
      <c r="E977" s="3"/>
      <c r="F977" s="3"/>
      <c r="G977" s="3"/>
      <c r="H977" s="3"/>
      <c r="I977" s="3"/>
    </row>
    <row r="978">
      <c r="A978" s="3"/>
      <c r="B978" s="3"/>
      <c r="C978" s="3"/>
      <c r="D978" s="3"/>
      <c r="E978" s="3"/>
      <c r="F978" s="3"/>
      <c r="G978" s="3"/>
      <c r="H978" s="3"/>
      <c r="I978" s="3"/>
    </row>
    <row r="979">
      <c r="A979" s="3"/>
      <c r="B979" s="3"/>
      <c r="C979" s="3"/>
      <c r="D979" s="3"/>
      <c r="E979" s="3"/>
      <c r="F979" s="3"/>
      <c r="G979" s="3"/>
      <c r="H979" s="3"/>
      <c r="I979" s="3"/>
    </row>
    <row r="980">
      <c r="A980" s="3"/>
      <c r="B980" s="3"/>
      <c r="C980" s="3"/>
      <c r="D980" s="3"/>
      <c r="E980" s="3"/>
      <c r="F980" s="3"/>
      <c r="G980" s="3"/>
      <c r="H980" s="3"/>
      <c r="I980" s="3"/>
    </row>
    <row r="981">
      <c r="A981" s="3"/>
      <c r="B981" s="3"/>
      <c r="C981" s="3"/>
      <c r="D981" s="3"/>
      <c r="E981" s="3"/>
      <c r="F981" s="3"/>
      <c r="G981" s="3"/>
      <c r="H981" s="3"/>
      <c r="I981" s="3"/>
    </row>
    <row r="982">
      <c r="A982" s="3"/>
      <c r="B982" s="3"/>
      <c r="C982" s="3"/>
      <c r="D982" s="3"/>
      <c r="E982" s="3"/>
      <c r="F982" s="3"/>
      <c r="G982" s="3"/>
      <c r="H982" s="3"/>
      <c r="I982" s="3"/>
    </row>
    <row r="983">
      <c r="A983" s="3"/>
      <c r="B983" s="3"/>
      <c r="C983" s="3"/>
      <c r="D983" s="3"/>
      <c r="E983" s="3"/>
      <c r="F983" s="3"/>
      <c r="G983" s="3"/>
      <c r="H983" s="3"/>
      <c r="I983" s="3"/>
    </row>
    <row r="984">
      <c r="A984" s="3"/>
      <c r="B984" s="3"/>
      <c r="C984" s="3"/>
      <c r="D984" s="3"/>
      <c r="E984" s="3"/>
      <c r="F984" s="3"/>
      <c r="G984" s="3"/>
      <c r="H984" s="3"/>
      <c r="I984" s="3"/>
    </row>
    <row r="985">
      <c r="A985" s="3"/>
      <c r="B985" s="3"/>
      <c r="C985" s="3"/>
      <c r="D985" s="3"/>
      <c r="E985" s="3"/>
      <c r="F985" s="3"/>
      <c r="G985" s="3"/>
      <c r="H985" s="3"/>
      <c r="I985" s="3"/>
    </row>
    <row r="986">
      <c r="A986" s="3"/>
      <c r="B986" s="3"/>
      <c r="C986" s="3"/>
      <c r="D986" s="3"/>
      <c r="E986" s="3"/>
      <c r="F986" s="3"/>
      <c r="G986" s="3"/>
      <c r="H986" s="3"/>
      <c r="I986" s="3"/>
    </row>
    <row r="987">
      <c r="A987" s="3"/>
      <c r="B987" s="3"/>
      <c r="C987" s="3"/>
      <c r="D987" s="3"/>
      <c r="E987" s="3"/>
      <c r="F987" s="3"/>
      <c r="G987" s="3"/>
      <c r="H987" s="3"/>
      <c r="I987" s="3"/>
    </row>
    <row r="988">
      <c r="A988" s="3"/>
      <c r="B988" s="3"/>
      <c r="C988" s="3"/>
      <c r="D988" s="3"/>
      <c r="E988" s="3"/>
      <c r="F988" s="3"/>
      <c r="G988" s="3"/>
      <c r="H988" s="3"/>
      <c r="I988" s="3"/>
    </row>
    <row r="989">
      <c r="A989" s="3"/>
      <c r="B989" s="3"/>
      <c r="C989" s="3"/>
      <c r="D989" s="3"/>
      <c r="E989" s="3"/>
      <c r="F989" s="3"/>
      <c r="G989" s="3"/>
      <c r="H989" s="3"/>
      <c r="I989" s="3"/>
    </row>
    <row r="990">
      <c r="A990" s="3"/>
      <c r="B990" s="3"/>
      <c r="C990" s="3"/>
      <c r="D990" s="3"/>
      <c r="E990" s="3"/>
      <c r="F990" s="3"/>
      <c r="G990" s="3"/>
      <c r="H990" s="3"/>
      <c r="I990" s="3"/>
    </row>
    <row r="991">
      <c r="A991" s="3"/>
      <c r="B991" s="3"/>
      <c r="C991" s="3"/>
      <c r="D991" s="3"/>
      <c r="E991" s="3"/>
      <c r="F991" s="3"/>
      <c r="G991" s="3"/>
      <c r="H991" s="3"/>
      <c r="I991" s="3"/>
    </row>
    <row r="992">
      <c r="A992" s="3"/>
      <c r="B992" s="3"/>
      <c r="C992" s="3"/>
      <c r="D992" s="3"/>
      <c r="E992" s="3"/>
      <c r="F992" s="3"/>
      <c r="G992" s="3"/>
      <c r="H992" s="3"/>
      <c r="I992" s="3"/>
    </row>
    <row r="993">
      <c r="A993" s="3"/>
      <c r="B993" s="3"/>
      <c r="C993" s="3"/>
      <c r="D993" s="3"/>
      <c r="E993" s="3"/>
      <c r="F993" s="3"/>
      <c r="G993" s="3"/>
      <c r="H993" s="3"/>
      <c r="I993" s="3"/>
    </row>
    <row r="994">
      <c r="A994" s="3"/>
      <c r="B994" s="3"/>
      <c r="C994" s="3"/>
      <c r="D994" s="3"/>
      <c r="E994" s="3"/>
      <c r="F994" s="3"/>
      <c r="G994" s="3"/>
      <c r="H994" s="3"/>
      <c r="I994" s="3"/>
    </row>
    <row r="995">
      <c r="A995" s="3"/>
      <c r="B995" s="3"/>
      <c r="C995" s="3"/>
      <c r="D995" s="3"/>
      <c r="E995" s="3"/>
      <c r="F995" s="3"/>
      <c r="G995" s="3"/>
      <c r="H995" s="3"/>
      <c r="I995" s="3"/>
    </row>
    <row r="996">
      <c r="A996" s="3"/>
      <c r="B996" s="3"/>
      <c r="C996" s="3"/>
      <c r="D996" s="3"/>
      <c r="E996" s="3"/>
      <c r="F996" s="3"/>
      <c r="G996" s="3"/>
      <c r="H996" s="3"/>
      <c r="I996" s="3"/>
    </row>
    <row r="997">
      <c r="A997" s="3"/>
      <c r="B997" s="3"/>
      <c r="C997" s="3"/>
      <c r="D997" s="3"/>
      <c r="E997" s="3"/>
      <c r="F997" s="3"/>
      <c r="G997" s="3"/>
      <c r="H997" s="3"/>
      <c r="I997" s="3"/>
    </row>
    <row r="998">
      <c r="A998" s="3"/>
      <c r="B998" s="3"/>
      <c r="C998" s="3"/>
      <c r="D998" s="3"/>
      <c r="E998" s="3"/>
      <c r="F998" s="3"/>
      <c r="G998" s="3"/>
      <c r="H998" s="3"/>
      <c r="I998" s="3"/>
    </row>
    <row r="999">
      <c r="A999" s="3"/>
      <c r="B999" s="3"/>
      <c r="C999" s="3"/>
      <c r="D999" s="3"/>
      <c r="E999" s="3"/>
      <c r="F999" s="3"/>
      <c r="G999" s="3"/>
      <c r="H999" s="3"/>
      <c r="I999" s="3"/>
    </row>
    <row r="1000">
      <c r="A1000" s="3"/>
      <c r="B1000" s="3"/>
      <c r="C1000" s="3"/>
      <c r="D1000" s="3"/>
      <c r="E1000" s="3"/>
      <c r="F1000" s="3"/>
      <c r="G1000" s="3"/>
      <c r="H1000" s="3"/>
      <c r="I1000" s="3"/>
    </row>
  </sheetData>
  <mergeCells count="1">
    <mergeCell ref="B5:C5"/>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1.22" defaultRowHeight="15.0"/>
  <cols>
    <col customWidth="1" min="1" max="5" width="8.0"/>
    <col customWidth="1" min="6" max="6" width="10.89"/>
    <col customWidth="1" min="7" max="7" width="8.0"/>
    <col customWidth="1" min="8" max="8" width="9.44"/>
    <col customWidth="1" min="9" max="9" width="10.22"/>
    <col customWidth="1" min="10" max="11" width="8.0"/>
    <col customWidth="1" min="12" max="12" width="17.0"/>
    <col customWidth="1" min="13" max="26" width="8.0"/>
  </cols>
  <sheetData>
    <row r="1">
      <c r="A1" s="2" t="str">
        <f>CELL("filename",A1)</f>
        <v>#VALUE!</v>
      </c>
      <c r="F1" s="3"/>
      <c r="H1" s="3"/>
      <c r="I1" s="3"/>
      <c r="L1" s="3"/>
    </row>
    <row r="2">
      <c r="F2" s="3"/>
      <c r="H2" s="3"/>
      <c r="I2" s="3"/>
      <c r="L2" s="3"/>
    </row>
    <row r="3">
      <c r="F3" s="3"/>
      <c r="H3" s="3"/>
      <c r="I3" s="3"/>
      <c r="L3" s="3"/>
    </row>
    <row r="4">
      <c r="F4" s="3"/>
      <c r="H4" s="3"/>
      <c r="I4" s="3"/>
      <c r="L4" s="3"/>
    </row>
    <row r="5">
      <c r="A5" s="3">
        <v>1.0</v>
      </c>
      <c r="B5" s="3">
        <v>2.0</v>
      </c>
      <c r="C5" s="3">
        <v>3.0</v>
      </c>
      <c r="D5" s="3">
        <v>4.0</v>
      </c>
      <c r="E5" s="3">
        <v>5.0</v>
      </c>
      <c r="F5" s="3">
        <v>6.0</v>
      </c>
      <c r="G5" s="3">
        <v>7.0</v>
      </c>
      <c r="H5" s="3">
        <v>8.0</v>
      </c>
      <c r="I5" s="3">
        <v>9.0</v>
      </c>
      <c r="J5" s="3">
        <v>10.0</v>
      </c>
      <c r="L5" s="3"/>
    </row>
    <row r="6" ht="75.75" customHeight="1">
      <c r="A6" s="23" t="s">
        <v>27</v>
      </c>
      <c r="B6" s="24" t="s">
        <v>28</v>
      </c>
      <c r="C6" s="24" t="s">
        <v>29</v>
      </c>
      <c r="D6" s="24" t="s">
        <v>30</v>
      </c>
      <c r="E6" s="25" t="s">
        <v>31</v>
      </c>
      <c r="F6" s="26" t="s">
        <v>32</v>
      </c>
      <c r="G6" s="27" t="s">
        <v>33</v>
      </c>
      <c r="H6" s="27" t="s">
        <v>34</v>
      </c>
      <c r="I6" s="27" t="s">
        <v>35</v>
      </c>
      <c r="J6" s="28" t="s">
        <v>36</v>
      </c>
      <c r="L6" s="35" t="s">
        <v>38</v>
      </c>
    </row>
    <row r="7">
      <c r="A7" s="39">
        <v>1961.0</v>
      </c>
      <c r="B7" s="41" t="s">
        <v>55</v>
      </c>
      <c r="C7" s="41"/>
      <c r="D7" s="41"/>
      <c r="E7" s="42">
        <v>332035.0</v>
      </c>
      <c r="F7" s="42">
        <f>E7-Harvest_Data!AB7</f>
        <v>312646.4275</v>
      </c>
      <c r="G7" s="43">
        <v>15247.0</v>
      </c>
      <c r="H7" s="44">
        <v>0.5</v>
      </c>
      <c r="I7" s="45">
        <f t="shared" ref="I7:I62" si="1">G7/H7</f>
        <v>30494</v>
      </c>
      <c r="J7" s="45">
        <f>I7-SUM(Harvest_Data!O7:P7)</f>
        <v>30494</v>
      </c>
      <c r="L7" s="46">
        <f t="shared" ref="L7:L62" si="2">F7+J7</f>
        <v>343140.4275</v>
      </c>
      <c r="O7" s="47"/>
    </row>
    <row r="8">
      <c r="A8" s="39">
        <v>1962.0</v>
      </c>
      <c r="B8" s="41" t="s">
        <v>55</v>
      </c>
      <c r="C8" s="41"/>
      <c r="D8" s="41"/>
      <c r="E8" s="48">
        <v>334832.0</v>
      </c>
      <c r="F8" s="48">
        <f>E8-Harvest_Data!AB8</f>
        <v>316333.1807</v>
      </c>
      <c r="G8" s="49">
        <v>49880.0</v>
      </c>
      <c r="H8" s="44">
        <v>0.5</v>
      </c>
      <c r="I8" s="45">
        <f t="shared" si="1"/>
        <v>99760</v>
      </c>
      <c r="J8" s="45">
        <f>I8-SUM(Harvest_Data!O8:P8)</f>
        <v>99760</v>
      </c>
      <c r="L8" s="46">
        <f t="shared" si="2"/>
        <v>416093.1807</v>
      </c>
    </row>
    <row r="9">
      <c r="A9" s="39">
        <v>1963.0</v>
      </c>
      <c r="B9" s="41" t="s">
        <v>55</v>
      </c>
      <c r="C9" s="41"/>
      <c r="D9" s="41"/>
      <c r="E9" s="48">
        <v>201011.0</v>
      </c>
      <c r="F9" s="48">
        <f>E9-Harvest_Data!AB9</f>
        <v>183347.3531</v>
      </c>
      <c r="G9" s="49">
        <v>43830.0</v>
      </c>
      <c r="H9" s="44">
        <v>0.5</v>
      </c>
      <c r="I9" s="45">
        <f t="shared" si="1"/>
        <v>87660</v>
      </c>
      <c r="J9" s="45">
        <f>I9-SUM(Harvest_Data!O9:P9)</f>
        <v>87660</v>
      </c>
      <c r="L9" s="46">
        <f t="shared" si="2"/>
        <v>271007.3531</v>
      </c>
    </row>
    <row r="10">
      <c r="A10" s="39">
        <v>1964.0</v>
      </c>
      <c r="B10" s="41" t="s">
        <v>55</v>
      </c>
      <c r="C10" s="41"/>
      <c r="D10" s="41"/>
      <c r="E10" s="48">
        <v>178973.0</v>
      </c>
      <c r="F10" s="48">
        <f>E10-Harvest_Data!AB10</f>
        <v>162650.1993</v>
      </c>
      <c r="G10" s="49">
        <v>35670.0</v>
      </c>
      <c r="H10" s="44">
        <v>0.5</v>
      </c>
      <c r="I10" s="45">
        <f t="shared" si="1"/>
        <v>71340</v>
      </c>
      <c r="J10" s="45">
        <f>I10-SUM(Harvest_Data!O10:P10)</f>
        <v>71340</v>
      </c>
      <c r="L10" s="46">
        <f t="shared" si="2"/>
        <v>233990.1993</v>
      </c>
    </row>
    <row r="11">
      <c r="A11" s="39">
        <v>1965.0</v>
      </c>
      <c r="B11" s="41" t="s">
        <v>55</v>
      </c>
      <c r="C11" s="41"/>
      <c r="D11" s="41"/>
      <c r="E11" s="48">
        <v>260793.0</v>
      </c>
      <c r="F11" s="48">
        <f>E11-Harvest_Data!AB11</f>
        <v>244383.22</v>
      </c>
      <c r="G11" s="49">
        <v>64590.0</v>
      </c>
      <c r="H11" s="44">
        <v>0.5</v>
      </c>
      <c r="I11" s="45">
        <f t="shared" si="1"/>
        <v>129180</v>
      </c>
      <c r="J11" s="45">
        <f>I11-SUM(Harvest_Data!O11:P11)</f>
        <v>129180</v>
      </c>
      <c r="L11" s="46">
        <f t="shared" si="2"/>
        <v>373563.22</v>
      </c>
    </row>
    <row r="12" ht="15.75" customHeight="1">
      <c r="A12" s="39">
        <v>1966.0</v>
      </c>
      <c r="B12" s="41" t="s">
        <v>55</v>
      </c>
      <c r="C12" s="41"/>
      <c r="D12" s="41"/>
      <c r="E12" s="48">
        <v>337540.0</v>
      </c>
      <c r="F12" s="48">
        <f>E12-Harvest_Data!AB12</f>
        <v>315573.1046</v>
      </c>
      <c r="G12" s="49">
        <v>29550.0</v>
      </c>
      <c r="H12" s="44">
        <v>0.5</v>
      </c>
      <c r="I12" s="45">
        <f t="shared" si="1"/>
        <v>59100</v>
      </c>
      <c r="J12" s="45">
        <f>I12-SUM(Harvest_Data!O12:P12)</f>
        <v>59100</v>
      </c>
      <c r="L12" s="46">
        <f t="shared" si="2"/>
        <v>374673.1046</v>
      </c>
    </row>
    <row r="13">
      <c r="A13" s="39">
        <v>1967.0</v>
      </c>
      <c r="B13" s="41" t="s">
        <v>55</v>
      </c>
      <c r="C13" s="41"/>
      <c r="D13" s="41"/>
      <c r="E13" s="51">
        <v>151497.0</v>
      </c>
      <c r="F13" s="48">
        <f>E13-Harvest_Data!AB13</f>
        <v>132678.2057</v>
      </c>
      <c r="G13" s="49">
        <v>9920.0</v>
      </c>
      <c r="H13" s="44">
        <v>0.5</v>
      </c>
      <c r="I13" s="45">
        <f t="shared" si="1"/>
        <v>19840</v>
      </c>
      <c r="J13" s="45">
        <f>I13-SUM(Harvest_Data!O13:P13)</f>
        <v>19840</v>
      </c>
      <c r="L13" s="46">
        <f t="shared" si="2"/>
        <v>152518.2057</v>
      </c>
    </row>
    <row r="14">
      <c r="A14" s="39">
        <v>1968.0</v>
      </c>
      <c r="B14" s="41" t="s">
        <v>55</v>
      </c>
      <c r="C14" s="41"/>
      <c r="D14" s="41"/>
      <c r="E14" s="53">
        <v>233303.0</v>
      </c>
      <c r="F14" s="48">
        <f>E14-Harvest_Data!AB14</f>
        <v>211981.7683</v>
      </c>
      <c r="G14" s="49">
        <v>11360.0</v>
      </c>
      <c r="H14" s="44">
        <v>0.5</v>
      </c>
      <c r="I14" s="45">
        <f t="shared" si="1"/>
        <v>22720</v>
      </c>
      <c r="J14" s="45">
        <f>I14-SUM(Harvest_Data!O14:P14)</f>
        <v>22720</v>
      </c>
      <c r="L14" s="46">
        <f t="shared" si="2"/>
        <v>234701.7683</v>
      </c>
    </row>
    <row r="15">
      <c r="A15" s="39">
        <v>1969.0</v>
      </c>
      <c r="B15" s="41" t="s">
        <v>55</v>
      </c>
      <c r="C15" s="41"/>
      <c r="D15" s="41"/>
      <c r="E15" s="53">
        <v>499037.0</v>
      </c>
      <c r="F15" s="48">
        <f>E15-Harvest_Data!AB15</f>
        <v>465622.3726</v>
      </c>
      <c r="G15" s="49">
        <v>31100.0</v>
      </c>
      <c r="H15" s="44">
        <v>0.5</v>
      </c>
      <c r="I15" s="45">
        <f t="shared" si="1"/>
        <v>62200</v>
      </c>
      <c r="J15" s="45">
        <f>I15-SUM(Harvest_Data!O15:P15)</f>
        <v>62200</v>
      </c>
      <c r="L15" s="46">
        <f t="shared" si="2"/>
        <v>527822.3726</v>
      </c>
    </row>
    <row r="16" ht="15.75" customHeight="1">
      <c r="A16" s="39">
        <v>1970.0</v>
      </c>
      <c r="B16" s="41" t="s">
        <v>55</v>
      </c>
      <c r="C16" s="33"/>
      <c r="D16" s="33"/>
      <c r="E16" s="53">
        <v>303232.0</v>
      </c>
      <c r="F16" s="48">
        <f>E16-Harvest_Data!AB16</f>
        <v>256305.4895</v>
      </c>
      <c r="G16" s="49">
        <v>36712.0</v>
      </c>
      <c r="H16" s="44">
        <v>0.5</v>
      </c>
      <c r="I16" s="45">
        <f t="shared" si="1"/>
        <v>73424</v>
      </c>
      <c r="J16" s="45">
        <f>I16-SUM(Harvest_Data!O16:P16)</f>
        <v>73424</v>
      </c>
      <c r="L16" s="46">
        <f t="shared" si="2"/>
        <v>329729.4895</v>
      </c>
    </row>
    <row r="17">
      <c r="A17" s="39">
        <v>1971.0</v>
      </c>
      <c r="B17" s="41" t="s">
        <v>55</v>
      </c>
      <c r="E17" s="53">
        <v>486641.0</v>
      </c>
      <c r="F17" s="48">
        <f>E17-Harvest_Data!AB17</f>
        <v>438228.0987</v>
      </c>
      <c r="G17" s="54">
        <v>73587.0</v>
      </c>
      <c r="H17" s="44">
        <v>0.5</v>
      </c>
      <c r="I17" s="45">
        <f t="shared" si="1"/>
        <v>147174</v>
      </c>
      <c r="J17" s="45">
        <f>I17-SUM(Harvest_Data!O17:P17)</f>
        <v>147174</v>
      </c>
      <c r="L17" s="46">
        <f t="shared" si="2"/>
        <v>585402.0987</v>
      </c>
    </row>
    <row r="18">
      <c r="A18" s="39">
        <v>1972.0</v>
      </c>
      <c r="B18" s="41" t="s">
        <v>55</v>
      </c>
      <c r="E18" s="53">
        <v>282851.0</v>
      </c>
      <c r="F18" s="48">
        <f>E18-Harvest_Data!AB18</f>
        <v>250464.7457</v>
      </c>
      <c r="G18" s="55">
        <v>78942.0</v>
      </c>
      <c r="H18" s="44">
        <v>0.5</v>
      </c>
      <c r="I18" s="45">
        <f t="shared" si="1"/>
        <v>157884</v>
      </c>
      <c r="J18" s="45">
        <f>I18-SUM(Harvest_Data!O18:P18)</f>
        <v>157884</v>
      </c>
      <c r="L18" s="46">
        <f t="shared" si="2"/>
        <v>408348.7457</v>
      </c>
    </row>
    <row r="19" ht="15.75" customHeight="1">
      <c r="A19" s="39">
        <v>1973.0</v>
      </c>
      <c r="B19" s="41" t="s">
        <v>55</v>
      </c>
      <c r="E19" s="56">
        <v>379898.0</v>
      </c>
      <c r="F19" s="48">
        <f>E19-Harvest_Data!AB19</f>
        <v>350304.8939</v>
      </c>
      <c r="G19" s="55">
        <v>40970.0</v>
      </c>
      <c r="H19" s="44">
        <v>0.5</v>
      </c>
      <c r="I19" s="45">
        <f t="shared" si="1"/>
        <v>81940</v>
      </c>
      <c r="J19" s="45">
        <f>I19-SUM(Harvest_Data!O19:P19)</f>
        <v>81940</v>
      </c>
      <c r="L19" s="46">
        <f t="shared" si="2"/>
        <v>432244.8939</v>
      </c>
    </row>
    <row r="20">
      <c r="A20" s="39">
        <v>1974.0</v>
      </c>
      <c r="B20" s="41" t="s">
        <v>55</v>
      </c>
      <c r="E20" s="48">
        <v>179924.0</v>
      </c>
      <c r="F20" s="48">
        <f>E20-Harvest_Data!AB20</f>
        <v>153848.4829</v>
      </c>
      <c r="G20" s="55">
        <v>27993.0</v>
      </c>
      <c r="H20" s="44">
        <v>0.5</v>
      </c>
      <c r="I20" s="45">
        <f t="shared" si="1"/>
        <v>55986</v>
      </c>
      <c r="J20" s="45">
        <f>I20-SUM(Harvest_Data!O20:P20)</f>
        <v>55986</v>
      </c>
      <c r="L20" s="46">
        <f t="shared" si="2"/>
        <v>209834.4829</v>
      </c>
    </row>
    <row r="21">
      <c r="A21" s="39">
        <v>1975.0</v>
      </c>
      <c r="B21" s="41" t="s">
        <v>55</v>
      </c>
      <c r="E21" s="48">
        <v>106150.0</v>
      </c>
      <c r="F21" s="48">
        <f>E21-Harvest_Data!AB21</f>
        <v>90766.43318</v>
      </c>
      <c r="G21" s="55">
        <v>40910.0</v>
      </c>
      <c r="H21" s="44">
        <v>0.5</v>
      </c>
      <c r="I21" s="45">
        <f t="shared" si="1"/>
        <v>81820</v>
      </c>
      <c r="J21" s="45">
        <f>I21-SUM(Harvest_Data!O21:P21)</f>
        <v>81820</v>
      </c>
      <c r="L21" s="46">
        <f t="shared" si="2"/>
        <v>172586.4332</v>
      </c>
    </row>
    <row r="22">
      <c r="A22" s="39">
        <v>1976.0</v>
      </c>
      <c r="B22" s="41" t="s">
        <v>55</v>
      </c>
      <c r="E22" s="48">
        <v>163220.0</v>
      </c>
      <c r="F22" s="48">
        <f>E22-Harvest_Data!AB22</f>
        <v>139496.4691</v>
      </c>
      <c r="G22" s="55">
        <v>54500.0</v>
      </c>
      <c r="H22" s="44">
        <v>0.5</v>
      </c>
      <c r="I22" s="45">
        <f t="shared" si="1"/>
        <v>109000</v>
      </c>
      <c r="J22" s="45">
        <f>I22-SUM(Harvest_Data!O22:P22)</f>
        <v>109000</v>
      </c>
      <c r="L22" s="46">
        <f t="shared" si="2"/>
        <v>248496.4691</v>
      </c>
    </row>
    <row r="23" ht="15.75" customHeight="1">
      <c r="A23" s="39">
        <v>1977.0</v>
      </c>
      <c r="B23" s="41" t="s">
        <v>55</v>
      </c>
      <c r="E23" s="57">
        <v>288786.0</v>
      </c>
      <c r="F23" s="57">
        <f>E23-Harvest_Data!AB23</f>
        <v>246808.425</v>
      </c>
      <c r="G23" s="55">
        <v>55144.0</v>
      </c>
      <c r="H23" s="44">
        <v>0.5</v>
      </c>
      <c r="I23" s="45">
        <f t="shared" si="1"/>
        <v>110288</v>
      </c>
      <c r="J23" s="45">
        <f>I23-SUM(Harvest_Data!O23:P23)</f>
        <v>110288</v>
      </c>
      <c r="L23" s="46">
        <f t="shared" si="2"/>
        <v>357096.425</v>
      </c>
    </row>
    <row r="24">
      <c r="A24" s="39">
        <v>1978.0</v>
      </c>
      <c r="B24" s="58">
        <v>107011.0</v>
      </c>
      <c r="C24" s="59">
        <f>SUM(Harvest_Data!$X24:$Y24)/Harvest_Data!$AE24</f>
        <v>0.8984562846</v>
      </c>
      <c r="E24" s="60">
        <f t="shared" ref="E24:E44" si="3">B24*C24</f>
        <v>96144.70547</v>
      </c>
      <c r="F24" s="60">
        <f>E24-Harvest_Data!AB24-'Hatchery Returns'!$J10</f>
        <v>67455.70547</v>
      </c>
      <c r="G24" s="61">
        <v>83469.0</v>
      </c>
      <c r="H24" s="44">
        <v>0.5</v>
      </c>
      <c r="I24" s="45">
        <f t="shared" si="1"/>
        <v>166938</v>
      </c>
      <c r="J24" s="45">
        <f>I24-SUM(Harvest_Data!O24:P24)</f>
        <v>166938</v>
      </c>
      <c r="L24" s="46">
        <f t="shared" si="2"/>
        <v>234393.7055</v>
      </c>
    </row>
    <row r="25">
      <c r="A25" s="39">
        <v>1979.0</v>
      </c>
      <c r="B25" s="58">
        <v>328090.0</v>
      </c>
      <c r="C25" s="59">
        <f>SUM(Harvest_Data!$X25:$Y25)/Harvest_Data!$AE25</f>
        <v>0.883974359</v>
      </c>
      <c r="E25" s="60">
        <f t="shared" si="3"/>
        <v>290023.1474</v>
      </c>
      <c r="F25" s="60">
        <f>E25-Harvest_Data!AB25-'Hatchery Returns'!$J11</f>
        <v>251903.1474</v>
      </c>
      <c r="G25" s="61">
        <v>127900.0</v>
      </c>
      <c r="H25" s="44">
        <v>0.5</v>
      </c>
      <c r="I25" s="45">
        <f t="shared" si="1"/>
        <v>255800</v>
      </c>
      <c r="J25" s="45">
        <f>I25-SUM(Harvest_Data!O25:P25)</f>
        <v>255800</v>
      </c>
      <c r="L25" s="46">
        <f t="shared" si="2"/>
        <v>507703.1474</v>
      </c>
    </row>
    <row r="26">
      <c r="A26" s="39">
        <v>1980.0</v>
      </c>
      <c r="B26" s="58">
        <v>374091.0</v>
      </c>
      <c r="C26" s="59">
        <f>SUM(Harvest_Data!$X26:$Y26)/Harvest_Data!$AE26</f>
        <v>0.889477907</v>
      </c>
      <c r="E26" s="60">
        <f t="shared" si="3"/>
        <v>332745.6797</v>
      </c>
      <c r="F26" s="60">
        <f>E26-Harvest_Data!AB26-'Hatchery Returns'!$J12</f>
        <v>295345.6797</v>
      </c>
      <c r="G26" s="61">
        <v>156950.0</v>
      </c>
      <c r="H26" s="44">
        <v>0.5</v>
      </c>
      <c r="I26" s="45">
        <f t="shared" si="1"/>
        <v>313900</v>
      </c>
      <c r="J26" s="45">
        <f>I26-SUM(Harvest_Data!O26:P26)</f>
        <v>313900</v>
      </c>
      <c r="L26" s="46">
        <f t="shared" si="2"/>
        <v>609245.6797</v>
      </c>
    </row>
    <row r="27">
      <c r="A27" s="39">
        <v>1981.0</v>
      </c>
      <c r="B27" s="58">
        <v>576681.0</v>
      </c>
      <c r="C27" s="59">
        <f>SUM(Harvest_Data!$X27:$Y27)/Harvest_Data!$AE27</f>
        <v>0.9889592892</v>
      </c>
      <c r="E27" s="60">
        <f t="shared" si="3"/>
        <v>570314.0319</v>
      </c>
      <c r="F27" s="60">
        <f>E27-Harvest_Data!AB27-'Hatchery Returns'!$J13</f>
        <v>496244.0319</v>
      </c>
      <c r="G27" s="61">
        <v>141550.0</v>
      </c>
      <c r="H27" s="44">
        <v>0.5</v>
      </c>
      <c r="I27" s="45">
        <f t="shared" si="1"/>
        <v>283100</v>
      </c>
      <c r="J27" s="45">
        <f>I27-SUM(Harvest_Data!O27:P27)</f>
        <v>283100</v>
      </c>
      <c r="L27" s="46">
        <f t="shared" si="2"/>
        <v>779344.0319</v>
      </c>
    </row>
    <row r="28">
      <c r="A28" s="39">
        <v>1982.0</v>
      </c>
      <c r="B28" s="58">
        <v>517885.0</v>
      </c>
      <c r="C28" s="59">
        <f>SUM(Harvest_Data!$X28:$Y28)/Harvest_Data!$AE28</f>
        <v>0.9913652254</v>
      </c>
      <c r="E28" s="60">
        <f t="shared" si="3"/>
        <v>513413.1798</v>
      </c>
      <c r="F28" s="60">
        <f>E28-Harvest_Data!AB28-'Hatchery Returns'!$J14</f>
        <v>395719.1798</v>
      </c>
      <c r="G28" s="61">
        <v>106770.0</v>
      </c>
      <c r="H28" s="44">
        <v>0.5</v>
      </c>
      <c r="I28" s="45">
        <f t="shared" si="1"/>
        <v>213540</v>
      </c>
      <c r="J28" s="45">
        <f>I28-SUM(Harvest_Data!O28:P28)</f>
        <v>213540</v>
      </c>
      <c r="L28" s="46">
        <f t="shared" si="2"/>
        <v>609259.1798</v>
      </c>
    </row>
    <row r="29">
      <c r="A29" s="39">
        <v>1983.0</v>
      </c>
      <c r="B29" s="58">
        <v>592563.0</v>
      </c>
      <c r="C29" s="59">
        <f>SUM(Harvest_Data!$X29:$Y29)/Harvest_Data!$AE29</f>
        <v>0.9864164116</v>
      </c>
      <c r="E29" s="60">
        <f t="shared" si="3"/>
        <v>584513.8681</v>
      </c>
      <c r="F29" s="60">
        <f>E29-Harvest_Data!AB29-'Hatchery Returns'!$J15</f>
        <v>458404.8681</v>
      </c>
      <c r="G29" s="61">
        <v>115750.0</v>
      </c>
      <c r="H29" s="44">
        <v>0.5</v>
      </c>
      <c r="I29" s="45">
        <f t="shared" si="1"/>
        <v>231500</v>
      </c>
      <c r="J29" s="45">
        <f>I29-SUM(Harvest_Data!O29:P29)</f>
        <v>231500</v>
      </c>
      <c r="L29" s="46">
        <f t="shared" si="2"/>
        <v>689904.8681</v>
      </c>
    </row>
    <row r="30">
      <c r="A30" s="39">
        <v>1984.0</v>
      </c>
      <c r="B30" s="58">
        <v>618732.0</v>
      </c>
      <c r="C30" s="59">
        <f>SUM(Harvest_Data!$X30:$Y30)/Harvest_Data!$AE30</f>
        <v>0.9598432539</v>
      </c>
      <c r="E30" s="60">
        <f t="shared" si="3"/>
        <v>593885.7362</v>
      </c>
      <c r="F30" s="60">
        <f>E30-Harvest_Data!AB30-'Hatchery Returns'!$J16</f>
        <v>499791.7362</v>
      </c>
      <c r="G30" s="61">
        <v>168840.0</v>
      </c>
      <c r="H30" s="44">
        <v>0.5</v>
      </c>
      <c r="I30" s="45">
        <f t="shared" si="1"/>
        <v>337680</v>
      </c>
      <c r="J30" s="45">
        <f>I30-SUM(Harvest_Data!O30:P30)</f>
        <v>337680</v>
      </c>
      <c r="L30" s="46">
        <f t="shared" si="2"/>
        <v>837471.7362</v>
      </c>
    </row>
    <row r="31">
      <c r="A31" s="39">
        <v>1985.0</v>
      </c>
      <c r="B31" s="58">
        <v>466190.0</v>
      </c>
      <c r="C31" s="59">
        <f>SUM(Harvest_Data!$X31:$Y31)/Harvest_Data!$AE31</f>
        <v>0.9587383178</v>
      </c>
      <c r="E31" s="60">
        <f t="shared" si="3"/>
        <v>446954.2164</v>
      </c>
      <c r="F31" s="60">
        <f>E31-Harvest_Data!AB31-'Hatchery Returns'!$J17</f>
        <v>359971.2164</v>
      </c>
      <c r="G31" s="61">
        <v>142050.0</v>
      </c>
      <c r="H31" s="44">
        <v>0.5</v>
      </c>
      <c r="I31" s="45">
        <f t="shared" si="1"/>
        <v>284100</v>
      </c>
      <c r="J31" s="45">
        <f>I31-SUM(Harvest_Data!O31:P31)</f>
        <v>284100</v>
      </c>
      <c r="L31" s="46">
        <f t="shared" si="2"/>
        <v>644071.2164</v>
      </c>
    </row>
    <row r="32">
      <c r="A32" s="39">
        <v>1986.0</v>
      </c>
      <c r="B32" s="58">
        <v>481628.0</v>
      </c>
      <c r="C32" s="59">
        <f>SUM(Harvest_Data!$X32:$Y32)/Harvest_Data!$AE32</f>
        <v>0.945123634</v>
      </c>
      <c r="E32" s="60">
        <f t="shared" si="3"/>
        <v>455198.0056</v>
      </c>
      <c r="F32" s="60">
        <f>E32-Harvest_Data!AB32-'Hatchery Returns'!$J18</f>
        <v>361591.0056</v>
      </c>
      <c r="G32" s="61">
        <v>75295.0</v>
      </c>
      <c r="H32" s="44">
        <v>0.5</v>
      </c>
      <c r="I32" s="45">
        <f t="shared" si="1"/>
        <v>150590</v>
      </c>
      <c r="J32" s="45">
        <f>I32-SUM(Harvest_Data!O32:P32)</f>
        <v>150590</v>
      </c>
      <c r="L32" s="46">
        <f t="shared" si="2"/>
        <v>512181.0056</v>
      </c>
    </row>
    <row r="33">
      <c r="A33" s="39">
        <v>1987.0</v>
      </c>
      <c r="B33" s="58">
        <v>523022.0</v>
      </c>
      <c r="C33" s="59">
        <f>SUM(Harvest_Data!$X33:$Y33)/Harvest_Data!$AE33</f>
        <v>0.9450826044</v>
      </c>
      <c r="E33" s="60">
        <f t="shared" si="3"/>
        <v>494298.9939</v>
      </c>
      <c r="F33" s="60">
        <f>E33-Harvest_Data!AB33-'Hatchery Returns'!$J19</f>
        <v>384602.9939</v>
      </c>
      <c r="G33" s="61">
        <v>60698.0</v>
      </c>
      <c r="H33" s="44">
        <v>0.5</v>
      </c>
      <c r="I33" s="45">
        <f t="shared" si="1"/>
        <v>121396</v>
      </c>
      <c r="J33" s="45">
        <f>I33-SUM(Harvest_Data!O33:P33)</f>
        <v>121396</v>
      </c>
      <c r="L33" s="46">
        <f t="shared" si="2"/>
        <v>505998.9939</v>
      </c>
    </row>
    <row r="34">
      <c r="A34" s="39">
        <v>1988.0</v>
      </c>
      <c r="B34" s="58">
        <v>528940.0</v>
      </c>
      <c r="C34" s="59">
        <f>SUM(Harvest_Data!$X34:$Y34)/Harvest_Data!$AE34</f>
        <v>0.93363704</v>
      </c>
      <c r="E34" s="60">
        <f t="shared" si="3"/>
        <v>493837.976</v>
      </c>
      <c r="F34" s="60">
        <f>E34-Harvest_Data!AB34-'Hatchery Returns'!$J20</f>
        <v>389149.976</v>
      </c>
      <c r="G34" s="61">
        <v>53315.0</v>
      </c>
      <c r="H34" s="44">
        <v>0.5</v>
      </c>
      <c r="I34" s="45">
        <f t="shared" si="1"/>
        <v>106630</v>
      </c>
      <c r="J34" s="45">
        <f>I34-SUM(Harvest_Data!O34:P34)</f>
        <v>106630</v>
      </c>
      <c r="L34" s="46">
        <f t="shared" si="2"/>
        <v>495779.976</v>
      </c>
    </row>
    <row r="35">
      <c r="A35" s="39">
        <v>1989.0</v>
      </c>
      <c r="B35" s="58">
        <v>643367.0</v>
      </c>
      <c r="C35" s="59">
        <f>SUM(Harvest_Data!$X35:$Y35)/Harvest_Data!$AE35</f>
        <v>0.9534050992</v>
      </c>
      <c r="E35" s="60">
        <f t="shared" si="3"/>
        <v>613389.3784</v>
      </c>
      <c r="F35" s="60">
        <f>E35-Harvest_Data!AB35-'Hatchery Returns'!$J21</f>
        <v>477667.3784</v>
      </c>
      <c r="G35" s="61">
        <v>51700.0</v>
      </c>
      <c r="H35" s="44">
        <v>0.5</v>
      </c>
      <c r="I35" s="45">
        <f t="shared" si="1"/>
        <v>103400</v>
      </c>
      <c r="J35" s="45">
        <f>I35-SUM(Harvest_Data!O35:P35)</f>
        <v>103400</v>
      </c>
      <c r="L35" s="46">
        <f t="shared" si="2"/>
        <v>581067.3784</v>
      </c>
    </row>
    <row r="36">
      <c r="A36" s="39">
        <v>1990.0</v>
      </c>
      <c r="B36" s="58">
        <v>624922.0</v>
      </c>
      <c r="C36" s="59">
        <f>SUM(Harvest_Data!$X36:$Y36)/Harvest_Data!$AE36</f>
        <v>0.9502690253</v>
      </c>
      <c r="E36" s="60">
        <f t="shared" si="3"/>
        <v>593844.0198</v>
      </c>
      <c r="F36" s="60">
        <f>E36-Harvest_Data!AB36-'Hatchery Returns'!$J22</f>
        <v>472978.0198</v>
      </c>
      <c r="G36" s="61">
        <v>73345.0</v>
      </c>
      <c r="H36" s="44">
        <v>0.5</v>
      </c>
      <c r="I36" s="45">
        <f t="shared" si="1"/>
        <v>146690</v>
      </c>
      <c r="J36" s="45">
        <f>I36-SUM(Harvest_Data!O36:P36)</f>
        <v>146690</v>
      </c>
      <c r="L36" s="46">
        <f t="shared" si="2"/>
        <v>619668.0198</v>
      </c>
    </row>
    <row r="37">
      <c r="A37" s="39">
        <v>1991.0</v>
      </c>
      <c r="B37" s="58">
        <v>593185.0</v>
      </c>
      <c r="C37" s="59">
        <f>SUM(Harvest_Data!$X37:$Y37)/Harvest_Data!$AE37</f>
        <v>0.9281341327</v>
      </c>
      <c r="E37" s="60">
        <f t="shared" si="3"/>
        <v>550555.2455</v>
      </c>
      <c r="F37" s="60">
        <f>E37-Harvest_Data!AB37-'Hatchery Returns'!$J23</f>
        <v>387195.9221</v>
      </c>
      <c r="G37" s="61">
        <v>90500.0</v>
      </c>
      <c r="H37" s="44">
        <v>0.5</v>
      </c>
      <c r="I37" s="45">
        <f t="shared" si="1"/>
        <v>181000</v>
      </c>
      <c r="J37" s="45">
        <f>I37-SUM(Harvest_Data!O37:P37)</f>
        <v>180194</v>
      </c>
      <c r="L37" s="46">
        <f t="shared" si="2"/>
        <v>567389.9221</v>
      </c>
    </row>
    <row r="38">
      <c r="A38" s="39">
        <v>1992.0</v>
      </c>
      <c r="B38" s="58">
        <v>604898.0</v>
      </c>
      <c r="C38" s="59">
        <f>SUM(Harvest_Data!$X38:$Y38)/Harvest_Data!$AE38</f>
        <v>0.9508492041</v>
      </c>
      <c r="E38" s="60">
        <f t="shared" si="3"/>
        <v>575166.7819</v>
      </c>
      <c r="F38" s="60">
        <f>E38-Harvest_Data!AB38-'Hatchery Returns'!$J24</f>
        <v>406255.0406</v>
      </c>
      <c r="G38" s="61">
        <v>76827.0</v>
      </c>
      <c r="H38" s="44">
        <v>0.5</v>
      </c>
      <c r="I38" s="45">
        <f t="shared" si="1"/>
        <v>153654</v>
      </c>
      <c r="J38" s="45">
        <f>I38-SUM(Harvest_Data!O38:P38)</f>
        <v>152076</v>
      </c>
      <c r="L38" s="46">
        <f t="shared" si="2"/>
        <v>558331.0406</v>
      </c>
    </row>
    <row r="39">
      <c r="A39" s="39">
        <v>1993.0</v>
      </c>
      <c r="B39" s="58">
        <v>819700.0</v>
      </c>
      <c r="C39" s="59">
        <f>SUM(Harvest_Data!$X39:$Y39)/Harvest_Data!$AE39</f>
        <v>0.9613555058</v>
      </c>
      <c r="E39" s="60">
        <f t="shared" si="3"/>
        <v>788023.1081</v>
      </c>
      <c r="F39" s="60">
        <f>E39-Harvest_Data!AB39-'Hatchery Returns'!$J25</f>
        <v>538602.1081</v>
      </c>
      <c r="G39" s="61">
        <v>57720.0</v>
      </c>
      <c r="H39" s="44">
        <v>0.5</v>
      </c>
      <c r="I39" s="45">
        <f t="shared" si="1"/>
        <v>115440</v>
      </c>
      <c r="J39" s="45">
        <f>I39-SUM(Harvest_Data!O39:P39)</f>
        <v>114119</v>
      </c>
      <c r="L39" s="46">
        <f t="shared" si="2"/>
        <v>652721.1081</v>
      </c>
    </row>
    <row r="40">
      <c r="A40" s="39">
        <v>1994.0</v>
      </c>
      <c r="B40" s="58">
        <v>738011.0</v>
      </c>
      <c r="C40" s="59">
        <f>SUM(Harvest_Data!$X40:$Y40)/Harvest_Data!$AE40</f>
        <v>0.953517337</v>
      </c>
      <c r="E40" s="60">
        <f t="shared" si="3"/>
        <v>703706.2834</v>
      </c>
      <c r="F40" s="60">
        <f>E40-Harvest_Data!AB40-'Hatchery Returns'!$J26</f>
        <v>461315.2834</v>
      </c>
      <c r="G40" s="61">
        <v>78370.0</v>
      </c>
      <c r="H40" s="44">
        <v>0.5</v>
      </c>
      <c r="I40" s="45">
        <f t="shared" si="1"/>
        <v>156740</v>
      </c>
      <c r="J40" s="45">
        <f>I40-SUM(Harvest_Data!O40:P40)</f>
        <v>153674</v>
      </c>
      <c r="L40" s="46">
        <f t="shared" si="2"/>
        <v>614989.2834</v>
      </c>
    </row>
    <row r="41">
      <c r="A41" s="39">
        <v>1995.0</v>
      </c>
      <c r="B41" s="58">
        <v>637293.0</v>
      </c>
      <c r="C41" s="59">
        <f>SUM(Harvest_Data!$X41:$Y41)/Harvest_Data!$AE41</f>
        <v>0.9137279422</v>
      </c>
      <c r="E41" s="60">
        <f t="shared" si="3"/>
        <v>582312.4215</v>
      </c>
      <c r="F41" s="60">
        <f>E41-Harvest_Data!AB41-'Hatchery Returns'!$J27</f>
        <v>376565.4215</v>
      </c>
      <c r="G41" s="61">
        <v>76370.0</v>
      </c>
      <c r="H41" s="44">
        <v>0.5</v>
      </c>
      <c r="I41" s="45">
        <f t="shared" si="1"/>
        <v>152740</v>
      </c>
      <c r="J41" s="45">
        <f>I41-SUM(Harvest_Data!O41:P41)</f>
        <v>152150</v>
      </c>
      <c r="L41" s="46">
        <f t="shared" si="2"/>
        <v>528715.4215</v>
      </c>
    </row>
    <row r="42">
      <c r="A42" s="39">
        <v>1996.0</v>
      </c>
      <c r="B42" s="58">
        <v>907267.0</v>
      </c>
      <c r="C42" s="59">
        <f>SUM(Harvest_Data!$X42:$Y42)/Harvest_Data!$AE42</f>
        <v>0.9402869602</v>
      </c>
      <c r="E42" s="60">
        <f t="shared" si="3"/>
        <v>853091.3295</v>
      </c>
      <c r="F42" s="60">
        <f>E42-Harvest_Data!AB42-'Hatchery Returns'!$J28</f>
        <v>546131.3295</v>
      </c>
      <c r="G42" s="61">
        <v>65470.0</v>
      </c>
      <c r="H42" s="44">
        <v>0.5</v>
      </c>
      <c r="I42" s="45">
        <f t="shared" si="1"/>
        <v>130940</v>
      </c>
      <c r="J42" s="45">
        <f>I42-SUM(Harvest_Data!O42:P42)</f>
        <v>128705</v>
      </c>
      <c r="L42" s="46">
        <f t="shared" si="2"/>
        <v>674836.3295</v>
      </c>
    </row>
    <row r="43">
      <c r="A43" s="39">
        <v>1997.0</v>
      </c>
      <c r="B43" s="58">
        <v>1164791.0</v>
      </c>
      <c r="C43" s="59">
        <f>SUM(Harvest_Data!$X43:$Y43)/Harvest_Data!$AE43</f>
        <v>0.9643553305</v>
      </c>
      <c r="E43" s="60">
        <f t="shared" si="3"/>
        <v>1123272.41</v>
      </c>
      <c r="F43" s="60">
        <f>E43-Harvest_Data!AB43-'Hatchery Returns'!$J29</f>
        <v>756179.4097</v>
      </c>
      <c r="G43" s="61">
        <v>72562.6486013986</v>
      </c>
      <c r="H43" s="44">
        <v>0.5</v>
      </c>
      <c r="I43" s="45">
        <f t="shared" si="1"/>
        <v>145125.2972</v>
      </c>
      <c r="J43" s="45">
        <f>I43-SUM(Harvest_Data!O43:P43)</f>
        <v>144153.2972</v>
      </c>
      <c r="L43" s="46">
        <f t="shared" si="2"/>
        <v>900332.7069</v>
      </c>
    </row>
    <row r="44" ht="15.75" customHeight="1">
      <c r="A44" s="39">
        <v>1998.0</v>
      </c>
      <c r="B44" s="58">
        <v>865896.0</v>
      </c>
      <c r="C44" s="59">
        <f>SUM(Harvest_Data!$X44:$Y44)/Harvest_Data!$AE44</f>
        <v>0.946476017</v>
      </c>
      <c r="E44" s="60">
        <f t="shared" si="3"/>
        <v>819549.7972</v>
      </c>
      <c r="F44" s="60">
        <f>E44-Harvest_Data!AB44-'Hatchery Returns'!$J30</f>
        <v>462395.7972</v>
      </c>
      <c r="G44" s="61">
        <v>87500.0</v>
      </c>
      <c r="H44" s="44">
        <v>0.5</v>
      </c>
      <c r="I44" s="45">
        <f t="shared" si="1"/>
        <v>175000</v>
      </c>
      <c r="J44" s="45">
        <f>I44-SUM(Harvest_Data!O44:P44)</f>
        <v>172985</v>
      </c>
      <c r="L44" s="46">
        <f t="shared" si="2"/>
        <v>635380.7972</v>
      </c>
    </row>
    <row r="45">
      <c r="A45" s="39">
        <v>1999.0</v>
      </c>
      <c r="B45" s="58">
        <v>850597.0</v>
      </c>
      <c r="C45" s="62">
        <f>SUM(Harvest_Data!$X45:$Y45)/Harvest_Data!$AE45</f>
        <v>0.9446845401</v>
      </c>
      <c r="D45" s="63">
        <v>32090.0</v>
      </c>
      <c r="E45" s="64">
        <f t="shared" ref="E45:E62" si="4">B45-D45</f>
        <v>818507</v>
      </c>
      <c r="F45" s="60">
        <f>E45-Harvest_Data!AB45-'Hatchery Returns'!$J31</f>
        <v>449892</v>
      </c>
      <c r="G45" s="61">
        <v>100925.0</v>
      </c>
      <c r="H45" s="44">
        <v>0.5</v>
      </c>
      <c r="I45" s="45">
        <f t="shared" si="1"/>
        <v>201850</v>
      </c>
      <c r="J45" s="45">
        <f>I45-SUM(Harvest_Data!O45:P45)</f>
        <v>198995</v>
      </c>
      <c r="L45" s="46">
        <f t="shared" si="2"/>
        <v>648887</v>
      </c>
    </row>
    <row r="46">
      <c r="A46" s="39">
        <v>2000.0</v>
      </c>
      <c r="B46" s="58">
        <v>636837.0</v>
      </c>
      <c r="C46" s="62">
        <f>SUM(Harvest_Data!$X46:$Y46)/Harvest_Data!$AE46</f>
        <v>0.930933587</v>
      </c>
      <c r="D46" s="65">
        <v>38047.0</v>
      </c>
      <c r="E46" s="66">
        <f t="shared" si="4"/>
        <v>598790</v>
      </c>
      <c r="F46" s="60">
        <f>E46-Harvest_Data!AB46-'Hatchery Returns'!$J32</f>
        <v>343691</v>
      </c>
      <c r="G46" s="61">
        <v>98045.0</v>
      </c>
      <c r="H46" s="44">
        <v>0.5</v>
      </c>
      <c r="I46" s="45">
        <f t="shared" si="1"/>
        <v>196090</v>
      </c>
      <c r="J46" s="45">
        <f>I46-SUM(Harvest_Data!O46:P46)</f>
        <v>193901</v>
      </c>
      <c r="L46" s="46">
        <f t="shared" si="2"/>
        <v>537592</v>
      </c>
    </row>
    <row r="47">
      <c r="A47" s="39">
        <v>2001.0</v>
      </c>
      <c r="B47" s="58">
        <v>878205.0</v>
      </c>
      <c r="C47" s="62">
        <f>SUM(Harvest_Data!$X47:$Y47)/Harvest_Data!$AE47</f>
        <v>0.9511086245</v>
      </c>
      <c r="D47" s="65">
        <v>39778.0</v>
      </c>
      <c r="E47" s="66">
        <f t="shared" si="4"/>
        <v>838427</v>
      </c>
      <c r="F47" s="60">
        <f>E47-Harvest_Data!AB47-'Hatchery Returns'!$J33</f>
        <v>538681</v>
      </c>
      <c r="G47" s="61">
        <v>71065.0</v>
      </c>
      <c r="H47" s="44">
        <v>0.5</v>
      </c>
      <c r="I47" s="45">
        <f t="shared" si="1"/>
        <v>142130</v>
      </c>
      <c r="J47" s="45">
        <f>I47-SUM(Harvest_Data!O47:P47)</f>
        <v>141832</v>
      </c>
      <c r="L47" s="46">
        <f t="shared" si="2"/>
        <v>680513</v>
      </c>
    </row>
    <row r="48">
      <c r="A48" s="39">
        <v>2002.0</v>
      </c>
      <c r="B48" s="58">
        <v>830263.0</v>
      </c>
      <c r="C48" s="62">
        <f>SUM(Harvest_Data!$X48:$Y48)/Harvest_Data!$AE48</f>
        <v>0.9913242165</v>
      </c>
      <c r="D48" s="65">
        <v>32873.0</v>
      </c>
      <c r="E48" s="66">
        <f t="shared" si="4"/>
        <v>797390</v>
      </c>
      <c r="F48" s="67">
        <f>E48-Harvest_Data!AB48-'Hatchery Returns'!$J34</f>
        <v>581717</v>
      </c>
      <c r="G48" s="61">
        <v>75735.0</v>
      </c>
      <c r="H48" s="44">
        <v>0.5</v>
      </c>
      <c r="I48" s="45">
        <f t="shared" si="1"/>
        <v>151470</v>
      </c>
      <c r="J48" s="45">
        <f>I48-SUM(Harvest_Data!O48:P48)</f>
        <v>150672</v>
      </c>
      <c r="L48" s="46">
        <f t="shared" si="2"/>
        <v>732389</v>
      </c>
    </row>
    <row r="49">
      <c r="A49" s="39">
        <v>2003.0</v>
      </c>
      <c r="B49" s="58">
        <v>747091.0</v>
      </c>
      <c r="C49" s="62">
        <f>SUM(Harvest_Data!$X49:$Y49)/Harvest_Data!$AE49</f>
        <v>1.036981914</v>
      </c>
      <c r="D49" s="65">
        <v>44764.0</v>
      </c>
      <c r="E49" s="66">
        <f t="shared" si="4"/>
        <v>702327</v>
      </c>
      <c r="F49" s="60">
        <f>E49-Harvest_Data!AB49-'Hatchery Returns'!$J35</f>
        <v>507895</v>
      </c>
      <c r="G49" s="61">
        <v>73150.0</v>
      </c>
      <c r="H49" s="44">
        <v>0.5</v>
      </c>
      <c r="I49" s="45">
        <f t="shared" si="1"/>
        <v>146300</v>
      </c>
      <c r="J49" s="45">
        <f>I49-SUM(Harvest_Data!O49:P49)</f>
        <v>145669</v>
      </c>
      <c r="L49" s="46">
        <f t="shared" si="2"/>
        <v>653564</v>
      </c>
    </row>
    <row r="50">
      <c r="A50" s="39">
        <v>2004.0</v>
      </c>
      <c r="B50" s="58">
        <v>684103.0</v>
      </c>
      <c r="C50" s="62">
        <f>SUM(Harvest_Data!$X50:$Y50)/Harvest_Data!$AE50</f>
        <v>1.040225971</v>
      </c>
      <c r="D50" s="65">
        <v>40564.0</v>
      </c>
      <c r="E50" s="66">
        <f t="shared" si="4"/>
        <v>643539</v>
      </c>
      <c r="F50" s="60">
        <f>E50-Harvest_Data!AB50-'Hatchery Returns'!$J36</f>
        <v>448457</v>
      </c>
      <c r="G50" s="61">
        <v>69385.0</v>
      </c>
      <c r="H50" s="44">
        <v>0.5</v>
      </c>
      <c r="I50" s="45">
        <f t="shared" si="1"/>
        <v>138770</v>
      </c>
      <c r="J50" s="45">
        <f>I50-SUM(Harvest_Data!O50:P50)</f>
        <v>137818</v>
      </c>
      <c r="L50" s="46">
        <f t="shared" si="2"/>
        <v>586275</v>
      </c>
    </row>
    <row r="51">
      <c r="A51" s="39">
        <v>2005.0</v>
      </c>
      <c r="B51" s="58">
        <v>855125.3005605072</v>
      </c>
      <c r="C51" s="62">
        <f>SUM(Harvest_Data!$X51:$Y51)/Harvest_Data!$AE51</f>
        <v>0.9654730333</v>
      </c>
      <c r="D51" s="65">
        <v>30333.0</v>
      </c>
      <c r="E51" s="66">
        <f t="shared" si="4"/>
        <v>824792.3006</v>
      </c>
      <c r="F51" s="60">
        <f>E51-Harvest_Data!AB51-'Hatchery Returns'!$J37</f>
        <v>516959.3006</v>
      </c>
      <c r="G51" s="61">
        <v>58406.0</v>
      </c>
      <c r="H51" s="44">
        <v>0.5</v>
      </c>
      <c r="I51" s="45">
        <f t="shared" si="1"/>
        <v>116812</v>
      </c>
      <c r="J51" s="45">
        <f>I51-SUM(Harvest_Data!O51:P51)</f>
        <v>116047</v>
      </c>
      <c r="L51" s="46">
        <f t="shared" si="2"/>
        <v>633006.3006</v>
      </c>
    </row>
    <row r="52">
      <c r="A52" s="39">
        <v>2006.0</v>
      </c>
      <c r="B52" s="58">
        <v>959706.0</v>
      </c>
      <c r="C52" s="62">
        <f>SUM(Harvest_Data!$X52:$Y52)/Harvest_Data!$AE52</f>
        <v>0.954758917</v>
      </c>
      <c r="D52" s="65">
        <v>67789.0</v>
      </c>
      <c r="E52" s="66">
        <f t="shared" si="4"/>
        <v>891917</v>
      </c>
      <c r="F52" s="60">
        <f>E52-Harvest_Data!AB52-'Hatchery Returns'!$J38</f>
        <v>579562</v>
      </c>
      <c r="G52" s="61">
        <v>98896.0</v>
      </c>
      <c r="H52" s="44">
        <v>0.5</v>
      </c>
      <c r="I52" s="45">
        <f t="shared" si="1"/>
        <v>197792</v>
      </c>
      <c r="J52" s="45">
        <f>I52-SUM(Harvest_Data!O52:P52)</f>
        <v>197529</v>
      </c>
      <c r="L52" s="46">
        <f t="shared" si="2"/>
        <v>777091</v>
      </c>
    </row>
    <row r="53">
      <c r="A53" s="39">
        <v>2007.0</v>
      </c>
      <c r="B53" s="58">
        <v>919601.0</v>
      </c>
      <c r="C53" s="62">
        <f>SUM(Harvest_Data!$X53:$Y53)/Harvest_Data!$AE53</f>
        <v>0.9562438949</v>
      </c>
      <c r="D53" s="65">
        <v>46349.0</v>
      </c>
      <c r="E53" s="66">
        <f t="shared" si="4"/>
        <v>873252</v>
      </c>
      <c r="F53" s="60">
        <f>E53-Harvest_Data!AB53-'Hatchery Returns'!$J39</f>
        <v>612102</v>
      </c>
      <c r="G53" s="61">
        <v>88285.0</v>
      </c>
      <c r="H53" s="44">
        <v>0.5</v>
      </c>
      <c r="I53" s="45">
        <f t="shared" si="1"/>
        <v>176570</v>
      </c>
      <c r="J53" s="45">
        <f>I53-SUM(Harvest_Data!O53:P53)</f>
        <v>174830</v>
      </c>
      <c r="L53" s="46">
        <f t="shared" si="2"/>
        <v>786932</v>
      </c>
    </row>
    <row r="54">
      <c r="A54" s="39">
        <v>2008.0</v>
      </c>
      <c r="B54" s="58">
        <v>718344.0</v>
      </c>
      <c r="C54" s="62">
        <f>SUM(Harvest_Data!$X54:$Y54)/Harvest_Data!$AE54</f>
        <v>0.9374811599</v>
      </c>
      <c r="D54" s="65">
        <v>41343.0</v>
      </c>
      <c r="E54" s="66">
        <f t="shared" si="4"/>
        <v>677001</v>
      </c>
      <c r="F54" s="60">
        <f>E54-Harvest_Data!AB54-'Hatchery Returns'!$J40</f>
        <v>480597</v>
      </c>
      <c r="G54" s="61">
        <v>67950.0</v>
      </c>
      <c r="H54" s="44">
        <v>0.5</v>
      </c>
      <c r="I54" s="45">
        <f t="shared" si="1"/>
        <v>135900</v>
      </c>
      <c r="J54" s="45">
        <f>I54-SUM(Harvest_Data!O54:P54)</f>
        <v>134643</v>
      </c>
      <c r="L54" s="46">
        <f t="shared" si="2"/>
        <v>615240</v>
      </c>
    </row>
    <row r="55">
      <c r="A55" s="39">
        <v>2009.0</v>
      </c>
      <c r="B55" s="58">
        <v>709748.0</v>
      </c>
      <c r="C55" s="62">
        <f>SUM(Harvest_Data!$X55:$Y55)/Harvest_Data!$AE55</f>
        <v>0.9636455039</v>
      </c>
      <c r="D55" s="65">
        <v>32400.0</v>
      </c>
      <c r="E55" s="66">
        <f t="shared" si="4"/>
        <v>677348</v>
      </c>
      <c r="F55" s="60">
        <f>E55-Harvest_Data!AB55-'Hatchery Returns'!$J41</f>
        <v>469090</v>
      </c>
      <c r="G55" s="61">
        <v>68622.0</v>
      </c>
      <c r="H55" s="44">
        <v>0.5</v>
      </c>
      <c r="I55" s="45">
        <f t="shared" si="1"/>
        <v>137244</v>
      </c>
      <c r="J55" s="45">
        <f>I55-SUM(Harvest_Data!O55:P55)</f>
        <v>136239</v>
      </c>
      <c r="L55" s="46">
        <f t="shared" si="2"/>
        <v>605329</v>
      </c>
    </row>
    <row r="56">
      <c r="A56" s="39">
        <v>2010.0</v>
      </c>
      <c r="B56" s="58">
        <v>923811.0</v>
      </c>
      <c r="C56" s="69">
        <f>SUM(Harvest_Data!$X56:$Y56)/Harvest_Data!$AE56</f>
        <v>0.9733528866</v>
      </c>
      <c r="D56" s="65">
        <v>22323.0</v>
      </c>
      <c r="E56" s="66">
        <f t="shared" si="4"/>
        <v>901488</v>
      </c>
      <c r="F56" s="60">
        <f>E56-Harvest_Data!AB56-'Hatchery Returns'!$J42</f>
        <v>502992</v>
      </c>
      <c r="G56" s="61">
        <v>83285.0</v>
      </c>
      <c r="H56" s="44">
        <v>0.5</v>
      </c>
      <c r="I56" s="45">
        <f t="shared" si="1"/>
        <v>166570</v>
      </c>
      <c r="J56" s="45">
        <f>I56-SUM(Harvest_Data!O56:P56)</f>
        <v>165192</v>
      </c>
      <c r="L56" s="46">
        <f t="shared" si="2"/>
        <v>668184</v>
      </c>
    </row>
    <row r="57">
      <c r="A57" s="39">
        <v>2011.0</v>
      </c>
      <c r="B57" s="58">
        <v>914231.0</v>
      </c>
      <c r="C57" s="62">
        <f>SUM(Harvest_Data!$X57:$Y57)/Harvest_Data!$AE57</f>
        <v>0.9653143053</v>
      </c>
      <c r="D57" s="70">
        <v>33889.0</v>
      </c>
      <c r="E57" s="66">
        <f t="shared" si="4"/>
        <v>880342</v>
      </c>
      <c r="F57" s="60">
        <f>E57-Harvest_Data!AB57-'Hatchery Returns'!$J43</f>
        <v>607657</v>
      </c>
      <c r="G57" s="61">
        <v>76507.0</v>
      </c>
      <c r="H57" s="44">
        <v>0.5</v>
      </c>
      <c r="I57" s="45">
        <f t="shared" si="1"/>
        <v>153014</v>
      </c>
      <c r="J57" s="45">
        <f>I57-SUM(Harvest_Data!O57:P57)</f>
        <v>152141</v>
      </c>
      <c r="L57" s="46">
        <f t="shared" si="2"/>
        <v>759798</v>
      </c>
    </row>
    <row r="58">
      <c r="A58" s="39">
        <v>2012.0</v>
      </c>
      <c r="B58" s="58">
        <v>1294400.0</v>
      </c>
      <c r="C58" s="69">
        <f>SUM(Harvest_Data!$X58:$Y58)/Harvest_Data!$AE58</f>
        <v>0.9756065238</v>
      </c>
      <c r="D58" s="71">
        <v>31452.0</v>
      </c>
      <c r="E58" s="66">
        <f t="shared" si="4"/>
        <v>1262948</v>
      </c>
      <c r="F58" s="60">
        <f>E58-Harvest_Data!AB58-'Hatchery Returns'!$J44</f>
        <v>953745</v>
      </c>
      <c r="G58" s="61">
        <v>66850.0</v>
      </c>
      <c r="H58" s="44">
        <v>0.5</v>
      </c>
      <c r="I58" s="45">
        <f t="shared" si="1"/>
        <v>133700</v>
      </c>
      <c r="J58" s="45">
        <f>I58-SUM(Harvest_Data!O58:P58)</f>
        <v>132872</v>
      </c>
      <c r="L58" s="46">
        <f t="shared" si="2"/>
        <v>1086617</v>
      </c>
    </row>
    <row r="59">
      <c r="A59" s="39">
        <v>2013.0</v>
      </c>
      <c r="B59" s="58">
        <v>1267060.0</v>
      </c>
      <c r="C59" s="62"/>
      <c r="D59" s="65">
        <v>32581.0</v>
      </c>
      <c r="E59" s="66">
        <f t="shared" si="4"/>
        <v>1234479</v>
      </c>
      <c r="F59" s="60">
        <f>E59-Harvest_Data!AB59-'Hatchery Returns'!$J45</f>
        <v>860929</v>
      </c>
      <c r="G59" s="61">
        <v>73505.0</v>
      </c>
      <c r="H59" s="44">
        <v>0.5</v>
      </c>
      <c r="I59" s="45">
        <f t="shared" si="1"/>
        <v>147010</v>
      </c>
      <c r="J59" s="45">
        <f>I59-SUM(Harvest_Data!O59:P59)</f>
        <v>146522</v>
      </c>
      <c r="L59" s="46">
        <f t="shared" si="2"/>
        <v>1007451</v>
      </c>
    </row>
    <row r="60">
      <c r="A60" s="39">
        <v>2014.0</v>
      </c>
      <c r="B60" s="58">
        <v>1218418.0</v>
      </c>
      <c r="C60" s="72"/>
      <c r="D60" s="65">
        <v>24158.0</v>
      </c>
      <c r="E60" s="66">
        <f t="shared" si="4"/>
        <v>1194260</v>
      </c>
      <c r="F60" s="60">
        <f>E60-Harvest_Data!AB60-'Hatchery Returns'!$J46</f>
        <v>864988</v>
      </c>
      <c r="G60" s="61">
        <v>64205.0</v>
      </c>
      <c r="H60" s="44">
        <v>0.5</v>
      </c>
      <c r="I60" s="45">
        <f t="shared" si="1"/>
        <v>128410</v>
      </c>
      <c r="J60" s="45">
        <f>I60-SUM(Harvest_Data!O60:P60)</f>
        <v>128247</v>
      </c>
      <c r="L60" s="46">
        <f t="shared" si="2"/>
        <v>993235</v>
      </c>
    </row>
    <row r="61">
      <c r="A61" s="39">
        <v>2015.0</v>
      </c>
      <c r="B61" s="58">
        <v>1346100.0</v>
      </c>
      <c r="C61" s="72"/>
      <c r="D61" s="65">
        <v>32306.0</v>
      </c>
      <c r="E61" s="66">
        <f t="shared" si="4"/>
        <v>1313794</v>
      </c>
      <c r="F61" s="60">
        <f>E61-Harvest_Data!AB61-'Hatchery Returns'!$J47</f>
        <v>930061</v>
      </c>
      <c r="G61" s="61">
        <v>66195.0</v>
      </c>
      <c r="H61" s="44">
        <v>0.5</v>
      </c>
      <c r="I61" s="45">
        <f t="shared" si="1"/>
        <v>132390</v>
      </c>
      <c r="J61" s="45">
        <f>I61-SUM(Harvest_Data!O61:P61)</f>
        <v>131826</v>
      </c>
      <c r="L61" s="46">
        <f t="shared" si="2"/>
        <v>1061887</v>
      </c>
    </row>
    <row r="62">
      <c r="A62" s="39">
        <v>2016.0</v>
      </c>
      <c r="B62" s="58">
        <v>801593.0</v>
      </c>
      <c r="C62" s="72"/>
      <c r="D62" s="65">
        <v>16009.0</v>
      </c>
      <c r="E62" s="66">
        <f t="shared" si="4"/>
        <v>785584</v>
      </c>
      <c r="F62" s="60">
        <f>E62-Harvest_Data!AB62-'Hatchery Returns'!$J48</f>
        <v>516649</v>
      </c>
      <c r="G62" s="61">
        <v>51550.0</v>
      </c>
      <c r="H62" s="44">
        <v>0.5</v>
      </c>
      <c r="I62" s="45">
        <f t="shared" si="1"/>
        <v>103100</v>
      </c>
      <c r="J62" s="45">
        <f>I62-SUM(Harvest_Data!O62:P62)</f>
        <v>102516.8</v>
      </c>
      <c r="L62" s="46">
        <f t="shared" si="2"/>
        <v>619165.8</v>
      </c>
    </row>
    <row r="63">
      <c r="F63" s="3"/>
      <c r="H63" s="3"/>
      <c r="I63" s="3"/>
      <c r="L63" s="3"/>
    </row>
    <row r="64">
      <c r="F64" s="3"/>
      <c r="H64" s="3"/>
      <c r="I64" s="3"/>
      <c r="L64" s="3"/>
    </row>
    <row r="65">
      <c r="F65" s="3"/>
      <c r="H65" s="3"/>
      <c r="I65" s="3"/>
      <c r="L65" s="3"/>
    </row>
    <row r="66">
      <c r="F66" s="3"/>
      <c r="H66" s="3"/>
      <c r="I66" s="3"/>
      <c r="L66" s="3"/>
    </row>
    <row r="67">
      <c r="F67" s="3"/>
      <c r="H67" s="3"/>
      <c r="I67" s="3"/>
      <c r="L67" s="3"/>
    </row>
    <row r="68">
      <c r="F68" s="3"/>
      <c r="H68" s="3"/>
      <c r="I68" s="3"/>
      <c r="L68" s="3"/>
    </row>
    <row r="69">
      <c r="F69" s="3"/>
      <c r="H69" s="3"/>
      <c r="I69" s="3"/>
      <c r="L69" s="3"/>
    </row>
    <row r="70">
      <c r="F70" s="3"/>
      <c r="H70" s="3"/>
      <c r="I70" s="3"/>
      <c r="L70" s="3"/>
    </row>
    <row r="71">
      <c r="F71" s="3"/>
      <c r="H71" s="3"/>
      <c r="I71" s="3"/>
      <c r="L71" s="3"/>
    </row>
    <row r="72">
      <c r="F72" s="3"/>
      <c r="H72" s="3"/>
      <c r="I72" s="3"/>
      <c r="L72" s="3"/>
    </row>
    <row r="73">
      <c r="F73" s="3"/>
      <c r="H73" s="3"/>
      <c r="I73" s="3"/>
      <c r="L73" s="3"/>
    </row>
    <row r="74">
      <c r="F74" s="3"/>
      <c r="H74" s="3"/>
      <c r="I74" s="3"/>
      <c r="L74" s="3"/>
    </row>
    <row r="75">
      <c r="F75" s="3"/>
      <c r="H75" s="3"/>
      <c r="I75" s="3"/>
      <c r="L75" s="3"/>
    </row>
    <row r="76">
      <c r="F76" s="3"/>
      <c r="H76" s="3"/>
      <c r="I76" s="3"/>
      <c r="L76" s="3"/>
    </row>
    <row r="77">
      <c r="F77" s="3"/>
      <c r="H77" s="3"/>
      <c r="I77" s="3"/>
      <c r="L77" s="3"/>
    </row>
    <row r="78">
      <c r="F78" s="3"/>
      <c r="H78" s="3"/>
      <c r="I78" s="3"/>
      <c r="L78" s="3"/>
    </row>
    <row r="79">
      <c r="F79" s="3"/>
      <c r="H79" s="3"/>
      <c r="I79" s="3"/>
      <c r="L79" s="3"/>
    </row>
    <row r="80">
      <c r="F80" s="3"/>
      <c r="H80" s="3"/>
      <c r="I80" s="3"/>
      <c r="L80" s="3"/>
    </row>
    <row r="81">
      <c r="F81" s="3"/>
      <c r="H81" s="3"/>
      <c r="I81" s="3"/>
      <c r="L81" s="3"/>
    </row>
    <row r="82">
      <c r="F82" s="3"/>
      <c r="H82" s="3"/>
      <c r="I82" s="3"/>
      <c r="L82" s="3"/>
    </row>
    <row r="83">
      <c r="F83" s="3"/>
      <c r="H83" s="3"/>
      <c r="I83" s="3"/>
      <c r="L83" s="3"/>
    </row>
    <row r="84">
      <c r="F84" s="3"/>
      <c r="H84" s="3"/>
      <c r="I84" s="3"/>
      <c r="L84" s="3"/>
    </row>
    <row r="85">
      <c r="F85" s="3"/>
      <c r="H85" s="3"/>
      <c r="I85" s="3"/>
      <c r="L85" s="3"/>
    </row>
    <row r="86">
      <c r="F86" s="3"/>
      <c r="H86" s="3"/>
      <c r="I86" s="3"/>
      <c r="L86" s="3"/>
    </row>
    <row r="87">
      <c r="F87" s="3"/>
      <c r="H87" s="3"/>
      <c r="I87" s="3"/>
      <c r="L87" s="3"/>
    </row>
    <row r="88">
      <c r="F88" s="3"/>
      <c r="H88" s="3"/>
      <c r="I88" s="3"/>
      <c r="L88" s="3"/>
    </row>
    <row r="89">
      <c r="F89" s="3"/>
      <c r="H89" s="3"/>
      <c r="I89" s="3"/>
      <c r="L89" s="3"/>
    </row>
    <row r="90">
      <c r="F90" s="3"/>
      <c r="H90" s="3"/>
      <c r="I90" s="3"/>
      <c r="L90" s="3"/>
    </row>
    <row r="91">
      <c r="F91" s="3"/>
      <c r="H91" s="3"/>
      <c r="I91" s="3"/>
      <c r="L91" s="3"/>
    </row>
    <row r="92">
      <c r="F92" s="3"/>
      <c r="H92" s="3"/>
      <c r="I92" s="3"/>
      <c r="L92" s="3"/>
    </row>
    <row r="93">
      <c r="F93" s="3"/>
      <c r="H93" s="3"/>
      <c r="I93" s="3"/>
      <c r="L93" s="3"/>
    </row>
    <row r="94">
      <c r="F94" s="3"/>
      <c r="H94" s="3"/>
      <c r="I94" s="3"/>
      <c r="L94" s="3"/>
    </row>
    <row r="95">
      <c r="F95" s="3"/>
      <c r="H95" s="3"/>
      <c r="I95" s="3"/>
      <c r="L95" s="3"/>
    </row>
    <row r="96">
      <c r="F96" s="3"/>
      <c r="H96" s="3"/>
      <c r="I96" s="3"/>
      <c r="L96" s="3"/>
    </row>
    <row r="97">
      <c r="F97" s="3"/>
      <c r="H97" s="3"/>
      <c r="I97" s="3"/>
      <c r="L97" s="3"/>
    </row>
    <row r="98">
      <c r="F98" s="3"/>
      <c r="H98" s="3"/>
      <c r="I98" s="3"/>
      <c r="L98" s="3"/>
    </row>
    <row r="99">
      <c r="F99" s="3"/>
      <c r="H99" s="3"/>
      <c r="I99" s="3"/>
      <c r="L99" s="3"/>
    </row>
    <row r="100">
      <c r="F100" s="3"/>
      <c r="H100" s="3"/>
      <c r="I100" s="3"/>
      <c r="L100" s="3"/>
    </row>
    <row r="101">
      <c r="F101" s="3"/>
      <c r="H101" s="3"/>
      <c r="I101" s="3"/>
      <c r="L101" s="3"/>
    </row>
    <row r="102">
      <c r="F102" s="3"/>
      <c r="H102" s="3"/>
      <c r="I102" s="3"/>
      <c r="L102" s="3"/>
    </row>
    <row r="103">
      <c r="F103" s="3"/>
      <c r="H103" s="3"/>
      <c r="I103" s="3"/>
      <c r="L103" s="3"/>
    </row>
    <row r="104">
      <c r="F104" s="3"/>
      <c r="H104" s="3"/>
      <c r="I104" s="3"/>
      <c r="L104" s="3"/>
    </row>
    <row r="105">
      <c r="F105" s="3"/>
      <c r="H105" s="3"/>
      <c r="I105" s="3"/>
      <c r="L105" s="3"/>
    </row>
    <row r="106">
      <c r="F106" s="3"/>
      <c r="H106" s="3"/>
      <c r="I106" s="3"/>
      <c r="L106" s="3"/>
    </row>
    <row r="107">
      <c r="F107" s="3"/>
      <c r="H107" s="3"/>
      <c r="I107" s="3"/>
      <c r="L107" s="3"/>
    </row>
    <row r="108">
      <c r="F108" s="3"/>
      <c r="H108" s="3"/>
      <c r="I108" s="3"/>
      <c r="L108" s="3"/>
    </row>
    <row r="109">
      <c r="F109" s="3"/>
      <c r="H109" s="3"/>
      <c r="I109" s="3"/>
      <c r="L109" s="3"/>
    </row>
    <row r="110">
      <c r="F110" s="3"/>
      <c r="H110" s="3"/>
      <c r="I110" s="3"/>
      <c r="L110" s="3"/>
    </row>
    <row r="111">
      <c r="F111" s="3"/>
      <c r="H111" s="3"/>
      <c r="I111" s="3"/>
      <c r="L111" s="3"/>
    </row>
    <row r="112">
      <c r="F112" s="3"/>
      <c r="H112" s="3"/>
      <c r="I112" s="3"/>
      <c r="L112" s="3"/>
    </row>
    <row r="113">
      <c r="F113" s="3"/>
      <c r="H113" s="3"/>
      <c r="I113" s="3"/>
      <c r="L113" s="3"/>
    </row>
    <row r="114">
      <c r="F114" s="3"/>
      <c r="H114" s="3"/>
      <c r="I114" s="3"/>
      <c r="L114" s="3"/>
    </row>
    <row r="115">
      <c r="F115" s="3"/>
      <c r="H115" s="3"/>
      <c r="I115" s="3"/>
      <c r="L115" s="3"/>
    </row>
    <row r="116">
      <c r="F116" s="3"/>
      <c r="H116" s="3"/>
      <c r="I116" s="3"/>
      <c r="L116" s="3"/>
    </row>
    <row r="117">
      <c r="F117" s="3"/>
      <c r="H117" s="3"/>
      <c r="I117" s="3"/>
      <c r="L117" s="3"/>
    </row>
    <row r="118">
      <c r="F118" s="3"/>
      <c r="H118" s="3"/>
      <c r="I118" s="3"/>
      <c r="L118" s="3"/>
    </row>
    <row r="119">
      <c r="F119" s="3"/>
      <c r="H119" s="3"/>
      <c r="I119" s="3"/>
      <c r="L119" s="3"/>
    </row>
    <row r="120">
      <c r="F120" s="3"/>
      <c r="H120" s="3"/>
      <c r="I120" s="3"/>
      <c r="L120" s="3"/>
    </row>
    <row r="121">
      <c r="F121" s="3"/>
      <c r="H121" s="3"/>
      <c r="I121" s="3"/>
      <c r="L121" s="3"/>
    </row>
    <row r="122">
      <c r="F122" s="3"/>
      <c r="H122" s="3"/>
      <c r="I122" s="3"/>
      <c r="L122" s="3"/>
    </row>
    <row r="123">
      <c r="F123" s="3"/>
      <c r="H123" s="3"/>
      <c r="I123" s="3"/>
      <c r="L123" s="3"/>
    </row>
    <row r="124">
      <c r="F124" s="3"/>
      <c r="H124" s="3"/>
      <c r="I124" s="3"/>
      <c r="L124" s="3"/>
    </row>
    <row r="125">
      <c r="F125" s="3"/>
      <c r="H125" s="3"/>
      <c r="I125" s="3"/>
      <c r="L125" s="3"/>
    </row>
    <row r="126">
      <c r="F126" s="3"/>
      <c r="H126" s="3"/>
      <c r="I126" s="3"/>
      <c r="L126" s="3"/>
    </row>
    <row r="127">
      <c r="F127" s="3"/>
      <c r="H127" s="3"/>
      <c r="I127" s="3"/>
      <c r="L127" s="3"/>
    </row>
    <row r="128">
      <c r="F128" s="3"/>
      <c r="H128" s="3"/>
      <c r="I128" s="3"/>
      <c r="L128" s="3"/>
    </row>
    <row r="129">
      <c r="F129" s="3"/>
      <c r="H129" s="3"/>
      <c r="I129" s="3"/>
      <c r="L129" s="3"/>
    </row>
    <row r="130">
      <c r="F130" s="3"/>
      <c r="H130" s="3"/>
      <c r="I130" s="3"/>
      <c r="L130" s="3"/>
    </row>
    <row r="131">
      <c r="F131" s="3"/>
      <c r="H131" s="3"/>
      <c r="I131" s="3"/>
      <c r="L131" s="3"/>
    </row>
    <row r="132">
      <c r="F132" s="3"/>
      <c r="H132" s="3"/>
      <c r="I132" s="3"/>
      <c r="L132" s="3"/>
    </row>
    <row r="133">
      <c r="F133" s="3"/>
      <c r="H133" s="3"/>
      <c r="I133" s="3"/>
      <c r="L133" s="3"/>
    </row>
    <row r="134">
      <c r="F134" s="3"/>
      <c r="H134" s="3"/>
      <c r="I134" s="3"/>
      <c r="L134" s="3"/>
    </row>
    <row r="135">
      <c r="F135" s="3"/>
      <c r="H135" s="3"/>
      <c r="I135" s="3"/>
      <c r="L135" s="3"/>
    </row>
    <row r="136">
      <c r="F136" s="3"/>
      <c r="H136" s="3"/>
      <c r="I136" s="3"/>
      <c r="L136" s="3"/>
    </row>
    <row r="137">
      <c r="F137" s="3"/>
      <c r="H137" s="3"/>
      <c r="I137" s="3"/>
      <c r="L137" s="3"/>
    </row>
    <row r="138">
      <c r="F138" s="3"/>
      <c r="H138" s="3"/>
      <c r="I138" s="3"/>
      <c r="L138" s="3"/>
    </row>
    <row r="139">
      <c r="F139" s="3"/>
      <c r="H139" s="3"/>
      <c r="I139" s="3"/>
      <c r="L139" s="3"/>
    </row>
    <row r="140">
      <c r="F140" s="3"/>
      <c r="H140" s="3"/>
      <c r="I140" s="3"/>
      <c r="L140" s="3"/>
    </row>
    <row r="141">
      <c r="F141" s="3"/>
      <c r="H141" s="3"/>
      <c r="I141" s="3"/>
      <c r="L141" s="3"/>
    </row>
    <row r="142">
      <c r="F142" s="3"/>
      <c r="H142" s="3"/>
      <c r="I142" s="3"/>
      <c r="L142" s="3"/>
    </row>
    <row r="143">
      <c r="F143" s="3"/>
      <c r="H143" s="3"/>
      <c r="I143" s="3"/>
      <c r="L143" s="3"/>
    </row>
    <row r="144">
      <c r="F144" s="3"/>
      <c r="H144" s="3"/>
      <c r="I144" s="3"/>
      <c r="L144" s="3"/>
    </row>
    <row r="145">
      <c r="F145" s="3"/>
      <c r="H145" s="3"/>
      <c r="I145" s="3"/>
      <c r="L145" s="3"/>
    </row>
    <row r="146">
      <c r="F146" s="3"/>
      <c r="H146" s="3"/>
      <c r="I146" s="3"/>
      <c r="L146" s="3"/>
    </row>
    <row r="147">
      <c r="F147" s="3"/>
      <c r="H147" s="3"/>
      <c r="I147" s="3"/>
      <c r="L147" s="3"/>
    </row>
    <row r="148">
      <c r="F148" s="3"/>
      <c r="H148" s="3"/>
      <c r="I148" s="3"/>
      <c r="L148" s="3"/>
    </row>
    <row r="149">
      <c r="F149" s="3"/>
      <c r="H149" s="3"/>
      <c r="I149" s="3"/>
      <c r="L149" s="3"/>
    </row>
    <row r="150">
      <c r="F150" s="3"/>
      <c r="H150" s="3"/>
      <c r="I150" s="3"/>
      <c r="L150" s="3"/>
    </row>
    <row r="151">
      <c r="F151" s="3"/>
      <c r="H151" s="3"/>
      <c r="I151" s="3"/>
      <c r="L151" s="3"/>
    </row>
    <row r="152">
      <c r="F152" s="3"/>
      <c r="H152" s="3"/>
      <c r="I152" s="3"/>
      <c r="L152" s="3"/>
    </row>
    <row r="153">
      <c r="F153" s="3"/>
      <c r="H153" s="3"/>
      <c r="I153" s="3"/>
      <c r="L153" s="3"/>
    </row>
    <row r="154">
      <c r="F154" s="3"/>
      <c r="H154" s="3"/>
      <c r="I154" s="3"/>
      <c r="L154" s="3"/>
    </row>
    <row r="155">
      <c r="F155" s="3"/>
      <c r="H155" s="3"/>
      <c r="I155" s="3"/>
      <c r="L155" s="3"/>
    </row>
    <row r="156">
      <c r="F156" s="3"/>
      <c r="H156" s="3"/>
      <c r="I156" s="3"/>
      <c r="L156" s="3"/>
    </row>
    <row r="157">
      <c r="F157" s="3"/>
      <c r="H157" s="3"/>
      <c r="I157" s="3"/>
      <c r="L157" s="3"/>
    </row>
    <row r="158">
      <c r="F158" s="3"/>
      <c r="H158" s="3"/>
      <c r="I158" s="3"/>
      <c r="L158" s="3"/>
    </row>
    <row r="159">
      <c r="F159" s="3"/>
      <c r="H159" s="3"/>
      <c r="I159" s="3"/>
      <c r="L159" s="3"/>
    </row>
    <row r="160">
      <c r="F160" s="3"/>
      <c r="H160" s="3"/>
      <c r="I160" s="3"/>
      <c r="L160" s="3"/>
    </row>
    <row r="161">
      <c r="F161" s="3"/>
      <c r="H161" s="3"/>
      <c r="I161" s="3"/>
      <c r="L161" s="3"/>
    </row>
    <row r="162">
      <c r="F162" s="3"/>
      <c r="H162" s="3"/>
      <c r="I162" s="3"/>
      <c r="L162" s="3"/>
    </row>
    <row r="163">
      <c r="F163" s="3"/>
      <c r="H163" s="3"/>
      <c r="I163" s="3"/>
      <c r="L163" s="3"/>
    </row>
    <row r="164">
      <c r="F164" s="3"/>
      <c r="H164" s="3"/>
      <c r="I164" s="3"/>
      <c r="L164" s="3"/>
    </row>
    <row r="165">
      <c r="F165" s="3"/>
      <c r="H165" s="3"/>
      <c r="I165" s="3"/>
      <c r="L165" s="3"/>
    </row>
    <row r="166">
      <c r="F166" s="3"/>
      <c r="H166" s="3"/>
      <c r="I166" s="3"/>
      <c r="L166" s="3"/>
    </row>
    <row r="167">
      <c r="F167" s="3"/>
      <c r="H167" s="3"/>
      <c r="I167" s="3"/>
      <c r="L167" s="3"/>
    </row>
    <row r="168">
      <c r="F168" s="3"/>
      <c r="H168" s="3"/>
      <c r="I168" s="3"/>
      <c r="L168" s="3"/>
    </row>
    <row r="169">
      <c r="F169" s="3"/>
      <c r="H169" s="3"/>
      <c r="I169" s="3"/>
      <c r="L169" s="3"/>
    </row>
    <row r="170">
      <c r="F170" s="3"/>
      <c r="H170" s="3"/>
      <c r="I170" s="3"/>
      <c r="L170" s="3"/>
    </row>
    <row r="171">
      <c r="F171" s="3"/>
      <c r="H171" s="3"/>
      <c r="I171" s="3"/>
      <c r="L171" s="3"/>
    </row>
    <row r="172">
      <c r="F172" s="3"/>
      <c r="H172" s="3"/>
      <c r="I172" s="3"/>
      <c r="L172" s="3"/>
    </row>
    <row r="173">
      <c r="F173" s="3"/>
      <c r="H173" s="3"/>
      <c r="I173" s="3"/>
      <c r="L173" s="3"/>
    </row>
    <row r="174">
      <c r="F174" s="3"/>
      <c r="H174" s="3"/>
      <c r="I174" s="3"/>
      <c r="L174" s="3"/>
    </row>
    <row r="175">
      <c r="F175" s="3"/>
      <c r="H175" s="3"/>
      <c r="I175" s="3"/>
      <c r="L175" s="3"/>
    </row>
    <row r="176">
      <c r="F176" s="3"/>
      <c r="H176" s="3"/>
      <c r="I176" s="3"/>
      <c r="L176" s="3"/>
    </row>
    <row r="177">
      <c r="F177" s="3"/>
      <c r="H177" s="3"/>
      <c r="I177" s="3"/>
      <c r="L177" s="3"/>
    </row>
    <row r="178">
      <c r="F178" s="3"/>
      <c r="H178" s="3"/>
      <c r="I178" s="3"/>
      <c r="L178" s="3"/>
    </row>
    <row r="179">
      <c r="F179" s="3"/>
      <c r="H179" s="3"/>
      <c r="I179" s="3"/>
      <c r="L179" s="3"/>
    </row>
    <row r="180">
      <c r="F180" s="3"/>
      <c r="H180" s="3"/>
      <c r="I180" s="3"/>
      <c r="L180" s="3"/>
    </row>
    <row r="181">
      <c r="F181" s="3"/>
      <c r="H181" s="3"/>
      <c r="I181" s="3"/>
      <c r="L181" s="3"/>
    </row>
    <row r="182">
      <c r="F182" s="3"/>
      <c r="H182" s="3"/>
      <c r="I182" s="3"/>
      <c r="L182" s="3"/>
    </row>
    <row r="183">
      <c r="F183" s="3"/>
      <c r="H183" s="3"/>
      <c r="I183" s="3"/>
      <c r="L183" s="3"/>
    </row>
    <row r="184">
      <c r="F184" s="3"/>
      <c r="H184" s="3"/>
      <c r="I184" s="3"/>
      <c r="L184" s="3"/>
    </row>
    <row r="185">
      <c r="F185" s="3"/>
      <c r="H185" s="3"/>
      <c r="I185" s="3"/>
      <c r="L185" s="3"/>
    </row>
    <row r="186">
      <c r="F186" s="3"/>
      <c r="H186" s="3"/>
      <c r="I186" s="3"/>
      <c r="L186" s="3"/>
    </row>
    <row r="187">
      <c r="F187" s="3"/>
      <c r="H187" s="3"/>
      <c r="I187" s="3"/>
      <c r="L187" s="3"/>
    </row>
    <row r="188">
      <c r="F188" s="3"/>
      <c r="H188" s="3"/>
      <c r="I188" s="3"/>
      <c r="L188" s="3"/>
    </row>
    <row r="189">
      <c r="F189" s="3"/>
      <c r="H189" s="3"/>
      <c r="I189" s="3"/>
      <c r="L189" s="3"/>
    </row>
    <row r="190">
      <c r="F190" s="3"/>
      <c r="H190" s="3"/>
      <c r="I190" s="3"/>
      <c r="L190" s="3"/>
    </row>
    <row r="191">
      <c r="F191" s="3"/>
      <c r="H191" s="3"/>
      <c r="I191" s="3"/>
      <c r="L191" s="3"/>
    </row>
    <row r="192">
      <c r="F192" s="3"/>
      <c r="H192" s="3"/>
      <c r="I192" s="3"/>
      <c r="L192" s="3"/>
    </row>
    <row r="193">
      <c r="F193" s="3"/>
      <c r="H193" s="3"/>
      <c r="I193" s="3"/>
      <c r="L193" s="3"/>
    </row>
    <row r="194">
      <c r="F194" s="3"/>
      <c r="H194" s="3"/>
      <c r="I194" s="3"/>
      <c r="L194" s="3"/>
    </row>
    <row r="195">
      <c r="F195" s="3"/>
      <c r="H195" s="3"/>
      <c r="I195" s="3"/>
      <c r="L195" s="3"/>
    </row>
    <row r="196">
      <c r="F196" s="3"/>
      <c r="H196" s="3"/>
      <c r="I196" s="3"/>
      <c r="L196" s="3"/>
    </row>
    <row r="197">
      <c r="F197" s="3"/>
      <c r="H197" s="3"/>
      <c r="I197" s="3"/>
      <c r="L197" s="3"/>
    </row>
    <row r="198">
      <c r="F198" s="3"/>
      <c r="H198" s="3"/>
      <c r="I198" s="3"/>
      <c r="L198" s="3"/>
    </row>
    <row r="199">
      <c r="F199" s="3"/>
      <c r="H199" s="3"/>
      <c r="I199" s="3"/>
      <c r="L199" s="3"/>
    </row>
    <row r="200">
      <c r="F200" s="3"/>
      <c r="H200" s="3"/>
      <c r="I200" s="3"/>
      <c r="L200" s="3"/>
    </row>
    <row r="201">
      <c r="F201" s="3"/>
      <c r="H201" s="3"/>
      <c r="I201" s="3"/>
      <c r="L201" s="3"/>
    </row>
    <row r="202">
      <c r="F202" s="3"/>
      <c r="H202" s="3"/>
      <c r="I202" s="3"/>
      <c r="L202" s="3"/>
    </row>
    <row r="203">
      <c r="F203" s="3"/>
      <c r="H203" s="3"/>
      <c r="I203" s="3"/>
      <c r="L203" s="3"/>
    </row>
    <row r="204">
      <c r="F204" s="3"/>
      <c r="H204" s="3"/>
      <c r="I204" s="3"/>
      <c r="L204" s="3"/>
    </row>
    <row r="205">
      <c r="F205" s="3"/>
      <c r="H205" s="3"/>
      <c r="I205" s="3"/>
      <c r="L205" s="3"/>
    </row>
    <row r="206">
      <c r="F206" s="3"/>
      <c r="H206" s="3"/>
      <c r="I206" s="3"/>
      <c r="L206" s="3"/>
    </row>
    <row r="207">
      <c r="F207" s="3"/>
      <c r="H207" s="3"/>
      <c r="I207" s="3"/>
      <c r="L207" s="3"/>
    </row>
    <row r="208">
      <c r="F208" s="3"/>
      <c r="H208" s="3"/>
      <c r="I208" s="3"/>
      <c r="L208" s="3"/>
    </row>
    <row r="209">
      <c r="F209" s="3"/>
      <c r="H209" s="3"/>
      <c r="I209" s="3"/>
      <c r="L209" s="3"/>
    </row>
    <row r="210">
      <c r="F210" s="3"/>
      <c r="H210" s="3"/>
      <c r="I210" s="3"/>
      <c r="L210" s="3"/>
    </row>
    <row r="211">
      <c r="F211" s="3"/>
      <c r="H211" s="3"/>
      <c r="I211" s="3"/>
      <c r="L211" s="3"/>
    </row>
    <row r="212">
      <c r="F212" s="3"/>
      <c r="H212" s="3"/>
      <c r="I212" s="3"/>
      <c r="L212" s="3"/>
    </row>
    <row r="213">
      <c r="F213" s="3"/>
      <c r="H213" s="3"/>
      <c r="I213" s="3"/>
      <c r="L213" s="3"/>
    </row>
    <row r="214">
      <c r="F214" s="3"/>
      <c r="H214" s="3"/>
      <c r="I214" s="3"/>
      <c r="L214" s="3"/>
    </row>
    <row r="215">
      <c r="F215" s="3"/>
      <c r="H215" s="3"/>
      <c r="I215" s="3"/>
      <c r="L215" s="3"/>
    </row>
    <row r="216">
      <c r="F216" s="3"/>
      <c r="H216" s="3"/>
      <c r="I216" s="3"/>
      <c r="L216" s="3"/>
    </row>
    <row r="217">
      <c r="F217" s="3"/>
      <c r="H217" s="3"/>
      <c r="I217" s="3"/>
      <c r="L217" s="3"/>
    </row>
    <row r="218">
      <c r="F218" s="3"/>
      <c r="H218" s="3"/>
      <c r="I218" s="3"/>
      <c r="L218" s="3"/>
    </row>
    <row r="219">
      <c r="F219" s="3"/>
      <c r="H219" s="3"/>
      <c r="I219" s="3"/>
      <c r="L219" s="3"/>
    </row>
    <row r="220">
      <c r="F220" s="3"/>
      <c r="H220" s="3"/>
      <c r="I220" s="3"/>
      <c r="L220" s="3"/>
    </row>
    <row r="221">
      <c r="F221" s="3"/>
      <c r="H221" s="3"/>
      <c r="I221" s="3"/>
      <c r="L221" s="3"/>
    </row>
    <row r="222">
      <c r="F222" s="3"/>
      <c r="H222" s="3"/>
      <c r="I222" s="3"/>
      <c r="L222" s="3"/>
    </row>
    <row r="223">
      <c r="F223" s="3"/>
      <c r="H223" s="3"/>
      <c r="I223" s="3"/>
      <c r="L223" s="3"/>
    </row>
    <row r="224">
      <c r="F224" s="3"/>
      <c r="H224" s="3"/>
      <c r="I224" s="3"/>
      <c r="L224" s="3"/>
    </row>
    <row r="225">
      <c r="F225" s="3"/>
      <c r="H225" s="3"/>
      <c r="I225" s="3"/>
      <c r="L225" s="3"/>
    </row>
    <row r="226">
      <c r="F226" s="3"/>
      <c r="H226" s="3"/>
      <c r="I226" s="3"/>
      <c r="L226" s="3"/>
    </row>
    <row r="227">
      <c r="F227" s="3"/>
      <c r="H227" s="3"/>
      <c r="I227" s="3"/>
      <c r="L227" s="3"/>
    </row>
    <row r="228">
      <c r="F228" s="3"/>
      <c r="H228" s="3"/>
      <c r="I228" s="3"/>
      <c r="L228" s="3"/>
    </row>
    <row r="229">
      <c r="F229" s="3"/>
      <c r="H229" s="3"/>
      <c r="I229" s="3"/>
      <c r="L229" s="3"/>
    </row>
    <row r="230">
      <c r="F230" s="3"/>
      <c r="H230" s="3"/>
      <c r="I230" s="3"/>
      <c r="L230" s="3"/>
    </row>
    <row r="231">
      <c r="F231" s="3"/>
      <c r="H231" s="3"/>
      <c r="I231" s="3"/>
      <c r="L231" s="3"/>
    </row>
    <row r="232">
      <c r="F232" s="3"/>
      <c r="H232" s="3"/>
      <c r="I232" s="3"/>
      <c r="L232" s="3"/>
    </row>
    <row r="233">
      <c r="F233" s="3"/>
      <c r="H233" s="3"/>
      <c r="I233" s="3"/>
      <c r="L233" s="3"/>
    </row>
    <row r="234">
      <c r="F234" s="3"/>
      <c r="H234" s="3"/>
      <c r="I234" s="3"/>
      <c r="L234" s="3"/>
    </row>
    <row r="235">
      <c r="F235" s="3"/>
      <c r="H235" s="3"/>
      <c r="I235" s="3"/>
      <c r="L235" s="3"/>
    </row>
    <row r="236">
      <c r="F236" s="3"/>
      <c r="H236" s="3"/>
      <c r="I236" s="3"/>
      <c r="L236" s="3"/>
    </row>
    <row r="237">
      <c r="F237" s="3"/>
      <c r="H237" s="3"/>
      <c r="I237" s="3"/>
      <c r="L237" s="3"/>
    </row>
    <row r="238">
      <c r="F238" s="3"/>
      <c r="H238" s="3"/>
      <c r="I238" s="3"/>
      <c r="L238" s="3"/>
    </row>
    <row r="239">
      <c r="F239" s="3"/>
      <c r="H239" s="3"/>
      <c r="I239" s="3"/>
      <c r="L239" s="3"/>
    </row>
    <row r="240">
      <c r="F240" s="3"/>
      <c r="H240" s="3"/>
      <c r="I240" s="3"/>
      <c r="L240" s="3"/>
    </row>
    <row r="241">
      <c r="F241" s="3"/>
      <c r="H241" s="3"/>
      <c r="I241" s="3"/>
      <c r="L241" s="3"/>
    </row>
    <row r="242">
      <c r="F242" s="3"/>
      <c r="H242" s="3"/>
      <c r="I242" s="3"/>
      <c r="L242" s="3"/>
    </row>
    <row r="243">
      <c r="F243" s="3"/>
      <c r="H243" s="3"/>
      <c r="I243" s="3"/>
      <c r="L243" s="3"/>
    </row>
    <row r="244">
      <c r="F244" s="3"/>
      <c r="H244" s="3"/>
      <c r="I244" s="3"/>
      <c r="L244" s="3"/>
    </row>
    <row r="245">
      <c r="F245" s="3"/>
      <c r="H245" s="3"/>
      <c r="I245" s="3"/>
      <c r="L245" s="3"/>
    </row>
    <row r="246">
      <c r="F246" s="3"/>
      <c r="H246" s="3"/>
      <c r="I246" s="3"/>
      <c r="L246" s="3"/>
    </row>
    <row r="247">
      <c r="F247" s="3"/>
      <c r="H247" s="3"/>
      <c r="I247" s="3"/>
      <c r="L247" s="3"/>
    </row>
    <row r="248">
      <c r="F248" s="3"/>
      <c r="H248" s="3"/>
      <c r="I248" s="3"/>
      <c r="L248" s="3"/>
    </row>
    <row r="249">
      <c r="F249" s="3"/>
      <c r="H249" s="3"/>
      <c r="I249" s="3"/>
      <c r="L249" s="3"/>
    </row>
    <row r="250">
      <c r="F250" s="3"/>
      <c r="H250" s="3"/>
      <c r="I250" s="3"/>
      <c r="L250" s="3"/>
    </row>
    <row r="251">
      <c r="F251" s="3"/>
      <c r="H251" s="3"/>
      <c r="I251" s="3"/>
      <c r="L251" s="3"/>
    </row>
    <row r="252">
      <c r="F252" s="3"/>
      <c r="H252" s="3"/>
      <c r="I252" s="3"/>
      <c r="L252" s="3"/>
    </row>
    <row r="253">
      <c r="F253" s="3"/>
      <c r="H253" s="3"/>
      <c r="I253" s="3"/>
      <c r="L253" s="3"/>
    </row>
    <row r="254">
      <c r="F254" s="3"/>
      <c r="H254" s="3"/>
      <c r="I254" s="3"/>
      <c r="L254" s="3"/>
    </row>
    <row r="255">
      <c r="F255" s="3"/>
      <c r="H255" s="3"/>
      <c r="I255" s="3"/>
      <c r="L255" s="3"/>
    </row>
    <row r="256">
      <c r="F256" s="3"/>
      <c r="H256" s="3"/>
      <c r="I256" s="3"/>
      <c r="L256" s="3"/>
    </row>
    <row r="257">
      <c r="F257" s="3"/>
      <c r="H257" s="3"/>
      <c r="I257" s="3"/>
      <c r="L257" s="3"/>
    </row>
    <row r="258">
      <c r="F258" s="3"/>
      <c r="H258" s="3"/>
      <c r="I258" s="3"/>
      <c r="L258" s="3"/>
    </row>
    <row r="259">
      <c r="F259" s="3"/>
      <c r="H259" s="3"/>
      <c r="I259" s="3"/>
      <c r="L259" s="3"/>
    </row>
    <row r="260">
      <c r="F260" s="3"/>
      <c r="H260" s="3"/>
      <c r="I260" s="3"/>
      <c r="L260" s="3"/>
    </row>
    <row r="261">
      <c r="F261" s="3"/>
      <c r="H261" s="3"/>
      <c r="I261" s="3"/>
      <c r="L261" s="3"/>
    </row>
    <row r="262">
      <c r="F262" s="3"/>
      <c r="H262" s="3"/>
      <c r="I262" s="3"/>
      <c r="L262" s="3"/>
    </row>
    <row r="263">
      <c r="F263" s="3"/>
      <c r="H263" s="3"/>
      <c r="I263" s="3"/>
      <c r="L263" s="3"/>
    </row>
    <row r="264">
      <c r="F264" s="3"/>
      <c r="H264" s="3"/>
      <c r="I264" s="3"/>
      <c r="L264" s="3"/>
    </row>
    <row r="265">
      <c r="F265" s="3"/>
      <c r="H265" s="3"/>
      <c r="I265" s="3"/>
      <c r="L265" s="3"/>
    </row>
    <row r="266">
      <c r="F266" s="3"/>
      <c r="H266" s="3"/>
      <c r="I266" s="3"/>
      <c r="L266" s="3"/>
    </row>
    <row r="267">
      <c r="F267" s="3"/>
      <c r="H267" s="3"/>
      <c r="I267" s="3"/>
      <c r="L267" s="3"/>
    </row>
    <row r="268">
      <c r="F268" s="3"/>
      <c r="H268" s="3"/>
      <c r="I268" s="3"/>
      <c r="L268" s="3"/>
    </row>
    <row r="269">
      <c r="F269" s="3"/>
      <c r="H269" s="3"/>
      <c r="I269" s="3"/>
      <c r="L269" s="3"/>
    </row>
    <row r="270">
      <c r="F270" s="3"/>
      <c r="H270" s="3"/>
      <c r="I270" s="3"/>
      <c r="L270" s="3"/>
    </row>
    <row r="271">
      <c r="F271" s="3"/>
      <c r="H271" s="3"/>
      <c r="I271" s="3"/>
      <c r="L271" s="3"/>
    </row>
    <row r="272">
      <c r="F272" s="3"/>
      <c r="H272" s="3"/>
      <c r="I272" s="3"/>
      <c r="L272" s="3"/>
    </row>
    <row r="273">
      <c r="F273" s="3"/>
      <c r="H273" s="3"/>
      <c r="I273" s="3"/>
      <c r="L273" s="3"/>
    </row>
    <row r="274">
      <c r="F274" s="3"/>
      <c r="H274" s="3"/>
      <c r="I274" s="3"/>
      <c r="L274" s="3"/>
    </row>
    <row r="275">
      <c r="F275" s="3"/>
      <c r="H275" s="3"/>
      <c r="I275" s="3"/>
      <c r="L275" s="3"/>
    </row>
    <row r="276">
      <c r="F276" s="3"/>
      <c r="H276" s="3"/>
      <c r="I276" s="3"/>
      <c r="L276" s="3"/>
    </row>
    <row r="277">
      <c r="F277" s="3"/>
      <c r="H277" s="3"/>
      <c r="I277" s="3"/>
      <c r="L277" s="3"/>
    </row>
    <row r="278">
      <c r="F278" s="3"/>
      <c r="H278" s="3"/>
      <c r="I278" s="3"/>
      <c r="L278" s="3"/>
    </row>
    <row r="279">
      <c r="F279" s="3"/>
      <c r="H279" s="3"/>
      <c r="I279" s="3"/>
      <c r="L279" s="3"/>
    </row>
    <row r="280">
      <c r="F280" s="3"/>
      <c r="H280" s="3"/>
      <c r="I280" s="3"/>
      <c r="L280" s="3"/>
    </row>
    <row r="281">
      <c r="F281" s="3"/>
      <c r="H281" s="3"/>
      <c r="I281" s="3"/>
      <c r="L281" s="3"/>
    </row>
    <row r="282">
      <c r="F282" s="3"/>
      <c r="H282" s="3"/>
      <c r="I282" s="3"/>
      <c r="L282" s="3"/>
    </row>
    <row r="283">
      <c r="F283" s="3"/>
      <c r="H283" s="3"/>
      <c r="I283" s="3"/>
      <c r="L283" s="3"/>
    </row>
    <row r="284">
      <c r="F284" s="3"/>
      <c r="H284" s="3"/>
      <c r="I284" s="3"/>
      <c r="L284" s="3"/>
    </row>
    <row r="285">
      <c r="F285" s="3"/>
      <c r="H285" s="3"/>
      <c r="I285" s="3"/>
      <c r="L285" s="3"/>
    </row>
    <row r="286">
      <c r="F286" s="3"/>
      <c r="H286" s="3"/>
      <c r="I286" s="3"/>
      <c r="L286" s="3"/>
    </row>
    <row r="287">
      <c r="F287" s="3"/>
      <c r="H287" s="3"/>
      <c r="I287" s="3"/>
      <c r="L287" s="3"/>
    </row>
    <row r="288">
      <c r="F288" s="3"/>
      <c r="H288" s="3"/>
      <c r="I288" s="3"/>
      <c r="L288" s="3"/>
    </row>
    <row r="289">
      <c r="F289" s="3"/>
      <c r="H289" s="3"/>
      <c r="I289" s="3"/>
      <c r="L289" s="3"/>
    </row>
    <row r="290">
      <c r="F290" s="3"/>
      <c r="H290" s="3"/>
      <c r="I290" s="3"/>
      <c r="L290" s="3"/>
    </row>
    <row r="291">
      <c r="F291" s="3"/>
      <c r="H291" s="3"/>
      <c r="I291" s="3"/>
      <c r="L291" s="3"/>
    </row>
    <row r="292">
      <c r="F292" s="3"/>
      <c r="H292" s="3"/>
      <c r="I292" s="3"/>
      <c r="L292" s="3"/>
    </row>
    <row r="293">
      <c r="F293" s="3"/>
      <c r="H293" s="3"/>
      <c r="I293" s="3"/>
      <c r="L293" s="3"/>
    </row>
    <row r="294">
      <c r="F294" s="3"/>
      <c r="H294" s="3"/>
      <c r="I294" s="3"/>
      <c r="L294" s="3"/>
    </row>
    <row r="295">
      <c r="F295" s="3"/>
      <c r="H295" s="3"/>
      <c r="I295" s="3"/>
      <c r="L295" s="3"/>
    </row>
    <row r="296">
      <c r="F296" s="3"/>
      <c r="H296" s="3"/>
      <c r="I296" s="3"/>
      <c r="L296" s="3"/>
    </row>
    <row r="297">
      <c r="F297" s="3"/>
      <c r="H297" s="3"/>
      <c r="I297" s="3"/>
      <c r="L297" s="3"/>
    </row>
    <row r="298">
      <c r="F298" s="3"/>
      <c r="H298" s="3"/>
      <c r="I298" s="3"/>
      <c r="L298" s="3"/>
    </row>
    <row r="299">
      <c r="F299" s="3"/>
      <c r="H299" s="3"/>
      <c r="I299" s="3"/>
      <c r="L299" s="3"/>
    </row>
    <row r="300">
      <c r="F300" s="3"/>
      <c r="H300" s="3"/>
      <c r="I300" s="3"/>
      <c r="L300" s="3"/>
    </row>
    <row r="301">
      <c r="F301" s="3"/>
      <c r="H301" s="3"/>
      <c r="I301" s="3"/>
      <c r="L301" s="3"/>
    </row>
    <row r="302">
      <c r="F302" s="3"/>
      <c r="H302" s="3"/>
      <c r="I302" s="3"/>
      <c r="L302" s="3"/>
    </row>
    <row r="303">
      <c r="F303" s="3"/>
      <c r="H303" s="3"/>
      <c r="I303" s="3"/>
      <c r="L303" s="3"/>
    </row>
    <row r="304">
      <c r="F304" s="3"/>
      <c r="H304" s="3"/>
      <c r="I304" s="3"/>
      <c r="L304" s="3"/>
    </row>
    <row r="305">
      <c r="F305" s="3"/>
      <c r="H305" s="3"/>
      <c r="I305" s="3"/>
      <c r="L305" s="3"/>
    </row>
    <row r="306">
      <c r="F306" s="3"/>
      <c r="H306" s="3"/>
      <c r="I306" s="3"/>
      <c r="L306" s="3"/>
    </row>
    <row r="307">
      <c r="F307" s="3"/>
      <c r="H307" s="3"/>
      <c r="I307" s="3"/>
      <c r="L307" s="3"/>
    </row>
    <row r="308">
      <c r="F308" s="3"/>
      <c r="H308" s="3"/>
      <c r="I308" s="3"/>
      <c r="L308" s="3"/>
    </row>
    <row r="309">
      <c r="F309" s="3"/>
      <c r="H309" s="3"/>
      <c r="I309" s="3"/>
      <c r="L309" s="3"/>
    </row>
    <row r="310">
      <c r="F310" s="3"/>
      <c r="H310" s="3"/>
      <c r="I310" s="3"/>
      <c r="L310" s="3"/>
    </row>
    <row r="311">
      <c r="F311" s="3"/>
      <c r="H311" s="3"/>
      <c r="I311" s="3"/>
      <c r="L311" s="3"/>
    </row>
    <row r="312">
      <c r="F312" s="3"/>
      <c r="H312" s="3"/>
      <c r="I312" s="3"/>
      <c r="L312" s="3"/>
    </row>
    <row r="313">
      <c r="F313" s="3"/>
      <c r="H313" s="3"/>
      <c r="I313" s="3"/>
      <c r="L313" s="3"/>
    </row>
    <row r="314">
      <c r="F314" s="3"/>
      <c r="H314" s="3"/>
      <c r="I314" s="3"/>
      <c r="L314" s="3"/>
    </row>
    <row r="315">
      <c r="F315" s="3"/>
      <c r="H315" s="3"/>
      <c r="I315" s="3"/>
      <c r="L315" s="3"/>
    </row>
    <row r="316">
      <c r="F316" s="3"/>
      <c r="H316" s="3"/>
      <c r="I316" s="3"/>
      <c r="L316" s="3"/>
    </row>
    <row r="317">
      <c r="F317" s="3"/>
      <c r="H317" s="3"/>
      <c r="I317" s="3"/>
      <c r="L317" s="3"/>
    </row>
    <row r="318">
      <c r="F318" s="3"/>
      <c r="H318" s="3"/>
      <c r="I318" s="3"/>
      <c r="L318" s="3"/>
    </row>
    <row r="319">
      <c r="F319" s="3"/>
      <c r="H319" s="3"/>
      <c r="I319" s="3"/>
      <c r="L319" s="3"/>
    </row>
    <row r="320">
      <c r="F320" s="3"/>
      <c r="H320" s="3"/>
      <c r="I320" s="3"/>
      <c r="L320" s="3"/>
    </row>
    <row r="321">
      <c r="F321" s="3"/>
      <c r="H321" s="3"/>
      <c r="I321" s="3"/>
      <c r="L321" s="3"/>
    </row>
    <row r="322">
      <c r="F322" s="3"/>
      <c r="H322" s="3"/>
      <c r="I322" s="3"/>
      <c r="L322" s="3"/>
    </row>
    <row r="323">
      <c r="F323" s="3"/>
      <c r="H323" s="3"/>
      <c r="I323" s="3"/>
      <c r="L323" s="3"/>
    </row>
    <row r="324">
      <c r="F324" s="3"/>
      <c r="H324" s="3"/>
      <c r="I324" s="3"/>
      <c r="L324" s="3"/>
    </row>
    <row r="325">
      <c r="F325" s="3"/>
      <c r="H325" s="3"/>
      <c r="I325" s="3"/>
      <c r="L325" s="3"/>
    </row>
    <row r="326">
      <c r="F326" s="3"/>
      <c r="H326" s="3"/>
      <c r="I326" s="3"/>
      <c r="L326" s="3"/>
    </row>
    <row r="327">
      <c r="F327" s="3"/>
      <c r="H327" s="3"/>
      <c r="I327" s="3"/>
      <c r="L327" s="3"/>
    </row>
    <row r="328">
      <c r="F328" s="3"/>
      <c r="H328" s="3"/>
      <c r="I328" s="3"/>
      <c r="L328" s="3"/>
    </row>
    <row r="329">
      <c r="F329" s="3"/>
      <c r="H329" s="3"/>
      <c r="I329" s="3"/>
      <c r="L329" s="3"/>
    </row>
    <row r="330">
      <c r="F330" s="3"/>
      <c r="H330" s="3"/>
      <c r="I330" s="3"/>
      <c r="L330" s="3"/>
    </row>
    <row r="331">
      <c r="F331" s="3"/>
      <c r="H331" s="3"/>
      <c r="I331" s="3"/>
      <c r="L331" s="3"/>
    </row>
    <row r="332">
      <c r="F332" s="3"/>
      <c r="H332" s="3"/>
      <c r="I332" s="3"/>
      <c r="L332" s="3"/>
    </row>
    <row r="333">
      <c r="F333" s="3"/>
      <c r="H333" s="3"/>
      <c r="I333" s="3"/>
      <c r="L333" s="3"/>
    </row>
    <row r="334">
      <c r="F334" s="3"/>
      <c r="H334" s="3"/>
      <c r="I334" s="3"/>
      <c r="L334" s="3"/>
    </row>
    <row r="335">
      <c r="F335" s="3"/>
      <c r="H335" s="3"/>
      <c r="I335" s="3"/>
      <c r="L335" s="3"/>
    </row>
    <row r="336">
      <c r="F336" s="3"/>
      <c r="H336" s="3"/>
      <c r="I336" s="3"/>
      <c r="L336" s="3"/>
    </row>
    <row r="337">
      <c r="F337" s="3"/>
      <c r="H337" s="3"/>
      <c r="I337" s="3"/>
      <c r="L337" s="3"/>
    </row>
    <row r="338">
      <c r="F338" s="3"/>
      <c r="H338" s="3"/>
      <c r="I338" s="3"/>
      <c r="L338" s="3"/>
    </row>
    <row r="339">
      <c r="F339" s="3"/>
      <c r="H339" s="3"/>
      <c r="I339" s="3"/>
      <c r="L339" s="3"/>
    </row>
    <row r="340">
      <c r="F340" s="3"/>
      <c r="H340" s="3"/>
      <c r="I340" s="3"/>
      <c r="L340" s="3"/>
    </row>
    <row r="341">
      <c r="F341" s="3"/>
      <c r="H341" s="3"/>
      <c r="I341" s="3"/>
      <c r="L341" s="3"/>
    </row>
    <row r="342">
      <c r="F342" s="3"/>
      <c r="H342" s="3"/>
      <c r="I342" s="3"/>
      <c r="L342" s="3"/>
    </row>
    <row r="343">
      <c r="F343" s="3"/>
      <c r="H343" s="3"/>
      <c r="I343" s="3"/>
      <c r="L343" s="3"/>
    </row>
    <row r="344">
      <c r="F344" s="3"/>
      <c r="H344" s="3"/>
      <c r="I344" s="3"/>
      <c r="L344" s="3"/>
    </row>
    <row r="345">
      <c r="F345" s="3"/>
      <c r="H345" s="3"/>
      <c r="I345" s="3"/>
      <c r="L345" s="3"/>
    </row>
    <row r="346">
      <c r="F346" s="3"/>
      <c r="H346" s="3"/>
      <c r="I346" s="3"/>
      <c r="L346" s="3"/>
    </row>
    <row r="347">
      <c r="F347" s="3"/>
      <c r="H347" s="3"/>
      <c r="I347" s="3"/>
      <c r="L347" s="3"/>
    </row>
    <row r="348">
      <c r="F348" s="3"/>
      <c r="H348" s="3"/>
      <c r="I348" s="3"/>
      <c r="L348" s="3"/>
    </row>
    <row r="349">
      <c r="F349" s="3"/>
      <c r="H349" s="3"/>
      <c r="I349" s="3"/>
      <c r="L349" s="3"/>
    </row>
    <row r="350">
      <c r="F350" s="3"/>
      <c r="H350" s="3"/>
      <c r="I350" s="3"/>
      <c r="L350" s="3"/>
    </row>
    <row r="351">
      <c r="F351" s="3"/>
      <c r="H351" s="3"/>
      <c r="I351" s="3"/>
      <c r="L351" s="3"/>
    </row>
    <row r="352">
      <c r="F352" s="3"/>
      <c r="H352" s="3"/>
      <c r="I352" s="3"/>
      <c r="L352" s="3"/>
    </row>
    <row r="353">
      <c r="F353" s="3"/>
      <c r="H353" s="3"/>
      <c r="I353" s="3"/>
      <c r="L353" s="3"/>
    </row>
    <row r="354">
      <c r="F354" s="3"/>
      <c r="H354" s="3"/>
      <c r="I354" s="3"/>
      <c r="L354" s="3"/>
    </row>
    <row r="355">
      <c r="F355" s="3"/>
      <c r="H355" s="3"/>
      <c r="I355" s="3"/>
      <c r="L355" s="3"/>
    </row>
    <row r="356">
      <c r="F356" s="3"/>
      <c r="H356" s="3"/>
      <c r="I356" s="3"/>
      <c r="L356" s="3"/>
    </row>
    <row r="357">
      <c r="F357" s="3"/>
      <c r="H357" s="3"/>
      <c r="I357" s="3"/>
      <c r="L357" s="3"/>
    </row>
    <row r="358">
      <c r="F358" s="3"/>
      <c r="H358" s="3"/>
      <c r="I358" s="3"/>
      <c r="L358" s="3"/>
    </row>
    <row r="359">
      <c r="F359" s="3"/>
      <c r="H359" s="3"/>
      <c r="I359" s="3"/>
      <c r="L359" s="3"/>
    </row>
    <row r="360">
      <c r="F360" s="3"/>
      <c r="H360" s="3"/>
      <c r="I360" s="3"/>
      <c r="L360" s="3"/>
    </row>
    <row r="361">
      <c r="F361" s="3"/>
      <c r="H361" s="3"/>
      <c r="I361" s="3"/>
      <c r="L361" s="3"/>
    </row>
    <row r="362">
      <c r="F362" s="3"/>
      <c r="H362" s="3"/>
      <c r="I362" s="3"/>
      <c r="L362" s="3"/>
    </row>
    <row r="363">
      <c r="F363" s="3"/>
      <c r="H363" s="3"/>
      <c r="I363" s="3"/>
      <c r="L363" s="3"/>
    </row>
    <row r="364">
      <c r="F364" s="3"/>
      <c r="H364" s="3"/>
      <c r="I364" s="3"/>
      <c r="L364" s="3"/>
    </row>
    <row r="365">
      <c r="F365" s="3"/>
      <c r="H365" s="3"/>
      <c r="I365" s="3"/>
      <c r="L365" s="3"/>
    </row>
    <row r="366">
      <c r="F366" s="3"/>
      <c r="H366" s="3"/>
      <c r="I366" s="3"/>
      <c r="L366" s="3"/>
    </row>
    <row r="367">
      <c r="F367" s="3"/>
      <c r="H367" s="3"/>
      <c r="I367" s="3"/>
      <c r="L367" s="3"/>
    </row>
    <row r="368">
      <c r="F368" s="3"/>
      <c r="H368" s="3"/>
      <c r="I368" s="3"/>
      <c r="L368" s="3"/>
    </row>
    <row r="369">
      <c r="F369" s="3"/>
      <c r="H369" s="3"/>
      <c r="I369" s="3"/>
      <c r="L369" s="3"/>
    </row>
    <row r="370">
      <c r="F370" s="3"/>
      <c r="H370" s="3"/>
      <c r="I370" s="3"/>
      <c r="L370" s="3"/>
    </row>
    <row r="371">
      <c r="F371" s="3"/>
      <c r="H371" s="3"/>
      <c r="I371" s="3"/>
      <c r="L371" s="3"/>
    </row>
    <row r="372">
      <c r="F372" s="3"/>
      <c r="H372" s="3"/>
      <c r="I372" s="3"/>
      <c r="L372" s="3"/>
    </row>
    <row r="373">
      <c r="F373" s="3"/>
      <c r="H373" s="3"/>
      <c r="I373" s="3"/>
      <c r="L373" s="3"/>
    </row>
    <row r="374">
      <c r="F374" s="3"/>
      <c r="H374" s="3"/>
      <c r="I374" s="3"/>
      <c r="L374" s="3"/>
    </row>
    <row r="375">
      <c r="F375" s="3"/>
      <c r="H375" s="3"/>
      <c r="I375" s="3"/>
      <c r="L375" s="3"/>
    </row>
    <row r="376">
      <c r="F376" s="3"/>
      <c r="H376" s="3"/>
      <c r="I376" s="3"/>
      <c r="L376" s="3"/>
    </row>
    <row r="377">
      <c r="F377" s="3"/>
      <c r="H377" s="3"/>
      <c r="I377" s="3"/>
      <c r="L377" s="3"/>
    </row>
    <row r="378">
      <c r="F378" s="3"/>
      <c r="H378" s="3"/>
      <c r="I378" s="3"/>
      <c r="L378" s="3"/>
    </row>
    <row r="379">
      <c r="F379" s="3"/>
      <c r="H379" s="3"/>
      <c r="I379" s="3"/>
      <c r="L379" s="3"/>
    </row>
    <row r="380">
      <c r="F380" s="3"/>
      <c r="H380" s="3"/>
      <c r="I380" s="3"/>
      <c r="L380" s="3"/>
    </row>
    <row r="381">
      <c r="F381" s="3"/>
      <c r="H381" s="3"/>
      <c r="I381" s="3"/>
      <c r="L381" s="3"/>
    </row>
    <row r="382">
      <c r="F382" s="3"/>
      <c r="H382" s="3"/>
      <c r="I382" s="3"/>
      <c r="L382" s="3"/>
    </row>
    <row r="383">
      <c r="F383" s="3"/>
      <c r="H383" s="3"/>
      <c r="I383" s="3"/>
      <c r="L383" s="3"/>
    </row>
    <row r="384">
      <c r="F384" s="3"/>
      <c r="H384" s="3"/>
      <c r="I384" s="3"/>
      <c r="L384" s="3"/>
    </row>
    <row r="385">
      <c r="F385" s="3"/>
      <c r="H385" s="3"/>
      <c r="I385" s="3"/>
      <c r="L385" s="3"/>
    </row>
    <row r="386">
      <c r="F386" s="3"/>
      <c r="H386" s="3"/>
      <c r="I386" s="3"/>
      <c r="L386" s="3"/>
    </row>
    <row r="387">
      <c r="F387" s="3"/>
      <c r="H387" s="3"/>
      <c r="I387" s="3"/>
      <c r="L387" s="3"/>
    </row>
    <row r="388">
      <c r="F388" s="3"/>
      <c r="H388" s="3"/>
      <c r="I388" s="3"/>
      <c r="L388" s="3"/>
    </row>
    <row r="389">
      <c r="F389" s="3"/>
      <c r="H389" s="3"/>
      <c r="I389" s="3"/>
      <c r="L389" s="3"/>
    </row>
    <row r="390">
      <c r="F390" s="3"/>
      <c r="H390" s="3"/>
      <c r="I390" s="3"/>
      <c r="L390" s="3"/>
    </row>
    <row r="391">
      <c r="F391" s="3"/>
      <c r="H391" s="3"/>
      <c r="I391" s="3"/>
      <c r="L391" s="3"/>
    </row>
    <row r="392">
      <c r="F392" s="3"/>
      <c r="H392" s="3"/>
      <c r="I392" s="3"/>
      <c r="L392" s="3"/>
    </row>
    <row r="393">
      <c r="F393" s="3"/>
      <c r="H393" s="3"/>
      <c r="I393" s="3"/>
      <c r="L393" s="3"/>
    </row>
    <row r="394">
      <c r="F394" s="3"/>
      <c r="H394" s="3"/>
      <c r="I394" s="3"/>
      <c r="L394" s="3"/>
    </row>
    <row r="395">
      <c r="F395" s="3"/>
      <c r="H395" s="3"/>
      <c r="I395" s="3"/>
      <c r="L395" s="3"/>
    </row>
    <row r="396">
      <c r="F396" s="3"/>
      <c r="H396" s="3"/>
      <c r="I396" s="3"/>
      <c r="L396" s="3"/>
    </row>
    <row r="397">
      <c r="F397" s="3"/>
      <c r="H397" s="3"/>
      <c r="I397" s="3"/>
      <c r="L397" s="3"/>
    </row>
    <row r="398">
      <c r="F398" s="3"/>
      <c r="H398" s="3"/>
      <c r="I398" s="3"/>
      <c r="L398" s="3"/>
    </row>
    <row r="399">
      <c r="F399" s="3"/>
      <c r="H399" s="3"/>
      <c r="I399" s="3"/>
      <c r="L399" s="3"/>
    </row>
    <row r="400">
      <c r="F400" s="3"/>
      <c r="H400" s="3"/>
      <c r="I400" s="3"/>
      <c r="L400" s="3"/>
    </row>
    <row r="401">
      <c r="F401" s="3"/>
      <c r="H401" s="3"/>
      <c r="I401" s="3"/>
      <c r="L401" s="3"/>
    </row>
    <row r="402">
      <c r="F402" s="3"/>
      <c r="H402" s="3"/>
      <c r="I402" s="3"/>
      <c r="L402" s="3"/>
    </row>
    <row r="403">
      <c r="F403" s="3"/>
      <c r="H403" s="3"/>
      <c r="I403" s="3"/>
      <c r="L403" s="3"/>
    </row>
    <row r="404">
      <c r="F404" s="3"/>
      <c r="H404" s="3"/>
      <c r="I404" s="3"/>
      <c r="L404" s="3"/>
    </row>
    <row r="405">
      <c r="F405" s="3"/>
      <c r="H405" s="3"/>
      <c r="I405" s="3"/>
      <c r="L405" s="3"/>
    </row>
    <row r="406">
      <c r="F406" s="3"/>
      <c r="H406" s="3"/>
      <c r="I406" s="3"/>
      <c r="L406" s="3"/>
    </row>
    <row r="407">
      <c r="F407" s="3"/>
      <c r="H407" s="3"/>
      <c r="I407" s="3"/>
      <c r="L407" s="3"/>
    </row>
    <row r="408">
      <c r="F408" s="3"/>
      <c r="H408" s="3"/>
      <c r="I408" s="3"/>
      <c r="L408" s="3"/>
    </row>
    <row r="409">
      <c r="F409" s="3"/>
      <c r="H409" s="3"/>
      <c r="I409" s="3"/>
      <c r="L409" s="3"/>
    </row>
    <row r="410">
      <c r="F410" s="3"/>
      <c r="H410" s="3"/>
      <c r="I410" s="3"/>
      <c r="L410" s="3"/>
    </row>
    <row r="411">
      <c r="F411" s="3"/>
      <c r="H411" s="3"/>
      <c r="I411" s="3"/>
      <c r="L411" s="3"/>
    </row>
    <row r="412">
      <c r="F412" s="3"/>
      <c r="H412" s="3"/>
      <c r="I412" s="3"/>
      <c r="L412" s="3"/>
    </row>
    <row r="413">
      <c r="F413" s="3"/>
      <c r="H413" s="3"/>
      <c r="I413" s="3"/>
      <c r="L413" s="3"/>
    </row>
    <row r="414">
      <c r="F414" s="3"/>
      <c r="H414" s="3"/>
      <c r="I414" s="3"/>
      <c r="L414" s="3"/>
    </row>
    <row r="415">
      <c r="F415" s="3"/>
      <c r="H415" s="3"/>
      <c r="I415" s="3"/>
      <c r="L415" s="3"/>
    </row>
    <row r="416">
      <c r="F416" s="3"/>
      <c r="H416" s="3"/>
      <c r="I416" s="3"/>
      <c r="L416" s="3"/>
    </row>
    <row r="417">
      <c r="F417" s="3"/>
      <c r="H417" s="3"/>
      <c r="I417" s="3"/>
      <c r="L417" s="3"/>
    </row>
    <row r="418">
      <c r="F418" s="3"/>
      <c r="H418" s="3"/>
      <c r="I418" s="3"/>
      <c r="L418" s="3"/>
    </row>
    <row r="419">
      <c r="F419" s="3"/>
      <c r="H419" s="3"/>
      <c r="I419" s="3"/>
      <c r="L419" s="3"/>
    </row>
    <row r="420">
      <c r="F420" s="3"/>
      <c r="H420" s="3"/>
      <c r="I420" s="3"/>
      <c r="L420" s="3"/>
    </row>
    <row r="421">
      <c r="F421" s="3"/>
      <c r="H421" s="3"/>
      <c r="I421" s="3"/>
      <c r="L421" s="3"/>
    </row>
    <row r="422">
      <c r="F422" s="3"/>
      <c r="H422" s="3"/>
      <c r="I422" s="3"/>
      <c r="L422" s="3"/>
    </row>
    <row r="423">
      <c r="F423" s="3"/>
      <c r="H423" s="3"/>
      <c r="I423" s="3"/>
      <c r="L423" s="3"/>
    </row>
    <row r="424">
      <c r="F424" s="3"/>
      <c r="H424" s="3"/>
      <c r="I424" s="3"/>
      <c r="L424" s="3"/>
    </row>
    <row r="425">
      <c r="F425" s="3"/>
      <c r="H425" s="3"/>
      <c r="I425" s="3"/>
      <c r="L425" s="3"/>
    </row>
    <row r="426">
      <c r="F426" s="3"/>
      <c r="H426" s="3"/>
      <c r="I426" s="3"/>
      <c r="L426" s="3"/>
    </row>
    <row r="427">
      <c r="F427" s="3"/>
      <c r="H427" s="3"/>
      <c r="I427" s="3"/>
      <c r="L427" s="3"/>
    </row>
    <row r="428">
      <c r="F428" s="3"/>
      <c r="H428" s="3"/>
      <c r="I428" s="3"/>
      <c r="L428" s="3"/>
    </row>
    <row r="429">
      <c r="F429" s="3"/>
      <c r="H429" s="3"/>
      <c r="I429" s="3"/>
      <c r="L429" s="3"/>
    </row>
    <row r="430">
      <c r="F430" s="3"/>
      <c r="H430" s="3"/>
      <c r="I430" s="3"/>
      <c r="L430" s="3"/>
    </row>
    <row r="431">
      <c r="F431" s="3"/>
      <c r="H431" s="3"/>
      <c r="I431" s="3"/>
      <c r="L431" s="3"/>
    </row>
    <row r="432">
      <c r="F432" s="3"/>
      <c r="H432" s="3"/>
      <c r="I432" s="3"/>
      <c r="L432" s="3"/>
    </row>
    <row r="433">
      <c r="F433" s="3"/>
      <c r="H433" s="3"/>
      <c r="I433" s="3"/>
      <c r="L433" s="3"/>
    </row>
    <row r="434">
      <c r="F434" s="3"/>
      <c r="H434" s="3"/>
      <c r="I434" s="3"/>
      <c r="L434" s="3"/>
    </row>
    <row r="435">
      <c r="F435" s="3"/>
      <c r="H435" s="3"/>
      <c r="I435" s="3"/>
      <c r="L435" s="3"/>
    </row>
    <row r="436">
      <c r="F436" s="3"/>
      <c r="H436" s="3"/>
      <c r="I436" s="3"/>
      <c r="L436" s="3"/>
    </row>
    <row r="437">
      <c r="F437" s="3"/>
      <c r="H437" s="3"/>
      <c r="I437" s="3"/>
      <c r="L437" s="3"/>
    </row>
    <row r="438">
      <c r="F438" s="3"/>
      <c r="H438" s="3"/>
      <c r="I438" s="3"/>
      <c r="L438" s="3"/>
    </row>
    <row r="439">
      <c r="F439" s="3"/>
      <c r="H439" s="3"/>
      <c r="I439" s="3"/>
      <c r="L439" s="3"/>
    </row>
    <row r="440">
      <c r="F440" s="3"/>
      <c r="H440" s="3"/>
      <c r="I440" s="3"/>
      <c r="L440" s="3"/>
    </row>
    <row r="441">
      <c r="F441" s="3"/>
      <c r="H441" s="3"/>
      <c r="I441" s="3"/>
      <c r="L441" s="3"/>
    </row>
    <row r="442">
      <c r="F442" s="3"/>
      <c r="H442" s="3"/>
      <c r="I442" s="3"/>
      <c r="L442" s="3"/>
    </row>
    <row r="443">
      <c r="F443" s="3"/>
      <c r="H443" s="3"/>
      <c r="I443" s="3"/>
      <c r="L443" s="3"/>
    </row>
    <row r="444">
      <c r="F444" s="3"/>
      <c r="H444" s="3"/>
      <c r="I444" s="3"/>
      <c r="L444" s="3"/>
    </row>
    <row r="445">
      <c r="F445" s="3"/>
      <c r="H445" s="3"/>
      <c r="I445" s="3"/>
      <c r="L445" s="3"/>
    </row>
    <row r="446">
      <c r="F446" s="3"/>
      <c r="H446" s="3"/>
      <c r="I446" s="3"/>
      <c r="L446" s="3"/>
    </row>
    <row r="447">
      <c r="F447" s="3"/>
      <c r="H447" s="3"/>
      <c r="I447" s="3"/>
      <c r="L447" s="3"/>
    </row>
    <row r="448">
      <c r="F448" s="3"/>
      <c r="H448" s="3"/>
      <c r="I448" s="3"/>
      <c r="L448" s="3"/>
    </row>
    <row r="449">
      <c r="F449" s="3"/>
      <c r="H449" s="3"/>
      <c r="I449" s="3"/>
      <c r="L449" s="3"/>
    </row>
    <row r="450">
      <c r="F450" s="3"/>
      <c r="H450" s="3"/>
      <c r="I450" s="3"/>
      <c r="L450" s="3"/>
    </row>
    <row r="451">
      <c r="F451" s="3"/>
      <c r="H451" s="3"/>
      <c r="I451" s="3"/>
      <c r="L451" s="3"/>
    </row>
    <row r="452">
      <c r="F452" s="3"/>
      <c r="H452" s="3"/>
      <c r="I452" s="3"/>
      <c r="L452" s="3"/>
    </row>
    <row r="453">
      <c r="F453" s="3"/>
      <c r="H453" s="3"/>
      <c r="I453" s="3"/>
      <c r="L453" s="3"/>
    </row>
    <row r="454">
      <c r="F454" s="3"/>
      <c r="H454" s="3"/>
      <c r="I454" s="3"/>
      <c r="L454" s="3"/>
    </row>
    <row r="455">
      <c r="F455" s="3"/>
      <c r="H455" s="3"/>
      <c r="I455" s="3"/>
      <c r="L455" s="3"/>
    </row>
    <row r="456">
      <c r="F456" s="3"/>
      <c r="H456" s="3"/>
      <c r="I456" s="3"/>
      <c r="L456" s="3"/>
    </row>
    <row r="457">
      <c r="F457" s="3"/>
      <c r="H457" s="3"/>
      <c r="I457" s="3"/>
      <c r="L457" s="3"/>
    </row>
    <row r="458">
      <c r="F458" s="3"/>
      <c r="H458" s="3"/>
      <c r="I458" s="3"/>
      <c r="L458" s="3"/>
    </row>
    <row r="459">
      <c r="F459" s="3"/>
      <c r="H459" s="3"/>
      <c r="I459" s="3"/>
      <c r="L459" s="3"/>
    </row>
    <row r="460">
      <c r="F460" s="3"/>
      <c r="H460" s="3"/>
      <c r="I460" s="3"/>
      <c r="L460" s="3"/>
    </row>
    <row r="461">
      <c r="F461" s="3"/>
      <c r="H461" s="3"/>
      <c r="I461" s="3"/>
      <c r="L461" s="3"/>
    </row>
    <row r="462">
      <c r="F462" s="3"/>
      <c r="H462" s="3"/>
      <c r="I462" s="3"/>
      <c r="L462" s="3"/>
    </row>
    <row r="463">
      <c r="F463" s="3"/>
      <c r="H463" s="3"/>
      <c r="I463" s="3"/>
      <c r="L463" s="3"/>
    </row>
    <row r="464">
      <c r="F464" s="3"/>
      <c r="H464" s="3"/>
      <c r="I464" s="3"/>
      <c r="L464" s="3"/>
    </row>
    <row r="465">
      <c r="F465" s="3"/>
      <c r="H465" s="3"/>
      <c r="I465" s="3"/>
      <c r="L465" s="3"/>
    </row>
    <row r="466">
      <c r="F466" s="3"/>
      <c r="H466" s="3"/>
      <c r="I466" s="3"/>
      <c r="L466" s="3"/>
    </row>
    <row r="467">
      <c r="F467" s="3"/>
      <c r="H467" s="3"/>
      <c r="I467" s="3"/>
      <c r="L467" s="3"/>
    </row>
    <row r="468">
      <c r="F468" s="3"/>
      <c r="H468" s="3"/>
      <c r="I468" s="3"/>
      <c r="L468" s="3"/>
    </row>
    <row r="469">
      <c r="F469" s="3"/>
      <c r="H469" s="3"/>
      <c r="I469" s="3"/>
      <c r="L469" s="3"/>
    </row>
    <row r="470">
      <c r="F470" s="3"/>
      <c r="H470" s="3"/>
      <c r="I470" s="3"/>
      <c r="L470" s="3"/>
    </row>
    <row r="471">
      <c r="F471" s="3"/>
      <c r="H471" s="3"/>
      <c r="I471" s="3"/>
      <c r="L471" s="3"/>
    </row>
    <row r="472">
      <c r="F472" s="3"/>
      <c r="H472" s="3"/>
      <c r="I472" s="3"/>
      <c r="L472" s="3"/>
    </row>
    <row r="473">
      <c r="F473" s="3"/>
      <c r="H473" s="3"/>
      <c r="I473" s="3"/>
      <c r="L473" s="3"/>
    </row>
    <row r="474">
      <c r="F474" s="3"/>
      <c r="H474" s="3"/>
      <c r="I474" s="3"/>
      <c r="L474" s="3"/>
    </row>
    <row r="475">
      <c r="F475" s="3"/>
      <c r="H475" s="3"/>
      <c r="I475" s="3"/>
      <c r="L475" s="3"/>
    </row>
    <row r="476">
      <c r="F476" s="3"/>
      <c r="H476" s="3"/>
      <c r="I476" s="3"/>
      <c r="L476" s="3"/>
    </row>
    <row r="477">
      <c r="F477" s="3"/>
      <c r="H477" s="3"/>
      <c r="I477" s="3"/>
      <c r="L477" s="3"/>
    </row>
    <row r="478">
      <c r="F478" s="3"/>
      <c r="H478" s="3"/>
      <c r="I478" s="3"/>
      <c r="L478" s="3"/>
    </row>
    <row r="479">
      <c r="F479" s="3"/>
      <c r="H479" s="3"/>
      <c r="I479" s="3"/>
      <c r="L479" s="3"/>
    </row>
    <row r="480">
      <c r="F480" s="3"/>
      <c r="H480" s="3"/>
      <c r="I480" s="3"/>
      <c r="L480" s="3"/>
    </row>
    <row r="481">
      <c r="F481" s="3"/>
      <c r="H481" s="3"/>
      <c r="I481" s="3"/>
      <c r="L481" s="3"/>
    </row>
    <row r="482">
      <c r="F482" s="3"/>
      <c r="H482" s="3"/>
      <c r="I482" s="3"/>
      <c r="L482" s="3"/>
    </row>
    <row r="483">
      <c r="F483" s="3"/>
      <c r="H483" s="3"/>
      <c r="I483" s="3"/>
      <c r="L483" s="3"/>
    </row>
    <row r="484">
      <c r="F484" s="3"/>
      <c r="H484" s="3"/>
      <c r="I484" s="3"/>
      <c r="L484" s="3"/>
    </row>
    <row r="485">
      <c r="F485" s="3"/>
      <c r="H485" s="3"/>
      <c r="I485" s="3"/>
      <c r="L485" s="3"/>
    </row>
    <row r="486">
      <c r="F486" s="3"/>
      <c r="H486" s="3"/>
      <c r="I486" s="3"/>
      <c r="L486" s="3"/>
    </row>
    <row r="487">
      <c r="F487" s="3"/>
      <c r="H487" s="3"/>
      <c r="I487" s="3"/>
      <c r="L487" s="3"/>
    </row>
    <row r="488">
      <c r="F488" s="3"/>
      <c r="H488" s="3"/>
      <c r="I488" s="3"/>
      <c r="L488" s="3"/>
    </row>
    <row r="489">
      <c r="F489" s="3"/>
      <c r="H489" s="3"/>
      <c r="I489" s="3"/>
      <c r="L489" s="3"/>
    </row>
    <row r="490">
      <c r="F490" s="3"/>
      <c r="H490" s="3"/>
      <c r="I490" s="3"/>
      <c r="L490" s="3"/>
    </row>
    <row r="491">
      <c r="F491" s="3"/>
      <c r="H491" s="3"/>
      <c r="I491" s="3"/>
      <c r="L491" s="3"/>
    </row>
    <row r="492">
      <c r="F492" s="3"/>
      <c r="H492" s="3"/>
      <c r="I492" s="3"/>
      <c r="L492" s="3"/>
    </row>
    <row r="493">
      <c r="F493" s="3"/>
      <c r="H493" s="3"/>
      <c r="I493" s="3"/>
      <c r="L493" s="3"/>
    </row>
    <row r="494">
      <c r="F494" s="3"/>
      <c r="H494" s="3"/>
      <c r="I494" s="3"/>
      <c r="L494" s="3"/>
    </row>
    <row r="495">
      <c r="F495" s="3"/>
      <c r="H495" s="3"/>
      <c r="I495" s="3"/>
      <c r="L495" s="3"/>
    </row>
    <row r="496">
      <c r="F496" s="3"/>
      <c r="H496" s="3"/>
      <c r="I496" s="3"/>
      <c r="L496" s="3"/>
    </row>
    <row r="497">
      <c r="F497" s="3"/>
      <c r="H497" s="3"/>
      <c r="I497" s="3"/>
      <c r="L497" s="3"/>
    </row>
    <row r="498">
      <c r="F498" s="3"/>
      <c r="H498" s="3"/>
      <c r="I498" s="3"/>
      <c r="L498" s="3"/>
    </row>
    <row r="499">
      <c r="F499" s="3"/>
      <c r="H499" s="3"/>
      <c r="I499" s="3"/>
      <c r="L499" s="3"/>
    </row>
    <row r="500">
      <c r="F500" s="3"/>
      <c r="H500" s="3"/>
      <c r="I500" s="3"/>
      <c r="L500" s="3"/>
    </row>
    <row r="501">
      <c r="F501" s="3"/>
      <c r="H501" s="3"/>
      <c r="I501" s="3"/>
      <c r="L501" s="3"/>
    </row>
    <row r="502">
      <c r="F502" s="3"/>
      <c r="H502" s="3"/>
      <c r="I502" s="3"/>
      <c r="L502" s="3"/>
    </row>
    <row r="503">
      <c r="F503" s="3"/>
      <c r="H503" s="3"/>
      <c r="I503" s="3"/>
      <c r="L503" s="3"/>
    </row>
    <row r="504">
      <c r="F504" s="3"/>
      <c r="H504" s="3"/>
      <c r="I504" s="3"/>
      <c r="L504" s="3"/>
    </row>
    <row r="505">
      <c r="F505" s="3"/>
      <c r="H505" s="3"/>
      <c r="I505" s="3"/>
      <c r="L505" s="3"/>
    </row>
    <row r="506">
      <c r="F506" s="3"/>
      <c r="H506" s="3"/>
      <c r="I506" s="3"/>
      <c r="L506" s="3"/>
    </row>
    <row r="507">
      <c r="F507" s="3"/>
      <c r="H507" s="3"/>
      <c r="I507" s="3"/>
      <c r="L507" s="3"/>
    </row>
    <row r="508">
      <c r="F508" s="3"/>
      <c r="H508" s="3"/>
      <c r="I508" s="3"/>
      <c r="L508" s="3"/>
    </row>
    <row r="509">
      <c r="F509" s="3"/>
      <c r="H509" s="3"/>
      <c r="I509" s="3"/>
      <c r="L509" s="3"/>
    </row>
    <row r="510">
      <c r="F510" s="3"/>
      <c r="H510" s="3"/>
      <c r="I510" s="3"/>
      <c r="L510" s="3"/>
    </row>
    <row r="511">
      <c r="F511" s="3"/>
      <c r="H511" s="3"/>
      <c r="I511" s="3"/>
      <c r="L511" s="3"/>
    </row>
    <row r="512">
      <c r="F512" s="3"/>
      <c r="H512" s="3"/>
      <c r="I512" s="3"/>
      <c r="L512" s="3"/>
    </row>
    <row r="513">
      <c r="F513" s="3"/>
      <c r="H513" s="3"/>
      <c r="I513" s="3"/>
      <c r="L513" s="3"/>
    </row>
    <row r="514">
      <c r="F514" s="3"/>
      <c r="H514" s="3"/>
      <c r="I514" s="3"/>
      <c r="L514" s="3"/>
    </row>
    <row r="515">
      <c r="F515" s="3"/>
      <c r="H515" s="3"/>
      <c r="I515" s="3"/>
      <c r="L515" s="3"/>
    </row>
    <row r="516">
      <c r="F516" s="3"/>
      <c r="H516" s="3"/>
      <c r="I516" s="3"/>
      <c r="L516" s="3"/>
    </row>
    <row r="517">
      <c r="F517" s="3"/>
      <c r="H517" s="3"/>
      <c r="I517" s="3"/>
      <c r="L517" s="3"/>
    </row>
    <row r="518">
      <c r="F518" s="3"/>
      <c r="H518" s="3"/>
      <c r="I518" s="3"/>
      <c r="L518" s="3"/>
    </row>
    <row r="519">
      <c r="F519" s="3"/>
      <c r="H519" s="3"/>
      <c r="I519" s="3"/>
      <c r="L519" s="3"/>
    </row>
    <row r="520">
      <c r="F520" s="3"/>
      <c r="H520" s="3"/>
      <c r="I520" s="3"/>
      <c r="L520" s="3"/>
    </row>
    <row r="521">
      <c r="F521" s="3"/>
      <c r="H521" s="3"/>
      <c r="I521" s="3"/>
      <c r="L521" s="3"/>
    </row>
    <row r="522">
      <c r="F522" s="3"/>
      <c r="H522" s="3"/>
      <c r="I522" s="3"/>
      <c r="L522" s="3"/>
    </row>
    <row r="523">
      <c r="F523" s="3"/>
      <c r="H523" s="3"/>
      <c r="I523" s="3"/>
      <c r="L523" s="3"/>
    </row>
    <row r="524">
      <c r="F524" s="3"/>
      <c r="H524" s="3"/>
      <c r="I524" s="3"/>
      <c r="L524" s="3"/>
    </row>
    <row r="525">
      <c r="F525" s="3"/>
      <c r="H525" s="3"/>
      <c r="I525" s="3"/>
      <c r="L525" s="3"/>
    </row>
    <row r="526">
      <c r="F526" s="3"/>
      <c r="H526" s="3"/>
      <c r="I526" s="3"/>
      <c r="L526" s="3"/>
    </row>
    <row r="527">
      <c r="F527" s="3"/>
      <c r="H527" s="3"/>
      <c r="I527" s="3"/>
      <c r="L527" s="3"/>
    </row>
    <row r="528">
      <c r="F528" s="3"/>
      <c r="H528" s="3"/>
      <c r="I528" s="3"/>
      <c r="L528" s="3"/>
    </row>
    <row r="529">
      <c r="F529" s="3"/>
      <c r="H529" s="3"/>
      <c r="I529" s="3"/>
      <c r="L529" s="3"/>
    </row>
    <row r="530">
      <c r="F530" s="3"/>
      <c r="H530" s="3"/>
      <c r="I530" s="3"/>
      <c r="L530" s="3"/>
    </row>
    <row r="531">
      <c r="F531" s="3"/>
      <c r="H531" s="3"/>
      <c r="I531" s="3"/>
      <c r="L531" s="3"/>
    </row>
    <row r="532">
      <c r="F532" s="3"/>
      <c r="H532" s="3"/>
      <c r="I532" s="3"/>
      <c r="L532" s="3"/>
    </row>
    <row r="533">
      <c r="F533" s="3"/>
      <c r="H533" s="3"/>
      <c r="I533" s="3"/>
      <c r="L533" s="3"/>
    </row>
    <row r="534">
      <c r="F534" s="3"/>
      <c r="H534" s="3"/>
      <c r="I534" s="3"/>
      <c r="L534" s="3"/>
    </row>
    <row r="535">
      <c r="F535" s="3"/>
      <c r="H535" s="3"/>
      <c r="I535" s="3"/>
      <c r="L535" s="3"/>
    </row>
    <row r="536">
      <c r="F536" s="3"/>
      <c r="H536" s="3"/>
      <c r="I536" s="3"/>
      <c r="L536" s="3"/>
    </row>
    <row r="537">
      <c r="F537" s="3"/>
      <c r="H537" s="3"/>
      <c r="I537" s="3"/>
      <c r="L537" s="3"/>
    </row>
    <row r="538">
      <c r="F538" s="3"/>
      <c r="H538" s="3"/>
      <c r="I538" s="3"/>
      <c r="L538" s="3"/>
    </row>
    <row r="539">
      <c r="F539" s="3"/>
      <c r="H539" s="3"/>
      <c r="I539" s="3"/>
      <c r="L539" s="3"/>
    </row>
    <row r="540">
      <c r="F540" s="3"/>
      <c r="H540" s="3"/>
      <c r="I540" s="3"/>
      <c r="L540" s="3"/>
    </row>
    <row r="541">
      <c r="F541" s="3"/>
      <c r="H541" s="3"/>
      <c r="I541" s="3"/>
      <c r="L541" s="3"/>
    </row>
    <row r="542">
      <c r="F542" s="3"/>
      <c r="H542" s="3"/>
      <c r="I542" s="3"/>
      <c r="L542" s="3"/>
    </row>
    <row r="543">
      <c r="F543" s="3"/>
      <c r="H543" s="3"/>
      <c r="I543" s="3"/>
      <c r="L543" s="3"/>
    </row>
    <row r="544">
      <c r="F544" s="3"/>
      <c r="H544" s="3"/>
      <c r="I544" s="3"/>
      <c r="L544" s="3"/>
    </row>
    <row r="545">
      <c r="F545" s="3"/>
      <c r="H545" s="3"/>
      <c r="I545" s="3"/>
      <c r="L545" s="3"/>
    </row>
    <row r="546">
      <c r="F546" s="3"/>
      <c r="H546" s="3"/>
      <c r="I546" s="3"/>
      <c r="L546" s="3"/>
    </row>
    <row r="547">
      <c r="F547" s="3"/>
      <c r="H547" s="3"/>
      <c r="I547" s="3"/>
      <c r="L547" s="3"/>
    </row>
    <row r="548">
      <c r="F548" s="3"/>
      <c r="H548" s="3"/>
      <c r="I548" s="3"/>
      <c r="L548" s="3"/>
    </row>
    <row r="549">
      <c r="F549" s="3"/>
      <c r="H549" s="3"/>
      <c r="I549" s="3"/>
      <c r="L549" s="3"/>
    </row>
    <row r="550">
      <c r="F550" s="3"/>
      <c r="H550" s="3"/>
      <c r="I550" s="3"/>
      <c r="L550" s="3"/>
    </row>
    <row r="551">
      <c r="F551" s="3"/>
      <c r="H551" s="3"/>
      <c r="I551" s="3"/>
      <c r="L551" s="3"/>
    </row>
    <row r="552">
      <c r="F552" s="3"/>
      <c r="H552" s="3"/>
      <c r="I552" s="3"/>
      <c r="L552" s="3"/>
    </row>
    <row r="553">
      <c r="F553" s="3"/>
      <c r="H553" s="3"/>
      <c r="I553" s="3"/>
      <c r="L553" s="3"/>
    </row>
    <row r="554">
      <c r="F554" s="3"/>
      <c r="H554" s="3"/>
      <c r="I554" s="3"/>
      <c r="L554" s="3"/>
    </row>
    <row r="555">
      <c r="F555" s="3"/>
      <c r="H555" s="3"/>
      <c r="I555" s="3"/>
      <c r="L555" s="3"/>
    </row>
    <row r="556">
      <c r="F556" s="3"/>
      <c r="H556" s="3"/>
      <c r="I556" s="3"/>
      <c r="L556" s="3"/>
    </row>
    <row r="557">
      <c r="F557" s="3"/>
      <c r="H557" s="3"/>
      <c r="I557" s="3"/>
      <c r="L557" s="3"/>
    </row>
    <row r="558">
      <c r="F558" s="3"/>
      <c r="H558" s="3"/>
      <c r="I558" s="3"/>
      <c r="L558" s="3"/>
    </row>
    <row r="559">
      <c r="F559" s="3"/>
      <c r="H559" s="3"/>
      <c r="I559" s="3"/>
      <c r="L559" s="3"/>
    </row>
    <row r="560">
      <c r="F560" s="3"/>
      <c r="H560" s="3"/>
      <c r="I560" s="3"/>
      <c r="L560" s="3"/>
    </row>
    <row r="561">
      <c r="F561" s="3"/>
      <c r="H561" s="3"/>
      <c r="I561" s="3"/>
      <c r="L561" s="3"/>
    </row>
    <row r="562">
      <c r="F562" s="3"/>
      <c r="H562" s="3"/>
      <c r="I562" s="3"/>
      <c r="L562" s="3"/>
    </row>
    <row r="563">
      <c r="F563" s="3"/>
      <c r="H563" s="3"/>
      <c r="I563" s="3"/>
      <c r="L563" s="3"/>
    </row>
    <row r="564">
      <c r="F564" s="3"/>
      <c r="H564" s="3"/>
      <c r="I564" s="3"/>
      <c r="L564" s="3"/>
    </row>
    <row r="565">
      <c r="F565" s="3"/>
      <c r="H565" s="3"/>
      <c r="I565" s="3"/>
      <c r="L565" s="3"/>
    </row>
    <row r="566">
      <c r="F566" s="3"/>
      <c r="H566" s="3"/>
      <c r="I566" s="3"/>
      <c r="L566" s="3"/>
    </row>
    <row r="567">
      <c r="F567" s="3"/>
      <c r="H567" s="3"/>
      <c r="I567" s="3"/>
      <c r="L567" s="3"/>
    </row>
    <row r="568">
      <c r="F568" s="3"/>
      <c r="H568" s="3"/>
      <c r="I568" s="3"/>
      <c r="L568" s="3"/>
    </row>
    <row r="569">
      <c r="F569" s="3"/>
      <c r="H569" s="3"/>
      <c r="I569" s="3"/>
      <c r="L569" s="3"/>
    </row>
    <row r="570">
      <c r="F570" s="3"/>
      <c r="H570" s="3"/>
      <c r="I570" s="3"/>
      <c r="L570" s="3"/>
    </row>
    <row r="571">
      <c r="F571" s="3"/>
      <c r="H571" s="3"/>
      <c r="I571" s="3"/>
      <c r="L571" s="3"/>
    </row>
    <row r="572">
      <c r="F572" s="3"/>
      <c r="H572" s="3"/>
      <c r="I572" s="3"/>
      <c r="L572" s="3"/>
    </row>
    <row r="573">
      <c r="F573" s="3"/>
      <c r="H573" s="3"/>
      <c r="I573" s="3"/>
      <c r="L573" s="3"/>
    </row>
    <row r="574">
      <c r="F574" s="3"/>
      <c r="H574" s="3"/>
      <c r="I574" s="3"/>
      <c r="L574" s="3"/>
    </row>
    <row r="575">
      <c r="F575" s="3"/>
      <c r="H575" s="3"/>
      <c r="I575" s="3"/>
      <c r="L575" s="3"/>
    </row>
    <row r="576">
      <c r="F576" s="3"/>
      <c r="H576" s="3"/>
      <c r="I576" s="3"/>
      <c r="L576" s="3"/>
    </row>
    <row r="577">
      <c r="F577" s="3"/>
      <c r="H577" s="3"/>
      <c r="I577" s="3"/>
      <c r="L577" s="3"/>
    </row>
    <row r="578">
      <c r="F578" s="3"/>
      <c r="H578" s="3"/>
      <c r="I578" s="3"/>
      <c r="L578" s="3"/>
    </row>
    <row r="579">
      <c r="F579" s="3"/>
      <c r="H579" s="3"/>
      <c r="I579" s="3"/>
      <c r="L579" s="3"/>
    </row>
    <row r="580">
      <c r="F580" s="3"/>
      <c r="H580" s="3"/>
      <c r="I580" s="3"/>
      <c r="L580" s="3"/>
    </row>
    <row r="581">
      <c r="F581" s="3"/>
      <c r="H581" s="3"/>
      <c r="I581" s="3"/>
      <c r="L581" s="3"/>
    </row>
    <row r="582">
      <c r="F582" s="3"/>
      <c r="H582" s="3"/>
      <c r="I582" s="3"/>
      <c r="L582" s="3"/>
    </row>
    <row r="583">
      <c r="F583" s="3"/>
      <c r="H583" s="3"/>
      <c r="I583" s="3"/>
      <c r="L583" s="3"/>
    </row>
    <row r="584">
      <c r="F584" s="3"/>
      <c r="H584" s="3"/>
      <c r="I584" s="3"/>
      <c r="L584" s="3"/>
    </row>
    <row r="585">
      <c r="F585" s="3"/>
      <c r="H585" s="3"/>
      <c r="I585" s="3"/>
      <c r="L585" s="3"/>
    </row>
    <row r="586">
      <c r="F586" s="3"/>
      <c r="H586" s="3"/>
      <c r="I586" s="3"/>
      <c r="L586" s="3"/>
    </row>
    <row r="587">
      <c r="F587" s="3"/>
      <c r="H587" s="3"/>
      <c r="I587" s="3"/>
      <c r="L587" s="3"/>
    </row>
    <row r="588">
      <c r="F588" s="3"/>
      <c r="H588" s="3"/>
      <c r="I588" s="3"/>
      <c r="L588" s="3"/>
    </row>
    <row r="589">
      <c r="F589" s="3"/>
      <c r="H589" s="3"/>
      <c r="I589" s="3"/>
      <c r="L589" s="3"/>
    </row>
    <row r="590">
      <c r="F590" s="3"/>
      <c r="H590" s="3"/>
      <c r="I590" s="3"/>
      <c r="L590" s="3"/>
    </row>
    <row r="591">
      <c r="F591" s="3"/>
      <c r="H591" s="3"/>
      <c r="I591" s="3"/>
      <c r="L591" s="3"/>
    </row>
    <row r="592">
      <c r="F592" s="3"/>
      <c r="H592" s="3"/>
      <c r="I592" s="3"/>
      <c r="L592" s="3"/>
    </row>
    <row r="593">
      <c r="F593" s="3"/>
      <c r="H593" s="3"/>
      <c r="I593" s="3"/>
      <c r="L593" s="3"/>
    </row>
    <row r="594">
      <c r="F594" s="3"/>
      <c r="H594" s="3"/>
      <c r="I594" s="3"/>
      <c r="L594" s="3"/>
    </row>
    <row r="595">
      <c r="F595" s="3"/>
      <c r="H595" s="3"/>
      <c r="I595" s="3"/>
      <c r="L595" s="3"/>
    </row>
    <row r="596">
      <c r="F596" s="3"/>
      <c r="H596" s="3"/>
      <c r="I596" s="3"/>
      <c r="L596" s="3"/>
    </row>
    <row r="597">
      <c r="F597" s="3"/>
      <c r="H597" s="3"/>
      <c r="I597" s="3"/>
      <c r="L597" s="3"/>
    </row>
    <row r="598">
      <c r="F598" s="3"/>
      <c r="H598" s="3"/>
      <c r="I598" s="3"/>
      <c r="L598" s="3"/>
    </row>
    <row r="599">
      <c r="F599" s="3"/>
      <c r="H599" s="3"/>
      <c r="I599" s="3"/>
      <c r="L599" s="3"/>
    </row>
    <row r="600">
      <c r="F600" s="3"/>
      <c r="H600" s="3"/>
      <c r="I600" s="3"/>
      <c r="L600" s="3"/>
    </row>
    <row r="601">
      <c r="F601" s="3"/>
      <c r="H601" s="3"/>
      <c r="I601" s="3"/>
      <c r="L601" s="3"/>
    </row>
    <row r="602">
      <c r="F602" s="3"/>
      <c r="H602" s="3"/>
      <c r="I602" s="3"/>
      <c r="L602" s="3"/>
    </row>
    <row r="603">
      <c r="F603" s="3"/>
      <c r="H603" s="3"/>
      <c r="I603" s="3"/>
      <c r="L603" s="3"/>
    </row>
    <row r="604">
      <c r="F604" s="3"/>
      <c r="H604" s="3"/>
      <c r="I604" s="3"/>
      <c r="L604" s="3"/>
    </row>
    <row r="605">
      <c r="F605" s="3"/>
      <c r="H605" s="3"/>
      <c r="I605" s="3"/>
      <c r="L605" s="3"/>
    </row>
    <row r="606">
      <c r="F606" s="3"/>
      <c r="H606" s="3"/>
      <c r="I606" s="3"/>
      <c r="L606" s="3"/>
    </row>
    <row r="607">
      <c r="F607" s="3"/>
      <c r="H607" s="3"/>
      <c r="I607" s="3"/>
      <c r="L607" s="3"/>
    </row>
    <row r="608">
      <c r="F608" s="3"/>
      <c r="H608" s="3"/>
      <c r="I608" s="3"/>
      <c r="L608" s="3"/>
    </row>
    <row r="609">
      <c r="F609" s="3"/>
      <c r="H609" s="3"/>
      <c r="I609" s="3"/>
      <c r="L609" s="3"/>
    </row>
    <row r="610">
      <c r="F610" s="3"/>
      <c r="H610" s="3"/>
      <c r="I610" s="3"/>
      <c r="L610" s="3"/>
    </row>
    <row r="611">
      <c r="F611" s="3"/>
      <c r="H611" s="3"/>
      <c r="I611" s="3"/>
      <c r="L611" s="3"/>
    </row>
    <row r="612">
      <c r="F612" s="3"/>
      <c r="H612" s="3"/>
      <c r="I612" s="3"/>
      <c r="L612" s="3"/>
    </row>
    <row r="613">
      <c r="F613" s="3"/>
      <c r="H613" s="3"/>
      <c r="I613" s="3"/>
      <c r="L613" s="3"/>
    </row>
    <row r="614">
      <c r="F614" s="3"/>
      <c r="H614" s="3"/>
      <c r="I614" s="3"/>
      <c r="L614" s="3"/>
    </row>
    <row r="615">
      <c r="F615" s="3"/>
      <c r="H615" s="3"/>
      <c r="I615" s="3"/>
      <c r="L615" s="3"/>
    </row>
    <row r="616">
      <c r="F616" s="3"/>
      <c r="H616" s="3"/>
      <c r="I616" s="3"/>
      <c r="L616" s="3"/>
    </row>
    <row r="617">
      <c r="F617" s="3"/>
      <c r="H617" s="3"/>
      <c r="I617" s="3"/>
      <c r="L617" s="3"/>
    </row>
    <row r="618">
      <c r="F618" s="3"/>
      <c r="H618" s="3"/>
      <c r="I618" s="3"/>
      <c r="L618" s="3"/>
    </row>
    <row r="619">
      <c r="F619" s="3"/>
      <c r="H619" s="3"/>
      <c r="I619" s="3"/>
      <c r="L619" s="3"/>
    </row>
    <row r="620">
      <c r="F620" s="3"/>
      <c r="H620" s="3"/>
      <c r="I620" s="3"/>
      <c r="L620" s="3"/>
    </row>
    <row r="621">
      <c r="F621" s="3"/>
      <c r="H621" s="3"/>
      <c r="I621" s="3"/>
      <c r="L621" s="3"/>
    </row>
    <row r="622">
      <c r="F622" s="3"/>
      <c r="H622" s="3"/>
      <c r="I622" s="3"/>
      <c r="L622" s="3"/>
    </row>
    <row r="623">
      <c r="F623" s="3"/>
      <c r="H623" s="3"/>
      <c r="I623" s="3"/>
      <c r="L623" s="3"/>
    </row>
    <row r="624">
      <c r="F624" s="3"/>
      <c r="H624" s="3"/>
      <c r="I624" s="3"/>
      <c r="L624" s="3"/>
    </row>
    <row r="625">
      <c r="F625" s="3"/>
      <c r="H625" s="3"/>
      <c r="I625" s="3"/>
      <c r="L625" s="3"/>
    </row>
    <row r="626">
      <c r="F626" s="3"/>
      <c r="H626" s="3"/>
      <c r="I626" s="3"/>
      <c r="L626" s="3"/>
    </row>
    <row r="627">
      <c r="F627" s="3"/>
      <c r="H627" s="3"/>
      <c r="I627" s="3"/>
      <c r="L627" s="3"/>
    </row>
    <row r="628">
      <c r="F628" s="3"/>
      <c r="H628" s="3"/>
      <c r="I628" s="3"/>
      <c r="L628" s="3"/>
    </row>
    <row r="629">
      <c r="F629" s="3"/>
      <c r="H629" s="3"/>
      <c r="I629" s="3"/>
      <c r="L629" s="3"/>
    </row>
    <row r="630">
      <c r="F630" s="3"/>
      <c r="H630" s="3"/>
      <c r="I630" s="3"/>
      <c r="L630" s="3"/>
    </row>
    <row r="631">
      <c r="F631" s="3"/>
      <c r="H631" s="3"/>
      <c r="I631" s="3"/>
      <c r="L631" s="3"/>
    </row>
    <row r="632">
      <c r="F632" s="3"/>
      <c r="H632" s="3"/>
      <c r="I632" s="3"/>
      <c r="L632" s="3"/>
    </row>
    <row r="633">
      <c r="F633" s="3"/>
      <c r="H633" s="3"/>
      <c r="I633" s="3"/>
      <c r="L633" s="3"/>
    </row>
    <row r="634">
      <c r="F634" s="3"/>
      <c r="H634" s="3"/>
      <c r="I634" s="3"/>
      <c r="L634" s="3"/>
    </row>
    <row r="635">
      <c r="F635" s="3"/>
      <c r="H635" s="3"/>
      <c r="I635" s="3"/>
      <c r="L635" s="3"/>
    </row>
    <row r="636">
      <c r="F636" s="3"/>
      <c r="H636" s="3"/>
      <c r="I636" s="3"/>
      <c r="L636" s="3"/>
    </row>
    <row r="637">
      <c r="F637" s="3"/>
      <c r="H637" s="3"/>
      <c r="I637" s="3"/>
      <c r="L637" s="3"/>
    </row>
    <row r="638">
      <c r="F638" s="3"/>
      <c r="H638" s="3"/>
      <c r="I638" s="3"/>
      <c r="L638" s="3"/>
    </row>
    <row r="639">
      <c r="F639" s="3"/>
      <c r="H639" s="3"/>
      <c r="I639" s="3"/>
      <c r="L639" s="3"/>
    </row>
    <row r="640">
      <c r="F640" s="3"/>
      <c r="H640" s="3"/>
      <c r="I640" s="3"/>
      <c r="L640" s="3"/>
    </row>
    <row r="641">
      <c r="F641" s="3"/>
      <c r="H641" s="3"/>
      <c r="I641" s="3"/>
      <c r="L641" s="3"/>
    </row>
    <row r="642">
      <c r="F642" s="3"/>
      <c r="H642" s="3"/>
      <c r="I642" s="3"/>
      <c r="L642" s="3"/>
    </row>
    <row r="643">
      <c r="F643" s="3"/>
      <c r="H643" s="3"/>
      <c r="I643" s="3"/>
      <c r="L643" s="3"/>
    </row>
    <row r="644">
      <c r="F644" s="3"/>
      <c r="H644" s="3"/>
      <c r="I644" s="3"/>
      <c r="L644" s="3"/>
    </row>
    <row r="645">
      <c r="F645" s="3"/>
      <c r="H645" s="3"/>
      <c r="I645" s="3"/>
      <c r="L645" s="3"/>
    </row>
    <row r="646">
      <c r="F646" s="3"/>
      <c r="H646" s="3"/>
      <c r="I646" s="3"/>
      <c r="L646" s="3"/>
    </row>
    <row r="647">
      <c r="F647" s="3"/>
      <c r="H647" s="3"/>
      <c r="I647" s="3"/>
      <c r="L647" s="3"/>
    </row>
    <row r="648">
      <c r="F648" s="3"/>
      <c r="H648" s="3"/>
      <c r="I648" s="3"/>
      <c r="L648" s="3"/>
    </row>
    <row r="649">
      <c r="F649" s="3"/>
      <c r="H649" s="3"/>
      <c r="I649" s="3"/>
      <c r="L649" s="3"/>
    </row>
    <row r="650">
      <c r="F650" s="3"/>
      <c r="H650" s="3"/>
      <c r="I650" s="3"/>
      <c r="L650" s="3"/>
    </row>
    <row r="651">
      <c r="F651" s="3"/>
      <c r="H651" s="3"/>
      <c r="I651" s="3"/>
      <c r="L651" s="3"/>
    </row>
    <row r="652">
      <c r="F652" s="3"/>
      <c r="H652" s="3"/>
      <c r="I652" s="3"/>
      <c r="L652" s="3"/>
    </row>
    <row r="653">
      <c r="F653" s="3"/>
      <c r="H653" s="3"/>
      <c r="I653" s="3"/>
      <c r="L653" s="3"/>
    </row>
    <row r="654">
      <c r="F654" s="3"/>
      <c r="H654" s="3"/>
      <c r="I654" s="3"/>
      <c r="L654" s="3"/>
    </row>
    <row r="655">
      <c r="F655" s="3"/>
      <c r="H655" s="3"/>
      <c r="I655" s="3"/>
      <c r="L655" s="3"/>
    </row>
    <row r="656">
      <c r="F656" s="3"/>
      <c r="H656" s="3"/>
      <c r="I656" s="3"/>
      <c r="L656" s="3"/>
    </row>
    <row r="657">
      <c r="F657" s="3"/>
      <c r="H657" s="3"/>
      <c r="I657" s="3"/>
      <c r="L657" s="3"/>
    </row>
    <row r="658">
      <c r="F658" s="3"/>
      <c r="H658" s="3"/>
      <c r="I658" s="3"/>
      <c r="L658" s="3"/>
    </row>
    <row r="659">
      <c r="F659" s="3"/>
      <c r="H659" s="3"/>
      <c r="I659" s="3"/>
      <c r="L659" s="3"/>
    </row>
    <row r="660">
      <c r="F660" s="3"/>
      <c r="H660" s="3"/>
      <c r="I660" s="3"/>
      <c r="L660" s="3"/>
    </row>
    <row r="661">
      <c r="F661" s="3"/>
      <c r="H661" s="3"/>
      <c r="I661" s="3"/>
      <c r="L661" s="3"/>
    </row>
    <row r="662">
      <c r="F662" s="3"/>
      <c r="H662" s="3"/>
      <c r="I662" s="3"/>
      <c r="L662" s="3"/>
    </row>
    <row r="663">
      <c r="F663" s="3"/>
      <c r="H663" s="3"/>
      <c r="I663" s="3"/>
      <c r="L663" s="3"/>
    </row>
    <row r="664">
      <c r="F664" s="3"/>
      <c r="H664" s="3"/>
      <c r="I664" s="3"/>
      <c r="L664" s="3"/>
    </row>
    <row r="665">
      <c r="F665" s="3"/>
      <c r="H665" s="3"/>
      <c r="I665" s="3"/>
      <c r="L665" s="3"/>
    </row>
    <row r="666">
      <c r="F666" s="3"/>
      <c r="H666" s="3"/>
      <c r="I666" s="3"/>
      <c r="L666" s="3"/>
    </row>
    <row r="667">
      <c r="F667" s="3"/>
      <c r="H667" s="3"/>
      <c r="I667" s="3"/>
      <c r="L667" s="3"/>
    </row>
    <row r="668">
      <c r="F668" s="3"/>
      <c r="H668" s="3"/>
      <c r="I668" s="3"/>
      <c r="L668" s="3"/>
    </row>
    <row r="669">
      <c r="F669" s="3"/>
      <c r="H669" s="3"/>
      <c r="I669" s="3"/>
      <c r="L669" s="3"/>
    </row>
    <row r="670">
      <c r="F670" s="3"/>
      <c r="H670" s="3"/>
      <c r="I670" s="3"/>
      <c r="L670" s="3"/>
    </row>
    <row r="671">
      <c r="F671" s="3"/>
      <c r="H671" s="3"/>
      <c r="I671" s="3"/>
      <c r="L671" s="3"/>
    </row>
    <row r="672">
      <c r="F672" s="3"/>
      <c r="H672" s="3"/>
      <c r="I672" s="3"/>
      <c r="L672" s="3"/>
    </row>
    <row r="673">
      <c r="F673" s="3"/>
      <c r="H673" s="3"/>
      <c r="I673" s="3"/>
      <c r="L673" s="3"/>
    </row>
    <row r="674">
      <c r="F674" s="3"/>
      <c r="H674" s="3"/>
      <c r="I674" s="3"/>
      <c r="L674" s="3"/>
    </row>
    <row r="675">
      <c r="F675" s="3"/>
      <c r="H675" s="3"/>
      <c r="I675" s="3"/>
      <c r="L675" s="3"/>
    </row>
    <row r="676">
      <c r="F676" s="3"/>
      <c r="H676" s="3"/>
      <c r="I676" s="3"/>
      <c r="L676" s="3"/>
    </row>
    <row r="677">
      <c r="F677" s="3"/>
      <c r="H677" s="3"/>
      <c r="I677" s="3"/>
      <c r="L677" s="3"/>
    </row>
    <row r="678">
      <c r="F678" s="3"/>
      <c r="H678" s="3"/>
      <c r="I678" s="3"/>
      <c r="L678" s="3"/>
    </row>
    <row r="679">
      <c r="F679" s="3"/>
      <c r="H679" s="3"/>
      <c r="I679" s="3"/>
      <c r="L679" s="3"/>
    </row>
    <row r="680">
      <c r="F680" s="3"/>
      <c r="H680" s="3"/>
      <c r="I680" s="3"/>
      <c r="L680" s="3"/>
    </row>
    <row r="681">
      <c r="F681" s="3"/>
      <c r="H681" s="3"/>
      <c r="I681" s="3"/>
      <c r="L681" s="3"/>
    </row>
    <row r="682">
      <c r="F682" s="3"/>
      <c r="H682" s="3"/>
      <c r="I682" s="3"/>
      <c r="L682" s="3"/>
    </row>
    <row r="683">
      <c r="F683" s="3"/>
      <c r="H683" s="3"/>
      <c r="I683" s="3"/>
      <c r="L683" s="3"/>
    </row>
    <row r="684">
      <c r="F684" s="3"/>
      <c r="H684" s="3"/>
      <c r="I684" s="3"/>
      <c r="L684" s="3"/>
    </row>
    <row r="685">
      <c r="F685" s="3"/>
      <c r="H685" s="3"/>
      <c r="I685" s="3"/>
      <c r="L685" s="3"/>
    </row>
    <row r="686">
      <c r="F686" s="3"/>
      <c r="H686" s="3"/>
      <c r="I686" s="3"/>
      <c r="L686" s="3"/>
    </row>
    <row r="687">
      <c r="F687" s="3"/>
      <c r="H687" s="3"/>
      <c r="I687" s="3"/>
      <c r="L687" s="3"/>
    </row>
    <row r="688">
      <c r="F688" s="3"/>
      <c r="H688" s="3"/>
      <c r="I688" s="3"/>
      <c r="L688" s="3"/>
    </row>
    <row r="689">
      <c r="F689" s="3"/>
      <c r="H689" s="3"/>
      <c r="I689" s="3"/>
      <c r="L689" s="3"/>
    </row>
    <row r="690">
      <c r="F690" s="3"/>
      <c r="H690" s="3"/>
      <c r="I690" s="3"/>
      <c r="L690" s="3"/>
    </row>
    <row r="691">
      <c r="F691" s="3"/>
      <c r="H691" s="3"/>
      <c r="I691" s="3"/>
      <c r="L691" s="3"/>
    </row>
    <row r="692">
      <c r="F692" s="3"/>
      <c r="H692" s="3"/>
      <c r="I692" s="3"/>
      <c r="L692" s="3"/>
    </row>
    <row r="693">
      <c r="F693" s="3"/>
      <c r="H693" s="3"/>
      <c r="I693" s="3"/>
      <c r="L693" s="3"/>
    </row>
    <row r="694">
      <c r="F694" s="3"/>
      <c r="H694" s="3"/>
      <c r="I694" s="3"/>
      <c r="L694" s="3"/>
    </row>
    <row r="695">
      <c r="F695" s="3"/>
      <c r="H695" s="3"/>
      <c r="I695" s="3"/>
      <c r="L695" s="3"/>
    </row>
    <row r="696">
      <c r="F696" s="3"/>
      <c r="H696" s="3"/>
      <c r="I696" s="3"/>
      <c r="L696" s="3"/>
    </row>
    <row r="697">
      <c r="F697" s="3"/>
      <c r="H697" s="3"/>
      <c r="I697" s="3"/>
      <c r="L697" s="3"/>
    </row>
    <row r="698">
      <c r="F698" s="3"/>
      <c r="H698" s="3"/>
      <c r="I698" s="3"/>
      <c r="L698" s="3"/>
    </row>
    <row r="699">
      <c r="F699" s="3"/>
      <c r="H699" s="3"/>
      <c r="I699" s="3"/>
      <c r="L699" s="3"/>
    </row>
    <row r="700">
      <c r="F700" s="3"/>
      <c r="H700" s="3"/>
      <c r="I700" s="3"/>
      <c r="L700" s="3"/>
    </row>
    <row r="701">
      <c r="F701" s="3"/>
      <c r="H701" s="3"/>
      <c r="I701" s="3"/>
      <c r="L701" s="3"/>
    </row>
    <row r="702">
      <c r="F702" s="3"/>
      <c r="H702" s="3"/>
      <c r="I702" s="3"/>
      <c r="L702" s="3"/>
    </row>
    <row r="703">
      <c r="F703" s="3"/>
      <c r="H703" s="3"/>
      <c r="I703" s="3"/>
      <c r="L703" s="3"/>
    </row>
    <row r="704">
      <c r="F704" s="3"/>
      <c r="H704" s="3"/>
      <c r="I704" s="3"/>
      <c r="L704" s="3"/>
    </row>
    <row r="705">
      <c r="F705" s="3"/>
      <c r="H705" s="3"/>
      <c r="I705" s="3"/>
      <c r="L705" s="3"/>
    </row>
    <row r="706">
      <c r="F706" s="3"/>
      <c r="H706" s="3"/>
      <c r="I706" s="3"/>
      <c r="L706" s="3"/>
    </row>
    <row r="707">
      <c r="F707" s="3"/>
      <c r="H707" s="3"/>
      <c r="I707" s="3"/>
      <c r="L707" s="3"/>
    </row>
    <row r="708">
      <c r="F708" s="3"/>
      <c r="H708" s="3"/>
      <c r="I708" s="3"/>
      <c r="L708" s="3"/>
    </row>
    <row r="709">
      <c r="F709" s="3"/>
      <c r="H709" s="3"/>
      <c r="I709" s="3"/>
      <c r="L709" s="3"/>
    </row>
    <row r="710">
      <c r="F710" s="3"/>
      <c r="H710" s="3"/>
      <c r="I710" s="3"/>
      <c r="L710" s="3"/>
    </row>
    <row r="711">
      <c r="F711" s="3"/>
      <c r="H711" s="3"/>
      <c r="I711" s="3"/>
      <c r="L711" s="3"/>
    </row>
    <row r="712">
      <c r="F712" s="3"/>
      <c r="H712" s="3"/>
      <c r="I712" s="3"/>
      <c r="L712" s="3"/>
    </row>
    <row r="713">
      <c r="F713" s="3"/>
      <c r="H713" s="3"/>
      <c r="I713" s="3"/>
      <c r="L713" s="3"/>
    </row>
    <row r="714">
      <c r="F714" s="3"/>
      <c r="H714" s="3"/>
      <c r="I714" s="3"/>
      <c r="L714" s="3"/>
    </row>
    <row r="715">
      <c r="F715" s="3"/>
      <c r="H715" s="3"/>
      <c r="I715" s="3"/>
      <c r="L715" s="3"/>
    </row>
    <row r="716">
      <c r="F716" s="3"/>
      <c r="H716" s="3"/>
      <c r="I716" s="3"/>
      <c r="L716" s="3"/>
    </row>
    <row r="717">
      <c r="F717" s="3"/>
      <c r="H717" s="3"/>
      <c r="I717" s="3"/>
      <c r="L717" s="3"/>
    </row>
    <row r="718">
      <c r="F718" s="3"/>
      <c r="H718" s="3"/>
      <c r="I718" s="3"/>
      <c r="L718" s="3"/>
    </row>
    <row r="719">
      <c r="F719" s="3"/>
      <c r="H719" s="3"/>
      <c r="I719" s="3"/>
      <c r="L719" s="3"/>
    </row>
    <row r="720">
      <c r="F720" s="3"/>
      <c r="H720" s="3"/>
      <c r="I720" s="3"/>
      <c r="L720" s="3"/>
    </row>
    <row r="721">
      <c r="F721" s="3"/>
      <c r="H721" s="3"/>
      <c r="I721" s="3"/>
      <c r="L721" s="3"/>
    </row>
    <row r="722">
      <c r="F722" s="3"/>
      <c r="H722" s="3"/>
      <c r="I722" s="3"/>
      <c r="L722" s="3"/>
    </row>
    <row r="723">
      <c r="F723" s="3"/>
      <c r="H723" s="3"/>
      <c r="I723" s="3"/>
      <c r="L723" s="3"/>
    </row>
    <row r="724">
      <c r="F724" s="3"/>
      <c r="H724" s="3"/>
      <c r="I724" s="3"/>
      <c r="L724" s="3"/>
    </row>
    <row r="725">
      <c r="F725" s="3"/>
      <c r="H725" s="3"/>
      <c r="I725" s="3"/>
      <c r="L725" s="3"/>
    </row>
    <row r="726">
      <c r="F726" s="3"/>
      <c r="H726" s="3"/>
      <c r="I726" s="3"/>
      <c r="L726" s="3"/>
    </row>
    <row r="727">
      <c r="F727" s="3"/>
      <c r="H727" s="3"/>
      <c r="I727" s="3"/>
      <c r="L727" s="3"/>
    </row>
    <row r="728">
      <c r="F728" s="3"/>
      <c r="H728" s="3"/>
      <c r="I728" s="3"/>
      <c r="L728" s="3"/>
    </row>
    <row r="729">
      <c r="F729" s="3"/>
      <c r="H729" s="3"/>
      <c r="I729" s="3"/>
      <c r="L729" s="3"/>
    </row>
    <row r="730">
      <c r="F730" s="3"/>
      <c r="H730" s="3"/>
      <c r="I730" s="3"/>
      <c r="L730" s="3"/>
    </row>
    <row r="731">
      <c r="F731" s="3"/>
      <c r="H731" s="3"/>
      <c r="I731" s="3"/>
      <c r="L731" s="3"/>
    </row>
    <row r="732">
      <c r="F732" s="3"/>
      <c r="H732" s="3"/>
      <c r="I732" s="3"/>
      <c r="L732" s="3"/>
    </row>
    <row r="733">
      <c r="F733" s="3"/>
      <c r="H733" s="3"/>
      <c r="I733" s="3"/>
      <c r="L733" s="3"/>
    </row>
    <row r="734">
      <c r="F734" s="3"/>
      <c r="H734" s="3"/>
      <c r="I734" s="3"/>
      <c r="L734" s="3"/>
    </row>
    <row r="735">
      <c r="F735" s="3"/>
      <c r="H735" s="3"/>
      <c r="I735" s="3"/>
      <c r="L735" s="3"/>
    </row>
    <row r="736">
      <c r="F736" s="3"/>
      <c r="H736" s="3"/>
      <c r="I736" s="3"/>
      <c r="L736" s="3"/>
    </row>
    <row r="737">
      <c r="F737" s="3"/>
      <c r="H737" s="3"/>
      <c r="I737" s="3"/>
      <c r="L737" s="3"/>
    </row>
    <row r="738">
      <c r="F738" s="3"/>
      <c r="H738" s="3"/>
      <c r="I738" s="3"/>
      <c r="L738" s="3"/>
    </row>
    <row r="739">
      <c r="F739" s="3"/>
      <c r="H739" s="3"/>
      <c r="I739" s="3"/>
      <c r="L739" s="3"/>
    </row>
    <row r="740">
      <c r="F740" s="3"/>
      <c r="H740" s="3"/>
      <c r="I740" s="3"/>
      <c r="L740" s="3"/>
    </row>
    <row r="741">
      <c r="F741" s="3"/>
      <c r="H741" s="3"/>
      <c r="I741" s="3"/>
      <c r="L741" s="3"/>
    </row>
    <row r="742">
      <c r="F742" s="3"/>
      <c r="H742" s="3"/>
      <c r="I742" s="3"/>
      <c r="L742" s="3"/>
    </row>
    <row r="743">
      <c r="F743" s="3"/>
      <c r="H743" s="3"/>
      <c r="I743" s="3"/>
      <c r="L743" s="3"/>
    </row>
    <row r="744">
      <c r="F744" s="3"/>
      <c r="H744" s="3"/>
      <c r="I744" s="3"/>
      <c r="L744" s="3"/>
    </row>
    <row r="745">
      <c r="F745" s="3"/>
      <c r="H745" s="3"/>
      <c r="I745" s="3"/>
      <c r="L745" s="3"/>
    </row>
    <row r="746">
      <c r="F746" s="3"/>
      <c r="H746" s="3"/>
      <c r="I746" s="3"/>
      <c r="L746" s="3"/>
    </row>
    <row r="747">
      <c r="F747" s="3"/>
      <c r="H747" s="3"/>
      <c r="I747" s="3"/>
      <c r="L747" s="3"/>
    </row>
    <row r="748">
      <c r="F748" s="3"/>
      <c r="H748" s="3"/>
      <c r="I748" s="3"/>
      <c r="L748" s="3"/>
    </row>
    <row r="749">
      <c r="F749" s="3"/>
      <c r="H749" s="3"/>
      <c r="I749" s="3"/>
      <c r="L749" s="3"/>
    </row>
    <row r="750">
      <c r="F750" s="3"/>
      <c r="H750" s="3"/>
      <c r="I750" s="3"/>
      <c r="L750" s="3"/>
    </row>
    <row r="751">
      <c r="F751" s="3"/>
      <c r="H751" s="3"/>
      <c r="I751" s="3"/>
      <c r="L751" s="3"/>
    </row>
    <row r="752">
      <c r="F752" s="3"/>
      <c r="H752" s="3"/>
      <c r="I752" s="3"/>
      <c r="L752" s="3"/>
    </row>
    <row r="753">
      <c r="F753" s="3"/>
      <c r="H753" s="3"/>
      <c r="I753" s="3"/>
      <c r="L753" s="3"/>
    </row>
    <row r="754">
      <c r="F754" s="3"/>
      <c r="H754" s="3"/>
      <c r="I754" s="3"/>
      <c r="L754" s="3"/>
    </row>
    <row r="755">
      <c r="F755" s="3"/>
      <c r="H755" s="3"/>
      <c r="I755" s="3"/>
      <c r="L755" s="3"/>
    </row>
    <row r="756">
      <c r="F756" s="3"/>
      <c r="H756" s="3"/>
      <c r="I756" s="3"/>
      <c r="L756" s="3"/>
    </row>
    <row r="757">
      <c r="F757" s="3"/>
      <c r="H757" s="3"/>
      <c r="I757" s="3"/>
      <c r="L757" s="3"/>
    </row>
    <row r="758">
      <c r="F758" s="3"/>
      <c r="H758" s="3"/>
      <c r="I758" s="3"/>
      <c r="L758" s="3"/>
    </row>
    <row r="759">
      <c r="F759" s="3"/>
      <c r="H759" s="3"/>
      <c r="I759" s="3"/>
      <c r="L759" s="3"/>
    </row>
    <row r="760">
      <c r="F760" s="3"/>
      <c r="H760" s="3"/>
      <c r="I760" s="3"/>
      <c r="L760" s="3"/>
    </row>
    <row r="761">
      <c r="F761" s="3"/>
      <c r="H761" s="3"/>
      <c r="I761" s="3"/>
      <c r="L761" s="3"/>
    </row>
    <row r="762">
      <c r="F762" s="3"/>
      <c r="H762" s="3"/>
      <c r="I762" s="3"/>
      <c r="L762" s="3"/>
    </row>
    <row r="763">
      <c r="F763" s="3"/>
      <c r="H763" s="3"/>
      <c r="I763" s="3"/>
      <c r="L763" s="3"/>
    </row>
    <row r="764">
      <c r="F764" s="3"/>
      <c r="H764" s="3"/>
      <c r="I764" s="3"/>
      <c r="L764" s="3"/>
    </row>
    <row r="765">
      <c r="F765" s="3"/>
      <c r="H765" s="3"/>
      <c r="I765" s="3"/>
      <c r="L765" s="3"/>
    </row>
    <row r="766">
      <c r="F766" s="3"/>
      <c r="H766" s="3"/>
      <c r="I766" s="3"/>
      <c r="L766" s="3"/>
    </row>
    <row r="767">
      <c r="F767" s="3"/>
      <c r="H767" s="3"/>
      <c r="I767" s="3"/>
      <c r="L767" s="3"/>
    </row>
    <row r="768">
      <c r="F768" s="3"/>
      <c r="H768" s="3"/>
      <c r="I768" s="3"/>
      <c r="L768" s="3"/>
    </row>
    <row r="769">
      <c r="F769" s="3"/>
      <c r="H769" s="3"/>
      <c r="I769" s="3"/>
      <c r="L769" s="3"/>
    </row>
    <row r="770">
      <c r="F770" s="3"/>
      <c r="H770" s="3"/>
      <c r="I770" s="3"/>
      <c r="L770" s="3"/>
    </row>
    <row r="771">
      <c r="F771" s="3"/>
      <c r="H771" s="3"/>
      <c r="I771" s="3"/>
      <c r="L771" s="3"/>
    </row>
    <row r="772">
      <c r="F772" s="3"/>
      <c r="H772" s="3"/>
      <c r="I772" s="3"/>
      <c r="L772" s="3"/>
    </row>
    <row r="773">
      <c r="F773" s="3"/>
      <c r="H773" s="3"/>
      <c r="I773" s="3"/>
      <c r="L773" s="3"/>
    </row>
    <row r="774">
      <c r="F774" s="3"/>
      <c r="H774" s="3"/>
      <c r="I774" s="3"/>
      <c r="L774" s="3"/>
    </row>
    <row r="775">
      <c r="F775" s="3"/>
      <c r="H775" s="3"/>
      <c r="I775" s="3"/>
      <c r="L775" s="3"/>
    </row>
    <row r="776">
      <c r="F776" s="3"/>
      <c r="H776" s="3"/>
      <c r="I776" s="3"/>
      <c r="L776" s="3"/>
    </row>
    <row r="777">
      <c r="F777" s="3"/>
      <c r="H777" s="3"/>
      <c r="I777" s="3"/>
      <c r="L777" s="3"/>
    </row>
    <row r="778">
      <c r="F778" s="3"/>
      <c r="H778" s="3"/>
      <c r="I778" s="3"/>
      <c r="L778" s="3"/>
    </row>
    <row r="779">
      <c r="F779" s="3"/>
      <c r="H779" s="3"/>
      <c r="I779" s="3"/>
      <c r="L779" s="3"/>
    </row>
    <row r="780">
      <c r="F780" s="3"/>
      <c r="H780" s="3"/>
      <c r="I780" s="3"/>
      <c r="L780" s="3"/>
    </row>
    <row r="781">
      <c r="F781" s="3"/>
      <c r="H781" s="3"/>
      <c r="I781" s="3"/>
      <c r="L781" s="3"/>
    </row>
    <row r="782">
      <c r="F782" s="3"/>
      <c r="H782" s="3"/>
      <c r="I782" s="3"/>
      <c r="L782" s="3"/>
    </row>
    <row r="783">
      <c r="F783" s="3"/>
      <c r="H783" s="3"/>
      <c r="I783" s="3"/>
      <c r="L783" s="3"/>
    </row>
    <row r="784">
      <c r="F784" s="3"/>
      <c r="H784" s="3"/>
      <c r="I784" s="3"/>
      <c r="L784" s="3"/>
    </row>
    <row r="785">
      <c r="F785" s="3"/>
      <c r="H785" s="3"/>
      <c r="I785" s="3"/>
      <c r="L785" s="3"/>
    </row>
    <row r="786">
      <c r="F786" s="3"/>
      <c r="H786" s="3"/>
      <c r="I786" s="3"/>
      <c r="L786" s="3"/>
    </row>
    <row r="787">
      <c r="F787" s="3"/>
      <c r="H787" s="3"/>
      <c r="I787" s="3"/>
      <c r="L787" s="3"/>
    </row>
    <row r="788">
      <c r="F788" s="3"/>
      <c r="H788" s="3"/>
      <c r="I788" s="3"/>
      <c r="L788" s="3"/>
    </row>
    <row r="789">
      <c r="F789" s="3"/>
      <c r="H789" s="3"/>
      <c r="I789" s="3"/>
      <c r="L789" s="3"/>
    </row>
    <row r="790">
      <c r="F790" s="3"/>
      <c r="H790" s="3"/>
      <c r="I790" s="3"/>
      <c r="L790" s="3"/>
    </row>
    <row r="791">
      <c r="F791" s="3"/>
      <c r="H791" s="3"/>
      <c r="I791" s="3"/>
      <c r="L791" s="3"/>
    </row>
    <row r="792">
      <c r="F792" s="3"/>
      <c r="H792" s="3"/>
      <c r="I792" s="3"/>
      <c r="L792" s="3"/>
    </row>
    <row r="793">
      <c r="F793" s="3"/>
      <c r="H793" s="3"/>
      <c r="I793" s="3"/>
      <c r="L793" s="3"/>
    </row>
    <row r="794">
      <c r="F794" s="3"/>
      <c r="H794" s="3"/>
      <c r="I794" s="3"/>
      <c r="L794" s="3"/>
    </row>
    <row r="795">
      <c r="F795" s="3"/>
      <c r="H795" s="3"/>
      <c r="I795" s="3"/>
      <c r="L795" s="3"/>
    </row>
    <row r="796">
      <c r="F796" s="3"/>
      <c r="H796" s="3"/>
      <c r="I796" s="3"/>
      <c r="L796" s="3"/>
    </row>
    <row r="797">
      <c r="F797" s="3"/>
      <c r="H797" s="3"/>
      <c r="I797" s="3"/>
      <c r="L797" s="3"/>
    </row>
    <row r="798">
      <c r="F798" s="3"/>
      <c r="H798" s="3"/>
      <c r="I798" s="3"/>
      <c r="L798" s="3"/>
    </row>
    <row r="799">
      <c r="F799" s="3"/>
      <c r="H799" s="3"/>
      <c r="I799" s="3"/>
      <c r="L799" s="3"/>
    </row>
    <row r="800">
      <c r="F800" s="3"/>
      <c r="H800" s="3"/>
      <c r="I800" s="3"/>
      <c r="L800" s="3"/>
    </row>
    <row r="801">
      <c r="F801" s="3"/>
      <c r="H801" s="3"/>
      <c r="I801" s="3"/>
      <c r="L801" s="3"/>
    </row>
    <row r="802">
      <c r="F802" s="3"/>
      <c r="H802" s="3"/>
      <c r="I802" s="3"/>
      <c r="L802" s="3"/>
    </row>
    <row r="803">
      <c r="F803" s="3"/>
      <c r="H803" s="3"/>
      <c r="I803" s="3"/>
      <c r="L803" s="3"/>
    </row>
    <row r="804">
      <c r="F804" s="3"/>
      <c r="H804" s="3"/>
      <c r="I804" s="3"/>
      <c r="L804" s="3"/>
    </row>
    <row r="805">
      <c r="F805" s="3"/>
      <c r="H805" s="3"/>
      <c r="I805" s="3"/>
      <c r="L805" s="3"/>
    </row>
    <row r="806">
      <c r="F806" s="3"/>
      <c r="H806" s="3"/>
      <c r="I806" s="3"/>
      <c r="L806" s="3"/>
    </row>
    <row r="807">
      <c r="F807" s="3"/>
      <c r="H807" s="3"/>
      <c r="I807" s="3"/>
      <c r="L807" s="3"/>
    </row>
    <row r="808">
      <c r="F808" s="3"/>
      <c r="H808" s="3"/>
      <c r="I808" s="3"/>
      <c r="L808" s="3"/>
    </row>
    <row r="809">
      <c r="F809" s="3"/>
      <c r="H809" s="3"/>
      <c r="I809" s="3"/>
      <c r="L809" s="3"/>
    </row>
    <row r="810">
      <c r="F810" s="3"/>
      <c r="H810" s="3"/>
      <c r="I810" s="3"/>
      <c r="L810" s="3"/>
    </row>
    <row r="811">
      <c r="F811" s="3"/>
      <c r="H811" s="3"/>
      <c r="I811" s="3"/>
      <c r="L811" s="3"/>
    </row>
    <row r="812">
      <c r="F812" s="3"/>
      <c r="H812" s="3"/>
      <c r="I812" s="3"/>
      <c r="L812" s="3"/>
    </row>
    <row r="813">
      <c r="F813" s="3"/>
      <c r="H813" s="3"/>
      <c r="I813" s="3"/>
      <c r="L813" s="3"/>
    </row>
    <row r="814">
      <c r="F814" s="3"/>
      <c r="H814" s="3"/>
      <c r="I814" s="3"/>
      <c r="L814" s="3"/>
    </row>
    <row r="815">
      <c r="F815" s="3"/>
      <c r="H815" s="3"/>
      <c r="I815" s="3"/>
      <c r="L815" s="3"/>
    </row>
    <row r="816">
      <c r="F816" s="3"/>
      <c r="H816" s="3"/>
      <c r="I816" s="3"/>
      <c r="L816" s="3"/>
    </row>
    <row r="817">
      <c r="F817" s="3"/>
      <c r="H817" s="3"/>
      <c r="I817" s="3"/>
      <c r="L817" s="3"/>
    </row>
    <row r="818">
      <c r="F818" s="3"/>
      <c r="H818" s="3"/>
      <c r="I818" s="3"/>
      <c r="L818" s="3"/>
    </row>
    <row r="819">
      <c r="F819" s="3"/>
      <c r="H819" s="3"/>
      <c r="I819" s="3"/>
      <c r="L819" s="3"/>
    </row>
    <row r="820">
      <c r="F820" s="3"/>
      <c r="H820" s="3"/>
      <c r="I820" s="3"/>
      <c r="L820" s="3"/>
    </row>
    <row r="821">
      <c r="F821" s="3"/>
      <c r="H821" s="3"/>
      <c r="I821" s="3"/>
      <c r="L821" s="3"/>
    </row>
    <row r="822">
      <c r="F822" s="3"/>
      <c r="H822" s="3"/>
      <c r="I822" s="3"/>
      <c r="L822" s="3"/>
    </row>
    <row r="823">
      <c r="F823" s="3"/>
      <c r="H823" s="3"/>
      <c r="I823" s="3"/>
      <c r="L823" s="3"/>
    </row>
    <row r="824">
      <c r="F824" s="3"/>
      <c r="H824" s="3"/>
      <c r="I824" s="3"/>
      <c r="L824" s="3"/>
    </row>
    <row r="825">
      <c r="F825" s="3"/>
      <c r="H825" s="3"/>
      <c r="I825" s="3"/>
      <c r="L825" s="3"/>
    </row>
    <row r="826">
      <c r="F826" s="3"/>
      <c r="H826" s="3"/>
      <c r="I826" s="3"/>
      <c r="L826" s="3"/>
    </row>
    <row r="827">
      <c r="F827" s="3"/>
      <c r="H827" s="3"/>
      <c r="I827" s="3"/>
      <c r="L827" s="3"/>
    </row>
    <row r="828">
      <c r="F828" s="3"/>
      <c r="H828" s="3"/>
      <c r="I828" s="3"/>
      <c r="L828" s="3"/>
    </row>
    <row r="829">
      <c r="F829" s="3"/>
      <c r="H829" s="3"/>
      <c r="I829" s="3"/>
      <c r="L829" s="3"/>
    </row>
    <row r="830">
      <c r="F830" s="3"/>
      <c r="H830" s="3"/>
      <c r="I830" s="3"/>
      <c r="L830" s="3"/>
    </row>
    <row r="831">
      <c r="F831" s="3"/>
      <c r="H831" s="3"/>
      <c r="I831" s="3"/>
      <c r="L831" s="3"/>
    </row>
    <row r="832">
      <c r="F832" s="3"/>
      <c r="H832" s="3"/>
      <c r="I832" s="3"/>
      <c r="L832" s="3"/>
    </row>
    <row r="833">
      <c r="F833" s="3"/>
      <c r="H833" s="3"/>
      <c r="I833" s="3"/>
      <c r="L833" s="3"/>
    </row>
    <row r="834">
      <c r="F834" s="3"/>
      <c r="H834" s="3"/>
      <c r="I834" s="3"/>
      <c r="L834" s="3"/>
    </row>
    <row r="835">
      <c r="F835" s="3"/>
      <c r="H835" s="3"/>
      <c r="I835" s="3"/>
      <c r="L835" s="3"/>
    </row>
    <row r="836">
      <c r="F836" s="3"/>
      <c r="H836" s="3"/>
      <c r="I836" s="3"/>
      <c r="L836" s="3"/>
    </row>
    <row r="837">
      <c r="F837" s="3"/>
      <c r="H837" s="3"/>
      <c r="I837" s="3"/>
      <c r="L837" s="3"/>
    </row>
    <row r="838">
      <c r="F838" s="3"/>
      <c r="H838" s="3"/>
      <c r="I838" s="3"/>
      <c r="L838" s="3"/>
    </row>
    <row r="839">
      <c r="F839" s="3"/>
      <c r="H839" s="3"/>
      <c r="I839" s="3"/>
      <c r="L839" s="3"/>
    </row>
    <row r="840">
      <c r="F840" s="3"/>
      <c r="H840" s="3"/>
      <c r="I840" s="3"/>
      <c r="L840" s="3"/>
    </row>
    <row r="841">
      <c r="F841" s="3"/>
      <c r="H841" s="3"/>
      <c r="I841" s="3"/>
      <c r="L841" s="3"/>
    </row>
    <row r="842">
      <c r="F842" s="3"/>
      <c r="H842" s="3"/>
      <c r="I842" s="3"/>
      <c r="L842" s="3"/>
    </row>
    <row r="843">
      <c r="F843" s="3"/>
      <c r="H843" s="3"/>
      <c r="I843" s="3"/>
      <c r="L843" s="3"/>
    </row>
    <row r="844">
      <c r="F844" s="3"/>
      <c r="H844" s="3"/>
      <c r="I844" s="3"/>
      <c r="L844" s="3"/>
    </row>
    <row r="845">
      <c r="F845" s="3"/>
      <c r="H845" s="3"/>
      <c r="I845" s="3"/>
      <c r="L845" s="3"/>
    </row>
    <row r="846">
      <c r="F846" s="3"/>
      <c r="H846" s="3"/>
      <c r="I846" s="3"/>
      <c r="L846" s="3"/>
    </row>
    <row r="847">
      <c r="F847" s="3"/>
      <c r="H847" s="3"/>
      <c r="I847" s="3"/>
      <c r="L847" s="3"/>
    </row>
    <row r="848">
      <c r="F848" s="3"/>
      <c r="H848" s="3"/>
      <c r="I848" s="3"/>
      <c r="L848" s="3"/>
    </row>
    <row r="849">
      <c r="F849" s="3"/>
      <c r="H849" s="3"/>
      <c r="I849" s="3"/>
      <c r="L849" s="3"/>
    </row>
    <row r="850">
      <c r="F850" s="3"/>
      <c r="H850" s="3"/>
      <c r="I850" s="3"/>
      <c r="L850" s="3"/>
    </row>
    <row r="851">
      <c r="F851" s="3"/>
      <c r="H851" s="3"/>
      <c r="I851" s="3"/>
      <c r="L851" s="3"/>
    </row>
    <row r="852">
      <c r="F852" s="3"/>
      <c r="H852" s="3"/>
      <c r="I852" s="3"/>
      <c r="L852" s="3"/>
    </row>
    <row r="853">
      <c r="F853" s="3"/>
      <c r="H853" s="3"/>
      <c r="I853" s="3"/>
      <c r="L853" s="3"/>
    </row>
    <row r="854">
      <c r="F854" s="3"/>
      <c r="H854" s="3"/>
      <c r="I854" s="3"/>
      <c r="L854" s="3"/>
    </row>
    <row r="855">
      <c r="F855" s="3"/>
      <c r="H855" s="3"/>
      <c r="I855" s="3"/>
      <c r="L855" s="3"/>
    </row>
    <row r="856">
      <c r="F856" s="3"/>
      <c r="H856" s="3"/>
      <c r="I856" s="3"/>
      <c r="L856" s="3"/>
    </row>
    <row r="857">
      <c r="F857" s="3"/>
      <c r="H857" s="3"/>
      <c r="I857" s="3"/>
      <c r="L857" s="3"/>
    </row>
    <row r="858">
      <c r="F858" s="3"/>
      <c r="H858" s="3"/>
      <c r="I858" s="3"/>
      <c r="L858" s="3"/>
    </row>
    <row r="859">
      <c r="F859" s="3"/>
      <c r="H859" s="3"/>
      <c r="I859" s="3"/>
      <c r="L859" s="3"/>
    </row>
    <row r="860">
      <c r="F860" s="3"/>
      <c r="H860" s="3"/>
      <c r="I860" s="3"/>
      <c r="L860" s="3"/>
    </row>
    <row r="861">
      <c r="F861" s="3"/>
      <c r="H861" s="3"/>
      <c r="I861" s="3"/>
      <c r="L861" s="3"/>
    </row>
    <row r="862">
      <c r="F862" s="3"/>
      <c r="H862" s="3"/>
      <c r="I862" s="3"/>
      <c r="L862" s="3"/>
    </row>
    <row r="863">
      <c r="F863" s="3"/>
      <c r="H863" s="3"/>
      <c r="I863" s="3"/>
      <c r="L863" s="3"/>
    </row>
    <row r="864">
      <c r="F864" s="3"/>
      <c r="H864" s="3"/>
      <c r="I864" s="3"/>
      <c r="L864" s="3"/>
    </row>
    <row r="865">
      <c r="F865" s="3"/>
      <c r="H865" s="3"/>
      <c r="I865" s="3"/>
      <c r="L865" s="3"/>
    </row>
    <row r="866">
      <c r="F866" s="3"/>
      <c r="H866" s="3"/>
      <c r="I866" s="3"/>
      <c r="L866" s="3"/>
    </row>
    <row r="867">
      <c r="F867" s="3"/>
      <c r="H867" s="3"/>
      <c r="I867" s="3"/>
      <c r="L867" s="3"/>
    </row>
    <row r="868">
      <c r="F868" s="3"/>
      <c r="H868" s="3"/>
      <c r="I868" s="3"/>
      <c r="L868" s="3"/>
    </row>
    <row r="869">
      <c r="F869" s="3"/>
      <c r="H869" s="3"/>
      <c r="I869" s="3"/>
      <c r="L869" s="3"/>
    </row>
    <row r="870">
      <c r="F870" s="3"/>
      <c r="H870" s="3"/>
      <c r="I870" s="3"/>
      <c r="L870" s="3"/>
    </row>
    <row r="871">
      <c r="F871" s="3"/>
      <c r="H871" s="3"/>
      <c r="I871" s="3"/>
      <c r="L871" s="3"/>
    </row>
    <row r="872">
      <c r="F872" s="3"/>
      <c r="H872" s="3"/>
      <c r="I872" s="3"/>
      <c r="L872" s="3"/>
    </row>
    <row r="873">
      <c r="F873" s="3"/>
      <c r="H873" s="3"/>
      <c r="I873" s="3"/>
      <c r="L873" s="3"/>
    </row>
    <row r="874">
      <c r="F874" s="3"/>
      <c r="H874" s="3"/>
      <c r="I874" s="3"/>
      <c r="L874" s="3"/>
    </row>
    <row r="875">
      <c r="F875" s="3"/>
      <c r="H875" s="3"/>
      <c r="I875" s="3"/>
      <c r="L875" s="3"/>
    </row>
    <row r="876">
      <c r="F876" s="3"/>
      <c r="H876" s="3"/>
      <c r="I876" s="3"/>
      <c r="L876" s="3"/>
    </row>
    <row r="877">
      <c r="F877" s="3"/>
      <c r="H877" s="3"/>
      <c r="I877" s="3"/>
      <c r="L877" s="3"/>
    </row>
    <row r="878">
      <c r="F878" s="3"/>
      <c r="H878" s="3"/>
      <c r="I878" s="3"/>
      <c r="L878" s="3"/>
    </row>
    <row r="879">
      <c r="F879" s="3"/>
      <c r="H879" s="3"/>
      <c r="I879" s="3"/>
      <c r="L879" s="3"/>
    </row>
    <row r="880">
      <c r="F880" s="3"/>
      <c r="H880" s="3"/>
      <c r="I880" s="3"/>
      <c r="L880" s="3"/>
    </row>
    <row r="881">
      <c r="F881" s="3"/>
      <c r="H881" s="3"/>
      <c r="I881" s="3"/>
      <c r="L881" s="3"/>
    </row>
    <row r="882">
      <c r="F882" s="3"/>
      <c r="H882" s="3"/>
      <c r="I882" s="3"/>
      <c r="L882" s="3"/>
    </row>
    <row r="883">
      <c r="F883" s="3"/>
      <c r="H883" s="3"/>
      <c r="I883" s="3"/>
      <c r="L883" s="3"/>
    </row>
    <row r="884">
      <c r="F884" s="3"/>
      <c r="H884" s="3"/>
      <c r="I884" s="3"/>
      <c r="L884" s="3"/>
    </row>
    <row r="885">
      <c r="F885" s="3"/>
      <c r="H885" s="3"/>
      <c r="I885" s="3"/>
      <c r="L885" s="3"/>
    </row>
    <row r="886">
      <c r="F886" s="3"/>
      <c r="H886" s="3"/>
      <c r="I886" s="3"/>
      <c r="L886" s="3"/>
    </row>
    <row r="887">
      <c r="F887" s="3"/>
      <c r="H887" s="3"/>
      <c r="I887" s="3"/>
      <c r="L887" s="3"/>
    </row>
    <row r="888">
      <c r="F888" s="3"/>
      <c r="H888" s="3"/>
      <c r="I888" s="3"/>
      <c r="L888" s="3"/>
    </row>
    <row r="889">
      <c r="F889" s="3"/>
      <c r="H889" s="3"/>
      <c r="I889" s="3"/>
      <c r="L889" s="3"/>
    </row>
    <row r="890">
      <c r="F890" s="3"/>
      <c r="H890" s="3"/>
      <c r="I890" s="3"/>
      <c r="L890" s="3"/>
    </row>
    <row r="891">
      <c r="F891" s="3"/>
      <c r="H891" s="3"/>
      <c r="I891" s="3"/>
      <c r="L891" s="3"/>
    </row>
    <row r="892">
      <c r="F892" s="3"/>
      <c r="H892" s="3"/>
      <c r="I892" s="3"/>
      <c r="L892" s="3"/>
    </row>
    <row r="893">
      <c r="F893" s="3"/>
      <c r="H893" s="3"/>
      <c r="I893" s="3"/>
      <c r="L893" s="3"/>
    </row>
    <row r="894">
      <c r="F894" s="3"/>
      <c r="H894" s="3"/>
      <c r="I894" s="3"/>
      <c r="L894" s="3"/>
    </row>
    <row r="895">
      <c r="F895" s="3"/>
      <c r="H895" s="3"/>
      <c r="I895" s="3"/>
      <c r="L895" s="3"/>
    </row>
    <row r="896">
      <c r="F896" s="3"/>
      <c r="H896" s="3"/>
      <c r="I896" s="3"/>
      <c r="L896" s="3"/>
    </row>
    <row r="897">
      <c r="F897" s="3"/>
      <c r="H897" s="3"/>
      <c r="I897" s="3"/>
      <c r="L897" s="3"/>
    </row>
    <row r="898">
      <c r="F898" s="3"/>
      <c r="H898" s="3"/>
      <c r="I898" s="3"/>
      <c r="L898" s="3"/>
    </row>
    <row r="899">
      <c r="F899" s="3"/>
      <c r="H899" s="3"/>
      <c r="I899" s="3"/>
      <c r="L899" s="3"/>
    </row>
    <row r="900">
      <c r="F900" s="3"/>
      <c r="H900" s="3"/>
      <c r="I900" s="3"/>
      <c r="L900" s="3"/>
    </row>
    <row r="901">
      <c r="F901" s="3"/>
      <c r="H901" s="3"/>
      <c r="I901" s="3"/>
      <c r="L901" s="3"/>
    </row>
    <row r="902">
      <c r="F902" s="3"/>
      <c r="H902" s="3"/>
      <c r="I902" s="3"/>
      <c r="L902" s="3"/>
    </row>
    <row r="903">
      <c r="F903" s="3"/>
      <c r="H903" s="3"/>
      <c r="I903" s="3"/>
      <c r="L903" s="3"/>
    </row>
    <row r="904">
      <c r="F904" s="3"/>
      <c r="H904" s="3"/>
      <c r="I904" s="3"/>
      <c r="L904" s="3"/>
    </row>
    <row r="905">
      <c r="F905" s="3"/>
      <c r="H905" s="3"/>
      <c r="I905" s="3"/>
      <c r="L905" s="3"/>
    </row>
    <row r="906">
      <c r="F906" s="3"/>
      <c r="H906" s="3"/>
      <c r="I906" s="3"/>
      <c r="L906" s="3"/>
    </row>
    <row r="907">
      <c r="F907" s="3"/>
      <c r="H907" s="3"/>
      <c r="I907" s="3"/>
      <c r="L907" s="3"/>
    </row>
    <row r="908">
      <c r="F908" s="3"/>
      <c r="H908" s="3"/>
      <c r="I908" s="3"/>
      <c r="L908" s="3"/>
    </row>
    <row r="909">
      <c r="F909" s="3"/>
      <c r="H909" s="3"/>
      <c r="I909" s="3"/>
      <c r="L909" s="3"/>
    </row>
    <row r="910">
      <c r="F910" s="3"/>
      <c r="H910" s="3"/>
      <c r="I910" s="3"/>
      <c r="L910" s="3"/>
    </row>
    <row r="911">
      <c r="F911" s="3"/>
      <c r="H911" s="3"/>
      <c r="I911" s="3"/>
      <c r="L911" s="3"/>
    </row>
    <row r="912">
      <c r="F912" s="3"/>
      <c r="H912" s="3"/>
      <c r="I912" s="3"/>
      <c r="L912" s="3"/>
    </row>
    <row r="913">
      <c r="F913" s="3"/>
      <c r="H913" s="3"/>
      <c r="I913" s="3"/>
      <c r="L913" s="3"/>
    </row>
    <row r="914">
      <c r="F914" s="3"/>
      <c r="H914" s="3"/>
      <c r="I914" s="3"/>
      <c r="L914" s="3"/>
    </row>
    <row r="915">
      <c r="F915" s="3"/>
      <c r="H915" s="3"/>
      <c r="I915" s="3"/>
      <c r="L915" s="3"/>
    </row>
    <row r="916">
      <c r="F916" s="3"/>
      <c r="H916" s="3"/>
      <c r="I916" s="3"/>
      <c r="L916" s="3"/>
    </row>
    <row r="917">
      <c r="F917" s="3"/>
      <c r="H917" s="3"/>
      <c r="I917" s="3"/>
      <c r="L917" s="3"/>
    </row>
    <row r="918">
      <c r="F918" s="3"/>
      <c r="H918" s="3"/>
      <c r="I918" s="3"/>
      <c r="L918" s="3"/>
    </row>
    <row r="919">
      <c r="F919" s="3"/>
      <c r="H919" s="3"/>
      <c r="I919" s="3"/>
      <c r="L919" s="3"/>
    </row>
    <row r="920">
      <c r="F920" s="3"/>
      <c r="H920" s="3"/>
      <c r="I920" s="3"/>
      <c r="L920" s="3"/>
    </row>
    <row r="921">
      <c r="F921" s="3"/>
      <c r="H921" s="3"/>
      <c r="I921" s="3"/>
      <c r="L921" s="3"/>
    </row>
    <row r="922">
      <c r="F922" s="3"/>
      <c r="H922" s="3"/>
      <c r="I922" s="3"/>
      <c r="L922" s="3"/>
    </row>
    <row r="923">
      <c r="F923" s="3"/>
      <c r="H923" s="3"/>
      <c r="I923" s="3"/>
      <c r="L923" s="3"/>
    </row>
    <row r="924">
      <c r="F924" s="3"/>
      <c r="H924" s="3"/>
      <c r="I924" s="3"/>
      <c r="L924" s="3"/>
    </row>
    <row r="925">
      <c r="F925" s="3"/>
      <c r="H925" s="3"/>
      <c r="I925" s="3"/>
      <c r="L925" s="3"/>
    </row>
    <row r="926">
      <c r="F926" s="3"/>
      <c r="H926" s="3"/>
      <c r="I926" s="3"/>
      <c r="L926" s="3"/>
    </row>
    <row r="927">
      <c r="F927" s="3"/>
      <c r="H927" s="3"/>
      <c r="I927" s="3"/>
      <c r="L927" s="3"/>
    </row>
    <row r="928">
      <c r="F928" s="3"/>
      <c r="H928" s="3"/>
      <c r="I928" s="3"/>
      <c r="L928" s="3"/>
    </row>
    <row r="929">
      <c r="F929" s="3"/>
      <c r="H929" s="3"/>
      <c r="I929" s="3"/>
      <c r="L929" s="3"/>
    </row>
    <row r="930">
      <c r="F930" s="3"/>
      <c r="H930" s="3"/>
      <c r="I930" s="3"/>
      <c r="L930" s="3"/>
    </row>
    <row r="931">
      <c r="F931" s="3"/>
      <c r="H931" s="3"/>
      <c r="I931" s="3"/>
      <c r="L931" s="3"/>
    </row>
    <row r="932">
      <c r="F932" s="3"/>
      <c r="H932" s="3"/>
      <c r="I932" s="3"/>
      <c r="L932" s="3"/>
    </row>
    <row r="933">
      <c r="F933" s="3"/>
      <c r="H933" s="3"/>
      <c r="I933" s="3"/>
      <c r="L933" s="3"/>
    </row>
    <row r="934">
      <c r="F934" s="3"/>
      <c r="H934" s="3"/>
      <c r="I934" s="3"/>
      <c r="L934" s="3"/>
    </row>
    <row r="935">
      <c r="F935" s="3"/>
      <c r="H935" s="3"/>
      <c r="I935" s="3"/>
      <c r="L935" s="3"/>
    </row>
    <row r="936">
      <c r="F936" s="3"/>
      <c r="H936" s="3"/>
      <c r="I936" s="3"/>
      <c r="L936" s="3"/>
    </row>
    <row r="937">
      <c r="F937" s="3"/>
      <c r="H937" s="3"/>
      <c r="I937" s="3"/>
      <c r="L937" s="3"/>
    </row>
    <row r="938">
      <c r="F938" s="3"/>
      <c r="H938" s="3"/>
      <c r="I938" s="3"/>
      <c r="L938" s="3"/>
    </row>
    <row r="939">
      <c r="F939" s="3"/>
      <c r="H939" s="3"/>
      <c r="I939" s="3"/>
      <c r="L939" s="3"/>
    </row>
    <row r="940">
      <c r="F940" s="3"/>
      <c r="H940" s="3"/>
      <c r="I940" s="3"/>
      <c r="L940" s="3"/>
    </row>
    <row r="941">
      <c r="F941" s="3"/>
      <c r="H941" s="3"/>
      <c r="I941" s="3"/>
      <c r="L941" s="3"/>
    </row>
    <row r="942">
      <c r="F942" s="3"/>
      <c r="H942" s="3"/>
      <c r="I942" s="3"/>
      <c r="L942" s="3"/>
    </row>
    <row r="943">
      <c r="F943" s="3"/>
      <c r="H943" s="3"/>
      <c r="I943" s="3"/>
      <c r="L943" s="3"/>
    </row>
    <row r="944">
      <c r="F944" s="3"/>
      <c r="H944" s="3"/>
      <c r="I944" s="3"/>
      <c r="L944" s="3"/>
    </row>
    <row r="945">
      <c r="F945" s="3"/>
      <c r="H945" s="3"/>
      <c r="I945" s="3"/>
      <c r="L945" s="3"/>
    </row>
    <row r="946">
      <c r="F946" s="3"/>
      <c r="H946" s="3"/>
      <c r="I946" s="3"/>
      <c r="L946" s="3"/>
    </row>
    <row r="947">
      <c r="F947" s="3"/>
      <c r="H947" s="3"/>
      <c r="I947" s="3"/>
      <c r="L947" s="3"/>
    </row>
    <row r="948">
      <c r="F948" s="3"/>
      <c r="H948" s="3"/>
      <c r="I948" s="3"/>
      <c r="L948" s="3"/>
    </row>
    <row r="949">
      <c r="F949" s="3"/>
      <c r="H949" s="3"/>
      <c r="I949" s="3"/>
      <c r="L949" s="3"/>
    </row>
    <row r="950">
      <c r="F950" s="3"/>
      <c r="H950" s="3"/>
      <c r="I950" s="3"/>
      <c r="L950" s="3"/>
    </row>
    <row r="951">
      <c r="F951" s="3"/>
      <c r="H951" s="3"/>
      <c r="I951" s="3"/>
      <c r="L951" s="3"/>
    </row>
    <row r="952">
      <c r="F952" s="3"/>
      <c r="H952" s="3"/>
      <c r="I952" s="3"/>
      <c r="L952" s="3"/>
    </row>
    <row r="953">
      <c r="F953" s="3"/>
      <c r="H953" s="3"/>
      <c r="I953" s="3"/>
      <c r="L953" s="3"/>
    </row>
    <row r="954">
      <c r="F954" s="3"/>
      <c r="H954" s="3"/>
      <c r="I954" s="3"/>
      <c r="L954" s="3"/>
    </row>
    <row r="955">
      <c r="F955" s="3"/>
      <c r="H955" s="3"/>
      <c r="I955" s="3"/>
      <c r="L955" s="3"/>
    </row>
    <row r="956">
      <c r="F956" s="3"/>
      <c r="H956" s="3"/>
      <c r="I956" s="3"/>
      <c r="L956" s="3"/>
    </row>
    <row r="957">
      <c r="F957" s="3"/>
      <c r="H957" s="3"/>
      <c r="I957" s="3"/>
      <c r="L957" s="3"/>
    </row>
    <row r="958">
      <c r="F958" s="3"/>
      <c r="H958" s="3"/>
      <c r="I958" s="3"/>
      <c r="L958" s="3"/>
    </row>
    <row r="959">
      <c r="F959" s="3"/>
      <c r="H959" s="3"/>
      <c r="I959" s="3"/>
      <c r="L959" s="3"/>
    </row>
    <row r="960">
      <c r="F960" s="3"/>
      <c r="H960" s="3"/>
      <c r="I960" s="3"/>
      <c r="L960" s="3"/>
    </row>
    <row r="961">
      <c r="F961" s="3"/>
      <c r="H961" s="3"/>
      <c r="I961" s="3"/>
      <c r="L961" s="3"/>
    </row>
    <row r="962">
      <c r="F962" s="3"/>
      <c r="H962" s="3"/>
      <c r="I962" s="3"/>
      <c r="L962" s="3"/>
    </row>
    <row r="963">
      <c r="F963" s="3"/>
      <c r="H963" s="3"/>
      <c r="I963" s="3"/>
      <c r="L963" s="3"/>
    </row>
    <row r="964">
      <c r="F964" s="3"/>
      <c r="H964" s="3"/>
      <c r="I964" s="3"/>
      <c r="L964" s="3"/>
    </row>
    <row r="965">
      <c r="F965" s="3"/>
      <c r="H965" s="3"/>
      <c r="I965" s="3"/>
      <c r="L965" s="3"/>
    </row>
    <row r="966">
      <c r="F966" s="3"/>
      <c r="H966" s="3"/>
      <c r="I966" s="3"/>
      <c r="L966" s="3"/>
    </row>
    <row r="967">
      <c r="F967" s="3"/>
      <c r="H967" s="3"/>
      <c r="I967" s="3"/>
      <c r="L967" s="3"/>
    </row>
    <row r="968">
      <c r="F968" s="3"/>
      <c r="H968" s="3"/>
      <c r="I968" s="3"/>
      <c r="L968" s="3"/>
    </row>
    <row r="969">
      <c r="F969" s="3"/>
      <c r="H969" s="3"/>
      <c r="I969" s="3"/>
      <c r="L969" s="3"/>
    </row>
    <row r="970">
      <c r="F970" s="3"/>
      <c r="H970" s="3"/>
      <c r="I970" s="3"/>
      <c r="L970" s="3"/>
    </row>
    <row r="971">
      <c r="F971" s="3"/>
      <c r="H971" s="3"/>
      <c r="I971" s="3"/>
      <c r="L971" s="3"/>
    </row>
    <row r="972">
      <c r="F972" s="3"/>
      <c r="H972" s="3"/>
      <c r="I972" s="3"/>
      <c r="L972" s="3"/>
    </row>
    <row r="973">
      <c r="F973" s="3"/>
      <c r="H973" s="3"/>
      <c r="I973" s="3"/>
      <c r="L973" s="3"/>
    </row>
    <row r="974">
      <c r="F974" s="3"/>
      <c r="H974" s="3"/>
      <c r="I974" s="3"/>
      <c r="L974" s="3"/>
    </row>
    <row r="975">
      <c r="F975" s="3"/>
      <c r="H975" s="3"/>
      <c r="I975" s="3"/>
      <c r="L975" s="3"/>
    </row>
    <row r="976">
      <c r="F976" s="3"/>
      <c r="H976" s="3"/>
      <c r="I976" s="3"/>
      <c r="L976" s="3"/>
    </row>
    <row r="977">
      <c r="F977" s="3"/>
      <c r="H977" s="3"/>
      <c r="I977" s="3"/>
      <c r="L977" s="3"/>
    </row>
    <row r="978">
      <c r="F978" s="3"/>
      <c r="H978" s="3"/>
      <c r="I978" s="3"/>
      <c r="L978" s="3"/>
    </row>
    <row r="979">
      <c r="F979" s="3"/>
      <c r="H979" s="3"/>
      <c r="I979" s="3"/>
      <c r="L979" s="3"/>
    </row>
    <row r="980">
      <c r="F980" s="3"/>
      <c r="H980" s="3"/>
      <c r="I980" s="3"/>
      <c r="L980" s="3"/>
    </row>
    <row r="981">
      <c r="F981" s="3"/>
      <c r="H981" s="3"/>
      <c r="I981" s="3"/>
      <c r="L981" s="3"/>
    </row>
    <row r="982">
      <c r="F982" s="3"/>
      <c r="H982" s="3"/>
      <c r="I982" s="3"/>
      <c r="L982" s="3"/>
    </row>
    <row r="983">
      <c r="F983" s="3"/>
      <c r="H983" s="3"/>
      <c r="I983" s="3"/>
      <c r="L983" s="3"/>
    </row>
    <row r="984">
      <c r="F984" s="3"/>
      <c r="H984" s="3"/>
      <c r="I984" s="3"/>
      <c r="L984" s="3"/>
    </row>
    <row r="985">
      <c r="F985" s="3"/>
      <c r="H985" s="3"/>
      <c r="I985" s="3"/>
      <c r="L985" s="3"/>
    </row>
    <row r="986">
      <c r="F986" s="3"/>
      <c r="H986" s="3"/>
      <c r="I986" s="3"/>
      <c r="L986" s="3"/>
    </row>
    <row r="987">
      <c r="F987" s="3"/>
      <c r="H987" s="3"/>
      <c r="I987" s="3"/>
      <c r="L987" s="3"/>
    </row>
    <row r="988">
      <c r="F988" s="3"/>
      <c r="H988" s="3"/>
      <c r="I988" s="3"/>
      <c r="L988" s="3"/>
    </row>
    <row r="989">
      <c r="F989" s="3"/>
      <c r="H989" s="3"/>
      <c r="I989" s="3"/>
      <c r="L989" s="3"/>
    </row>
    <row r="990">
      <c r="F990" s="3"/>
      <c r="H990" s="3"/>
      <c r="I990" s="3"/>
      <c r="L990" s="3"/>
    </row>
    <row r="991">
      <c r="F991" s="3"/>
      <c r="H991" s="3"/>
      <c r="I991" s="3"/>
      <c r="L991" s="3"/>
    </row>
    <row r="992">
      <c r="F992" s="3"/>
      <c r="H992" s="3"/>
      <c r="I992" s="3"/>
      <c r="L992" s="3"/>
    </row>
    <row r="993">
      <c r="F993" s="3"/>
      <c r="H993" s="3"/>
      <c r="I993" s="3"/>
      <c r="L993" s="3"/>
    </row>
    <row r="994">
      <c r="F994" s="3"/>
      <c r="H994" s="3"/>
      <c r="I994" s="3"/>
      <c r="L994" s="3"/>
    </row>
    <row r="995">
      <c r="F995" s="3"/>
      <c r="H995" s="3"/>
      <c r="I995" s="3"/>
      <c r="L995" s="3"/>
    </row>
    <row r="996">
      <c r="F996" s="3"/>
      <c r="H996" s="3"/>
      <c r="I996" s="3"/>
      <c r="L996" s="3"/>
    </row>
    <row r="997">
      <c r="F997" s="3"/>
      <c r="H997" s="3"/>
      <c r="I997" s="3"/>
      <c r="L997" s="3"/>
    </row>
    <row r="998">
      <c r="F998" s="3"/>
      <c r="H998" s="3"/>
      <c r="I998" s="3"/>
      <c r="L998" s="3"/>
    </row>
    <row r="999">
      <c r="F999" s="3"/>
      <c r="H999" s="3"/>
      <c r="I999" s="3"/>
      <c r="L999" s="3"/>
    </row>
    <row r="1000">
      <c r="F1000" s="3"/>
      <c r="H1000" s="3"/>
      <c r="I1000" s="3"/>
      <c r="L1000" s="3"/>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1.22" defaultRowHeight="15.0"/>
  <cols>
    <col customWidth="1" min="1" max="1" width="5.11"/>
    <col customWidth="1" min="2" max="4" width="10.78"/>
    <col customWidth="1" min="5" max="12" width="8.78"/>
    <col customWidth="1" min="13" max="13" width="9.11"/>
    <col customWidth="1" min="14" max="17" width="8.78"/>
    <col customWidth="1" min="18" max="28" width="8.0"/>
    <col customWidth="1" min="29" max="30" width="12.78"/>
    <col customWidth="1" min="31" max="33" width="8.0"/>
    <col customWidth="1" min="34" max="35" width="12.89"/>
    <col customWidth="1" min="36" max="36" width="14.0"/>
    <col customWidth="1" min="37" max="37" width="16.0"/>
  </cols>
  <sheetData>
    <row r="1">
      <c r="A1" s="73" t="str">
        <f>CELL("filename",A1)</f>
        <v>#VALUE!</v>
      </c>
      <c r="B1" s="73"/>
      <c r="C1" s="73"/>
      <c r="D1" s="73"/>
      <c r="E1" s="3"/>
      <c r="F1" s="3"/>
      <c r="G1" s="3"/>
      <c r="H1" s="3">
        <f>8.6+3.9</f>
        <v>12.5</v>
      </c>
      <c r="I1" s="3"/>
      <c r="J1" s="3"/>
      <c r="K1" s="3"/>
      <c r="L1" s="3"/>
      <c r="M1" s="3"/>
      <c r="N1" s="3"/>
      <c r="O1" s="3"/>
      <c r="P1" s="3"/>
      <c r="Q1" s="3"/>
      <c r="AC1" s="3"/>
      <c r="AD1" s="3"/>
      <c r="AH1" s="3"/>
      <c r="AI1" s="3"/>
      <c r="AJ1" s="3"/>
      <c r="AK1" s="3"/>
    </row>
    <row r="2">
      <c r="A2" s="3" t="s">
        <v>63</v>
      </c>
      <c r="B2" s="3"/>
      <c r="C2" s="3"/>
      <c r="D2" s="3"/>
      <c r="E2" s="3"/>
      <c r="F2" s="3"/>
      <c r="G2" s="3"/>
      <c r="H2" s="3"/>
      <c r="I2" s="3"/>
      <c r="J2" s="3"/>
      <c r="K2" s="3"/>
      <c r="L2" s="3"/>
      <c r="M2" s="3"/>
      <c r="N2" s="3"/>
      <c r="O2" s="3"/>
      <c r="P2" s="3"/>
      <c r="Q2" s="3"/>
      <c r="AC2" s="3"/>
      <c r="AD2" s="3"/>
      <c r="AH2" s="3"/>
      <c r="AI2" s="3"/>
      <c r="AJ2" s="3"/>
      <c r="AK2" s="3"/>
    </row>
    <row r="3">
      <c r="A3" s="3"/>
      <c r="B3" s="3"/>
      <c r="C3" s="3"/>
      <c r="D3" s="3"/>
      <c r="E3" s="3" t="s">
        <v>64</v>
      </c>
      <c r="F3" s="3"/>
      <c r="G3" s="3"/>
      <c r="H3" s="3"/>
      <c r="I3" s="3"/>
      <c r="J3" s="3"/>
      <c r="K3" s="3"/>
      <c r="L3" s="3"/>
      <c r="M3" s="3"/>
      <c r="N3" s="3"/>
      <c r="O3" s="3"/>
      <c r="P3" s="3"/>
      <c r="Q3" s="3"/>
      <c r="AC3" s="3"/>
      <c r="AD3" s="3"/>
      <c r="AH3" s="3"/>
      <c r="AI3" s="3"/>
      <c r="AJ3" s="3"/>
      <c r="AK3" s="3"/>
    </row>
    <row r="4">
      <c r="A4" s="3">
        <v>1.0</v>
      </c>
      <c r="B4" s="3">
        <v>2.0</v>
      </c>
      <c r="C4" s="3">
        <v>3.0</v>
      </c>
      <c r="D4" s="3">
        <v>4.0</v>
      </c>
      <c r="E4" s="3">
        <v>5.0</v>
      </c>
      <c r="F4" s="3">
        <v>6.0</v>
      </c>
      <c r="G4" s="3">
        <v>7.0</v>
      </c>
      <c r="H4" s="3">
        <v>8.0</v>
      </c>
      <c r="I4" s="3">
        <v>9.0</v>
      </c>
      <c r="J4" s="3">
        <v>10.0</v>
      </c>
      <c r="K4" s="3">
        <v>11.0</v>
      </c>
      <c r="L4" s="3">
        <v>12.0</v>
      </c>
      <c r="M4" s="3">
        <v>13.0</v>
      </c>
      <c r="N4" s="3">
        <v>14.0</v>
      </c>
      <c r="O4" s="3">
        <v>15.0</v>
      </c>
      <c r="P4" s="3">
        <v>16.0</v>
      </c>
      <c r="Q4" s="3">
        <v>17.0</v>
      </c>
      <c r="R4" s="3">
        <v>18.0</v>
      </c>
      <c r="S4" s="3">
        <v>19.0</v>
      </c>
      <c r="T4" s="3">
        <v>20.0</v>
      </c>
      <c r="U4" s="3">
        <v>21.0</v>
      </c>
      <c r="V4" s="3">
        <v>22.0</v>
      </c>
      <c r="W4" s="3">
        <v>23.0</v>
      </c>
      <c r="X4" s="3">
        <v>24.0</v>
      </c>
      <c r="Y4" s="3">
        <v>25.0</v>
      </c>
      <c r="Z4" s="3">
        <v>26.0</v>
      </c>
      <c r="AA4" s="3">
        <v>27.0</v>
      </c>
      <c r="AB4" s="3">
        <v>28.0</v>
      </c>
      <c r="AC4" s="3">
        <v>29.0</v>
      </c>
      <c r="AD4" s="3">
        <v>30.0</v>
      </c>
      <c r="AE4" s="3">
        <v>29.0</v>
      </c>
      <c r="AH4" s="3"/>
      <c r="AI4" s="3"/>
      <c r="AJ4" s="3"/>
      <c r="AK4" s="3"/>
    </row>
    <row r="5" ht="25.5" customHeight="1">
      <c r="A5" s="3"/>
      <c r="B5" s="3"/>
      <c r="C5" s="3"/>
      <c r="D5" s="3"/>
      <c r="E5" s="3"/>
      <c r="F5" s="3"/>
      <c r="G5" s="3"/>
      <c r="H5" s="3"/>
      <c r="I5" s="3"/>
      <c r="J5" s="3"/>
      <c r="K5" s="3"/>
      <c r="L5" s="3"/>
      <c r="M5" s="3"/>
      <c r="N5" s="3"/>
      <c r="O5" s="74" t="s">
        <v>65</v>
      </c>
      <c r="P5" s="75"/>
      <c r="Q5" s="3"/>
      <c r="X5" s="76" t="s">
        <v>66</v>
      </c>
      <c r="Y5" s="77"/>
      <c r="Z5" s="77"/>
      <c r="AA5" s="77"/>
      <c r="AB5" s="78"/>
      <c r="AC5" s="79" t="s">
        <v>67</v>
      </c>
      <c r="AD5" s="3"/>
      <c r="AH5" s="3"/>
      <c r="AI5" s="3"/>
      <c r="AJ5" s="3"/>
      <c r="AK5" s="3"/>
    </row>
    <row r="6" ht="64.5" customHeight="1">
      <c r="A6" s="23" t="s">
        <v>27</v>
      </c>
      <c r="B6" s="80" t="s">
        <v>68</v>
      </c>
      <c r="C6" s="81" t="s">
        <v>69</v>
      </c>
      <c r="D6" s="81" t="s">
        <v>70</v>
      </c>
      <c r="E6" s="82" t="s">
        <v>71</v>
      </c>
      <c r="F6" s="83" t="s">
        <v>72</v>
      </c>
      <c r="G6" s="83" t="s">
        <v>73</v>
      </c>
      <c r="H6" s="83" t="s">
        <v>74</v>
      </c>
      <c r="I6" s="83" t="s">
        <v>75</v>
      </c>
      <c r="J6" s="83" t="s">
        <v>76</v>
      </c>
      <c r="K6" s="83" t="s">
        <v>77</v>
      </c>
      <c r="L6" s="83" t="s">
        <v>78</v>
      </c>
      <c r="M6" s="28" t="s">
        <v>79</v>
      </c>
      <c r="N6" s="84" t="s">
        <v>80</v>
      </c>
      <c r="O6" s="27" t="s">
        <v>81</v>
      </c>
      <c r="P6" s="27" t="s">
        <v>82</v>
      </c>
      <c r="Q6" s="85" t="s">
        <v>83</v>
      </c>
      <c r="R6" s="24" t="s">
        <v>84</v>
      </c>
      <c r="S6" s="24" t="s">
        <v>85</v>
      </c>
      <c r="T6" s="24" t="s">
        <v>86</v>
      </c>
      <c r="U6" s="24" t="s">
        <v>87</v>
      </c>
      <c r="V6" s="24" t="s">
        <v>88</v>
      </c>
      <c r="W6" s="24" t="s">
        <v>89</v>
      </c>
      <c r="X6" s="86" t="s">
        <v>90</v>
      </c>
      <c r="Y6" s="86" t="s">
        <v>91</v>
      </c>
      <c r="Z6" s="86" t="s">
        <v>92</v>
      </c>
      <c r="AA6" s="87" t="s">
        <v>93</v>
      </c>
      <c r="AB6" s="87" t="s">
        <v>94</v>
      </c>
      <c r="AC6" s="88" t="s">
        <v>95</v>
      </c>
      <c r="AD6" s="88" t="s">
        <v>96</v>
      </c>
      <c r="AE6" s="89" t="s">
        <v>97</v>
      </c>
      <c r="AH6" s="90" t="s">
        <v>98</v>
      </c>
      <c r="AI6" s="90" t="s">
        <v>99</v>
      </c>
      <c r="AJ6" s="90" t="s">
        <v>100</v>
      </c>
      <c r="AK6" s="90" t="s">
        <v>101</v>
      </c>
    </row>
    <row r="7">
      <c r="A7" s="91">
        <v>1961.0</v>
      </c>
      <c r="B7" s="92">
        <v>528223.0</v>
      </c>
      <c r="C7" s="93" t="s">
        <v>55</v>
      </c>
      <c r="D7" s="93"/>
      <c r="E7" s="60">
        <f t="shared" ref="E7:E22" si="1">B7</f>
        <v>528223</v>
      </c>
      <c r="F7" s="94"/>
      <c r="G7" s="3"/>
      <c r="H7" s="3"/>
      <c r="I7" s="3"/>
      <c r="J7" s="3"/>
      <c r="K7" s="3"/>
      <c r="L7" s="95">
        <v>137.0</v>
      </c>
      <c r="M7" s="96">
        <f t="shared" ref="M7:M62" si="2">B7+F7+H7+K7</f>
        <v>528223</v>
      </c>
      <c r="N7" s="60">
        <f t="shared" ref="N7:N62" si="3">SUM(B7,F7:L7)</f>
        <v>528360</v>
      </c>
      <c r="O7" s="97"/>
      <c r="P7" s="98" t="s">
        <v>55</v>
      </c>
      <c r="Q7" s="60">
        <f t="shared" ref="Q7:Q62" si="4">SUM(N7:P7)</f>
        <v>528360</v>
      </c>
      <c r="R7" s="41"/>
      <c r="S7" s="41"/>
      <c r="T7" s="41"/>
      <c r="U7" s="41"/>
      <c r="V7" s="41"/>
      <c r="W7" s="89"/>
      <c r="X7" s="96">
        <f t="shared" ref="X7:X62" si="5">SUM(S7+U7)</f>
        <v>0</v>
      </c>
      <c r="Y7" s="96">
        <f t="shared" ref="Y7:Y62" si="6">T7+V7</f>
        <v>0</v>
      </c>
      <c r="Z7" s="99">
        <v>19388.5725127511</v>
      </c>
      <c r="AA7" s="100">
        <f t="shared" ref="AA7:AA62" si="7">Z7+W7</f>
        <v>19388.57251</v>
      </c>
      <c r="AB7" s="100">
        <f t="shared" ref="AB7:AB23" si="8">Z7</f>
        <v>19388.57251</v>
      </c>
      <c r="AC7" s="72"/>
      <c r="AD7" s="72"/>
      <c r="AE7" s="33"/>
      <c r="AH7" s="46">
        <f t="shared" ref="AH7:AH62" si="9">AB7+Q7</f>
        <v>547748.5725</v>
      </c>
      <c r="AI7" s="46">
        <f>Escapement_Data!L7</f>
        <v>343140.4275</v>
      </c>
      <c r="AJ7" s="101">
        <f t="shared" ref="AJ7:AJ62" si="10">AH7/SUM(AI7+AH7)</f>
        <v>0.6148336914</v>
      </c>
      <c r="AK7" s="103">
        <f t="shared" ref="AK7:AK62" si="11">M7/AH7</f>
        <v>0.9643530381</v>
      </c>
    </row>
    <row r="8">
      <c r="A8" s="91">
        <v>1962.0</v>
      </c>
      <c r="B8" s="92">
        <v>677626.0</v>
      </c>
      <c r="C8" s="93" t="s">
        <v>55</v>
      </c>
      <c r="D8" s="93"/>
      <c r="E8" s="60">
        <f t="shared" si="1"/>
        <v>677626</v>
      </c>
      <c r="F8" s="94"/>
      <c r="G8" s="3"/>
      <c r="H8" s="3"/>
      <c r="I8" s="3"/>
      <c r="J8" s="3"/>
      <c r="K8" s="3"/>
      <c r="L8" s="95">
        <v>135.0</v>
      </c>
      <c r="M8" s="96">
        <f t="shared" si="2"/>
        <v>677626</v>
      </c>
      <c r="N8" s="60">
        <f t="shared" si="3"/>
        <v>677761</v>
      </c>
      <c r="O8" s="97"/>
      <c r="P8" s="98" t="s">
        <v>55</v>
      </c>
      <c r="Q8" s="60">
        <f t="shared" si="4"/>
        <v>677761</v>
      </c>
      <c r="R8" s="41"/>
      <c r="S8" s="41"/>
      <c r="T8" s="41"/>
      <c r="U8" s="41"/>
      <c r="V8" s="41"/>
      <c r="W8" s="89"/>
      <c r="X8" s="96">
        <f t="shared" si="5"/>
        <v>0</v>
      </c>
      <c r="Y8" s="96">
        <f t="shared" si="6"/>
        <v>0</v>
      </c>
      <c r="Z8" s="109">
        <v>18498.819275225913</v>
      </c>
      <c r="AA8" s="100">
        <f t="shared" si="7"/>
        <v>18498.81928</v>
      </c>
      <c r="AB8" s="100">
        <f t="shared" si="8"/>
        <v>18498.81928</v>
      </c>
      <c r="AC8" s="72"/>
      <c r="AD8" s="72"/>
      <c r="AE8" s="33"/>
      <c r="AH8" s="46">
        <f t="shared" si="9"/>
        <v>696259.8193</v>
      </c>
      <c r="AI8" s="46">
        <f>Escapement_Data!L8</f>
        <v>416093.1807</v>
      </c>
      <c r="AJ8" s="101">
        <f t="shared" si="10"/>
        <v>0.6259342307</v>
      </c>
      <c r="AK8" s="103">
        <f t="shared" si="11"/>
        <v>0.9732372618</v>
      </c>
    </row>
    <row r="9">
      <c r="A9" s="91">
        <v>1963.0</v>
      </c>
      <c r="B9" s="92">
        <v>375029.0</v>
      </c>
      <c r="C9" s="93" t="s">
        <v>55</v>
      </c>
      <c r="D9" s="93"/>
      <c r="E9" s="60">
        <f t="shared" si="1"/>
        <v>375029</v>
      </c>
      <c r="F9" s="94"/>
      <c r="G9" s="3"/>
      <c r="H9" s="3"/>
      <c r="I9" s="3"/>
      <c r="J9" s="3"/>
      <c r="K9" s="3"/>
      <c r="L9" s="95">
        <v>13.0</v>
      </c>
      <c r="M9" s="96">
        <f t="shared" si="2"/>
        <v>375029</v>
      </c>
      <c r="N9" s="60">
        <f t="shared" si="3"/>
        <v>375042</v>
      </c>
      <c r="O9" s="97"/>
      <c r="P9" s="98" t="s">
        <v>55</v>
      </c>
      <c r="Q9" s="60">
        <f t="shared" si="4"/>
        <v>375042</v>
      </c>
      <c r="R9" s="41"/>
      <c r="S9" s="41"/>
      <c r="T9" s="41"/>
      <c r="U9" s="41"/>
      <c r="V9" s="41"/>
      <c r="W9" s="89"/>
      <c r="X9" s="96">
        <f t="shared" si="5"/>
        <v>0</v>
      </c>
      <c r="Y9" s="96">
        <f t="shared" si="6"/>
        <v>0</v>
      </c>
      <c r="Z9" s="109">
        <v>17663.646946337023</v>
      </c>
      <c r="AA9" s="100">
        <f t="shared" si="7"/>
        <v>17663.64695</v>
      </c>
      <c r="AB9" s="100">
        <f t="shared" si="8"/>
        <v>17663.64695</v>
      </c>
      <c r="AC9" s="72"/>
      <c r="AD9" s="72"/>
      <c r="AE9" s="33"/>
      <c r="AH9" s="46">
        <f t="shared" si="9"/>
        <v>392705.6469</v>
      </c>
      <c r="AI9" s="46">
        <f>Escapement_Data!L9</f>
        <v>271007.3531</v>
      </c>
      <c r="AJ9" s="101">
        <f t="shared" si="10"/>
        <v>0.5916799083</v>
      </c>
      <c r="AK9" s="103">
        <f t="shared" si="11"/>
        <v>0.9549875407</v>
      </c>
    </row>
    <row r="10">
      <c r="A10" s="91">
        <v>1964.0</v>
      </c>
      <c r="B10" s="92">
        <v>699548.0</v>
      </c>
      <c r="C10" s="93" t="s">
        <v>55</v>
      </c>
      <c r="D10" s="93"/>
      <c r="E10" s="60">
        <f t="shared" si="1"/>
        <v>699548</v>
      </c>
      <c r="F10" s="94"/>
      <c r="G10" s="3"/>
      <c r="H10" s="3"/>
      <c r="I10" s="3"/>
      <c r="J10" s="3"/>
      <c r="K10" s="3"/>
      <c r="L10" s="95">
        <v>0.0</v>
      </c>
      <c r="M10" s="96">
        <f t="shared" si="2"/>
        <v>699548</v>
      </c>
      <c r="N10" s="60">
        <f t="shared" si="3"/>
        <v>699548</v>
      </c>
      <c r="O10" s="97"/>
      <c r="P10" s="98" t="s">
        <v>55</v>
      </c>
      <c r="Q10" s="60">
        <f t="shared" si="4"/>
        <v>699548</v>
      </c>
      <c r="R10" s="41"/>
      <c r="S10" s="41"/>
      <c r="T10" s="41"/>
      <c r="U10" s="41"/>
      <c r="V10" s="41"/>
      <c r="W10" s="89"/>
      <c r="X10" s="96">
        <f t="shared" si="5"/>
        <v>0</v>
      </c>
      <c r="Y10" s="96">
        <f t="shared" si="6"/>
        <v>0</v>
      </c>
      <c r="Z10" s="109">
        <v>16322.800730279872</v>
      </c>
      <c r="AA10" s="100">
        <f t="shared" si="7"/>
        <v>16322.80073</v>
      </c>
      <c r="AB10" s="100">
        <f t="shared" si="8"/>
        <v>16322.80073</v>
      </c>
      <c r="AC10" s="72"/>
      <c r="AD10" s="72"/>
      <c r="AE10" s="33"/>
      <c r="AH10" s="46">
        <f t="shared" si="9"/>
        <v>715870.8007</v>
      </c>
      <c r="AI10" s="46">
        <f>Escapement_Data!L10</f>
        <v>233990.1993</v>
      </c>
      <c r="AJ10" s="101">
        <f t="shared" si="10"/>
        <v>0.7536584834</v>
      </c>
      <c r="AK10" s="103">
        <f t="shared" si="11"/>
        <v>0.9771986779</v>
      </c>
    </row>
    <row r="11">
      <c r="A11" s="91">
        <v>1965.0</v>
      </c>
      <c r="B11" s="92">
        <v>816303.0</v>
      </c>
      <c r="C11" s="93" t="s">
        <v>55</v>
      </c>
      <c r="D11" s="93"/>
      <c r="E11" s="60">
        <f t="shared" si="1"/>
        <v>816303</v>
      </c>
      <c r="F11" s="94"/>
      <c r="G11" s="3"/>
      <c r="H11" s="3"/>
      <c r="I11" s="3"/>
      <c r="J11" s="3"/>
      <c r="K11" s="3"/>
      <c r="L11" s="118">
        <v>459.0</v>
      </c>
      <c r="M11" s="96">
        <f t="shared" si="2"/>
        <v>816303</v>
      </c>
      <c r="N11" s="60">
        <f t="shared" si="3"/>
        <v>816762</v>
      </c>
      <c r="O11" s="97"/>
      <c r="P11" s="98" t="s">
        <v>55</v>
      </c>
      <c r="Q11" s="60">
        <f t="shared" si="4"/>
        <v>816762</v>
      </c>
      <c r="R11" s="41"/>
      <c r="S11" s="41"/>
      <c r="T11" s="41"/>
      <c r="U11" s="41"/>
      <c r="V11" s="41"/>
      <c r="W11" s="89"/>
      <c r="X11" s="96">
        <f t="shared" si="5"/>
        <v>0</v>
      </c>
      <c r="Y11" s="96">
        <f t="shared" si="6"/>
        <v>0</v>
      </c>
      <c r="Z11" s="109">
        <v>16409.779970889573</v>
      </c>
      <c r="AA11" s="100">
        <f t="shared" si="7"/>
        <v>16409.77997</v>
      </c>
      <c r="AB11" s="100">
        <f t="shared" si="8"/>
        <v>16409.77997</v>
      </c>
      <c r="AC11" s="72"/>
      <c r="AD11" s="72"/>
      <c r="AE11" s="33"/>
      <c r="AH11" s="46">
        <f t="shared" si="9"/>
        <v>833171.78</v>
      </c>
      <c r="AI11" s="46">
        <f>Escapement_Data!L11</f>
        <v>373563.22</v>
      </c>
      <c r="AJ11" s="101">
        <f t="shared" si="10"/>
        <v>0.6904347516</v>
      </c>
      <c r="AK11" s="103">
        <f t="shared" si="11"/>
        <v>0.979753539</v>
      </c>
    </row>
    <row r="12">
      <c r="A12" s="91">
        <v>1966.0</v>
      </c>
      <c r="B12" s="92">
        <v>1007342.0</v>
      </c>
      <c r="C12" s="93" t="s">
        <v>55</v>
      </c>
      <c r="D12" s="93"/>
      <c r="E12" s="60">
        <f t="shared" si="1"/>
        <v>1007342</v>
      </c>
      <c r="F12" s="94"/>
      <c r="G12" s="3"/>
      <c r="H12" s="3"/>
      <c r="I12" s="3"/>
      <c r="J12" s="3"/>
      <c r="K12" s="3"/>
      <c r="L12" s="118">
        <v>175.0</v>
      </c>
      <c r="M12" s="96">
        <f t="shared" si="2"/>
        <v>1007342</v>
      </c>
      <c r="N12" s="60">
        <f t="shared" si="3"/>
        <v>1007517</v>
      </c>
      <c r="O12" s="97"/>
      <c r="P12" s="98" t="s">
        <v>55</v>
      </c>
      <c r="Q12" s="60">
        <f t="shared" si="4"/>
        <v>1007517</v>
      </c>
      <c r="R12" s="41"/>
      <c r="S12" s="41"/>
      <c r="T12" s="41"/>
      <c r="U12" s="41"/>
      <c r="V12" s="41"/>
      <c r="W12" s="89"/>
      <c r="X12" s="96">
        <f t="shared" si="5"/>
        <v>0</v>
      </c>
      <c r="Y12" s="96">
        <f t="shared" si="6"/>
        <v>0</v>
      </c>
      <c r="Z12" s="109">
        <v>21966.895431918565</v>
      </c>
      <c r="AA12" s="100">
        <f t="shared" si="7"/>
        <v>21966.89543</v>
      </c>
      <c r="AB12" s="100">
        <f t="shared" si="8"/>
        <v>21966.89543</v>
      </c>
      <c r="AC12" s="72"/>
      <c r="AD12" s="72"/>
      <c r="AE12" s="33"/>
      <c r="AH12" s="46">
        <f t="shared" si="9"/>
        <v>1029483.895</v>
      </c>
      <c r="AI12" s="46">
        <f>Escapement_Data!L12</f>
        <v>374673.1046</v>
      </c>
      <c r="AJ12" s="101">
        <f t="shared" si="10"/>
        <v>0.7331686524</v>
      </c>
      <c r="AK12" s="103">
        <f t="shared" si="11"/>
        <v>0.9784922372</v>
      </c>
    </row>
    <row r="13">
      <c r="A13" s="91">
        <v>1967.0</v>
      </c>
      <c r="B13" s="92">
        <v>516271.0</v>
      </c>
      <c r="C13" s="93" t="s">
        <v>55</v>
      </c>
      <c r="D13" s="93"/>
      <c r="E13" s="60">
        <f t="shared" si="1"/>
        <v>516271</v>
      </c>
      <c r="F13" s="94"/>
      <c r="G13" s="3"/>
      <c r="H13" s="3"/>
      <c r="I13" s="3"/>
      <c r="J13" s="3"/>
      <c r="K13" s="3"/>
      <c r="L13" s="118">
        <v>153.0</v>
      </c>
      <c r="M13" s="96">
        <f t="shared" si="2"/>
        <v>516271</v>
      </c>
      <c r="N13" s="60">
        <f t="shared" si="3"/>
        <v>516424</v>
      </c>
      <c r="O13" s="97"/>
      <c r="P13" s="98" t="s">
        <v>55</v>
      </c>
      <c r="Q13" s="60">
        <f t="shared" si="4"/>
        <v>516424</v>
      </c>
      <c r="R13" s="41"/>
      <c r="S13" s="41"/>
      <c r="T13" s="41"/>
      <c r="U13" s="41"/>
      <c r="V13" s="41"/>
      <c r="W13" s="89"/>
      <c r="X13" s="96">
        <f t="shared" si="5"/>
        <v>0</v>
      </c>
      <c r="Y13" s="96">
        <f t="shared" si="6"/>
        <v>0</v>
      </c>
      <c r="Z13" s="109">
        <v>18818.794256255576</v>
      </c>
      <c r="AA13" s="100">
        <f t="shared" si="7"/>
        <v>18818.79426</v>
      </c>
      <c r="AB13" s="100">
        <f t="shared" si="8"/>
        <v>18818.79426</v>
      </c>
      <c r="AC13" s="72"/>
      <c r="AD13" s="72"/>
      <c r="AE13" s="33"/>
      <c r="AH13" s="46">
        <f t="shared" si="9"/>
        <v>535242.7943</v>
      </c>
      <c r="AI13" s="46">
        <f>Escapement_Data!L13</f>
        <v>152518.2057</v>
      </c>
      <c r="AJ13" s="101">
        <f t="shared" si="10"/>
        <v>0.7782395254</v>
      </c>
      <c r="AK13" s="103">
        <f t="shared" si="11"/>
        <v>0.9645547881</v>
      </c>
    </row>
    <row r="14">
      <c r="A14" s="91">
        <v>1968.0</v>
      </c>
      <c r="B14" s="92">
        <v>577437.0</v>
      </c>
      <c r="C14" s="93" t="s">
        <v>55</v>
      </c>
      <c r="D14" s="93"/>
      <c r="E14" s="60">
        <f t="shared" si="1"/>
        <v>577437</v>
      </c>
      <c r="F14" s="94"/>
      <c r="G14" s="3"/>
      <c r="H14" s="3"/>
      <c r="I14" s="3"/>
      <c r="J14" s="3"/>
      <c r="K14" s="3"/>
      <c r="L14" s="118">
        <v>36.0</v>
      </c>
      <c r="M14" s="96">
        <f t="shared" si="2"/>
        <v>577437</v>
      </c>
      <c r="N14" s="60">
        <f t="shared" si="3"/>
        <v>577473</v>
      </c>
      <c r="O14" s="97"/>
      <c r="P14" s="98" t="s">
        <v>55</v>
      </c>
      <c r="Q14" s="60">
        <f t="shared" si="4"/>
        <v>577473</v>
      </c>
      <c r="R14" s="41"/>
      <c r="S14" s="41"/>
      <c r="T14" s="41"/>
      <c r="U14" s="41"/>
      <c r="V14" s="41"/>
      <c r="W14" s="89"/>
      <c r="X14" s="96">
        <f t="shared" si="5"/>
        <v>0</v>
      </c>
      <c r="Y14" s="96">
        <f t="shared" si="6"/>
        <v>0</v>
      </c>
      <c r="Z14" s="109">
        <v>21321.231681299472</v>
      </c>
      <c r="AA14" s="100">
        <f t="shared" si="7"/>
        <v>21321.23168</v>
      </c>
      <c r="AB14" s="100">
        <f t="shared" si="8"/>
        <v>21321.23168</v>
      </c>
      <c r="AC14" s="72"/>
      <c r="AD14" s="72"/>
      <c r="AE14" s="33"/>
      <c r="AH14" s="46">
        <f t="shared" si="9"/>
        <v>598794.2317</v>
      </c>
      <c r="AI14" s="46">
        <f>Escapement_Data!L14</f>
        <v>234701.7683</v>
      </c>
      <c r="AJ14" s="101">
        <f t="shared" si="10"/>
        <v>0.7184128438</v>
      </c>
      <c r="AK14" s="103">
        <f t="shared" si="11"/>
        <v>0.9643329368</v>
      </c>
    </row>
    <row r="15">
      <c r="A15" s="91">
        <v>1969.0</v>
      </c>
      <c r="B15" s="92">
        <v>696355.0</v>
      </c>
      <c r="C15" s="93" t="s">
        <v>55</v>
      </c>
      <c r="D15" s="93"/>
      <c r="E15" s="60">
        <f t="shared" si="1"/>
        <v>696355</v>
      </c>
      <c r="F15" s="94"/>
      <c r="G15" s="94"/>
      <c r="H15" s="3"/>
      <c r="I15" s="3"/>
      <c r="J15" s="3"/>
      <c r="K15" s="3"/>
      <c r="L15" s="118">
        <v>63.0</v>
      </c>
      <c r="M15" s="96">
        <f t="shared" si="2"/>
        <v>696355</v>
      </c>
      <c r="N15" s="60">
        <f t="shared" si="3"/>
        <v>696418</v>
      </c>
      <c r="O15" s="97"/>
      <c r="P15" s="98" t="s">
        <v>55</v>
      </c>
      <c r="Q15" s="60">
        <f t="shared" si="4"/>
        <v>696418</v>
      </c>
      <c r="R15" s="41"/>
      <c r="S15" s="41"/>
      <c r="T15" s="41"/>
      <c r="U15" s="41"/>
      <c r="V15" s="41"/>
      <c r="W15" s="89"/>
      <c r="X15" s="96">
        <f t="shared" si="5"/>
        <v>0</v>
      </c>
      <c r="Y15" s="96">
        <f t="shared" si="6"/>
        <v>0</v>
      </c>
      <c r="Z15" s="109">
        <v>33414.62744267017</v>
      </c>
      <c r="AA15" s="100">
        <f t="shared" si="7"/>
        <v>33414.62744</v>
      </c>
      <c r="AB15" s="100">
        <f t="shared" si="8"/>
        <v>33414.62744</v>
      </c>
      <c r="AC15" s="72"/>
      <c r="AD15" s="72"/>
      <c r="AE15" s="33"/>
      <c r="AH15" s="46">
        <f t="shared" si="9"/>
        <v>729832.6274</v>
      </c>
      <c r="AI15" s="46">
        <f>Escapement_Data!L15</f>
        <v>527822.3726</v>
      </c>
      <c r="AJ15" s="101">
        <f t="shared" si="10"/>
        <v>0.5803122696</v>
      </c>
      <c r="AK15" s="103">
        <f t="shared" si="11"/>
        <v>0.9541297194</v>
      </c>
    </row>
    <row r="16">
      <c r="A16" s="91">
        <v>1970.0</v>
      </c>
      <c r="B16" s="92">
        <v>1114847.0</v>
      </c>
      <c r="C16" s="93" t="s">
        <v>55</v>
      </c>
      <c r="D16" s="93"/>
      <c r="E16" s="60">
        <f t="shared" si="1"/>
        <v>1114847</v>
      </c>
      <c r="F16" s="94"/>
      <c r="G16" s="94"/>
      <c r="H16" s="3"/>
      <c r="I16" s="3"/>
      <c r="J16" s="3"/>
      <c r="K16" s="3"/>
      <c r="L16" s="118">
        <v>179.0</v>
      </c>
      <c r="M16" s="96">
        <f t="shared" si="2"/>
        <v>1114847</v>
      </c>
      <c r="N16" s="60">
        <f t="shared" si="3"/>
        <v>1115026</v>
      </c>
      <c r="O16" s="97"/>
      <c r="P16" s="98" t="s">
        <v>55</v>
      </c>
      <c r="Q16" s="60">
        <f t="shared" si="4"/>
        <v>1115026</v>
      </c>
      <c r="W16" s="72"/>
      <c r="X16" s="96">
        <f t="shared" si="5"/>
        <v>0</v>
      </c>
      <c r="Y16" s="96">
        <f t="shared" si="6"/>
        <v>0</v>
      </c>
      <c r="Z16" s="109">
        <v>46926.5105340264</v>
      </c>
      <c r="AA16" s="100">
        <f t="shared" si="7"/>
        <v>46926.51053</v>
      </c>
      <c r="AB16" s="100">
        <f t="shared" si="8"/>
        <v>46926.51053</v>
      </c>
      <c r="AC16" s="72"/>
      <c r="AD16" s="72"/>
      <c r="AE16" s="33"/>
      <c r="AH16" s="46">
        <f t="shared" si="9"/>
        <v>1161952.511</v>
      </c>
      <c r="AI16" s="46">
        <f>Escapement_Data!L16</f>
        <v>329729.4895</v>
      </c>
      <c r="AJ16" s="101">
        <f t="shared" si="10"/>
        <v>0.7789545698</v>
      </c>
      <c r="AK16" s="103">
        <f t="shared" si="11"/>
        <v>0.9594600381</v>
      </c>
    </row>
    <row r="17">
      <c r="A17" s="91">
        <v>1971.0</v>
      </c>
      <c r="B17" s="92">
        <v>616801.0</v>
      </c>
      <c r="C17" s="93" t="s">
        <v>55</v>
      </c>
      <c r="D17" s="93"/>
      <c r="E17" s="60">
        <f t="shared" si="1"/>
        <v>616801</v>
      </c>
      <c r="F17" s="94"/>
      <c r="G17" s="94"/>
      <c r="H17" s="3"/>
      <c r="I17" s="3"/>
      <c r="J17" s="3"/>
      <c r="K17" s="3"/>
      <c r="L17" s="118">
        <v>32.0</v>
      </c>
      <c r="M17" s="96">
        <f t="shared" si="2"/>
        <v>616801</v>
      </c>
      <c r="N17" s="60">
        <f t="shared" si="3"/>
        <v>616833</v>
      </c>
      <c r="O17" s="97"/>
      <c r="P17" s="98" t="s">
        <v>55</v>
      </c>
      <c r="Q17" s="60">
        <f t="shared" si="4"/>
        <v>616833</v>
      </c>
      <c r="W17" s="72"/>
      <c r="X17" s="96">
        <f t="shared" si="5"/>
        <v>0</v>
      </c>
      <c r="Y17" s="96">
        <f t="shared" si="6"/>
        <v>0</v>
      </c>
      <c r="Z17" s="109">
        <v>48412.90127418783</v>
      </c>
      <c r="AA17" s="100">
        <f t="shared" si="7"/>
        <v>48412.90127</v>
      </c>
      <c r="AB17" s="100">
        <f t="shared" si="8"/>
        <v>48412.90127</v>
      </c>
      <c r="AC17" s="72"/>
      <c r="AD17" s="72"/>
      <c r="AE17" s="33"/>
      <c r="AH17" s="46">
        <f t="shared" si="9"/>
        <v>665245.9013</v>
      </c>
      <c r="AI17" s="46">
        <f>Escapement_Data!L17</f>
        <v>585402.0987</v>
      </c>
      <c r="AJ17" s="101">
        <f t="shared" si="10"/>
        <v>0.5319209732</v>
      </c>
      <c r="AK17" s="103">
        <f t="shared" si="11"/>
        <v>0.9271774525</v>
      </c>
    </row>
    <row r="18">
      <c r="A18" s="91">
        <v>1972.0</v>
      </c>
      <c r="B18" s="92">
        <v>727144.0</v>
      </c>
      <c r="C18" s="93" t="s">
        <v>55</v>
      </c>
      <c r="D18" s="93"/>
      <c r="E18" s="60">
        <f t="shared" si="1"/>
        <v>727144</v>
      </c>
      <c r="F18" s="94"/>
      <c r="G18" s="94"/>
      <c r="H18" s="3"/>
      <c r="I18" s="3"/>
      <c r="J18" s="3"/>
      <c r="K18" s="3"/>
      <c r="L18" s="118">
        <v>569.0</v>
      </c>
      <c r="M18" s="96">
        <f t="shared" si="2"/>
        <v>727144</v>
      </c>
      <c r="N18" s="60">
        <f t="shared" si="3"/>
        <v>727713</v>
      </c>
      <c r="O18" s="97"/>
      <c r="P18" s="98" t="s">
        <v>55</v>
      </c>
      <c r="Q18" s="60">
        <f t="shared" si="4"/>
        <v>727713</v>
      </c>
      <c r="W18" s="72"/>
      <c r="X18" s="96">
        <f t="shared" si="5"/>
        <v>0</v>
      </c>
      <c r="Y18" s="96">
        <f t="shared" si="6"/>
        <v>0</v>
      </c>
      <c r="Z18" s="109">
        <v>32386.25434575782</v>
      </c>
      <c r="AA18" s="100">
        <f t="shared" si="7"/>
        <v>32386.25435</v>
      </c>
      <c r="AB18" s="100">
        <f t="shared" si="8"/>
        <v>32386.25435</v>
      </c>
      <c r="AC18" s="72"/>
      <c r="AD18" s="72"/>
      <c r="AE18" s="33"/>
      <c r="AH18" s="46">
        <f t="shared" si="9"/>
        <v>760099.2543</v>
      </c>
      <c r="AI18" s="46">
        <f>Escapement_Data!L18</f>
        <v>408348.7457</v>
      </c>
      <c r="AJ18" s="101">
        <f t="shared" si="10"/>
        <v>0.6505203949</v>
      </c>
      <c r="AK18" s="103">
        <f t="shared" si="11"/>
        <v>0.9566434855</v>
      </c>
    </row>
    <row r="19" ht="15.75" customHeight="1">
      <c r="A19" s="91">
        <v>1973.0</v>
      </c>
      <c r="B19" s="92">
        <v>332816.0</v>
      </c>
      <c r="C19" s="93" t="s">
        <v>55</v>
      </c>
      <c r="D19" s="93"/>
      <c r="E19" s="60">
        <f t="shared" si="1"/>
        <v>332816</v>
      </c>
      <c r="F19" s="94"/>
      <c r="G19" s="94"/>
      <c r="H19" s="3"/>
      <c r="I19" s="3"/>
      <c r="J19" s="3"/>
      <c r="K19" s="3"/>
      <c r="L19" s="118">
        <v>326.0</v>
      </c>
      <c r="M19" s="96">
        <f t="shared" si="2"/>
        <v>332816</v>
      </c>
      <c r="N19" s="60">
        <f t="shared" si="3"/>
        <v>333142</v>
      </c>
      <c r="O19" s="97"/>
      <c r="P19" s="98" t="s">
        <v>55</v>
      </c>
      <c r="Q19" s="60">
        <f t="shared" si="4"/>
        <v>333142</v>
      </c>
      <c r="W19" s="72"/>
      <c r="X19" s="96">
        <f t="shared" si="5"/>
        <v>0</v>
      </c>
      <c r="Y19" s="96">
        <f t="shared" si="6"/>
        <v>0</v>
      </c>
      <c r="Z19" s="109">
        <v>29593.106137419432</v>
      </c>
      <c r="AA19" s="100">
        <f t="shared" si="7"/>
        <v>29593.10614</v>
      </c>
      <c r="AB19" s="100">
        <f t="shared" si="8"/>
        <v>29593.10614</v>
      </c>
      <c r="AC19" s="72"/>
      <c r="AD19" s="72"/>
      <c r="AE19" s="33"/>
      <c r="AH19" s="46">
        <f t="shared" si="9"/>
        <v>362735.1061</v>
      </c>
      <c r="AI19" s="46">
        <f>Escapement_Data!L19</f>
        <v>432244.8939</v>
      </c>
      <c r="AJ19" s="101">
        <f t="shared" si="10"/>
        <v>0.4562820526</v>
      </c>
      <c r="AK19" s="103">
        <f t="shared" si="11"/>
        <v>0.91751803</v>
      </c>
    </row>
    <row r="20">
      <c r="A20" s="91">
        <v>1974.0</v>
      </c>
      <c r="B20" s="134">
        <v>607766.0</v>
      </c>
      <c r="C20" s="93" t="s">
        <v>55</v>
      </c>
      <c r="D20" s="93"/>
      <c r="E20" s="60">
        <f t="shared" si="1"/>
        <v>607766</v>
      </c>
      <c r="F20" s="94"/>
      <c r="G20" s="94"/>
      <c r="H20" s="3"/>
      <c r="I20" s="3"/>
      <c r="J20" s="3"/>
      <c r="K20" s="3"/>
      <c r="L20" s="118">
        <v>4.0</v>
      </c>
      <c r="M20" s="96">
        <f t="shared" si="2"/>
        <v>607766</v>
      </c>
      <c r="N20" s="60">
        <f t="shared" si="3"/>
        <v>607770</v>
      </c>
      <c r="O20" s="97"/>
      <c r="P20" s="98" t="s">
        <v>55</v>
      </c>
      <c r="Q20" s="60">
        <f t="shared" si="4"/>
        <v>607770</v>
      </c>
      <c r="W20" s="72"/>
      <c r="X20" s="96">
        <f t="shared" si="5"/>
        <v>0</v>
      </c>
      <c r="Y20" s="96">
        <f t="shared" si="6"/>
        <v>0</v>
      </c>
      <c r="Z20" s="109">
        <v>26075.51714728627</v>
      </c>
      <c r="AA20" s="100">
        <f t="shared" si="7"/>
        <v>26075.51715</v>
      </c>
      <c r="AB20" s="100">
        <f t="shared" si="8"/>
        <v>26075.51715</v>
      </c>
      <c r="AC20" s="72"/>
      <c r="AD20" s="72"/>
      <c r="AE20" s="33"/>
      <c r="AH20" s="46">
        <f t="shared" si="9"/>
        <v>633845.5171</v>
      </c>
      <c r="AI20" s="46">
        <f>Escapement_Data!L20</f>
        <v>209834.4829</v>
      </c>
      <c r="AJ20" s="101">
        <f t="shared" si="10"/>
        <v>0.7512866456</v>
      </c>
      <c r="AK20" s="103">
        <f t="shared" si="11"/>
        <v>0.9588550894</v>
      </c>
    </row>
    <row r="21">
      <c r="A21" s="91">
        <v>1975.0</v>
      </c>
      <c r="B21" s="92">
        <v>335384.0</v>
      </c>
      <c r="C21" s="93" t="s">
        <v>55</v>
      </c>
      <c r="D21" s="93"/>
      <c r="E21" s="60">
        <f t="shared" si="1"/>
        <v>335384</v>
      </c>
      <c r="F21" s="94"/>
      <c r="G21" s="94"/>
      <c r="H21" s="3"/>
      <c r="I21" s="3"/>
      <c r="J21" s="3"/>
      <c r="K21" s="3"/>
      <c r="L21" s="118">
        <v>5.0</v>
      </c>
      <c r="M21" s="96">
        <f t="shared" si="2"/>
        <v>335384</v>
      </c>
      <c r="N21" s="60">
        <f t="shared" si="3"/>
        <v>335389</v>
      </c>
      <c r="O21" s="97"/>
      <c r="P21" s="98" t="s">
        <v>55</v>
      </c>
      <c r="Q21" s="60">
        <f t="shared" si="4"/>
        <v>335389</v>
      </c>
      <c r="W21" s="72"/>
      <c r="X21" s="96">
        <f t="shared" si="5"/>
        <v>0</v>
      </c>
      <c r="Y21" s="96">
        <f t="shared" si="6"/>
        <v>0</v>
      </c>
      <c r="Z21" s="109">
        <v>15383.566820185286</v>
      </c>
      <c r="AA21" s="100">
        <f t="shared" si="7"/>
        <v>15383.56682</v>
      </c>
      <c r="AB21" s="100">
        <f t="shared" si="8"/>
        <v>15383.56682</v>
      </c>
      <c r="AC21" s="140"/>
      <c r="AD21" s="72"/>
      <c r="AE21" s="33"/>
      <c r="AH21" s="46">
        <f t="shared" si="9"/>
        <v>350772.5668</v>
      </c>
      <c r="AI21" s="46">
        <f>Escapement_Data!L21</f>
        <v>172586.4332</v>
      </c>
      <c r="AJ21" s="101">
        <f t="shared" si="10"/>
        <v>0.6702331799</v>
      </c>
      <c r="AK21" s="103">
        <f t="shared" si="11"/>
        <v>0.9561295031</v>
      </c>
    </row>
    <row r="22" ht="15.75" customHeight="1">
      <c r="A22" s="91">
        <v>1976.0</v>
      </c>
      <c r="B22" s="92">
        <v>865195.0</v>
      </c>
      <c r="C22" s="93" t="s">
        <v>55</v>
      </c>
      <c r="D22" s="93"/>
      <c r="E22" s="60">
        <f t="shared" si="1"/>
        <v>865195</v>
      </c>
      <c r="F22" s="94"/>
      <c r="G22" s="94"/>
      <c r="H22" s="3"/>
      <c r="I22" s="3"/>
      <c r="J22" s="3"/>
      <c r="K22" s="3"/>
      <c r="L22" s="118">
        <v>10.0</v>
      </c>
      <c r="M22" s="96">
        <f t="shared" si="2"/>
        <v>865195</v>
      </c>
      <c r="N22" s="60">
        <f t="shared" si="3"/>
        <v>865205</v>
      </c>
      <c r="O22" s="97"/>
      <c r="P22" s="98" t="s">
        <v>55</v>
      </c>
      <c r="Q22" s="60">
        <f t="shared" si="4"/>
        <v>865205</v>
      </c>
      <c r="W22" s="72"/>
      <c r="X22" s="96">
        <f t="shared" si="5"/>
        <v>0</v>
      </c>
      <c r="Y22" s="96">
        <f t="shared" si="6"/>
        <v>0</v>
      </c>
      <c r="Z22" s="109">
        <v>23723.530913106002</v>
      </c>
      <c r="AA22" s="100">
        <f t="shared" si="7"/>
        <v>23723.53091</v>
      </c>
      <c r="AB22" s="100">
        <f t="shared" si="8"/>
        <v>23723.53091</v>
      </c>
      <c r="AC22" s="140"/>
      <c r="AD22" s="72"/>
      <c r="AE22" s="33"/>
      <c r="AH22" s="46">
        <f t="shared" si="9"/>
        <v>888928.5309</v>
      </c>
      <c r="AI22" s="46">
        <f>Escapement_Data!L22</f>
        <v>248496.4691</v>
      </c>
      <c r="AJ22" s="101">
        <f t="shared" si="10"/>
        <v>0.7815271608</v>
      </c>
      <c r="AK22" s="103">
        <f t="shared" si="11"/>
        <v>0.9733009684</v>
      </c>
    </row>
    <row r="23" ht="15.75" customHeight="1">
      <c r="A23" s="91">
        <v>1977.0</v>
      </c>
      <c r="B23" s="92">
        <v>602737.0</v>
      </c>
      <c r="C23" s="143">
        <v>182.89722</v>
      </c>
      <c r="D23" s="143"/>
      <c r="E23" s="60">
        <f t="shared" ref="E23:E41" si="12">B23-C23</f>
        <v>602554.1028</v>
      </c>
      <c r="F23" s="94"/>
      <c r="G23" s="3"/>
      <c r="H23" s="3"/>
      <c r="I23" s="3"/>
      <c r="J23" s="3"/>
      <c r="K23" s="3"/>
      <c r="L23" s="118">
        <v>71.0</v>
      </c>
      <c r="M23" s="96">
        <f t="shared" si="2"/>
        <v>602737</v>
      </c>
      <c r="N23" s="60">
        <f t="shared" si="3"/>
        <v>602808</v>
      </c>
      <c r="O23" s="97"/>
      <c r="P23" s="98" t="s">
        <v>55</v>
      </c>
      <c r="Q23" s="60">
        <f t="shared" si="4"/>
        <v>602808</v>
      </c>
      <c r="R23" s="146">
        <v>3662.0</v>
      </c>
      <c r="W23" s="72"/>
      <c r="X23" s="96">
        <f t="shared" si="5"/>
        <v>0</v>
      </c>
      <c r="Y23" s="96">
        <f t="shared" si="6"/>
        <v>0</v>
      </c>
      <c r="Z23" s="148">
        <v>41977.57504818028</v>
      </c>
      <c r="AA23" s="100">
        <f t="shared" si="7"/>
        <v>41977.57505</v>
      </c>
      <c r="AB23" s="100">
        <f t="shared" si="8"/>
        <v>41977.57505</v>
      </c>
      <c r="AC23" s="140"/>
      <c r="AD23" s="150">
        <v>45056.0</v>
      </c>
      <c r="AE23" s="152">
        <f t="shared" ref="AE23:AE62" si="13">SUM(AC23:AD23)</f>
        <v>45056</v>
      </c>
      <c r="AH23" s="46">
        <f t="shared" si="9"/>
        <v>644785.575</v>
      </c>
      <c r="AI23" s="46">
        <f>Escapement_Data!L23</f>
        <v>357096.425</v>
      </c>
      <c r="AJ23" s="101">
        <f t="shared" si="10"/>
        <v>0.6435743681</v>
      </c>
      <c r="AK23" s="103">
        <f t="shared" si="11"/>
        <v>0.9347867312</v>
      </c>
    </row>
    <row r="24">
      <c r="A24" s="91">
        <v>1978.0</v>
      </c>
      <c r="B24" s="92">
        <v>249872.0</v>
      </c>
      <c r="C24" s="143">
        <v>720.0</v>
      </c>
      <c r="D24" s="143"/>
      <c r="E24" s="60">
        <f t="shared" si="12"/>
        <v>249152</v>
      </c>
      <c r="F24" s="94"/>
      <c r="G24" s="3"/>
      <c r="H24" s="3"/>
      <c r="I24" s="3"/>
      <c r="J24" s="3"/>
      <c r="K24" s="3"/>
      <c r="L24" s="118">
        <v>18.0</v>
      </c>
      <c r="M24" s="96">
        <f t="shared" si="2"/>
        <v>249872</v>
      </c>
      <c r="N24" s="60">
        <f t="shared" si="3"/>
        <v>249890</v>
      </c>
      <c r="O24" s="97"/>
      <c r="P24" s="98" t="s">
        <v>55</v>
      </c>
      <c r="Q24" s="60">
        <f t="shared" si="4"/>
        <v>249890</v>
      </c>
      <c r="R24" s="153">
        <v>1606.0</v>
      </c>
      <c r="T24" s="154">
        <v>25783.0</v>
      </c>
      <c r="W24" s="72"/>
      <c r="X24" s="96">
        <f t="shared" si="5"/>
        <v>0</v>
      </c>
      <c r="Y24" s="96">
        <f t="shared" si="6"/>
        <v>25783</v>
      </c>
      <c r="Z24" s="96">
        <f t="shared" ref="Z24:Z62" si="14">SUM(X24:Y24)</f>
        <v>25783</v>
      </c>
      <c r="AA24" s="155">
        <f t="shared" si="7"/>
        <v>25783</v>
      </c>
      <c r="AB24" s="96">
        <f t="shared" ref="AB24:AB62" si="15">SUM(R24:W24)</f>
        <v>27389</v>
      </c>
      <c r="AC24" s="140"/>
      <c r="AD24" s="150">
        <v>28697.0</v>
      </c>
      <c r="AE24" s="152">
        <f t="shared" si="13"/>
        <v>28697</v>
      </c>
      <c r="AH24" s="46">
        <f t="shared" si="9"/>
        <v>277279</v>
      </c>
      <c r="AI24" s="46">
        <f>Escapement_Data!L24</f>
        <v>234393.7055</v>
      </c>
      <c r="AJ24" s="101">
        <f t="shared" si="10"/>
        <v>0.5419069593</v>
      </c>
      <c r="AK24" s="103">
        <f t="shared" si="11"/>
        <v>0.9011573181</v>
      </c>
    </row>
    <row r="25">
      <c r="A25" s="91">
        <v>1979.0</v>
      </c>
      <c r="B25" s="92">
        <v>80528.0</v>
      </c>
      <c r="C25" s="143">
        <v>900.0</v>
      </c>
      <c r="D25" s="143"/>
      <c r="E25" s="60">
        <f t="shared" si="12"/>
        <v>79628</v>
      </c>
      <c r="F25" s="94"/>
      <c r="G25" s="3"/>
      <c r="H25" s="3"/>
      <c r="I25" s="3"/>
      <c r="J25" s="3"/>
      <c r="K25" s="3"/>
      <c r="L25" s="118">
        <v>26.0</v>
      </c>
      <c r="M25" s="96">
        <f t="shared" si="2"/>
        <v>80528</v>
      </c>
      <c r="N25" s="60">
        <f t="shared" si="3"/>
        <v>80554</v>
      </c>
      <c r="O25" s="97"/>
      <c r="P25" s="98" t="s">
        <v>55</v>
      </c>
      <c r="Q25" s="60">
        <f t="shared" si="4"/>
        <v>80554</v>
      </c>
      <c r="R25" s="153">
        <v>1599.0</v>
      </c>
      <c r="T25" s="154">
        <v>33096.0</v>
      </c>
      <c r="W25" s="72"/>
      <c r="X25" s="96">
        <f t="shared" si="5"/>
        <v>0</v>
      </c>
      <c r="Y25" s="96">
        <f t="shared" si="6"/>
        <v>33096</v>
      </c>
      <c r="Z25" s="96">
        <f t="shared" si="14"/>
        <v>33096</v>
      </c>
      <c r="AA25" s="155">
        <f t="shared" si="7"/>
        <v>33096</v>
      </c>
      <c r="AB25" s="96">
        <f t="shared" si="15"/>
        <v>34695</v>
      </c>
      <c r="AC25" s="140"/>
      <c r="AD25" s="150">
        <v>37440.0</v>
      </c>
      <c r="AE25" s="152">
        <f t="shared" si="13"/>
        <v>37440</v>
      </c>
      <c r="AH25" s="46">
        <f t="shared" si="9"/>
        <v>115249</v>
      </c>
      <c r="AI25" s="46">
        <f>Escapement_Data!L25</f>
        <v>507703.1474</v>
      </c>
      <c r="AJ25" s="101">
        <f t="shared" si="10"/>
        <v>0.1850045794</v>
      </c>
      <c r="AK25" s="103">
        <f t="shared" si="11"/>
        <v>0.6987305747</v>
      </c>
    </row>
    <row r="26">
      <c r="A26" s="91">
        <v>1980.0</v>
      </c>
      <c r="B26" s="92">
        <v>18908.0</v>
      </c>
      <c r="C26" s="143">
        <v>350.0</v>
      </c>
      <c r="D26" s="143"/>
      <c r="E26" s="60">
        <f t="shared" si="12"/>
        <v>18558</v>
      </c>
      <c r="F26" s="94"/>
      <c r="G26" s="3"/>
      <c r="H26" s="3"/>
      <c r="I26" s="3"/>
      <c r="J26" s="3"/>
      <c r="K26" s="3"/>
      <c r="L26" s="118">
        <v>27.0</v>
      </c>
      <c r="M26" s="96">
        <f t="shared" si="2"/>
        <v>18908</v>
      </c>
      <c r="N26" s="60">
        <f t="shared" si="3"/>
        <v>18935</v>
      </c>
      <c r="O26" s="97"/>
      <c r="P26" s="98" t="s">
        <v>55</v>
      </c>
      <c r="Q26" s="60">
        <f t="shared" si="4"/>
        <v>18935</v>
      </c>
      <c r="R26" s="153">
        <v>2109.0</v>
      </c>
      <c r="T26" s="154">
        <v>31041.0</v>
      </c>
      <c r="W26" s="72"/>
      <c r="X26" s="96">
        <f t="shared" si="5"/>
        <v>0</v>
      </c>
      <c r="Y26" s="96">
        <f t="shared" si="6"/>
        <v>31041</v>
      </c>
      <c r="Z26" s="96">
        <f t="shared" si="14"/>
        <v>31041</v>
      </c>
      <c r="AA26" s="155">
        <f t="shared" si="7"/>
        <v>31041</v>
      </c>
      <c r="AB26" s="96">
        <f t="shared" si="15"/>
        <v>33150</v>
      </c>
      <c r="AC26" s="140"/>
      <c r="AD26" s="150">
        <v>34898.0</v>
      </c>
      <c r="AE26" s="152">
        <f t="shared" si="13"/>
        <v>34898</v>
      </c>
      <c r="AH26" s="46">
        <f t="shared" si="9"/>
        <v>52085</v>
      </c>
      <c r="AI26" s="46">
        <f>Escapement_Data!L26</f>
        <v>609245.6797</v>
      </c>
      <c r="AJ26" s="101">
        <f t="shared" si="10"/>
        <v>0.0787578765</v>
      </c>
      <c r="AK26" s="103">
        <f t="shared" si="11"/>
        <v>0.3630219833</v>
      </c>
    </row>
    <row r="27">
      <c r="A27" s="91">
        <v>1981.0</v>
      </c>
      <c r="B27" s="92">
        <v>477662.0</v>
      </c>
      <c r="C27" s="143">
        <v>3600.0</v>
      </c>
      <c r="D27" s="143"/>
      <c r="E27" s="60">
        <f t="shared" si="12"/>
        <v>474062</v>
      </c>
      <c r="F27" s="94"/>
      <c r="G27" s="3"/>
      <c r="H27" s="3"/>
      <c r="I27" s="3"/>
      <c r="J27" s="3"/>
      <c r="K27" s="3"/>
      <c r="L27" s="118">
        <v>145.0</v>
      </c>
      <c r="M27" s="96">
        <f t="shared" si="2"/>
        <v>477662</v>
      </c>
      <c r="N27" s="60">
        <f t="shared" si="3"/>
        <v>477807</v>
      </c>
      <c r="O27" s="97"/>
      <c r="P27" s="98" t="s">
        <v>55</v>
      </c>
      <c r="Q27" s="60">
        <f t="shared" si="4"/>
        <v>477807</v>
      </c>
      <c r="R27" s="153">
        <v>1523.0</v>
      </c>
      <c r="S27" s="158">
        <v>37352.0</v>
      </c>
      <c r="T27" s="158">
        <v>30545.0</v>
      </c>
      <c r="W27" s="72"/>
      <c r="X27" s="96">
        <f t="shared" si="5"/>
        <v>37352</v>
      </c>
      <c r="Y27" s="96">
        <f t="shared" si="6"/>
        <v>30545</v>
      </c>
      <c r="Z27" s="96">
        <f t="shared" si="14"/>
        <v>67897</v>
      </c>
      <c r="AA27" s="155">
        <f t="shared" si="7"/>
        <v>67897</v>
      </c>
      <c r="AB27" s="96">
        <f t="shared" si="15"/>
        <v>69420</v>
      </c>
      <c r="AC27" s="140"/>
      <c r="AD27" s="150">
        <v>68655.0</v>
      </c>
      <c r="AE27" s="152">
        <f t="shared" si="13"/>
        <v>68655</v>
      </c>
      <c r="AH27" s="46">
        <f t="shared" si="9"/>
        <v>547227</v>
      </c>
      <c r="AI27" s="46">
        <f>Escapement_Data!L27</f>
        <v>779344.0319</v>
      </c>
      <c r="AJ27" s="101">
        <f t="shared" si="10"/>
        <v>0.4125123999</v>
      </c>
      <c r="AK27" s="103">
        <f t="shared" si="11"/>
        <v>0.872877252</v>
      </c>
    </row>
    <row r="28">
      <c r="A28" s="91">
        <v>1982.0</v>
      </c>
      <c r="B28" s="92">
        <v>1177632.0</v>
      </c>
      <c r="C28" s="143">
        <v>3600.0</v>
      </c>
      <c r="D28" s="143"/>
      <c r="E28" s="60">
        <f t="shared" si="12"/>
        <v>1174032</v>
      </c>
      <c r="F28" s="94"/>
      <c r="G28" s="3"/>
      <c r="H28" s="3"/>
      <c r="I28" s="3"/>
      <c r="J28" s="3"/>
      <c r="K28" s="3"/>
      <c r="L28" s="118">
        <v>634.0</v>
      </c>
      <c r="M28" s="96">
        <f t="shared" si="2"/>
        <v>1177632</v>
      </c>
      <c r="N28" s="60">
        <f t="shared" si="3"/>
        <v>1178266</v>
      </c>
      <c r="O28" s="97"/>
      <c r="P28" s="98" t="s">
        <v>55</v>
      </c>
      <c r="Q28" s="60">
        <f t="shared" si="4"/>
        <v>1178266</v>
      </c>
      <c r="R28" s="153">
        <v>3343.0</v>
      </c>
      <c r="S28" s="158">
        <v>68643.0</v>
      </c>
      <c r="T28" s="158">
        <v>39968.0</v>
      </c>
      <c r="W28" s="72"/>
      <c r="X28" s="96">
        <f t="shared" si="5"/>
        <v>68643</v>
      </c>
      <c r="Y28" s="96">
        <f t="shared" si="6"/>
        <v>39968</v>
      </c>
      <c r="Z28" s="96">
        <f t="shared" si="14"/>
        <v>108611</v>
      </c>
      <c r="AA28" s="155">
        <f t="shared" si="7"/>
        <v>108611</v>
      </c>
      <c r="AB28" s="96">
        <f t="shared" si="15"/>
        <v>111954</v>
      </c>
      <c r="AC28" s="140"/>
      <c r="AD28" s="150">
        <v>109557.0</v>
      </c>
      <c r="AE28" s="152">
        <f t="shared" si="13"/>
        <v>109557</v>
      </c>
      <c r="AH28" s="46">
        <f t="shared" si="9"/>
        <v>1290220</v>
      </c>
      <c r="AI28" s="46">
        <f>Escapement_Data!L28</f>
        <v>609259.1798</v>
      </c>
      <c r="AJ28" s="101">
        <f t="shared" si="10"/>
        <v>0.679249351</v>
      </c>
      <c r="AK28" s="103">
        <f t="shared" si="11"/>
        <v>0.9127373626</v>
      </c>
    </row>
    <row r="29">
      <c r="A29" s="91">
        <v>1983.0</v>
      </c>
      <c r="B29" s="92">
        <v>626735.0</v>
      </c>
      <c r="C29" s="143">
        <v>6600.0</v>
      </c>
      <c r="D29" s="143"/>
      <c r="E29" s="60">
        <f t="shared" si="12"/>
        <v>620135</v>
      </c>
      <c r="F29" s="94"/>
      <c r="G29" s="3"/>
      <c r="H29" s="3"/>
      <c r="I29" s="3"/>
      <c r="J29" s="3"/>
      <c r="K29" s="3"/>
      <c r="L29" s="118">
        <v>107.0</v>
      </c>
      <c r="M29" s="96">
        <f t="shared" si="2"/>
        <v>626735</v>
      </c>
      <c r="N29" s="60">
        <f t="shared" si="3"/>
        <v>626842</v>
      </c>
      <c r="O29" s="97"/>
      <c r="P29" s="98" t="s">
        <v>55</v>
      </c>
      <c r="Q29" s="60">
        <f t="shared" si="4"/>
        <v>626842</v>
      </c>
      <c r="R29" s="153">
        <v>2619.0</v>
      </c>
      <c r="S29" s="158">
        <v>79392.0</v>
      </c>
      <c r="T29" s="158">
        <v>37596.0</v>
      </c>
      <c r="W29" s="72"/>
      <c r="X29" s="96">
        <f t="shared" si="5"/>
        <v>79392</v>
      </c>
      <c r="Y29" s="96">
        <f t="shared" si="6"/>
        <v>37596</v>
      </c>
      <c r="Z29" s="96">
        <f t="shared" si="14"/>
        <v>116988</v>
      </c>
      <c r="AA29" s="155">
        <f t="shared" si="7"/>
        <v>116988</v>
      </c>
      <c r="AB29" s="96">
        <f t="shared" si="15"/>
        <v>119607</v>
      </c>
      <c r="AC29" s="140"/>
      <c r="AD29" s="150">
        <v>118599.0</v>
      </c>
      <c r="AE29" s="152">
        <f t="shared" si="13"/>
        <v>118599</v>
      </c>
      <c r="AF29" s="150"/>
      <c r="AH29" s="46">
        <f t="shared" si="9"/>
        <v>746449</v>
      </c>
      <c r="AI29" s="46">
        <f>Escapement_Data!L29</f>
        <v>689904.8681</v>
      </c>
      <c r="AJ29" s="101">
        <f t="shared" si="10"/>
        <v>0.5196832177</v>
      </c>
      <c r="AK29" s="103">
        <f t="shared" si="11"/>
        <v>0.8396219969</v>
      </c>
    </row>
    <row r="30" ht="15.75" customHeight="1">
      <c r="A30" s="91">
        <v>1984.0</v>
      </c>
      <c r="B30" s="92">
        <v>900043.0</v>
      </c>
      <c r="C30" s="143">
        <v>5317.975383109337</v>
      </c>
      <c r="D30" s="143"/>
      <c r="E30" s="60">
        <f t="shared" si="12"/>
        <v>894725.0246</v>
      </c>
      <c r="F30" s="94"/>
      <c r="G30" s="3"/>
      <c r="H30" s="3"/>
      <c r="I30" s="3"/>
      <c r="J30" s="3"/>
      <c r="K30" s="3"/>
      <c r="L30" s="118">
        <v>324.0</v>
      </c>
      <c r="M30" s="96">
        <f t="shared" si="2"/>
        <v>900043</v>
      </c>
      <c r="N30" s="60">
        <f t="shared" si="3"/>
        <v>900367</v>
      </c>
      <c r="O30" s="97"/>
      <c r="P30" s="98" t="s">
        <v>55</v>
      </c>
      <c r="Q30" s="60">
        <f t="shared" si="4"/>
        <v>900367</v>
      </c>
      <c r="R30" s="153">
        <v>3267.0</v>
      </c>
      <c r="S30" s="162">
        <v>48236.0</v>
      </c>
      <c r="T30" s="158">
        <v>27941.0</v>
      </c>
      <c r="W30" s="72"/>
      <c r="X30" s="96">
        <f t="shared" si="5"/>
        <v>48236</v>
      </c>
      <c r="Y30" s="96">
        <f t="shared" si="6"/>
        <v>27941</v>
      </c>
      <c r="Z30" s="96">
        <f t="shared" si="14"/>
        <v>76177</v>
      </c>
      <c r="AA30" s="155">
        <f t="shared" si="7"/>
        <v>76177</v>
      </c>
      <c r="AB30" s="96">
        <f t="shared" si="15"/>
        <v>79444</v>
      </c>
      <c r="AC30" s="150">
        <v>50733.0</v>
      </c>
      <c r="AD30" s="150">
        <v>28631.0</v>
      </c>
      <c r="AE30" s="152">
        <f t="shared" si="13"/>
        <v>79364</v>
      </c>
      <c r="AF30" s="150"/>
      <c r="AH30" s="46">
        <f t="shared" si="9"/>
        <v>979811</v>
      </c>
      <c r="AI30" s="46">
        <f>Escapement_Data!L30</f>
        <v>837471.7362</v>
      </c>
      <c r="AJ30" s="101">
        <f t="shared" si="10"/>
        <v>0.5391626633</v>
      </c>
      <c r="AK30" s="103">
        <f t="shared" si="11"/>
        <v>0.9185883808</v>
      </c>
    </row>
    <row r="31">
      <c r="A31" s="91">
        <v>1985.0</v>
      </c>
      <c r="B31" s="166">
        <v>927553.0</v>
      </c>
      <c r="C31" s="143">
        <v>31955.471470895634</v>
      </c>
      <c r="D31" s="143"/>
      <c r="E31" s="60">
        <f t="shared" si="12"/>
        <v>895597.5285</v>
      </c>
      <c r="F31" s="167"/>
      <c r="G31" s="104"/>
      <c r="H31" s="104"/>
      <c r="I31" s="168"/>
      <c r="J31" s="169">
        <v>0.0</v>
      </c>
      <c r="K31" s="3"/>
      <c r="L31" s="118">
        <v>261.0</v>
      </c>
      <c r="M31" s="96">
        <f t="shared" si="2"/>
        <v>927553</v>
      </c>
      <c r="N31" s="60">
        <f t="shared" si="3"/>
        <v>927814</v>
      </c>
      <c r="O31" s="97"/>
      <c r="P31" s="98" t="s">
        <v>55</v>
      </c>
      <c r="Q31" s="60">
        <f t="shared" si="4"/>
        <v>927814</v>
      </c>
      <c r="R31" s="170">
        <v>4752.0</v>
      </c>
      <c r="S31" s="162">
        <v>30885.0</v>
      </c>
      <c r="T31" s="158">
        <v>30666.0</v>
      </c>
      <c r="W31" s="72"/>
      <c r="X31" s="96">
        <f t="shared" si="5"/>
        <v>30885</v>
      </c>
      <c r="Y31" s="96">
        <f t="shared" si="6"/>
        <v>30666</v>
      </c>
      <c r="Z31" s="96">
        <f t="shared" si="14"/>
        <v>61551</v>
      </c>
      <c r="AA31" s="155">
        <f t="shared" si="7"/>
        <v>61551</v>
      </c>
      <c r="AB31" s="96">
        <f t="shared" si="15"/>
        <v>66303</v>
      </c>
      <c r="AC31" s="150">
        <v>32586.0</v>
      </c>
      <c r="AD31" s="150">
        <v>31614.0</v>
      </c>
      <c r="AE31" s="152">
        <f t="shared" si="13"/>
        <v>64200</v>
      </c>
      <c r="AF31" s="150"/>
      <c r="AH31" s="46">
        <f t="shared" si="9"/>
        <v>994117</v>
      </c>
      <c r="AI31" s="46">
        <f>Escapement_Data!L31</f>
        <v>644071.2164</v>
      </c>
      <c r="AJ31" s="101">
        <f t="shared" si="10"/>
        <v>0.6068393058</v>
      </c>
      <c r="AK31" s="103">
        <f t="shared" si="11"/>
        <v>0.9330420866</v>
      </c>
    </row>
    <row r="32">
      <c r="A32" s="91">
        <v>1986.0</v>
      </c>
      <c r="B32" s="70">
        <v>780199.0</v>
      </c>
      <c r="C32" s="143">
        <v>30404.42251157724</v>
      </c>
      <c r="D32" s="143"/>
      <c r="E32" s="60">
        <f t="shared" si="12"/>
        <v>749794.5775</v>
      </c>
      <c r="F32" s="94"/>
      <c r="G32" s="33"/>
      <c r="H32" s="33"/>
      <c r="I32" s="169"/>
      <c r="J32" s="169">
        <v>0.0</v>
      </c>
      <c r="K32" s="3"/>
      <c r="L32" s="118">
        <v>348.0</v>
      </c>
      <c r="M32" s="96">
        <f t="shared" si="2"/>
        <v>780199</v>
      </c>
      <c r="N32" s="60">
        <f t="shared" si="3"/>
        <v>780547</v>
      </c>
      <c r="O32" s="97"/>
      <c r="P32" s="98" t="s">
        <v>55</v>
      </c>
      <c r="Q32" s="60">
        <f t="shared" si="4"/>
        <v>780547</v>
      </c>
      <c r="R32" s="170">
        <v>4137.0</v>
      </c>
      <c r="S32" s="162">
        <v>41054.0</v>
      </c>
      <c r="T32" s="158">
        <v>27441.0</v>
      </c>
      <c r="W32" s="72"/>
      <c r="X32" s="96">
        <f t="shared" si="5"/>
        <v>41054</v>
      </c>
      <c r="Y32" s="96">
        <f t="shared" si="6"/>
        <v>27441</v>
      </c>
      <c r="Z32" s="96">
        <f t="shared" si="14"/>
        <v>68495</v>
      </c>
      <c r="AA32" s="155">
        <f t="shared" si="7"/>
        <v>68495</v>
      </c>
      <c r="AB32" s="96">
        <f t="shared" si="15"/>
        <v>72632</v>
      </c>
      <c r="AC32" s="150">
        <v>44048.0</v>
      </c>
      <c r="AD32" s="150">
        <v>28424.0</v>
      </c>
      <c r="AE32" s="152">
        <f t="shared" si="13"/>
        <v>72472</v>
      </c>
      <c r="AF32" s="150"/>
      <c r="AH32" s="46">
        <f t="shared" si="9"/>
        <v>853179</v>
      </c>
      <c r="AI32" s="46">
        <f>Escapement_Data!L32</f>
        <v>512181.0056</v>
      </c>
      <c r="AJ32" s="101">
        <f t="shared" si="10"/>
        <v>0.6248747558</v>
      </c>
      <c r="AK32" s="103">
        <f t="shared" si="11"/>
        <v>0.914461092</v>
      </c>
    </row>
    <row r="33">
      <c r="A33" s="91">
        <v>1987.0</v>
      </c>
      <c r="B33" s="70">
        <v>1180620.0</v>
      </c>
      <c r="C33" s="143">
        <v>47347.15360672046</v>
      </c>
      <c r="D33" s="143"/>
      <c r="E33" s="60">
        <f t="shared" si="12"/>
        <v>1133272.846</v>
      </c>
      <c r="F33" s="94"/>
      <c r="G33" s="33"/>
      <c r="H33" s="33"/>
      <c r="I33" s="169"/>
      <c r="J33" s="169">
        <v>0.0</v>
      </c>
      <c r="K33" s="3"/>
      <c r="L33" s="118">
        <v>359.0</v>
      </c>
      <c r="M33" s="96">
        <f t="shared" si="2"/>
        <v>1180620</v>
      </c>
      <c r="N33" s="60">
        <f t="shared" si="3"/>
        <v>1180979</v>
      </c>
      <c r="O33" s="97"/>
      <c r="P33" s="98" t="s">
        <v>55</v>
      </c>
      <c r="Q33" s="60">
        <f t="shared" si="4"/>
        <v>1180979</v>
      </c>
      <c r="R33" s="170">
        <v>4876.0</v>
      </c>
      <c r="S33" s="162">
        <v>43492.0</v>
      </c>
      <c r="T33" s="158">
        <v>33106.0</v>
      </c>
      <c r="W33" s="150">
        <v>22.0</v>
      </c>
      <c r="X33" s="96">
        <f t="shared" si="5"/>
        <v>43492</v>
      </c>
      <c r="Y33" s="96">
        <f t="shared" si="6"/>
        <v>33106</v>
      </c>
      <c r="Z33" s="96">
        <f t="shared" si="14"/>
        <v>76598</v>
      </c>
      <c r="AA33" s="155">
        <f t="shared" si="7"/>
        <v>76620</v>
      </c>
      <c r="AB33" s="96">
        <f t="shared" si="15"/>
        <v>81496</v>
      </c>
      <c r="AC33" s="150">
        <v>46908.0</v>
      </c>
      <c r="AD33" s="150">
        <v>34141.0</v>
      </c>
      <c r="AE33" s="152">
        <f t="shared" si="13"/>
        <v>81049</v>
      </c>
      <c r="AF33" s="150"/>
      <c r="AH33" s="46">
        <f t="shared" si="9"/>
        <v>1262475</v>
      </c>
      <c r="AI33" s="46">
        <f>Escapement_Data!L33</f>
        <v>505998.9939</v>
      </c>
      <c r="AJ33" s="101">
        <f t="shared" si="10"/>
        <v>0.7138781822</v>
      </c>
      <c r="AK33" s="103">
        <f t="shared" si="11"/>
        <v>0.9351630725</v>
      </c>
    </row>
    <row r="34" ht="15.75" customHeight="1">
      <c r="A34" s="91">
        <v>1988.0</v>
      </c>
      <c r="B34" s="70">
        <v>577206.0</v>
      </c>
      <c r="C34" s="143">
        <v>92552.15414110466</v>
      </c>
      <c r="D34" s="143"/>
      <c r="E34" s="60">
        <f t="shared" si="12"/>
        <v>484653.8459</v>
      </c>
      <c r="F34" s="94"/>
      <c r="G34" s="33"/>
      <c r="H34" s="33"/>
      <c r="I34" s="169"/>
      <c r="J34" s="169">
        <v>0.0</v>
      </c>
      <c r="K34" s="3"/>
      <c r="L34" s="118">
        <v>226.0</v>
      </c>
      <c r="M34" s="96">
        <f t="shared" si="2"/>
        <v>577206</v>
      </c>
      <c r="N34" s="60">
        <f t="shared" si="3"/>
        <v>577432</v>
      </c>
      <c r="O34" s="97"/>
      <c r="P34" s="98" t="s">
        <v>55</v>
      </c>
      <c r="Q34" s="60">
        <f t="shared" si="4"/>
        <v>577432</v>
      </c>
      <c r="R34" s="170">
        <v>3038.0</v>
      </c>
      <c r="S34" s="162">
        <v>42331.0</v>
      </c>
      <c r="T34" s="158">
        <v>29194.0</v>
      </c>
      <c r="W34" s="150">
        <v>0.0</v>
      </c>
      <c r="X34" s="96">
        <f t="shared" si="5"/>
        <v>42331</v>
      </c>
      <c r="Y34" s="96">
        <f t="shared" si="6"/>
        <v>29194</v>
      </c>
      <c r="Z34" s="96">
        <f t="shared" si="14"/>
        <v>71525</v>
      </c>
      <c r="AA34" s="155">
        <f t="shared" si="7"/>
        <v>71525</v>
      </c>
      <c r="AB34" s="96">
        <f t="shared" si="15"/>
        <v>74563</v>
      </c>
      <c r="AC34" s="150">
        <v>45855.0</v>
      </c>
      <c r="AD34" s="150">
        <v>30754.0</v>
      </c>
      <c r="AE34" s="152">
        <f t="shared" si="13"/>
        <v>76609</v>
      </c>
      <c r="AF34" s="150"/>
      <c r="AH34" s="46">
        <f t="shared" si="9"/>
        <v>651995</v>
      </c>
      <c r="AI34" s="46">
        <f>Escapement_Data!L34</f>
        <v>495779.976</v>
      </c>
      <c r="AJ34" s="101">
        <f t="shared" si="10"/>
        <v>0.5680512415</v>
      </c>
      <c r="AK34" s="103">
        <f t="shared" si="11"/>
        <v>0.8852920651</v>
      </c>
    </row>
    <row r="35" ht="15.75" customHeight="1">
      <c r="A35" s="91">
        <v>1989.0</v>
      </c>
      <c r="B35" s="70">
        <v>1025923.0</v>
      </c>
      <c r="C35" s="143">
        <v>175642.92236587533</v>
      </c>
      <c r="D35" s="176"/>
      <c r="E35" s="60">
        <f t="shared" si="12"/>
        <v>850280.0776</v>
      </c>
      <c r="F35" s="94"/>
      <c r="G35" s="94">
        <v>2262.0</v>
      </c>
      <c r="H35" s="33"/>
      <c r="I35" s="169"/>
      <c r="J35" s="169">
        <v>0.0</v>
      </c>
      <c r="K35" s="3"/>
      <c r="L35" s="118">
        <v>339.0</v>
      </c>
      <c r="M35" s="96">
        <f t="shared" si="2"/>
        <v>1025923</v>
      </c>
      <c r="N35" s="60">
        <f t="shared" si="3"/>
        <v>1028524</v>
      </c>
      <c r="O35" s="97"/>
      <c r="P35" s="98" t="s">
        <v>55</v>
      </c>
      <c r="Q35" s="60">
        <f t="shared" si="4"/>
        <v>1028524</v>
      </c>
      <c r="R35" s="170">
        <v>4509.0</v>
      </c>
      <c r="S35" s="162">
        <v>55778.0</v>
      </c>
      <c r="T35" s="158">
        <v>28360.0</v>
      </c>
      <c r="W35" s="150">
        <v>0.0</v>
      </c>
      <c r="X35" s="96">
        <f t="shared" si="5"/>
        <v>55778</v>
      </c>
      <c r="Y35" s="96">
        <f t="shared" si="6"/>
        <v>28360</v>
      </c>
      <c r="Z35" s="96">
        <f t="shared" si="14"/>
        <v>84138</v>
      </c>
      <c r="AA35" s="155">
        <f t="shared" si="7"/>
        <v>84138</v>
      </c>
      <c r="AB35" s="96">
        <f t="shared" si="15"/>
        <v>88647</v>
      </c>
      <c r="AC35" s="150">
        <v>58942.0</v>
      </c>
      <c r="AD35" s="150">
        <v>29308.0</v>
      </c>
      <c r="AE35" s="152">
        <f t="shared" si="13"/>
        <v>88250</v>
      </c>
      <c r="AF35" s="150"/>
      <c r="AH35" s="46">
        <f t="shared" si="9"/>
        <v>1117171</v>
      </c>
      <c r="AI35" s="46">
        <f>Escapement_Data!L35</f>
        <v>581067.3784</v>
      </c>
      <c r="AJ35" s="101">
        <f t="shared" si="10"/>
        <v>0.6578410983</v>
      </c>
      <c r="AK35" s="103">
        <f t="shared" si="11"/>
        <v>0.9183222622</v>
      </c>
    </row>
    <row r="36">
      <c r="A36" s="91">
        <v>1990.0</v>
      </c>
      <c r="B36" s="70">
        <v>844778.0</v>
      </c>
      <c r="C36" s="143">
        <v>64916.784113859554</v>
      </c>
      <c r="D36" s="179"/>
      <c r="E36" s="60">
        <f t="shared" si="12"/>
        <v>779861.2159</v>
      </c>
      <c r="F36" s="94">
        <v>462.0</v>
      </c>
      <c r="G36" s="94">
        <v>294.0</v>
      </c>
      <c r="H36" s="33"/>
      <c r="I36" s="169"/>
      <c r="J36" s="169">
        <v>0.0</v>
      </c>
      <c r="K36" s="166"/>
      <c r="L36" s="118">
        <v>469.0</v>
      </c>
      <c r="M36" s="96">
        <f t="shared" si="2"/>
        <v>845240</v>
      </c>
      <c r="N36" s="60">
        <f t="shared" si="3"/>
        <v>846003</v>
      </c>
      <c r="O36" s="97"/>
      <c r="P36" s="98" t="s">
        <v>55</v>
      </c>
      <c r="Q36" s="60">
        <f t="shared" si="4"/>
        <v>846003</v>
      </c>
      <c r="R36" s="170">
        <v>3569.0</v>
      </c>
      <c r="S36" s="162">
        <v>66432.0</v>
      </c>
      <c r="T36" s="158">
        <v>31765.0</v>
      </c>
      <c r="W36" s="150">
        <v>0.0</v>
      </c>
      <c r="X36" s="96">
        <f t="shared" si="5"/>
        <v>66432</v>
      </c>
      <c r="Y36" s="96">
        <f t="shared" si="6"/>
        <v>31765</v>
      </c>
      <c r="Z36" s="96">
        <f t="shared" si="14"/>
        <v>98197</v>
      </c>
      <c r="AA36" s="155">
        <f t="shared" si="7"/>
        <v>98197</v>
      </c>
      <c r="AB36" s="96">
        <f t="shared" si="15"/>
        <v>101766</v>
      </c>
      <c r="AC36" s="150">
        <v>70812.0</v>
      </c>
      <c r="AD36" s="150">
        <v>32524.0</v>
      </c>
      <c r="AE36" s="152">
        <f t="shared" si="13"/>
        <v>103336</v>
      </c>
      <c r="AF36" s="150"/>
      <c r="AH36" s="46">
        <f t="shared" si="9"/>
        <v>947769</v>
      </c>
      <c r="AI36" s="46">
        <f>Escapement_Data!L36</f>
        <v>619668.0198</v>
      </c>
      <c r="AJ36" s="101">
        <f t="shared" si="10"/>
        <v>0.6046616151</v>
      </c>
      <c r="AK36" s="103">
        <f t="shared" si="11"/>
        <v>0.8918206863</v>
      </c>
    </row>
    <row r="37">
      <c r="A37" s="91">
        <v>1991.0</v>
      </c>
      <c r="B37" s="70">
        <v>1206811.0</v>
      </c>
      <c r="C37" s="143">
        <v>102008.75731504936</v>
      </c>
      <c r="D37" s="179"/>
      <c r="E37" s="60">
        <f t="shared" si="12"/>
        <v>1104802.243</v>
      </c>
      <c r="F37" s="94">
        <v>0.0</v>
      </c>
      <c r="G37" s="94">
        <v>737.0</v>
      </c>
      <c r="H37" s="33"/>
      <c r="I37" s="169"/>
      <c r="J37" s="169">
        <v>0.0</v>
      </c>
      <c r="K37" s="70"/>
      <c r="L37" s="118">
        <v>830.0</v>
      </c>
      <c r="M37" s="96">
        <f t="shared" si="2"/>
        <v>1206811</v>
      </c>
      <c r="N37" s="60">
        <f t="shared" si="3"/>
        <v>1208378</v>
      </c>
      <c r="O37" s="95">
        <v>806.0</v>
      </c>
      <c r="P37" s="98" t="s">
        <v>55</v>
      </c>
      <c r="Q37" s="60">
        <f t="shared" si="4"/>
        <v>1209184</v>
      </c>
      <c r="R37" s="170">
        <v>5511.0</v>
      </c>
      <c r="S37" s="162">
        <v>77590.0</v>
      </c>
      <c r="T37" s="158">
        <v>39599.0</v>
      </c>
      <c r="W37" s="150">
        <v>0.0</v>
      </c>
      <c r="X37" s="96">
        <f t="shared" si="5"/>
        <v>77590</v>
      </c>
      <c r="Y37" s="96">
        <f t="shared" si="6"/>
        <v>39599</v>
      </c>
      <c r="Z37" s="96">
        <f t="shared" si="14"/>
        <v>117189</v>
      </c>
      <c r="AA37" s="155">
        <f t="shared" si="7"/>
        <v>117189</v>
      </c>
      <c r="AB37" s="96">
        <f t="shared" si="15"/>
        <v>122700</v>
      </c>
      <c r="AC37" s="150">
        <v>85058.0</v>
      </c>
      <c r="AD37" s="150">
        <v>41205.0</v>
      </c>
      <c r="AE37" s="152">
        <f t="shared" si="13"/>
        <v>126263</v>
      </c>
      <c r="AF37" s="150"/>
      <c r="AH37" s="46">
        <f t="shared" si="9"/>
        <v>1331884</v>
      </c>
      <c r="AI37" s="46">
        <f>Escapement_Data!L37</f>
        <v>567389.9221</v>
      </c>
      <c r="AJ37" s="101">
        <f t="shared" si="10"/>
        <v>0.7012595627</v>
      </c>
      <c r="AK37" s="103">
        <f t="shared" si="11"/>
        <v>0.9060931733</v>
      </c>
    </row>
    <row r="38">
      <c r="A38" s="91">
        <v>1992.0</v>
      </c>
      <c r="B38" s="70">
        <v>970938.0</v>
      </c>
      <c r="C38" s="143">
        <v>87119.74474124647</v>
      </c>
      <c r="D38" s="179"/>
      <c r="E38" s="60">
        <f t="shared" si="12"/>
        <v>883818.2553</v>
      </c>
      <c r="F38" s="94">
        <v>21.0</v>
      </c>
      <c r="G38" s="94">
        <v>0.0</v>
      </c>
      <c r="H38" s="33"/>
      <c r="I38" s="169"/>
      <c r="J38" s="169">
        <v>0.0</v>
      </c>
      <c r="K38" s="70"/>
      <c r="L38" s="118">
        <v>785.0</v>
      </c>
      <c r="M38" s="96">
        <f t="shared" si="2"/>
        <v>970959</v>
      </c>
      <c r="N38" s="60">
        <f t="shared" si="3"/>
        <v>971744</v>
      </c>
      <c r="O38" s="95">
        <v>1578.0</v>
      </c>
      <c r="P38" s="98" t="s">
        <v>55</v>
      </c>
      <c r="Q38" s="60">
        <f t="shared" si="4"/>
        <v>973322</v>
      </c>
      <c r="R38" s="170">
        <v>4560.0</v>
      </c>
      <c r="S38" s="162">
        <v>86724.0</v>
      </c>
      <c r="T38" s="158">
        <v>45232.0</v>
      </c>
      <c r="W38" s="150">
        <v>0.0</v>
      </c>
      <c r="X38" s="96">
        <f t="shared" si="5"/>
        <v>86724</v>
      </c>
      <c r="Y38" s="96">
        <f t="shared" si="6"/>
        <v>45232</v>
      </c>
      <c r="Z38" s="96">
        <f t="shared" si="14"/>
        <v>131956</v>
      </c>
      <c r="AA38" s="155">
        <f t="shared" si="7"/>
        <v>131956</v>
      </c>
      <c r="AB38" s="96">
        <f t="shared" si="15"/>
        <v>136516</v>
      </c>
      <c r="AC38" s="150">
        <v>91682.0</v>
      </c>
      <c r="AD38" s="150">
        <v>47095.0</v>
      </c>
      <c r="AE38" s="152">
        <f t="shared" si="13"/>
        <v>138777</v>
      </c>
      <c r="AF38" s="150"/>
      <c r="AH38" s="46">
        <f t="shared" si="9"/>
        <v>1109838</v>
      </c>
      <c r="AI38" s="46">
        <f>Escapement_Data!L38</f>
        <v>558331.0406</v>
      </c>
      <c r="AJ38" s="101">
        <f t="shared" si="10"/>
        <v>0.6653030796</v>
      </c>
      <c r="AK38" s="103">
        <f t="shared" si="11"/>
        <v>0.8748655209</v>
      </c>
    </row>
    <row r="39">
      <c r="A39" s="91">
        <v>1993.0</v>
      </c>
      <c r="B39" s="70">
        <v>1398234.0</v>
      </c>
      <c r="C39" s="143">
        <v>149843.99208179928</v>
      </c>
      <c r="D39" s="179"/>
      <c r="E39" s="60">
        <f t="shared" si="12"/>
        <v>1248390.008</v>
      </c>
      <c r="F39" s="94">
        <v>88.0</v>
      </c>
      <c r="G39" s="94">
        <v>0.0</v>
      </c>
      <c r="H39" s="33"/>
      <c r="I39" s="169"/>
      <c r="J39" s="169">
        <v>0.0</v>
      </c>
      <c r="K39" s="70"/>
      <c r="L39" s="118">
        <v>428.0</v>
      </c>
      <c r="M39" s="96">
        <f t="shared" si="2"/>
        <v>1398322</v>
      </c>
      <c r="N39" s="60">
        <f t="shared" si="3"/>
        <v>1398750</v>
      </c>
      <c r="O39" s="95">
        <v>1321.0</v>
      </c>
      <c r="P39" s="98" t="s">
        <v>55</v>
      </c>
      <c r="Q39" s="60">
        <f t="shared" si="4"/>
        <v>1400071</v>
      </c>
      <c r="R39" s="170">
        <v>5288.0</v>
      </c>
      <c r="S39" s="162">
        <v>93472.0</v>
      </c>
      <c r="T39" s="158">
        <v>53252.0</v>
      </c>
      <c r="W39" s="150">
        <v>160.0</v>
      </c>
      <c r="X39" s="96">
        <f t="shared" si="5"/>
        <v>93472</v>
      </c>
      <c r="Y39" s="96">
        <f t="shared" si="6"/>
        <v>53252</v>
      </c>
      <c r="Z39" s="96">
        <f t="shared" si="14"/>
        <v>146724</v>
      </c>
      <c r="AA39" s="155">
        <f t="shared" si="7"/>
        <v>146884</v>
      </c>
      <c r="AB39" s="96">
        <f t="shared" si="15"/>
        <v>152172</v>
      </c>
      <c r="AC39" s="150">
        <v>97767.0</v>
      </c>
      <c r="AD39" s="150">
        <v>54855.0</v>
      </c>
      <c r="AE39" s="152">
        <f t="shared" si="13"/>
        <v>152622</v>
      </c>
      <c r="AF39" s="150"/>
      <c r="AH39" s="46">
        <f t="shared" si="9"/>
        <v>1552243</v>
      </c>
      <c r="AI39" s="46">
        <f>Escapement_Data!L39</f>
        <v>652721.1081</v>
      </c>
      <c r="AJ39" s="101">
        <f t="shared" si="10"/>
        <v>0.7039765384</v>
      </c>
      <c r="AK39" s="103">
        <f t="shared" si="11"/>
        <v>0.9008396237</v>
      </c>
    </row>
    <row r="40">
      <c r="A40" s="91">
        <v>1994.0</v>
      </c>
      <c r="B40" s="70">
        <v>1152220.0</v>
      </c>
      <c r="C40" s="143">
        <v>94655.75187606482</v>
      </c>
      <c r="D40" s="179"/>
      <c r="E40" s="60">
        <f t="shared" si="12"/>
        <v>1057564.248</v>
      </c>
      <c r="F40" s="94">
        <v>0.0</v>
      </c>
      <c r="G40" s="94">
        <v>0.0</v>
      </c>
      <c r="H40" s="33"/>
      <c r="I40" s="169"/>
      <c r="J40" s="169">
        <v>0.0</v>
      </c>
      <c r="K40" s="70">
        <v>947.0</v>
      </c>
      <c r="L40" s="118">
        <v>474.0</v>
      </c>
      <c r="M40" s="96">
        <f t="shared" si="2"/>
        <v>1153167</v>
      </c>
      <c r="N40" s="60">
        <f t="shared" si="3"/>
        <v>1153641</v>
      </c>
      <c r="O40" s="95">
        <v>3066.0</v>
      </c>
      <c r="P40" s="98" t="s">
        <v>55</v>
      </c>
      <c r="Q40" s="60">
        <f t="shared" si="4"/>
        <v>1156707</v>
      </c>
      <c r="R40" s="170">
        <v>6533.0</v>
      </c>
      <c r="S40" s="162">
        <v>94024.0</v>
      </c>
      <c r="T40" s="158">
        <v>68278.0</v>
      </c>
      <c r="W40" s="150">
        <v>997.0</v>
      </c>
      <c r="X40" s="96">
        <f t="shared" si="5"/>
        <v>94024</v>
      </c>
      <c r="Y40" s="96">
        <f t="shared" si="6"/>
        <v>68278</v>
      </c>
      <c r="Z40" s="96">
        <f t="shared" si="14"/>
        <v>162302</v>
      </c>
      <c r="AA40" s="155">
        <f t="shared" si="7"/>
        <v>163299</v>
      </c>
      <c r="AB40" s="96">
        <f t="shared" si="15"/>
        <v>169832</v>
      </c>
      <c r="AC40" s="150">
        <v>99823.0</v>
      </c>
      <c r="AD40" s="150">
        <v>70391.0</v>
      </c>
      <c r="AE40" s="152">
        <f t="shared" si="13"/>
        <v>170214</v>
      </c>
      <c r="AF40" s="150"/>
      <c r="AH40" s="46">
        <f t="shared" si="9"/>
        <v>1326539</v>
      </c>
      <c r="AI40" s="46">
        <f>Escapement_Data!L40</f>
        <v>614989.2834</v>
      </c>
      <c r="AJ40" s="101">
        <f t="shared" si="10"/>
        <v>0.6832447466</v>
      </c>
      <c r="AK40" s="103">
        <f t="shared" si="11"/>
        <v>0.869305011</v>
      </c>
    </row>
    <row r="41" ht="15.75" customHeight="1">
      <c r="A41" s="91">
        <v>1995.0</v>
      </c>
      <c r="B41" s="70">
        <v>1271822.0</v>
      </c>
      <c r="C41" s="143">
        <v>147843.78386006827</v>
      </c>
      <c r="D41" s="196"/>
      <c r="E41" s="60">
        <f t="shared" si="12"/>
        <v>1123978.216</v>
      </c>
      <c r="F41" s="94">
        <v>0.0</v>
      </c>
      <c r="G41" s="94">
        <v>0.0</v>
      </c>
      <c r="H41" s="33"/>
      <c r="I41" s="169"/>
      <c r="J41" s="169">
        <v>0.0</v>
      </c>
      <c r="K41" s="70"/>
      <c r="L41" s="118">
        <v>692.0</v>
      </c>
      <c r="M41" s="96">
        <f t="shared" si="2"/>
        <v>1271822</v>
      </c>
      <c r="N41" s="60">
        <f t="shared" si="3"/>
        <v>1272514</v>
      </c>
      <c r="O41" s="95">
        <v>590.0</v>
      </c>
      <c r="P41" s="98" t="s">
        <v>55</v>
      </c>
      <c r="Q41" s="60">
        <f t="shared" si="4"/>
        <v>1273104</v>
      </c>
      <c r="R41" s="170">
        <v>6068.0</v>
      </c>
      <c r="S41" s="162">
        <v>79006.0</v>
      </c>
      <c r="T41" s="158">
        <v>52516.0</v>
      </c>
      <c r="W41" s="150">
        <v>16.0</v>
      </c>
      <c r="X41" s="96">
        <f t="shared" si="5"/>
        <v>79006</v>
      </c>
      <c r="Y41" s="96">
        <f t="shared" si="6"/>
        <v>52516</v>
      </c>
      <c r="Z41" s="96">
        <f t="shared" si="14"/>
        <v>131522</v>
      </c>
      <c r="AA41" s="155">
        <f t="shared" si="7"/>
        <v>131538</v>
      </c>
      <c r="AB41" s="96">
        <f t="shared" si="15"/>
        <v>137606</v>
      </c>
      <c r="AC41" s="150">
        <v>88617.0</v>
      </c>
      <c r="AD41" s="150">
        <v>55323.0</v>
      </c>
      <c r="AE41" s="152">
        <f t="shared" si="13"/>
        <v>143940</v>
      </c>
      <c r="AF41" s="150"/>
      <c r="AH41" s="46">
        <f t="shared" si="9"/>
        <v>1410710</v>
      </c>
      <c r="AI41" s="46">
        <f>Escapement_Data!L41</f>
        <v>528715.4215</v>
      </c>
      <c r="AJ41" s="101">
        <f t="shared" si="10"/>
        <v>0.7273855361</v>
      </c>
      <c r="AK41" s="103">
        <f t="shared" si="11"/>
        <v>0.9015474477</v>
      </c>
    </row>
    <row r="42">
      <c r="A42" s="91">
        <v>1996.0</v>
      </c>
      <c r="B42" s="70">
        <v>2356448.0</v>
      </c>
      <c r="C42" s="143">
        <v>314916.0</v>
      </c>
      <c r="D42" s="143">
        <v>12500.0</v>
      </c>
      <c r="E42" s="60">
        <f t="shared" ref="E42:E62" si="16">B42-C42-D42</f>
        <v>2029032</v>
      </c>
      <c r="F42" s="94">
        <v>532.0</v>
      </c>
      <c r="G42" s="94">
        <v>0.0</v>
      </c>
      <c r="H42" s="94">
        <v>69.0</v>
      </c>
      <c r="I42" s="169"/>
      <c r="J42" s="169">
        <v>0.0</v>
      </c>
      <c r="K42" s="70"/>
      <c r="L42" s="118">
        <v>969.0</v>
      </c>
      <c r="M42" s="96">
        <f t="shared" si="2"/>
        <v>2357049</v>
      </c>
      <c r="N42" s="60">
        <f t="shared" si="3"/>
        <v>2358018</v>
      </c>
      <c r="O42" s="95">
        <v>2235.0</v>
      </c>
      <c r="P42" s="98" t="s">
        <v>55</v>
      </c>
      <c r="Q42" s="60">
        <f t="shared" si="4"/>
        <v>2360253</v>
      </c>
      <c r="R42" s="170">
        <v>11851.0</v>
      </c>
      <c r="S42" s="162">
        <v>95007.0</v>
      </c>
      <c r="T42" s="158">
        <v>52052.0</v>
      </c>
      <c r="W42" s="150">
        <v>0.0</v>
      </c>
      <c r="X42" s="96">
        <f t="shared" si="5"/>
        <v>95007</v>
      </c>
      <c r="Y42" s="96">
        <f t="shared" si="6"/>
        <v>52052</v>
      </c>
      <c r="Z42" s="96">
        <f t="shared" si="14"/>
        <v>147059</v>
      </c>
      <c r="AA42" s="155">
        <f t="shared" si="7"/>
        <v>147059</v>
      </c>
      <c r="AB42" s="96">
        <f t="shared" si="15"/>
        <v>158910</v>
      </c>
      <c r="AC42" s="150">
        <v>102108.0</v>
      </c>
      <c r="AD42" s="150">
        <v>54290.0</v>
      </c>
      <c r="AE42" s="152">
        <f t="shared" si="13"/>
        <v>156398</v>
      </c>
      <c r="AF42" s="150"/>
      <c r="AH42" s="46">
        <f t="shared" si="9"/>
        <v>2519163</v>
      </c>
      <c r="AI42" s="46">
        <f>Escapement_Data!L42</f>
        <v>674836.3295</v>
      </c>
      <c r="AJ42" s="101">
        <f t="shared" si="10"/>
        <v>0.788717448</v>
      </c>
      <c r="AK42" s="103">
        <f t="shared" si="11"/>
        <v>0.9356476735</v>
      </c>
    </row>
    <row r="43">
      <c r="A43" s="91">
        <v>1997.0</v>
      </c>
      <c r="B43" s="70">
        <v>2955647.0</v>
      </c>
      <c r="C43" s="199">
        <f>'Hatchery Returns'!M28</f>
        <v>314916</v>
      </c>
      <c r="D43" s="199">
        <f>'Hatchery Returns'!N28</f>
        <v>12500</v>
      </c>
      <c r="E43" s="60">
        <f t="shared" si="16"/>
        <v>2628231</v>
      </c>
      <c r="F43" s="94">
        <v>240.0</v>
      </c>
      <c r="G43" s="94">
        <v>0.0</v>
      </c>
      <c r="H43" s="94">
        <v>199.0</v>
      </c>
      <c r="I43" s="169"/>
      <c r="J43" s="169">
        <v>216.0</v>
      </c>
      <c r="K43" s="70"/>
      <c r="L43" s="118">
        <v>1001.0</v>
      </c>
      <c r="M43" s="96">
        <f t="shared" si="2"/>
        <v>2956086</v>
      </c>
      <c r="N43" s="60">
        <f t="shared" si="3"/>
        <v>2957303</v>
      </c>
      <c r="O43" s="95">
        <v>972.0</v>
      </c>
      <c r="P43" s="98" t="s">
        <v>55</v>
      </c>
      <c r="Q43" s="60">
        <f t="shared" si="4"/>
        <v>2958275</v>
      </c>
      <c r="R43" s="153">
        <v>12293.0</v>
      </c>
      <c r="S43" s="162">
        <v>148727.0</v>
      </c>
      <c r="T43" s="158">
        <v>82807.0</v>
      </c>
      <c r="W43" s="150">
        <v>427.0</v>
      </c>
      <c r="X43" s="96">
        <f t="shared" si="5"/>
        <v>148727</v>
      </c>
      <c r="Y43" s="96">
        <f t="shared" si="6"/>
        <v>82807</v>
      </c>
      <c r="Z43" s="96">
        <f t="shared" si="14"/>
        <v>231534</v>
      </c>
      <c r="AA43" s="155">
        <f t="shared" si="7"/>
        <v>231961</v>
      </c>
      <c r="AB43" s="96">
        <f t="shared" si="15"/>
        <v>244254</v>
      </c>
      <c r="AC43" s="150">
        <v>154349.0</v>
      </c>
      <c r="AD43" s="150">
        <v>85743.0</v>
      </c>
      <c r="AE43" s="152">
        <f t="shared" si="13"/>
        <v>240092</v>
      </c>
      <c r="AF43" s="150"/>
      <c r="AH43" s="46">
        <f t="shared" si="9"/>
        <v>3202529</v>
      </c>
      <c r="AI43" s="46">
        <f>Escapement_Data!L43</f>
        <v>900332.7069</v>
      </c>
      <c r="AJ43" s="101">
        <f t="shared" si="10"/>
        <v>0.7805598211</v>
      </c>
      <c r="AK43" s="103">
        <f t="shared" si="11"/>
        <v>0.9230473791</v>
      </c>
    </row>
    <row r="44">
      <c r="A44" s="91">
        <v>1998.0</v>
      </c>
      <c r="B44" s="70">
        <v>1341748.0</v>
      </c>
      <c r="C44" s="199">
        <f>'Hatchery Returns'!M29</f>
        <v>266724</v>
      </c>
      <c r="D44" s="199">
        <f>'Hatchery Returns'!N29</f>
        <v>13293</v>
      </c>
      <c r="E44" s="60">
        <f t="shared" si="16"/>
        <v>1061731</v>
      </c>
      <c r="F44" s="94">
        <v>128.0</v>
      </c>
      <c r="G44" s="94">
        <v>0.0</v>
      </c>
      <c r="H44" s="94">
        <v>0.0</v>
      </c>
      <c r="I44" s="169"/>
      <c r="J44" s="169">
        <v>56.0</v>
      </c>
      <c r="K44" s="70">
        <v>1435.0</v>
      </c>
      <c r="L44" s="118">
        <v>850.0</v>
      </c>
      <c r="M44" s="96">
        <f t="shared" si="2"/>
        <v>1343311</v>
      </c>
      <c r="N44" s="60">
        <f t="shared" si="3"/>
        <v>1344217</v>
      </c>
      <c r="O44" s="118">
        <v>2015.0</v>
      </c>
      <c r="P44" s="98" t="s">
        <v>55</v>
      </c>
      <c r="Q44" s="60">
        <f t="shared" si="4"/>
        <v>1346232</v>
      </c>
      <c r="R44" s="153">
        <v>11184.0</v>
      </c>
      <c r="S44" s="200">
        <v>137161.0</v>
      </c>
      <c r="T44" s="201">
        <v>64463.0</v>
      </c>
      <c r="W44" s="150">
        <v>582.0</v>
      </c>
      <c r="X44" s="96">
        <f t="shared" si="5"/>
        <v>137161</v>
      </c>
      <c r="Y44" s="96">
        <f t="shared" si="6"/>
        <v>64463</v>
      </c>
      <c r="Z44" s="96">
        <f t="shared" si="14"/>
        <v>201624</v>
      </c>
      <c r="AA44" s="155">
        <f t="shared" si="7"/>
        <v>202206</v>
      </c>
      <c r="AB44" s="96">
        <f t="shared" si="15"/>
        <v>213390</v>
      </c>
      <c r="AC44" s="150">
        <v>146075.0</v>
      </c>
      <c r="AD44" s="150">
        <v>66951.0</v>
      </c>
      <c r="AE44" s="152">
        <f t="shared" si="13"/>
        <v>213026</v>
      </c>
      <c r="AF44" s="150"/>
      <c r="AH44" s="46">
        <f t="shared" si="9"/>
        <v>1559622</v>
      </c>
      <c r="AI44" s="46">
        <f>Escapement_Data!L44</f>
        <v>635380.7972</v>
      </c>
      <c r="AJ44" s="101">
        <f t="shared" si="10"/>
        <v>0.7105330353</v>
      </c>
      <c r="AK44" s="103">
        <f t="shared" si="11"/>
        <v>0.8613054958</v>
      </c>
    </row>
    <row r="45">
      <c r="A45" s="91">
        <v>1999.0</v>
      </c>
      <c r="B45" s="70">
        <v>1682700.0</v>
      </c>
      <c r="C45" s="199">
        <f>'Hatchery Returns'!M30</f>
        <v>524985</v>
      </c>
      <c r="D45" s="199">
        <f>'Hatchery Returns'!N30</f>
        <v>4202</v>
      </c>
      <c r="E45" s="60">
        <f t="shared" si="16"/>
        <v>1153513</v>
      </c>
      <c r="F45" s="94">
        <v>851.0</v>
      </c>
      <c r="G45" s="94">
        <v>0.0</v>
      </c>
      <c r="H45" s="94">
        <v>141.0</v>
      </c>
      <c r="I45" s="169"/>
      <c r="J45" s="169">
        <v>0.0</v>
      </c>
      <c r="K45" s="70">
        <v>1333.0</v>
      </c>
      <c r="L45" s="118">
        <v>1330.0</v>
      </c>
      <c r="M45" s="96">
        <f t="shared" si="2"/>
        <v>1685025</v>
      </c>
      <c r="N45" s="60">
        <f t="shared" si="3"/>
        <v>1686355</v>
      </c>
      <c r="O45" s="118">
        <v>2855.0</v>
      </c>
      <c r="P45" s="98" t="s">
        <v>55</v>
      </c>
      <c r="Q45" s="60">
        <f t="shared" si="4"/>
        <v>1689210</v>
      </c>
      <c r="R45" s="153">
        <v>11101.0</v>
      </c>
      <c r="S45" s="200">
        <v>141658.0</v>
      </c>
      <c r="T45" s="201">
        <v>77369.0</v>
      </c>
      <c r="W45" s="150">
        <v>55.0</v>
      </c>
      <c r="X45" s="96">
        <f t="shared" si="5"/>
        <v>141658</v>
      </c>
      <c r="Y45" s="96">
        <f t="shared" si="6"/>
        <v>77369</v>
      </c>
      <c r="Z45" s="96">
        <f t="shared" si="14"/>
        <v>219027</v>
      </c>
      <c r="AA45" s="155">
        <f t="shared" si="7"/>
        <v>219082</v>
      </c>
      <c r="AB45" s="96">
        <f t="shared" si="15"/>
        <v>230183</v>
      </c>
      <c r="AC45" s="150">
        <v>149733.0</v>
      </c>
      <c r="AD45" s="150">
        <v>82119.0</v>
      </c>
      <c r="AE45" s="152">
        <f t="shared" si="13"/>
        <v>231852</v>
      </c>
      <c r="AF45" s="150"/>
      <c r="AH45" s="46">
        <f t="shared" si="9"/>
        <v>1919393</v>
      </c>
      <c r="AI45" s="46">
        <f>Escapement_Data!L45</f>
        <v>648887</v>
      </c>
      <c r="AJ45" s="101">
        <f t="shared" si="10"/>
        <v>0.7473456944</v>
      </c>
      <c r="AK45" s="103">
        <f t="shared" si="11"/>
        <v>0.8778947303</v>
      </c>
    </row>
    <row r="46">
      <c r="A46" s="91">
        <v>2000.0</v>
      </c>
      <c r="B46" s="70">
        <v>880768.0</v>
      </c>
      <c r="C46" s="199">
        <f>'Hatchery Returns'!M31</f>
        <v>945286.5</v>
      </c>
      <c r="D46" s="199">
        <f>'Hatchery Returns'!N31</f>
        <v>2787</v>
      </c>
      <c r="E46" s="60">
        <f t="shared" si="16"/>
        <v>-67305.5</v>
      </c>
      <c r="F46" s="94">
        <v>1.0</v>
      </c>
      <c r="G46" s="94">
        <v>0.0</v>
      </c>
      <c r="H46" s="94">
        <v>434.0</v>
      </c>
      <c r="I46" s="169"/>
      <c r="J46" s="169">
        <v>0.0</v>
      </c>
      <c r="K46" s="70">
        <v>651.0</v>
      </c>
      <c r="L46" s="118">
        <v>4360.0</v>
      </c>
      <c r="M46" s="96">
        <f t="shared" si="2"/>
        <v>881854</v>
      </c>
      <c r="N46" s="60">
        <f t="shared" si="3"/>
        <v>886214</v>
      </c>
      <c r="O46" s="118">
        <v>2189.0</v>
      </c>
      <c r="P46" s="98" t="s">
        <v>55</v>
      </c>
      <c r="Q46" s="60">
        <f t="shared" si="4"/>
        <v>888403</v>
      </c>
      <c r="R46" s="153">
        <v>12361.0</v>
      </c>
      <c r="S46" s="200">
        <v>107856.0</v>
      </c>
      <c r="T46" s="201">
        <v>59497.0</v>
      </c>
      <c r="W46" s="150">
        <v>0.0</v>
      </c>
      <c r="X46" s="96">
        <f t="shared" si="5"/>
        <v>107856</v>
      </c>
      <c r="Y46" s="96">
        <f t="shared" si="6"/>
        <v>59497</v>
      </c>
      <c r="Z46" s="96">
        <f t="shared" si="14"/>
        <v>167353</v>
      </c>
      <c r="AA46" s="155">
        <f t="shared" si="7"/>
        <v>167353</v>
      </c>
      <c r="AB46" s="96">
        <f t="shared" si="15"/>
        <v>179714</v>
      </c>
      <c r="AC46" s="150">
        <v>114884.0</v>
      </c>
      <c r="AD46" s="150">
        <v>64885.0</v>
      </c>
      <c r="AE46" s="152">
        <f t="shared" si="13"/>
        <v>179769</v>
      </c>
      <c r="AF46" s="150"/>
      <c r="AH46" s="46">
        <f t="shared" si="9"/>
        <v>1068117</v>
      </c>
      <c r="AI46" s="46">
        <f>Escapement_Data!L46</f>
        <v>537592</v>
      </c>
      <c r="AJ46" s="101">
        <f t="shared" si="10"/>
        <v>0.6651996096</v>
      </c>
      <c r="AK46" s="103">
        <f t="shared" si="11"/>
        <v>0.8256155459</v>
      </c>
    </row>
    <row r="47" ht="15.75" customHeight="1">
      <c r="A47" s="91">
        <v>2001.0</v>
      </c>
      <c r="B47" s="70">
        <v>1323577.0</v>
      </c>
      <c r="C47" s="199">
        <f>'Hatchery Returns'!M32</f>
        <v>366372</v>
      </c>
      <c r="D47" s="199">
        <f>'Hatchery Returns'!N32</f>
        <v>1579</v>
      </c>
      <c r="E47" s="60">
        <f t="shared" si="16"/>
        <v>955626</v>
      </c>
      <c r="F47" s="94">
        <v>0.0</v>
      </c>
      <c r="G47" s="94">
        <v>0.0</v>
      </c>
      <c r="H47" s="94">
        <v>0.0</v>
      </c>
      <c r="I47" s="169">
        <v>14.0</v>
      </c>
      <c r="J47" s="169">
        <v>0.0</v>
      </c>
      <c r="K47" s="70">
        <v>2113.0</v>
      </c>
      <c r="L47" s="118">
        <v>3072.0</v>
      </c>
      <c r="M47" s="96">
        <f t="shared" si="2"/>
        <v>1325690</v>
      </c>
      <c r="N47" s="60">
        <f t="shared" si="3"/>
        <v>1328776</v>
      </c>
      <c r="O47" s="118">
        <v>298.0</v>
      </c>
      <c r="P47" s="98" t="s">
        <v>55</v>
      </c>
      <c r="Q47" s="60">
        <f t="shared" si="4"/>
        <v>1329074</v>
      </c>
      <c r="R47" s="153">
        <v>8169.0</v>
      </c>
      <c r="S47" s="200">
        <v>132108.0</v>
      </c>
      <c r="T47" s="201">
        <v>83787.0</v>
      </c>
      <c r="W47" s="150">
        <v>62.0</v>
      </c>
      <c r="X47" s="96">
        <f t="shared" si="5"/>
        <v>132108</v>
      </c>
      <c r="Y47" s="96">
        <f t="shared" si="6"/>
        <v>83787</v>
      </c>
      <c r="Z47" s="96">
        <f t="shared" si="14"/>
        <v>215895</v>
      </c>
      <c r="AA47" s="155">
        <f t="shared" si="7"/>
        <v>215957</v>
      </c>
      <c r="AB47" s="96">
        <f t="shared" si="15"/>
        <v>224126</v>
      </c>
      <c r="AC47" s="150">
        <v>138425.0</v>
      </c>
      <c r="AD47" s="150">
        <v>88568.0</v>
      </c>
      <c r="AE47" s="152">
        <f t="shared" si="13"/>
        <v>226993</v>
      </c>
      <c r="AF47" s="150"/>
      <c r="AH47" s="46">
        <f t="shared" si="9"/>
        <v>1553200</v>
      </c>
      <c r="AI47" s="46">
        <f>Escapement_Data!L47</f>
        <v>680513</v>
      </c>
      <c r="AJ47" s="101">
        <f t="shared" si="10"/>
        <v>0.695344478</v>
      </c>
      <c r="AK47" s="103">
        <f t="shared" si="11"/>
        <v>0.8535217615</v>
      </c>
    </row>
    <row r="48">
      <c r="A48" s="91">
        <v>2002.0</v>
      </c>
      <c r="B48" s="70">
        <v>1248503.0</v>
      </c>
      <c r="C48" s="199">
        <f>'Hatchery Returns'!M33</f>
        <v>196326</v>
      </c>
      <c r="D48" s="199">
        <f>'Hatchery Returns'!N33</f>
        <v>0</v>
      </c>
      <c r="E48" s="60">
        <f t="shared" si="16"/>
        <v>1052177</v>
      </c>
      <c r="F48" s="94">
        <v>116.0</v>
      </c>
      <c r="G48" s="94">
        <v>151.0</v>
      </c>
      <c r="H48" s="94">
        <v>128.0</v>
      </c>
      <c r="I48" s="169"/>
      <c r="J48" s="169">
        <v>0.0</v>
      </c>
      <c r="K48" s="70">
        <v>1138.0</v>
      </c>
      <c r="L48" s="118">
        <v>3067.0</v>
      </c>
      <c r="M48" s="96">
        <f t="shared" si="2"/>
        <v>1249885</v>
      </c>
      <c r="N48" s="60">
        <f t="shared" si="3"/>
        <v>1253103</v>
      </c>
      <c r="O48" s="118">
        <v>798.0</v>
      </c>
      <c r="P48" s="98" t="s">
        <v>55</v>
      </c>
      <c r="Q48" s="60">
        <f t="shared" si="4"/>
        <v>1253901</v>
      </c>
      <c r="R48" s="153">
        <v>7761.0</v>
      </c>
      <c r="S48" s="208">
        <v>85968.0</v>
      </c>
      <c r="T48" s="200">
        <v>50850.0</v>
      </c>
      <c r="U48" s="209">
        <v>575.0</v>
      </c>
      <c r="V48" s="210">
        <v>7950.0</v>
      </c>
      <c r="W48" s="150">
        <v>208.0</v>
      </c>
      <c r="X48" s="96">
        <f t="shared" si="5"/>
        <v>86543</v>
      </c>
      <c r="Y48" s="96">
        <f t="shared" si="6"/>
        <v>58800</v>
      </c>
      <c r="Z48" s="96">
        <f t="shared" si="14"/>
        <v>145343</v>
      </c>
      <c r="AA48" s="155">
        <f t="shared" si="7"/>
        <v>145551</v>
      </c>
      <c r="AB48" s="211">
        <f t="shared" si="15"/>
        <v>153312</v>
      </c>
      <c r="AC48" s="150">
        <v>90850.0</v>
      </c>
      <c r="AD48" s="150">
        <v>55765.0</v>
      </c>
      <c r="AE48" s="152">
        <f t="shared" si="13"/>
        <v>146615</v>
      </c>
      <c r="AF48" s="150"/>
      <c r="AH48" s="46">
        <f t="shared" si="9"/>
        <v>1407213</v>
      </c>
      <c r="AI48" s="46">
        <f>Escapement_Data!L48</f>
        <v>732389</v>
      </c>
      <c r="AJ48" s="101">
        <f t="shared" si="10"/>
        <v>0.6576984878</v>
      </c>
      <c r="AK48" s="103">
        <f t="shared" si="11"/>
        <v>0.8881988725</v>
      </c>
    </row>
    <row r="49">
      <c r="A49" s="91">
        <v>2003.0</v>
      </c>
      <c r="B49" s="70">
        <v>1188190.0</v>
      </c>
      <c r="C49" s="199">
        <f>'Hatchery Returns'!M34</f>
        <v>335451.1116</v>
      </c>
      <c r="D49" s="199">
        <f>'Hatchery Returns'!N34</f>
        <v>2086</v>
      </c>
      <c r="E49" s="60">
        <f t="shared" si="16"/>
        <v>850652.8884</v>
      </c>
      <c r="F49" s="94">
        <v>10.0</v>
      </c>
      <c r="G49" s="94">
        <v>0.0</v>
      </c>
      <c r="H49" s="94">
        <v>35.0</v>
      </c>
      <c r="I49" s="169"/>
      <c r="J49" s="169">
        <v>0.0</v>
      </c>
      <c r="K49" s="70">
        <v>4077.0</v>
      </c>
      <c r="L49" s="118">
        <v>1607.0</v>
      </c>
      <c r="M49" s="96">
        <f t="shared" si="2"/>
        <v>1192312</v>
      </c>
      <c r="N49" s="60">
        <f t="shared" si="3"/>
        <v>1193919</v>
      </c>
      <c r="O49" s="118">
        <v>631.0</v>
      </c>
      <c r="P49" s="98" t="s">
        <v>55</v>
      </c>
      <c r="Q49" s="60">
        <f t="shared" si="4"/>
        <v>1194550</v>
      </c>
      <c r="R49" s="153">
        <v>7108.0</v>
      </c>
      <c r="S49" s="208">
        <v>80796.0</v>
      </c>
      <c r="T49" s="200">
        <v>47007.0</v>
      </c>
      <c r="U49" s="212">
        <v>717.0</v>
      </c>
      <c r="V49" s="213">
        <v>13616.0</v>
      </c>
      <c r="W49" s="150">
        <v>164.0</v>
      </c>
      <c r="X49" s="96">
        <f t="shared" si="5"/>
        <v>81513</v>
      </c>
      <c r="Y49" s="96">
        <f t="shared" si="6"/>
        <v>60623</v>
      </c>
      <c r="Z49" s="96">
        <f t="shared" si="14"/>
        <v>142136</v>
      </c>
      <c r="AA49" s="155">
        <f t="shared" si="7"/>
        <v>142300</v>
      </c>
      <c r="AB49" s="96">
        <f t="shared" si="15"/>
        <v>149408</v>
      </c>
      <c r="AC49" s="140">
        <v>86301.0</v>
      </c>
      <c r="AD49" s="140">
        <v>50766.0</v>
      </c>
      <c r="AE49" s="214">
        <f t="shared" si="13"/>
        <v>137067</v>
      </c>
      <c r="AF49" s="150"/>
      <c r="AH49" s="46">
        <f t="shared" si="9"/>
        <v>1343958</v>
      </c>
      <c r="AI49" s="46">
        <f>Escapement_Data!L49</f>
        <v>653564</v>
      </c>
      <c r="AJ49" s="101">
        <f t="shared" si="10"/>
        <v>0.6728126148</v>
      </c>
      <c r="AK49" s="103">
        <f t="shared" si="11"/>
        <v>0.8871646287</v>
      </c>
    </row>
    <row r="50" ht="15.75" customHeight="1">
      <c r="A50" s="91">
        <v>2004.0</v>
      </c>
      <c r="B50" s="70">
        <v>1048004.0</v>
      </c>
      <c r="C50" s="199">
        <f>'Hatchery Returns'!M35</f>
        <v>138055.5</v>
      </c>
      <c r="D50" s="199">
        <f>'Hatchery Returns'!N35</f>
        <v>21267</v>
      </c>
      <c r="E50" s="60">
        <f t="shared" si="16"/>
        <v>888681.5</v>
      </c>
      <c r="F50" s="94">
        <v>0.0</v>
      </c>
      <c r="G50" s="94">
        <v>0.0</v>
      </c>
      <c r="H50" s="94">
        <v>74.0</v>
      </c>
      <c r="I50" s="169"/>
      <c r="J50" s="169">
        <v>0.0</v>
      </c>
      <c r="K50" s="70">
        <v>525.0</v>
      </c>
      <c r="L50" s="118">
        <v>1772.0</v>
      </c>
      <c r="M50" s="96">
        <f t="shared" si="2"/>
        <v>1048603</v>
      </c>
      <c r="N50" s="60">
        <f t="shared" si="3"/>
        <v>1050375</v>
      </c>
      <c r="O50" s="118">
        <v>952.0</v>
      </c>
      <c r="P50" s="98" t="s">
        <v>55</v>
      </c>
      <c r="Q50" s="60">
        <f t="shared" si="4"/>
        <v>1051327</v>
      </c>
      <c r="R50" s="153">
        <v>6464.0</v>
      </c>
      <c r="S50" s="208">
        <v>107312.0</v>
      </c>
      <c r="T50" s="200">
        <v>55510.0</v>
      </c>
      <c r="U50" s="215">
        <v>1215.0</v>
      </c>
      <c r="V50" s="216">
        <v>17704.0</v>
      </c>
      <c r="W50" s="150">
        <v>182.0</v>
      </c>
      <c r="X50" s="96">
        <f t="shared" si="5"/>
        <v>108527</v>
      </c>
      <c r="Y50" s="96">
        <f t="shared" si="6"/>
        <v>73214</v>
      </c>
      <c r="Z50" s="96">
        <f t="shared" si="14"/>
        <v>181741</v>
      </c>
      <c r="AA50" s="155">
        <f t="shared" si="7"/>
        <v>181923</v>
      </c>
      <c r="AB50" s="96">
        <f t="shared" si="15"/>
        <v>188387</v>
      </c>
      <c r="AC50" s="140">
        <v>114416.0</v>
      </c>
      <c r="AD50" s="140">
        <v>60297.0</v>
      </c>
      <c r="AE50" s="214">
        <f t="shared" si="13"/>
        <v>174713</v>
      </c>
      <c r="AF50" s="150"/>
      <c r="AG50" s="72"/>
      <c r="AH50" s="217">
        <f t="shared" si="9"/>
        <v>1239714</v>
      </c>
      <c r="AI50" s="217">
        <f>Escapement_Data!L50</f>
        <v>586275</v>
      </c>
      <c r="AJ50" s="218">
        <f t="shared" si="10"/>
        <v>0.6789274196</v>
      </c>
      <c r="AK50" s="103">
        <f t="shared" si="11"/>
        <v>0.8458426702</v>
      </c>
    </row>
    <row r="51">
      <c r="A51" s="91">
        <v>2005.0</v>
      </c>
      <c r="B51" s="70">
        <v>1331664.0</v>
      </c>
      <c r="C51" s="199">
        <f>'Hatchery Returns'!M36</f>
        <v>59540</v>
      </c>
      <c r="D51" s="199">
        <f>'Hatchery Returns'!N36</f>
        <v>8373</v>
      </c>
      <c r="E51" s="60">
        <f t="shared" si="16"/>
        <v>1263751</v>
      </c>
      <c r="F51" s="94">
        <v>0.0</v>
      </c>
      <c r="G51" s="94">
        <v>42.0</v>
      </c>
      <c r="H51" s="94">
        <v>81.0</v>
      </c>
      <c r="I51" s="169"/>
      <c r="J51" s="169">
        <v>0.0</v>
      </c>
      <c r="K51" s="70">
        <v>1785.0</v>
      </c>
      <c r="L51" s="118">
        <v>735.0</v>
      </c>
      <c r="M51" s="96">
        <f t="shared" si="2"/>
        <v>1333530</v>
      </c>
      <c r="N51" s="60">
        <f t="shared" si="3"/>
        <v>1334307</v>
      </c>
      <c r="O51" s="118">
        <v>656.0</v>
      </c>
      <c r="P51" s="220">
        <v>109.0</v>
      </c>
      <c r="Q51" s="60">
        <f t="shared" si="4"/>
        <v>1335072</v>
      </c>
      <c r="R51" s="153">
        <v>8135.0</v>
      </c>
      <c r="S51" s="208">
        <v>120013.0</v>
      </c>
      <c r="T51" s="200">
        <v>64213.0</v>
      </c>
      <c r="U51" s="221">
        <v>2450.0</v>
      </c>
      <c r="V51" s="222">
        <v>21927.0</v>
      </c>
      <c r="W51" s="150">
        <v>0.0</v>
      </c>
      <c r="X51" s="96">
        <f t="shared" si="5"/>
        <v>122463</v>
      </c>
      <c r="Y51" s="96">
        <f t="shared" si="6"/>
        <v>86140</v>
      </c>
      <c r="Z51" s="96">
        <f t="shared" si="14"/>
        <v>208603</v>
      </c>
      <c r="AA51" s="155">
        <f t="shared" si="7"/>
        <v>208603</v>
      </c>
      <c r="AB51" s="96">
        <f t="shared" si="15"/>
        <v>216738</v>
      </c>
      <c r="AC51" s="150">
        <v>126904.0</v>
      </c>
      <c r="AD51" s="150">
        <v>89159.0</v>
      </c>
      <c r="AE51" s="152">
        <f t="shared" si="13"/>
        <v>216063</v>
      </c>
      <c r="AF51" s="150"/>
      <c r="AH51" s="46">
        <f t="shared" si="9"/>
        <v>1551810</v>
      </c>
      <c r="AI51" s="46">
        <f>Escapement_Data!L51</f>
        <v>633006.3006</v>
      </c>
      <c r="AJ51" s="101">
        <f t="shared" si="10"/>
        <v>0.7102702408</v>
      </c>
      <c r="AK51" s="103">
        <f t="shared" si="11"/>
        <v>0.8593384499</v>
      </c>
    </row>
    <row r="52">
      <c r="A52" s="91">
        <v>2006.0</v>
      </c>
      <c r="B52" s="70">
        <v>1496754.0</v>
      </c>
      <c r="C52" s="199">
        <f>'Hatchery Returns'!M37</f>
        <v>95897</v>
      </c>
      <c r="D52" s="199">
        <f>'Hatchery Returns'!N37</f>
        <v>997</v>
      </c>
      <c r="E52" s="60">
        <f t="shared" si="16"/>
        <v>1399860</v>
      </c>
      <c r="F52" s="94">
        <v>0.0</v>
      </c>
      <c r="G52" s="94">
        <v>16.0</v>
      </c>
      <c r="H52" s="94">
        <v>113.0</v>
      </c>
      <c r="I52" s="224">
        <v>16.0</v>
      </c>
      <c r="J52" s="224">
        <v>0.0</v>
      </c>
      <c r="K52" s="70">
        <v>1539.0</v>
      </c>
      <c r="L52" s="118">
        <v>4360.0</v>
      </c>
      <c r="M52" s="96">
        <f t="shared" si="2"/>
        <v>1498406</v>
      </c>
      <c r="N52" s="60">
        <f t="shared" si="3"/>
        <v>1502798</v>
      </c>
      <c r="O52" s="118">
        <v>113.0</v>
      </c>
      <c r="P52" s="225">
        <v>150.0</v>
      </c>
      <c r="Q52" s="60">
        <f t="shared" si="4"/>
        <v>1503061</v>
      </c>
      <c r="R52" s="153">
        <v>14297.0</v>
      </c>
      <c r="S52" s="208">
        <v>123261.0</v>
      </c>
      <c r="T52" s="200">
        <v>57710.0</v>
      </c>
      <c r="U52" s="153">
        <v>1549.0</v>
      </c>
      <c r="V52" s="226">
        <v>18346.0</v>
      </c>
      <c r="W52" s="150">
        <v>0.0</v>
      </c>
      <c r="X52" s="96">
        <f t="shared" si="5"/>
        <v>124810</v>
      </c>
      <c r="Y52" s="96">
        <f t="shared" si="6"/>
        <v>76056</v>
      </c>
      <c r="Z52" s="96">
        <f t="shared" si="14"/>
        <v>200866</v>
      </c>
      <c r="AA52" s="155">
        <f t="shared" si="7"/>
        <v>200866</v>
      </c>
      <c r="AB52" s="96">
        <f t="shared" si="15"/>
        <v>215163</v>
      </c>
      <c r="AC52" s="150">
        <v>130690.0</v>
      </c>
      <c r="AD52" s="150">
        <v>79694.0</v>
      </c>
      <c r="AE52" s="152">
        <f t="shared" si="13"/>
        <v>210384</v>
      </c>
      <c r="AF52" s="150"/>
      <c r="AH52" s="46">
        <f t="shared" si="9"/>
        <v>1718224</v>
      </c>
      <c r="AI52" s="46">
        <f>Escapement_Data!L52</f>
        <v>777091</v>
      </c>
      <c r="AJ52" s="101">
        <f t="shared" si="10"/>
        <v>0.6885799989</v>
      </c>
      <c r="AK52" s="103">
        <f t="shared" si="11"/>
        <v>0.8720667387</v>
      </c>
    </row>
    <row r="53">
      <c r="A53" s="91">
        <v>2007.0</v>
      </c>
      <c r="B53" s="70">
        <v>1901773.0</v>
      </c>
      <c r="C53" s="199">
        <f>'Hatchery Returns'!M38</f>
        <v>163691</v>
      </c>
      <c r="D53" s="199">
        <f>'Hatchery Returns'!N38</f>
        <v>64090</v>
      </c>
      <c r="E53" s="60">
        <f t="shared" si="16"/>
        <v>1673992</v>
      </c>
      <c r="F53" s="94">
        <v>0.0</v>
      </c>
      <c r="G53" s="94">
        <v>62.0</v>
      </c>
      <c r="H53" s="94">
        <v>180.0</v>
      </c>
      <c r="I53" s="227" t="s">
        <v>126</v>
      </c>
      <c r="J53" s="169">
        <v>0.0</v>
      </c>
      <c r="K53" s="70">
        <v>2023.0</v>
      </c>
      <c r="L53" s="118">
        <v>6151.0</v>
      </c>
      <c r="M53" s="96">
        <f t="shared" si="2"/>
        <v>1903976</v>
      </c>
      <c r="N53" s="60">
        <f t="shared" si="3"/>
        <v>1910189</v>
      </c>
      <c r="O53" s="118">
        <v>1704.0</v>
      </c>
      <c r="P53" s="225">
        <v>36.0</v>
      </c>
      <c r="Q53" s="60">
        <f t="shared" si="4"/>
        <v>1911929</v>
      </c>
      <c r="R53" s="153">
        <v>23009.0</v>
      </c>
      <c r="S53" s="200">
        <v>125126.0</v>
      </c>
      <c r="T53" s="200">
        <v>65714.0</v>
      </c>
      <c r="U53" s="153">
        <v>1028.0</v>
      </c>
      <c r="V53" s="226">
        <v>17624.0</v>
      </c>
      <c r="W53" s="150">
        <v>1.0</v>
      </c>
      <c r="X53" s="96">
        <f t="shared" si="5"/>
        <v>126154</v>
      </c>
      <c r="Y53" s="96">
        <f t="shared" si="6"/>
        <v>83338</v>
      </c>
      <c r="Z53" s="96">
        <f t="shared" si="14"/>
        <v>209492</v>
      </c>
      <c r="AA53" s="155">
        <f t="shared" si="7"/>
        <v>209493</v>
      </c>
      <c r="AB53" s="96">
        <f t="shared" si="15"/>
        <v>232502</v>
      </c>
      <c r="AC53" s="150">
        <v>131319.0</v>
      </c>
      <c r="AD53" s="150">
        <v>87759.0</v>
      </c>
      <c r="AE53" s="152">
        <f t="shared" si="13"/>
        <v>219078</v>
      </c>
      <c r="AF53" s="150"/>
      <c r="AH53" s="46">
        <f t="shared" si="9"/>
        <v>2144431</v>
      </c>
      <c r="AI53" s="46">
        <f>Escapement_Data!L53</f>
        <v>786932</v>
      </c>
      <c r="AJ53" s="101">
        <f t="shared" si="10"/>
        <v>0.7315474064</v>
      </c>
      <c r="AK53" s="103">
        <f t="shared" si="11"/>
        <v>0.8878700224</v>
      </c>
    </row>
    <row r="54">
      <c r="A54" s="91">
        <v>2008.0</v>
      </c>
      <c r="B54" s="70">
        <v>320815.0</v>
      </c>
      <c r="C54" s="199">
        <f>'Hatchery Returns'!M39</f>
        <v>94232</v>
      </c>
      <c r="D54" s="199">
        <f>'Hatchery Returns'!N39</f>
        <v>7307</v>
      </c>
      <c r="E54" s="60">
        <f t="shared" si="16"/>
        <v>219276</v>
      </c>
      <c r="F54" s="94">
        <v>0.0</v>
      </c>
      <c r="G54" s="94">
        <v>29.0</v>
      </c>
      <c r="H54" s="94">
        <v>77.0</v>
      </c>
      <c r="I54" s="227" t="s">
        <v>126</v>
      </c>
      <c r="J54" s="169">
        <v>0.0</v>
      </c>
      <c r="K54" s="70">
        <v>2172.0</v>
      </c>
      <c r="L54" s="118">
        <v>3949.0</v>
      </c>
      <c r="M54" s="96">
        <f t="shared" si="2"/>
        <v>323064</v>
      </c>
      <c r="N54" s="60">
        <f t="shared" si="3"/>
        <v>327042</v>
      </c>
      <c r="O54" s="118">
        <v>1225.0</v>
      </c>
      <c r="P54" s="225">
        <v>32.0</v>
      </c>
      <c r="Q54" s="60">
        <f t="shared" si="4"/>
        <v>328299</v>
      </c>
      <c r="R54" s="153">
        <v>11431.0</v>
      </c>
      <c r="S54" s="200">
        <v>81359.0</v>
      </c>
      <c r="T54" s="200">
        <v>43157.0</v>
      </c>
      <c r="U54" s="153">
        <v>959.0</v>
      </c>
      <c r="V54" s="226">
        <v>14475.0</v>
      </c>
      <c r="W54" s="150">
        <v>1.0</v>
      </c>
      <c r="X54" s="96">
        <f t="shared" si="5"/>
        <v>82318</v>
      </c>
      <c r="Y54" s="96">
        <f t="shared" si="6"/>
        <v>57632</v>
      </c>
      <c r="Z54" s="96">
        <f t="shared" si="14"/>
        <v>139950</v>
      </c>
      <c r="AA54" s="155">
        <f t="shared" si="7"/>
        <v>139951</v>
      </c>
      <c r="AB54" s="96">
        <f t="shared" si="15"/>
        <v>151382</v>
      </c>
      <c r="AC54" s="150">
        <v>87558.0</v>
      </c>
      <c r="AD54" s="150">
        <v>61725.0</v>
      </c>
      <c r="AE54" s="152">
        <f t="shared" si="13"/>
        <v>149283</v>
      </c>
      <c r="AF54" s="150"/>
      <c r="AH54" s="46">
        <f t="shared" si="9"/>
        <v>479681</v>
      </c>
      <c r="AI54" s="46">
        <f>Escapement_Data!L54</f>
        <v>615240</v>
      </c>
      <c r="AJ54" s="101">
        <f t="shared" si="10"/>
        <v>0.4380964471</v>
      </c>
      <c r="AK54" s="103">
        <f t="shared" si="11"/>
        <v>0.6734975953</v>
      </c>
    </row>
    <row r="55">
      <c r="A55" s="91">
        <v>2009.0</v>
      </c>
      <c r="B55" s="70">
        <v>896466.0</v>
      </c>
      <c r="C55" s="199">
        <f>'Hatchery Returns'!M40</f>
        <v>21544.69</v>
      </c>
      <c r="D55" s="199">
        <f>'Hatchery Returns'!N40</f>
        <v>63.28</v>
      </c>
      <c r="E55" s="60">
        <f t="shared" si="16"/>
        <v>874858.03</v>
      </c>
      <c r="F55" s="94">
        <v>157.0</v>
      </c>
      <c r="G55" s="94">
        <v>8.0</v>
      </c>
      <c r="H55" s="94">
        <v>47.0</v>
      </c>
      <c r="I55" s="227" t="s">
        <v>126</v>
      </c>
      <c r="J55" s="169">
        <v>0.0</v>
      </c>
      <c r="K55" s="70">
        <v>6417.0</v>
      </c>
      <c r="L55" s="118">
        <v>1779.0</v>
      </c>
      <c r="M55" s="96">
        <f t="shared" si="2"/>
        <v>903087</v>
      </c>
      <c r="N55" s="60">
        <f t="shared" si="3"/>
        <v>904874</v>
      </c>
      <c r="O55" s="228">
        <v>959.0</v>
      </c>
      <c r="P55" s="225">
        <v>46.0</v>
      </c>
      <c r="Q55" s="60">
        <f t="shared" si="4"/>
        <v>905879</v>
      </c>
      <c r="R55" s="153">
        <v>13415.0</v>
      </c>
      <c r="S55" s="200">
        <v>90035.0</v>
      </c>
      <c r="T55" s="200">
        <v>46849.0</v>
      </c>
      <c r="U55" s="153">
        <v>882.0</v>
      </c>
      <c r="V55" s="226">
        <v>13668.0</v>
      </c>
      <c r="W55" s="150">
        <v>0.0</v>
      </c>
      <c r="X55" s="96">
        <f t="shared" si="5"/>
        <v>90917</v>
      </c>
      <c r="Y55" s="96">
        <f t="shared" si="6"/>
        <v>60517</v>
      </c>
      <c r="Z55" s="96">
        <f t="shared" si="14"/>
        <v>151434</v>
      </c>
      <c r="AA55" s="155">
        <f t="shared" si="7"/>
        <v>151434</v>
      </c>
      <c r="AB55" s="96">
        <f t="shared" si="15"/>
        <v>164849</v>
      </c>
      <c r="AC55" s="150">
        <v>93130.0</v>
      </c>
      <c r="AD55" s="150">
        <v>64017.0</v>
      </c>
      <c r="AE55" s="152">
        <f t="shared" si="13"/>
        <v>157147</v>
      </c>
      <c r="AF55" s="150"/>
      <c r="AH55" s="46">
        <f t="shared" si="9"/>
        <v>1070728</v>
      </c>
      <c r="AI55" s="46">
        <f>Escapement_Data!L55</f>
        <v>605329</v>
      </c>
      <c r="AJ55" s="101">
        <f t="shared" si="10"/>
        <v>0.638837462</v>
      </c>
      <c r="AK55" s="103">
        <f t="shared" si="11"/>
        <v>0.8434326925</v>
      </c>
    </row>
    <row r="56">
      <c r="A56" s="91">
        <v>2010.0</v>
      </c>
      <c r="B56" s="70">
        <v>636214.0</v>
      </c>
      <c r="C56" s="199">
        <f>'Hatchery Returns'!M41</f>
        <v>59947.77255</v>
      </c>
      <c r="D56" s="199">
        <f>'Hatchery Returns'!N41</f>
        <v>3364.025153</v>
      </c>
      <c r="E56" s="60">
        <f t="shared" si="16"/>
        <v>572902.2023</v>
      </c>
      <c r="F56" s="94">
        <v>0.0</v>
      </c>
      <c r="G56" s="94">
        <v>61.0</v>
      </c>
      <c r="H56" s="94">
        <v>0.0</v>
      </c>
      <c r="I56" s="227" t="s">
        <v>126</v>
      </c>
      <c r="J56" s="169">
        <v>0.0</v>
      </c>
      <c r="K56" s="70">
        <v>7064.0</v>
      </c>
      <c r="L56" s="118">
        <v>1978.0</v>
      </c>
      <c r="M56" s="96">
        <f t="shared" si="2"/>
        <v>643278</v>
      </c>
      <c r="N56" s="60">
        <f t="shared" si="3"/>
        <v>645317</v>
      </c>
      <c r="O56" s="231">
        <v>1342.0</v>
      </c>
      <c r="P56" s="225">
        <v>36.0</v>
      </c>
      <c r="Q56" s="60">
        <f t="shared" si="4"/>
        <v>646695</v>
      </c>
      <c r="R56" s="153">
        <v>14743.0</v>
      </c>
      <c r="S56" s="200">
        <v>138487.0</v>
      </c>
      <c r="T56" s="200">
        <v>70719.0</v>
      </c>
      <c r="U56" s="153">
        <v>2324.0</v>
      </c>
      <c r="V56" s="226">
        <v>14137.0</v>
      </c>
      <c r="W56" s="150">
        <v>106.0</v>
      </c>
      <c r="X56" s="96">
        <f t="shared" si="5"/>
        <v>140811</v>
      </c>
      <c r="Y56" s="96">
        <f t="shared" si="6"/>
        <v>84856</v>
      </c>
      <c r="Z56" s="96">
        <f t="shared" si="14"/>
        <v>225667</v>
      </c>
      <c r="AA56" s="155">
        <f t="shared" si="7"/>
        <v>225773</v>
      </c>
      <c r="AB56" s="96">
        <f t="shared" si="15"/>
        <v>240516</v>
      </c>
      <c r="AC56" s="150">
        <v>143937.0</v>
      </c>
      <c r="AD56" s="150">
        <v>87908.0</v>
      </c>
      <c r="AE56" s="152">
        <f t="shared" si="13"/>
        <v>231845</v>
      </c>
      <c r="AH56" s="46">
        <f t="shared" si="9"/>
        <v>887211</v>
      </c>
      <c r="AI56" s="46">
        <f>Escapement_Data!L56</f>
        <v>668184</v>
      </c>
      <c r="AJ56" s="101">
        <f t="shared" si="10"/>
        <v>0.5704088029</v>
      </c>
      <c r="AK56" s="103">
        <f t="shared" si="11"/>
        <v>0.7250563846</v>
      </c>
    </row>
    <row r="57">
      <c r="A57" s="91">
        <v>2011.0</v>
      </c>
      <c r="B57" s="70">
        <v>2052432.0</v>
      </c>
      <c r="C57" s="199">
        <f>'Hatchery Returns'!M42</f>
        <v>210361.58</v>
      </c>
      <c r="D57" s="199">
        <f>'Hatchery Returns'!N42</f>
        <v>13024.69656</v>
      </c>
      <c r="E57" s="60">
        <f t="shared" si="16"/>
        <v>1829045.723</v>
      </c>
      <c r="F57" s="94">
        <v>0.0</v>
      </c>
      <c r="G57" s="94">
        <v>23.0</v>
      </c>
      <c r="H57" s="94">
        <v>0.0</v>
      </c>
      <c r="I57" s="227" t="s">
        <v>126</v>
      </c>
      <c r="J57" s="169">
        <v>0.0</v>
      </c>
      <c r="K57" s="70">
        <v>9070.0</v>
      </c>
      <c r="L57" s="118">
        <v>1735.0</v>
      </c>
      <c r="M57" s="96">
        <f t="shared" si="2"/>
        <v>2061502</v>
      </c>
      <c r="N57" s="60">
        <f t="shared" si="3"/>
        <v>2063260</v>
      </c>
      <c r="O57" s="231">
        <v>838.0</v>
      </c>
      <c r="P57" s="225">
        <v>35.0</v>
      </c>
      <c r="Q57" s="60">
        <f t="shared" si="4"/>
        <v>2064133</v>
      </c>
      <c r="R57" s="153">
        <v>7727.0</v>
      </c>
      <c r="S57" s="200">
        <v>128052.0</v>
      </c>
      <c r="T57" s="200">
        <v>59622.0</v>
      </c>
      <c r="U57" s="153">
        <v>1933.0</v>
      </c>
      <c r="V57" s="226">
        <v>15753.0</v>
      </c>
      <c r="W57" s="150">
        <v>9.0</v>
      </c>
      <c r="X57" s="96">
        <f t="shared" si="5"/>
        <v>129985</v>
      </c>
      <c r="Y57" s="96">
        <f t="shared" si="6"/>
        <v>75375</v>
      </c>
      <c r="Z57" s="96">
        <f t="shared" si="14"/>
        <v>205360</v>
      </c>
      <c r="AA57" s="155">
        <f t="shared" si="7"/>
        <v>205369</v>
      </c>
      <c r="AB57" s="96">
        <f t="shared" si="15"/>
        <v>213096</v>
      </c>
      <c r="AC57" s="236">
        <v>133221.0</v>
      </c>
      <c r="AD57" s="237">
        <v>79518.0</v>
      </c>
      <c r="AE57" s="152">
        <f t="shared" si="13"/>
        <v>212739</v>
      </c>
      <c r="AH57" s="46">
        <f t="shared" si="9"/>
        <v>2277229</v>
      </c>
      <c r="AI57" s="46">
        <f>Escapement_Data!L57</f>
        <v>759798</v>
      </c>
      <c r="AJ57" s="101">
        <f t="shared" si="10"/>
        <v>0.7498217829</v>
      </c>
      <c r="AK57" s="103">
        <f t="shared" si="11"/>
        <v>0.9052677618</v>
      </c>
    </row>
    <row r="58">
      <c r="A58" s="91">
        <v>2012.0</v>
      </c>
      <c r="B58" s="70">
        <v>1866541.0</v>
      </c>
      <c r="C58" s="199">
        <f>'Hatchery Returns'!M43</f>
        <v>487735.9221</v>
      </c>
      <c r="D58" s="199">
        <f>'Hatchery Returns'!N43</f>
        <v>5838.560634</v>
      </c>
      <c r="E58" s="60">
        <f t="shared" si="16"/>
        <v>1372966.517</v>
      </c>
      <c r="F58" s="94">
        <v>0.0</v>
      </c>
      <c r="G58" s="94">
        <v>200.0</v>
      </c>
      <c r="H58" s="94">
        <v>0.0</v>
      </c>
      <c r="I58" s="227" t="s">
        <v>126</v>
      </c>
      <c r="J58" s="169">
        <v>30.0</v>
      </c>
      <c r="K58" s="70">
        <v>7985.0</v>
      </c>
      <c r="L58" s="118">
        <v>4214.0</v>
      </c>
      <c r="M58" s="96">
        <f t="shared" si="2"/>
        <v>1874526</v>
      </c>
      <c r="N58" s="60">
        <f t="shared" si="3"/>
        <v>1878970</v>
      </c>
      <c r="O58" s="240">
        <v>764.0</v>
      </c>
      <c r="P58" s="225">
        <v>64.0</v>
      </c>
      <c r="Q58" s="60">
        <f t="shared" si="4"/>
        <v>1879798</v>
      </c>
      <c r="R58" s="153">
        <v>23404.0</v>
      </c>
      <c r="S58" s="200">
        <v>127143.0</v>
      </c>
      <c r="T58" s="200">
        <v>76305.0</v>
      </c>
      <c r="U58" s="153">
        <v>915.0</v>
      </c>
      <c r="V58" s="226">
        <v>16487.0</v>
      </c>
      <c r="W58" s="150">
        <v>101.0</v>
      </c>
      <c r="X58" s="96">
        <f t="shared" si="5"/>
        <v>128058</v>
      </c>
      <c r="Y58" s="96">
        <f t="shared" si="6"/>
        <v>92792</v>
      </c>
      <c r="Z58" s="96">
        <f t="shared" si="14"/>
        <v>220850</v>
      </c>
      <c r="AA58" s="155">
        <f t="shared" si="7"/>
        <v>220951</v>
      </c>
      <c r="AB58" s="96">
        <f t="shared" si="15"/>
        <v>244355</v>
      </c>
      <c r="AC58" s="236">
        <v>130298.0</v>
      </c>
      <c r="AD58" s="237">
        <v>96074.0</v>
      </c>
      <c r="AE58" s="152">
        <f t="shared" si="13"/>
        <v>226372</v>
      </c>
      <c r="AH58" s="46">
        <f t="shared" si="9"/>
        <v>2124153</v>
      </c>
      <c r="AI58" s="46">
        <f>Escapement_Data!L58</f>
        <v>1086617</v>
      </c>
      <c r="AJ58" s="101">
        <f t="shared" si="10"/>
        <v>0.6615712119</v>
      </c>
      <c r="AK58" s="103">
        <f t="shared" si="11"/>
        <v>0.8824816291</v>
      </c>
    </row>
    <row r="59">
      <c r="A59" s="91">
        <v>2013.0</v>
      </c>
      <c r="B59" s="70">
        <v>1607992.0</v>
      </c>
      <c r="C59" s="199">
        <f>'Hatchery Returns'!M44</f>
        <v>330398.6871</v>
      </c>
      <c r="D59" s="199">
        <f>'Hatchery Returns'!N44</f>
        <v>19371.09241</v>
      </c>
      <c r="E59" s="60">
        <f t="shared" si="16"/>
        <v>1258222.22</v>
      </c>
      <c r="F59" s="94">
        <v>0.0</v>
      </c>
      <c r="G59" s="94">
        <v>152.0</v>
      </c>
      <c r="H59" s="94">
        <v>0.0</v>
      </c>
      <c r="I59" s="227" t="s">
        <v>126</v>
      </c>
      <c r="J59" s="169">
        <v>0.0</v>
      </c>
      <c r="K59" s="70">
        <v>9448.0</v>
      </c>
      <c r="L59" s="93">
        <v>5712.0</v>
      </c>
      <c r="M59" s="96">
        <f t="shared" si="2"/>
        <v>1617440</v>
      </c>
      <c r="N59" s="60">
        <f t="shared" si="3"/>
        <v>1623304</v>
      </c>
      <c r="O59" s="118">
        <v>386.0</v>
      </c>
      <c r="P59" s="225">
        <v>102.0</v>
      </c>
      <c r="Q59" s="60">
        <f t="shared" si="4"/>
        <v>1623792</v>
      </c>
      <c r="R59" s="153">
        <v>26611.0</v>
      </c>
      <c r="S59" s="200">
        <v>180663.0</v>
      </c>
      <c r="T59" s="200">
        <v>73728.0</v>
      </c>
      <c r="U59" s="71">
        <v>2252.0</v>
      </c>
      <c r="V59" s="226">
        <v>17060.0</v>
      </c>
      <c r="W59" s="150">
        <v>867.0</v>
      </c>
      <c r="X59" s="96">
        <f t="shared" si="5"/>
        <v>182915</v>
      </c>
      <c r="Y59" s="96">
        <f t="shared" si="6"/>
        <v>90788</v>
      </c>
      <c r="Z59" s="96">
        <f t="shared" si="14"/>
        <v>273703</v>
      </c>
      <c r="AA59" s="155">
        <f t="shared" si="7"/>
        <v>274570</v>
      </c>
      <c r="AB59" s="96">
        <f t="shared" si="15"/>
        <v>301181</v>
      </c>
      <c r="AC59" s="150">
        <v>185195.0</v>
      </c>
      <c r="AD59" s="150">
        <v>93595.0</v>
      </c>
      <c r="AE59" s="152">
        <f t="shared" si="13"/>
        <v>278790</v>
      </c>
      <c r="AH59" s="46">
        <f t="shared" si="9"/>
        <v>1924973</v>
      </c>
      <c r="AI59" s="46">
        <f>Escapement_Data!L59</f>
        <v>1007451</v>
      </c>
      <c r="AJ59" s="101">
        <f t="shared" si="10"/>
        <v>0.6564442932</v>
      </c>
      <c r="AK59" s="103">
        <f t="shared" si="11"/>
        <v>0.8402403566</v>
      </c>
    </row>
    <row r="60" ht="15.75" customHeight="1">
      <c r="A60" s="91">
        <v>2014.0</v>
      </c>
      <c r="B60" s="70">
        <v>2050007.0</v>
      </c>
      <c r="C60" s="199">
        <f>'Hatchery Returns'!M45</f>
        <v>318211.7379</v>
      </c>
      <c r="D60" s="199">
        <f>'Hatchery Returns'!N45</f>
        <v>35637</v>
      </c>
      <c r="E60" s="60">
        <f t="shared" si="16"/>
        <v>1696158.262</v>
      </c>
      <c r="F60" s="94">
        <v>0.0</v>
      </c>
      <c r="G60" s="94">
        <v>186.0</v>
      </c>
      <c r="H60" s="201">
        <v>0.0</v>
      </c>
      <c r="I60" s="227" t="s">
        <v>126</v>
      </c>
      <c r="J60" s="169">
        <v>0.0</v>
      </c>
      <c r="K60" s="70">
        <v>12072.0</v>
      </c>
      <c r="L60" s="118">
        <v>1675.0</v>
      </c>
      <c r="M60" s="96">
        <f t="shared" si="2"/>
        <v>2062079</v>
      </c>
      <c r="N60" s="60">
        <f t="shared" si="3"/>
        <v>2063940</v>
      </c>
      <c r="O60" s="118">
        <v>87.0</v>
      </c>
      <c r="P60" s="241">
        <v>76.0</v>
      </c>
      <c r="Q60" s="60">
        <f t="shared" si="4"/>
        <v>2064103</v>
      </c>
      <c r="R60" s="153">
        <v>18005.0</v>
      </c>
      <c r="S60" s="200">
        <v>157215.0</v>
      </c>
      <c r="T60" s="200">
        <v>75501.0</v>
      </c>
      <c r="U60" s="153">
        <v>1664.0</v>
      </c>
      <c r="V60" s="226">
        <v>23034.0</v>
      </c>
      <c r="W60" s="150">
        <v>116.0</v>
      </c>
      <c r="X60" s="96">
        <f t="shared" si="5"/>
        <v>158879</v>
      </c>
      <c r="Y60" s="96">
        <f t="shared" si="6"/>
        <v>98535</v>
      </c>
      <c r="Z60" s="96">
        <f t="shared" si="14"/>
        <v>257414</v>
      </c>
      <c r="AA60" s="155">
        <f t="shared" si="7"/>
        <v>257530</v>
      </c>
      <c r="AB60" s="96">
        <f t="shared" si="15"/>
        <v>275535</v>
      </c>
      <c r="AC60" s="150">
        <f>161149</f>
        <v>161149</v>
      </c>
      <c r="AD60" s="150">
        <v>100683.0</v>
      </c>
      <c r="AE60" s="152">
        <f t="shared" si="13"/>
        <v>261832</v>
      </c>
      <c r="AH60" s="46">
        <f t="shared" si="9"/>
        <v>2339638</v>
      </c>
      <c r="AI60" s="46">
        <f>Escapement_Data!L60</f>
        <v>993235</v>
      </c>
      <c r="AJ60" s="101">
        <f t="shared" si="10"/>
        <v>0.7019883446</v>
      </c>
      <c r="AK60" s="103">
        <f t="shared" si="11"/>
        <v>0.8813666901</v>
      </c>
    </row>
    <row r="61">
      <c r="A61" s="91">
        <v>2015.0</v>
      </c>
      <c r="B61" s="242">
        <v>1750761.78985258</v>
      </c>
      <c r="C61" s="199">
        <f>'Hatchery Returns'!M46</f>
        <v>297943.2504</v>
      </c>
      <c r="D61" s="199">
        <f>'Hatchery Returns'!N46</f>
        <v>72779.2075</v>
      </c>
      <c r="E61" s="60">
        <f t="shared" si="16"/>
        <v>1380039.332</v>
      </c>
      <c r="F61" s="94">
        <v>0.0</v>
      </c>
      <c r="G61" s="94">
        <v>91.0</v>
      </c>
      <c r="H61" s="201">
        <v>18.0</v>
      </c>
      <c r="I61" s="227" t="s">
        <v>126</v>
      </c>
      <c r="J61" s="169">
        <v>0.0</v>
      </c>
      <c r="K61" s="94">
        <v>10590.0</v>
      </c>
      <c r="L61" s="94">
        <v>1403.0</v>
      </c>
      <c r="M61" s="96">
        <f t="shared" si="2"/>
        <v>1761369.79</v>
      </c>
      <c r="N61" s="60">
        <f t="shared" si="3"/>
        <v>1762863.79</v>
      </c>
      <c r="O61" s="243">
        <v>412.0</v>
      </c>
      <c r="P61" s="243">
        <v>152.0</v>
      </c>
      <c r="Q61" s="60">
        <f t="shared" si="4"/>
        <v>1763427.79</v>
      </c>
      <c r="R61" s="200">
        <v>9489.0</v>
      </c>
      <c r="S61" s="200">
        <v>223080.0</v>
      </c>
      <c r="T61" s="200">
        <v>81800.0</v>
      </c>
      <c r="U61" s="226">
        <v>2345.0</v>
      </c>
      <c r="V61" s="226">
        <v>26896.0</v>
      </c>
      <c r="W61" s="150">
        <v>0.0</v>
      </c>
      <c r="X61" s="96">
        <f t="shared" si="5"/>
        <v>225425</v>
      </c>
      <c r="Y61" s="96">
        <f t="shared" si="6"/>
        <v>108696</v>
      </c>
      <c r="Z61" s="96">
        <f t="shared" si="14"/>
        <v>334121</v>
      </c>
      <c r="AA61" s="155">
        <f t="shared" si="7"/>
        <v>334121</v>
      </c>
      <c r="AB61" s="96">
        <f t="shared" si="15"/>
        <v>343610</v>
      </c>
      <c r="AC61" s="236">
        <v>229213.0</v>
      </c>
      <c r="AD61" s="237">
        <v>111689.0</v>
      </c>
      <c r="AE61" s="152">
        <f t="shared" si="13"/>
        <v>340902</v>
      </c>
      <c r="AH61" s="46">
        <f t="shared" si="9"/>
        <v>2107037.79</v>
      </c>
      <c r="AI61" s="46">
        <f>Escapement_Data!L61</f>
        <v>1061887</v>
      </c>
      <c r="AJ61" s="101">
        <f t="shared" si="10"/>
        <v>0.6649062157</v>
      </c>
      <c r="AK61" s="103">
        <f t="shared" si="11"/>
        <v>0.8359459894</v>
      </c>
    </row>
    <row r="62">
      <c r="A62" s="91">
        <v>2016.0</v>
      </c>
      <c r="B62" s="70">
        <v>1175100.0</v>
      </c>
      <c r="C62" s="199">
        <f>'Hatchery Returns'!M47</f>
        <v>137414</v>
      </c>
      <c r="D62" s="199">
        <f>'Hatchery Returns'!N47</f>
        <v>29747</v>
      </c>
      <c r="E62" s="60">
        <f t="shared" si="16"/>
        <v>1007939</v>
      </c>
      <c r="F62" s="94">
        <v>0.0</v>
      </c>
      <c r="G62" s="244">
        <f>AVERAGE(G56:G61)</f>
        <v>118.8333333</v>
      </c>
      <c r="H62" s="201">
        <v>0.0</v>
      </c>
      <c r="I62" s="227" t="s">
        <v>126</v>
      </c>
      <c r="J62" s="169">
        <v>0.0</v>
      </c>
      <c r="K62" s="143">
        <v>9598.0</v>
      </c>
      <c r="L62" s="118">
        <v>1072.0</v>
      </c>
      <c r="M62" s="96">
        <f t="shared" si="2"/>
        <v>1184698</v>
      </c>
      <c r="N62" s="60">
        <f t="shared" si="3"/>
        <v>1185888.833</v>
      </c>
      <c r="O62" s="245">
        <f t="shared" ref="O62:P62" si="17">AVERAGE(O57:O61)</f>
        <v>497.4</v>
      </c>
      <c r="P62" s="245">
        <f t="shared" si="17"/>
        <v>85.8</v>
      </c>
      <c r="Q62" s="60">
        <f t="shared" si="4"/>
        <v>1186472.033</v>
      </c>
      <c r="R62" s="245">
        <f>R61</f>
        <v>9489</v>
      </c>
      <c r="S62" s="246">
        <v>142422.0</v>
      </c>
      <c r="T62" s="246">
        <v>84683.0</v>
      </c>
      <c r="U62" s="72"/>
      <c r="V62" s="247"/>
      <c r="W62" s="150">
        <v>0.0</v>
      </c>
      <c r="X62" s="96">
        <f t="shared" si="5"/>
        <v>142422</v>
      </c>
      <c r="Y62" s="96">
        <f t="shared" si="6"/>
        <v>84683</v>
      </c>
      <c r="Z62" s="96">
        <f t="shared" si="14"/>
        <v>227105</v>
      </c>
      <c r="AA62" s="155">
        <f t="shared" si="7"/>
        <v>227105</v>
      </c>
      <c r="AB62" s="96">
        <f t="shared" si="15"/>
        <v>236594</v>
      </c>
      <c r="AC62" s="246">
        <v>144854.0</v>
      </c>
      <c r="AD62" s="246">
        <v>87334.0</v>
      </c>
      <c r="AE62" s="152">
        <f t="shared" si="13"/>
        <v>232188</v>
      </c>
      <c r="AH62" s="46">
        <f t="shared" si="9"/>
        <v>1423066.033</v>
      </c>
      <c r="AI62" s="46">
        <f>Escapement_Data!L62</f>
        <v>619165.8</v>
      </c>
      <c r="AJ62" s="101">
        <f t="shared" si="10"/>
        <v>0.6968190438</v>
      </c>
      <c r="AK62" s="103">
        <f t="shared" si="11"/>
        <v>0.832496857</v>
      </c>
    </row>
    <row r="63">
      <c r="A63" s="3"/>
      <c r="B63" s="3"/>
      <c r="C63" s="3"/>
      <c r="D63" s="3"/>
      <c r="E63" s="3"/>
      <c r="F63" s="3"/>
      <c r="G63" s="94"/>
      <c r="H63" s="201"/>
      <c r="I63" s="3"/>
      <c r="J63" s="3"/>
      <c r="K63" s="143"/>
      <c r="L63" s="47"/>
      <c r="M63" s="3"/>
      <c r="N63" s="3"/>
      <c r="O63" s="47"/>
      <c r="P63" s="3"/>
      <c r="Q63" s="3"/>
      <c r="R63" s="158"/>
      <c r="S63" s="150"/>
      <c r="T63" s="200"/>
      <c r="V63" s="200"/>
      <c r="AC63" s="33"/>
      <c r="AD63" s="33"/>
      <c r="AE63" s="33"/>
      <c r="AH63" s="3"/>
      <c r="AI63" s="3"/>
      <c r="AJ63" s="3"/>
      <c r="AK63" s="3"/>
    </row>
    <row r="64">
      <c r="A64" s="3"/>
      <c r="B64" s="3"/>
      <c r="C64" s="47"/>
      <c r="D64" s="3"/>
      <c r="E64" s="3"/>
      <c r="F64" s="3"/>
      <c r="G64" s="94"/>
      <c r="H64" s="201"/>
      <c r="I64" s="3"/>
      <c r="J64" s="3"/>
      <c r="K64" s="143"/>
      <c r="L64" s="47"/>
      <c r="M64" s="3"/>
      <c r="N64" s="3"/>
      <c r="O64" s="3"/>
      <c r="P64" s="3"/>
      <c r="Q64" s="3"/>
      <c r="R64" s="158"/>
      <c r="S64" s="150"/>
      <c r="T64" s="200"/>
      <c r="V64" s="200"/>
      <c r="W64" s="235" t="s">
        <v>132</v>
      </c>
      <c r="X64" s="47">
        <f t="shared" ref="X64:Y64" si="18">AVERAGE(X57:X61)</f>
        <v>165052.4</v>
      </c>
      <c r="Y64" s="47">
        <f t="shared" si="18"/>
        <v>93237.2</v>
      </c>
      <c r="AC64" s="33"/>
      <c r="AD64" s="33"/>
      <c r="AE64" s="33"/>
      <c r="AG64" s="3" t="s">
        <v>133</v>
      </c>
      <c r="AH64" s="3"/>
      <c r="AI64" s="3"/>
      <c r="AJ64" s="3"/>
      <c r="AK64" s="3"/>
    </row>
    <row r="65">
      <c r="A65" s="3"/>
      <c r="B65" s="3"/>
      <c r="C65" s="3"/>
      <c r="D65" s="3"/>
      <c r="E65" s="3"/>
      <c r="F65" s="3"/>
      <c r="G65" s="94"/>
      <c r="H65" s="201"/>
      <c r="I65" s="3"/>
      <c r="J65" s="3"/>
      <c r="K65" s="143"/>
      <c r="L65" s="47"/>
      <c r="M65" s="3"/>
      <c r="N65" s="3"/>
      <c r="O65" s="3"/>
      <c r="P65" s="3"/>
      <c r="Q65" s="3" t="s">
        <v>134</v>
      </c>
      <c r="R65" s="158">
        <v>186768.0</v>
      </c>
      <c r="S65" s="150"/>
      <c r="T65" s="200"/>
      <c r="V65" s="200"/>
      <c r="AC65" s="33"/>
      <c r="AD65" s="33"/>
      <c r="AE65" s="33"/>
      <c r="AG65" s="3" t="s">
        <v>127</v>
      </c>
      <c r="AH65" s="46">
        <f t="shared" ref="AH65:AK65" si="19">AVERAGE(AH7:AH62)</f>
        <v>1142407.249</v>
      </c>
      <c r="AI65" s="46">
        <f t="shared" si="19"/>
        <v>569342.6878</v>
      </c>
      <c r="AJ65" s="251">
        <f t="shared" si="19"/>
        <v>0.6405535048</v>
      </c>
      <c r="AK65" s="251">
        <f t="shared" si="19"/>
        <v>0.8869588906</v>
      </c>
    </row>
    <row r="66">
      <c r="A66" s="3"/>
      <c r="B66" s="3"/>
      <c r="C66" s="3"/>
      <c r="D66" s="3"/>
      <c r="E66" s="3"/>
      <c r="F66" s="3"/>
      <c r="G66" s="94"/>
      <c r="H66" s="201"/>
      <c r="I66" s="3"/>
      <c r="J66" s="3"/>
      <c r="K66" s="143"/>
      <c r="L66" s="47"/>
      <c r="M66" s="3"/>
      <c r="N66" s="3"/>
      <c r="O66" s="3"/>
      <c r="P66" s="3"/>
      <c r="Q66" s="3" t="s">
        <v>136</v>
      </c>
      <c r="R66" s="158">
        <v>72408.0</v>
      </c>
      <c r="S66" s="150"/>
      <c r="T66" s="200"/>
      <c r="V66" s="200"/>
      <c r="X66" s="47"/>
      <c r="AC66" s="3"/>
      <c r="AD66" s="3"/>
      <c r="AG66" s="3" t="s">
        <v>138</v>
      </c>
      <c r="AH66" s="46">
        <f t="shared" ref="AH66:AK66" si="20">MIN(AH7:AH62)</f>
        <v>52085</v>
      </c>
      <c r="AI66" s="46">
        <f t="shared" si="20"/>
        <v>152518.2057</v>
      </c>
      <c r="AJ66" s="251">
        <f t="shared" si="20"/>
        <v>0.0787578765</v>
      </c>
      <c r="AK66" s="251">
        <f t="shared" si="20"/>
        <v>0.3630219833</v>
      </c>
    </row>
    <row r="67">
      <c r="A67" s="3"/>
      <c r="B67" s="3"/>
      <c r="C67" s="3"/>
      <c r="D67" s="3"/>
      <c r="E67" s="3"/>
      <c r="F67" s="3"/>
      <c r="G67" s="94"/>
      <c r="H67" s="201"/>
      <c r="I67" s="3"/>
      <c r="J67" s="3"/>
      <c r="K67" s="143"/>
      <c r="L67" s="47"/>
      <c r="M67" s="3"/>
      <c r="N67" s="3"/>
      <c r="O67" s="3"/>
      <c r="P67" s="3"/>
      <c r="Q67" s="3" t="s">
        <v>139</v>
      </c>
      <c r="R67" s="158">
        <v>2171.0</v>
      </c>
      <c r="S67" s="150"/>
      <c r="T67" s="200"/>
      <c r="V67" s="200"/>
      <c r="AC67" s="3"/>
      <c r="AD67" s="3"/>
      <c r="AG67" s="3" t="s">
        <v>140</v>
      </c>
      <c r="AH67" s="46">
        <f t="shared" ref="AH67:AK67" si="21">MAX(AH7:AH62)</f>
        <v>3202529</v>
      </c>
      <c r="AI67" s="46">
        <f t="shared" si="21"/>
        <v>1086617</v>
      </c>
      <c r="AJ67" s="251">
        <f t="shared" si="21"/>
        <v>0.788717448</v>
      </c>
      <c r="AK67" s="251">
        <f t="shared" si="21"/>
        <v>0.979753539</v>
      </c>
    </row>
    <row r="68">
      <c r="A68" s="3"/>
      <c r="B68" s="3"/>
      <c r="C68" s="3"/>
      <c r="D68" s="3"/>
      <c r="E68" s="3"/>
      <c r="F68" s="3"/>
      <c r="G68" s="94"/>
      <c r="H68" s="201"/>
      <c r="I68" s="3"/>
      <c r="J68" s="3"/>
      <c r="K68" s="143"/>
      <c r="L68" s="47"/>
      <c r="M68" s="3"/>
      <c r="N68" s="3"/>
      <c r="O68" s="3"/>
      <c r="P68" s="3"/>
      <c r="Q68" s="3" t="s">
        <v>142</v>
      </c>
      <c r="R68" s="158">
        <v>24058.0</v>
      </c>
      <c r="S68" s="150"/>
      <c r="T68" s="200"/>
      <c r="V68" s="200"/>
      <c r="AC68" s="3"/>
      <c r="AD68" s="3"/>
      <c r="AG68" s="3" t="s">
        <v>143</v>
      </c>
      <c r="AH68" s="46">
        <f t="shared" ref="AH68:AK68" si="22">MEDIAN(AH7:AH62)</f>
        <v>1048800.448</v>
      </c>
      <c r="AI68" s="46">
        <f t="shared" si="22"/>
        <v>595802</v>
      </c>
      <c r="AJ68" s="251">
        <f t="shared" si="22"/>
        <v>0.6677681298</v>
      </c>
      <c r="AK68" s="251">
        <f t="shared" si="22"/>
        <v>0.9013523829</v>
      </c>
    </row>
    <row r="69">
      <c r="A69" s="3"/>
      <c r="B69" s="3"/>
      <c r="C69" s="3"/>
      <c r="D69" s="3"/>
      <c r="E69" s="3"/>
      <c r="F69" s="3"/>
      <c r="G69" s="94"/>
      <c r="H69" s="201"/>
      <c r="I69" s="3"/>
      <c r="J69" s="3"/>
      <c r="K69" s="143"/>
      <c r="L69" s="47"/>
      <c r="M69" s="3"/>
      <c r="N69" s="3"/>
      <c r="O69" s="3"/>
      <c r="P69" s="3"/>
      <c r="Q69" s="3"/>
      <c r="R69" s="158"/>
      <c r="S69" s="150"/>
      <c r="V69" s="200"/>
      <c r="AC69" s="3"/>
      <c r="AD69" s="3"/>
      <c r="AH69" s="3"/>
      <c r="AI69" s="3"/>
      <c r="AJ69" s="3"/>
      <c r="AK69" s="3"/>
    </row>
    <row r="70">
      <c r="A70" s="3"/>
      <c r="B70" s="3"/>
      <c r="C70" s="3"/>
      <c r="D70" s="3"/>
      <c r="E70" s="3"/>
      <c r="F70" s="3"/>
      <c r="G70" s="94"/>
      <c r="H70" s="201"/>
      <c r="I70" s="3"/>
      <c r="J70" s="3"/>
      <c r="K70" s="143"/>
      <c r="L70" s="47"/>
      <c r="M70" s="3"/>
      <c r="N70" s="3"/>
      <c r="O70" s="3"/>
      <c r="P70" s="3"/>
      <c r="Q70" s="3"/>
      <c r="R70" s="158"/>
      <c r="S70" s="150"/>
      <c r="V70" s="200"/>
      <c r="AC70" s="3"/>
      <c r="AD70" s="3"/>
      <c r="AG70" s="3" t="s">
        <v>148</v>
      </c>
      <c r="AH70" s="3"/>
      <c r="AI70" s="3"/>
      <c r="AJ70" s="3"/>
      <c r="AK70" s="3"/>
    </row>
    <row r="71">
      <c r="A71" s="3"/>
      <c r="B71" s="3"/>
      <c r="C71" s="3"/>
      <c r="D71" s="3"/>
      <c r="E71" s="3"/>
      <c r="F71" s="3"/>
      <c r="G71" s="94"/>
      <c r="H71" s="201"/>
      <c r="I71" s="3"/>
      <c r="J71" s="3"/>
      <c r="K71" s="143"/>
      <c r="L71" s="47"/>
      <c r="M71" s="3"/>
      <c r="N71" s="3"/>
      <c r="O71" s="3"/>
      <c r="P71" s="3"/>
      <c r="Q71" s="3"/>
      <c r="S71" s="150"/>
      <c r="V71" s="200"/>
      <c r="AC71" s="3"/>
      <c r="AD71" s="3"/>
      <c r="AG71" s="3" t="s">
        <v>127</v>
      </c>
      <c r="AH71" s="46">
        <f t="shared" ref="AH71:AK71" si="23">AVERAGE(AH53:AH62)</f>
        <v>1677814.782</v>
      </c>
      <c r="AI71" s="46">
        <f t="shared" si="23"/>
        <v>820383.88</v>
      </c>
      <c r="AJ71" s="251">
        <f t="shared" si="23"/>
        <v>0.6510441011</v>
      </c>
      <c r="AK71" s="251">
        <f t="shared" si="23"/>
        <v>0.8307655979</v>
      </c>
    </row>
    <row r="72">
      <c r="A72" s="3"/>
      <c r="B72" s="3"/>
      <c r="C72" s="3"/>
      <c r="D72" s="3"/>
      <c r="E72" s="3"/>
      <c r="F72" s="3"/>
      <c r="G72" s="94"/>
      <c r="H72" s="264"/>
      <c r="I72" s="3"/>
      <c r="J72" s="3"/>
      <c r="K72" s="143"/>
      <c r="L72" s="47"/>
      <c r="M72" s="3"/>
      <c r="N72" s="3"/>
      <c r="O72" s="3"/>
      <c r="P72" s="3"/>
      <c r="Q72" s="3"/>
      <c r="S72" s="150"/>
      <c r="V72" s="200"/>
      <c r="AC72" s="3"/>
      <c r="AD72" s="3"/>
      <c r="AG72" s="3" t="s">
        <v>138</v>
      </c>
      <c r="AH72" s="46">
        <f t="shared" ref="AH72:AK72" si="24">MIN(AH53:AH62)</f>
        <v>479681</v>
      </c>
      <c r="AI72" s="46">
        <f t="shared" si="24"/>
        <v>605329</v>
      </c>
      <c r="AJ72" s="251">
        <f t="shared" si="24"/>
        <v>0.4380964471</v>
      </c>
      <c r="AK72" s="251">
        <f t="shared" si="24"/>
        <v>0.6734975953</v>
      </c>
    </row>
    <row r="73">
      <c r="A73" s="3"/>
      <c r="B73" s="3"/>
      <c r="C73" s="3"/>
      <c r="D73" s="3"/>
      <c r="E73" s="3"/>
      <c r="F73" s="3"/>
      <c r="G73" s="94"/>
      <c r="H73" s="264"/>
      <c r="I73" s="3"/>
      <c r="J73" s="3"/>
      <c r="K73" s="143"/>
      <c r="L73" s="47"/>
      <c r="M73" s="3"/>
      <c r="N73" s="3"/>
      <c r="O73" s="3"/>
      <c r="P73" s="3"/>
      <c r="Q73" s="3"/>
      <c r="S73" s="150"/>
      <c r="V73" s="200"/>
      <c r="AC73" s="3"/>
      <c r="AD73" s="3"/>
      <c r="AG73" s="3" t="s">
        <v>140</v>
      </c>
      <c r="AH73" s="46">
        <f t="shared" ref="AH73:AK73" si="25">MAX(AH53:AH62)</f>
        <v>2339638</v>
      </c>
      <c r="AI73" s="46">
        <f t="shared" si="25"/>
        <v>1086617</v>
      </c>
      <c r="AJ73" s="251">
        <f t="shared" si="25"/>
        <v>0.7498217829</v>
      </c>
      <c r="AK73" s="251">
        <f t="shared" si="25"/>
        <v>0.9052677618</v>
      </c>
    </row>
    <row r="74">
      <c r="A74" s="3"/>
      <c r="B74" s="3"/>
      <c r="C74" s="3"/>
      <c r="D74" s="3"/>
      <c r="E74" s="3"/>
      <c r="F74" s="3"/>
      <c r="G74" s="3"/>
      <c r="H74" s="33"/>
      <c r="I74" s="3"/>
      <c r="J74" s="3"/>
      <c r="K74" s="143"/>
      <c r="L74" s="47"/>
      <c r="M74" s="3"/>
      <c r="N74" s="3"/>
      <c r="O74" s="3"/>
      <c r="P74" s="3"/>
      <c r="Q74" s="3"/>
      <c r="S74" s="47"/>
      <c r="AC74" s="3"/>
      <c r="AD74" s="3"/>
      <c r="AG74" s="3" t="s">
        <v>143</v>
      </c>
      <c r="AH74" s="46">
        <f t="shared" ref="AH74:AK74" si="26">MEDIAN(AH53:AH62)</f>
        <v>2016005.395</v>
      </c>
      <c r="AI74" s="46">
        <f t="shared" si="26"/>
        <v>773365</v>
      </c>
      <c r="AJ74" s="251">
        <f t="shared" si="26"/>
        <v>0.6632387138</v>
      </c>
      <c r="AK74" s="251">
        <f t="shared" si="26"/>
        <v>0.8418365246</v>
      </c>
    </row>
    <row r="75">
      <c r="A75" s="3"/>
      <c r="B75" s="3"/>
      <c r="C75" s="3"/>
      <c r="D75" s="3"/>
      <c r="E75" s="3"/>
      <c r="F75" s="3"/>
      <c r="G75" s="3"/>
      <c r="H75" s="33"/>
      <c r="I75" s="3"/>
      <c r="J75" s="3"/>
      <c r="K75" s="143"/>
      <c r="L75" s="47"/>
      <c r="M75" s="3"/>
      <c r="N75" s="3"/>
      <c r="O75" s="3"/>
      <c r="P75" s="3"/>
      <c r="Q75" s="3"/>
      <c r="S75" s="47"/>
      <c r="AC75" s="3"/>
      <c r="AD75" s="3"/>
      <c r="AH75" s="3"/>
      <c r="AI75" s="3"/>
      <c r="AJ75" s="3"/>
      <c r="AK75" s="3"/>
    </row>
    <row r="76">
      <c r="A76" s="3"/>
      <c r="B76" s="3"/>
      <c r="C76" s="3"/>
      <c r="D76" s="3"/>
      <c r="E76" s="3"/>
      <c r="F76" s="3"/>
      <c r="G76" s="3"/>
      <c r="H76" s="3"/>
      <c r="I76" s="3"/>
      <c r="J76" s="3"/>
      <c r="K76" s="143"/>
      <c r="L76" s="47"/>
      <c r="M76" s="3"/>
      <c r="N76" s="3"/>
      <c r="O76" s="3"/>
      <c r="P76" s="3"/>
      <c r="Q76" s="3"/>
      <c r="S76" s="47"/>
      <c r="AC76" s="3"/>
      <c r="AD76" s="3"/>
      <c r="AH76" s="3"/>
      <c r="AI76" s="3"/>
      <c r="AJ76" s="3"/>
      <c r="AK76" s="3"/>
    </row>
    <row r="77">
      <c r="A77" s="3"/>
      <c r="B77" s="3"/>
      <c r="C77" s="3"/>
      <c r="D77" s="3"/>
      <c r="E77" s="3"/>
      <c r="F77" s="3"/>
      <c r="G77" s="3"/>
      <c r="H77" s="3"/>
      <c r="I77" s="3"/>
      <c r="J77" s="3"/>
      <c r="K77" s="143"/>
      <c r="L77" s="47"/>
      <c r="M77" s="3"/>
      <c r="N77" s="3"/>
      <c r="O77" s="3"/>
      <c r="P77" s="3"/>
      <c r="Q77" s="3"/>
      <c r="S77" s="47"/>
      <c r="AC77" s="3"/>
      <c r="AD77" s="3"/>
      <c r="AH77" s="3"/>
      <c r="AI77" s="3"/>
      <c r="AJ77" s="3"/>
      <c r="AK77" s="3"/>
    </row>
    <row r="78">
      <c r="A78" s="3"/>
      <c r="B78" s="3"/>
      <c r="C78" s="3"/>
      <c r="D78" s="3"/>
      <c r="E78" s="3"/>
      <c r="F78" s="3"/>
      <c r="G78" s="3"/>
      <c r="H78" s="3"/>
      <c r="I78" s="3"/>
      <c r="J78" s="3"/>
      <c r="K78" s="143"/>
      <c r="L78" s="47"/>
      <c r="M78" s="3"/>
      <c r="N78" s="3"/>
      <c r="O78" s="3"/>
      <c r="P78" s="3"/>
      <c r="Q78" s="3"/>
      <c r="S78" s="47"/>
      <c r="AC78" s="3"/>
      <c r="AD78" s="3"/>
      <c r="AH78" s="3"/>
      <c r="AI78" s="3"/>
      <c r="AJ78" s="3"/>
      <c r="AK78" s="3"/>
    </row>
    <row r="79">
      <c r="A79" s="3"/>
      <c r="B79" s="3"/>
      <c r="C79" s="3"/>
      <c r="D79" s="3"/>
      <c r="E79" s="3"/>
      <c r="F79" s="3"/>
      <c r="G79" s="3"/>
      <c r="H79" s="3"/>
      <c r="I79" s="3"/>
      <c r="J79" s="3"/>
      <c r="K79" s="143"/>
      <c r="L79" s="47"/>
      <c r="M79" s="3"/>
      <c r="N79" s="3"/>
      <c r="O79" s="3"/>
      <c r="P79" s="3"/>
      <c r="Q79" s="3"/>
      <c r="S79" s="47"/>
      <c r="AC79" s="3"/>
      <c r="AD79" s="3"/>
      <c r="AH79" s="3"/>
      <c r="AI79" s="3"/>
      <c r="AJ79" s="3"/>
      <c r="AK79" s="3"/>
    </row>
    <row r="80">
      <c r="A80" s="3"/>
      <c r="B80" s="3"/>
      <c r="C80" s="3"/>
      <c r="D80" s="3"/>
      <c r="E80" s="3"/>
      <c r="F80" s="3"/>
      <c r="G80" s="3"/>
      <c r="H80" s="3"/>
      <c r="I80" s="3"/>
      <c r="J80" s="3"/>
      <c r="K80" s="3"/>
      <c r="L80" s="3"/>
      <c r="M80" s="3"/>
      <c r="N80" s="3"/>
      <c r="O80" s="3"/>
      <c r="P80" s="3"/>
      <c r="Q80" s="3"/>
      <c r="S80" s="47"/>
      <c r="AC80" s="3"/>
      <c r="AD80" s="3"/>
      <c r="AH80" s="3"/>
      <c r="AI80" s="3"/>
      <c r="AJ80" s="3"/>
      <c r="AK80" s="3"/>
    </row>
    <row r="81">
      <c r="A81" s="3"/>
      <c r="B81" s="3"/>
      <c r="C81" s="3"/>
      <c r="D81" s="3"/>
      <c r="E81" s="3"/>
      <c r="F81" s="3"/>
      <c r="G81" s="3"/>
      <c r="H81" s="3"/>
      <c r="I81" s="3"/>
      <c r="J81" s="3"/>
      <c r="K81" s="3"/>
      <c r="L81" s="3"/>
      <c r="M81" s="3"/>
      <c r="N81" s="3"/>
      <c r="O81" s="3"/>
      <c r="P81" s="3"/>
      <c r="Q81" s="3"/>
      <c r="AC81" s="3"/>
      <c r="AD81" s="3"/>
      <c r="AH81" s="3"/>
      <c r="AI81" s="3"/>
      <c r="AJ81" s="3"/>
      <c r="AK81" s="3"/>
    </row>
    <row r="82">
      <c r="A82" s="3"/>
      <c r="B82" s="3"/>
      <c r="C82" s="3"/>
      <c r="D82" s="3"/>
      <c r="E82" s="3"/>
      <c r="F82" s="3"/>
      <c r="G82" s="3"/>
      <c r="H82" s="3"/>
      <c r="I82" s="3"/>
      <c r="J82" s="3"/>
      <c r="K82" s="3"/>
      <c r="L82" s="3"/>
      <c r="M82" s="3"/>
      <c r="N82" s="3"/>
      <c r="O82" s="3"/>
      <c r="P82" s="3"/>
      <c r="Q82" s="3"/>
      <c r="AC82" s="3"/>
      <c r="AD82" s="3"/>
      <c r="AH82" s="3"/>
      <c r="AI82" s="3"/>
      <c r="AJ82" s="3"/>
      <c r="AK82" s="3"/>
    </row>
    <row r="83">
      <c r="A83" s="3"/>
      <c r="B83" s="3"/>
      <c r="C83" s="3"/>
      <c r="D83" s="3"/>
      <c r="E83" s="3"/>
      <c r="F83" s="3"/>
      <c r="G83" s="3"/>
      <c r="H83" s="3"/>
      <c r="I83" s="3"/>
      <c r="J83" s="3"/>
      <c r="K83" s="3"/>
      <c r="L83" s="3"/>
      <c r="M83" s="3"/>
      <c r="N83" s="3"/>
      <c r="O83" s="3"/>
      <c r="P83" s="3"/>
      <c r="Q83" s="3"/>
      <c r="AC83" s="3"/>
      <c r="AD83" s="3"/>
      <c r="AH83" s="3"/>
      <c r="AI83" s="3"/>
      <c r="AJ83" s="3"/>
      <c r="AK83" s="3"/>
    </row>
    <row r="84">
      <c r="A84" s="3"/>
      <c r="B84" s="3"/>
      <c r="C84" s="3"/>
      <c r="D84" s="3"/>
      <c r="E84" s="3"/>
      <c r="F84" s="3"/>
      <c r="G84" s="3"/>
      <c r="H84" s="3"/>
      <c r="I84" s="3"/>
      <c r="J84" s="3"/>
      <c r="K84" s="3"/>
      <c r="L84" s="3"/>
      <c r="M84" s="3"/>
      <c r="N84" s="3"/>
      <c r="O84" s="3"/>
      <c r="P84" s="3"/>
      <c r="Q84" s="3"/>
      <c r="AC84" s="3"/>
      <c r="AD84" s="3"/>
      <c r="AH84" s="3"/>
      <c r="AI84" s="3"/>
      <c r="AJ84" s="3"/>
      <c r="AK84" s="3"/>
    </row>
    <row r="85">
      <c r="A85" s="3"/>
      <c r="B85" s="3"/>
      <c r="C85" s="3"/>
      <c r="D85" s="3"/>
      <c r="E85" s="3"/>
      <c r="F85" s="3"/>
      <c r="G85" s="3"/>
      <c r="H85" s="3"/>
      <c r="I85" s="3"/>
      <c r="J85" s="3"/>
      <c r="K85" s="3"/>
      <c r="L85" s="3"/>
      <c r="M85" s="3"/>
      <c r="N85" s="3"/>
      <c r="O85" s="3"/>
      <c r="P85" s="3"/>
      <c r="Q85" s="3"/>
      <c r="AC85" s="3"/>
      <c r="AD85" s="3"/>
      <c r="AH85" s="3"/>
      <c r="AI85" s="3"/>
      <c r="AJ85" s="3"/>
      <c r="AK85" s="3"/>
    </row>
    <row r="86">
      <c r="A86" s="3"/>
      <c r="B86" s="3"/>
      <c r="C86" s="3"/>
      <c r="D86" s="3"/>
      <c r="E86" s="3"/>
      <c r="F86" s="3"/>
      <c r="G86" s="3"/>
      <c r="H86" s="3"/>
      <c r="I86" s="3"/>
      <c r="J86" s="3"/>
      <c r="K86" s="3"/>
      <c r="L86" s="3"/>
      <c r="M86" s="3"/>
      <c r="N86" s="3"/>
      <c r="O86" s="3"/>
      <c r="P86" s="3"/>
      <c r="Q86" s="3"/>
      <c r="AC86" s="3"/>
      <c r="AD86" s="3"/>
      <c r="AH86" s="3"/>
      <c r="AI86" s="3"/>
      <c r="AJ86" s="3"/>
      <c r="AK86" s="3"/>
    </row>
    <row r="87">
      <c r="A87" s="3"/>
      <c r="B87" s="3"/>
      <c r="C87" s="3"/>
      <c r="D87" s="3"/>
      <c r="E87" s="3"/>
      <c r="F87" s="3"/>
      <c r="G87" s="3"/>
      <c r="H87" s="3"/>
      <c r="I87" s="3"/>
      <c r="J87" s="3"/>
      <c r="K87" s="3"/>
      <c r="L87" s="3"/>
      <c r="M87" s="3"/>
      <c r="N87" s="3"/>
      <c r="O87" s="3"/>
      <c r="P87" s="3"/>
      <c r="Q87" s="3"/>
      <c r="AC87" s="3"/>
      <c r="AD87" s="3"/>
      <c r="AH87" s="3"/>
      <c r="AI87" s="3"/>
      <c r="AJ87" s="3"/>
      <c r="AK87" s="3"/>
    </row>
    <row r="88">
      <c r="A88" s="3"/>
      <c r="B88" s="3"/>
      <c r="C88" s="3"/>
      <c r="D88" s="3"/>
      <c r="E88" s="3"/>
      <c r="F88" s="3"/>
      <c r="G88" s="3"/>
      <c r="H88" s="3"/>
      <c r="I88" s="3"/>
      <c r="J88" s="3"/>
      <c r="K88" s="3"/>
      <c r="L88" s="3"/>
      <c r="M88" s="3"/>
      <c r="N88" s="3"/>
      <c r="O88" s="3"/>
      <c r="P88" s="3"/>
      <c r="Q88" s="3"/>
      <c r="AC88" s="3"/>
      <c r="AD88" s="3"/>
      <c r="AH88" s="3"/>
      <c r="AI88" s="3"/>
      <c r="AJ88" s="3"/>
      <c r="AK88" s="3"/>
    </row>
    <row r="89">
      <c r="A89" s="3"/>
      <c r="B89" s="3"/>
      <c r="C89" s="3"/>
      <c r="D89" s="3"/>
      <c r="E89" s="3"/>
      <c r="F89" s="3"/>
      <c r="G89" s="3"/>
      <c r="H89" s="3"/>
      <c r="I89" s="3"/>
      <c r="J89" s="3"/>
      <c r="K89" s="3"/>
      <c r="L89" s="3"/>
      <c r="M89" s="3"/>
      <c r="N89" s="3"/>
      <c r="O89" s="3"/>
      <c r="P89" s="3"/>
      <c r="Q89" s="3"/>
      <c r="AC89" s="3"/>
      <c r="AD89" s="3"/>
      <c r="AH89" s="3"/>
      <c r="AI89" s="3"/>
      <c r="AJ89" s="3"/>
      <c r="AK89" s="3"/>
    </row>
    <row r="90">
      <c r="A90" s="3"/>
      <c r="B90" s="3"/>
      <c r="C90" s="3"/>
      <c r="D90" s="3"/>
      <c r="E90" s="3"/>
      <c r="F90" s="3"/>
      <c r="G90" s="3"/>
      <c r="H90" s="3"/>
      <c r="I90" s="3"/>
      <c r="J90" s="3"/>
      <c r="K90" s="3"/>
      <c r="L90" s="3"/>
      <c r="M90" s="3"/>
      <c r="N90" s="3"/>
      <c r="O90" s="3"/>
      <c r="P90" s="3"/>
      <c r="Q90" s="3"/>
      <c r="AC90" s="3"/>
      <c r="AD90" s="3"/>
      <c r="AH90" s="3"/>
      <c r="AI90" s="3"/>
      <c r="AJ90" s="3"/>
      <c r="AK90" s="3"/>
    </row>
    <row r="91">
      <c r="A91" s="3"/>
      <c r="B91" s="3"/>
      <c r="C91" s="3"/>
      <c r="D91" s="3"/>
      <c r="E91" s="3"/>
      <c r="F91" s="3"/>
      <c r="G91" s="3"/>
      <c r="H91" s="3"/>
      <c r="I91" s="3"/>
      <c r="J91" s="3"/>
      <c r="K91" s="3"/>
      <c r="L91" s="3"/>
      <c r="M91" s="3"/>
      <c r="N91" s="3"/>
      <c r="O91" s="3"/>
      <c r="P91" s="3"/>
      <c r="Q91" s="3"/>
      <c r="AC91" s="3"/>
      <c r="AD91" s="3"/>
      <c r="AH91" s="3"/>
      <c r="AI91" s="3"/>
      <c r="AJ91" s="3"/>
      <c r="AK91" s="3"/>
    </row>
    <row r="92">
      <c r="A92" s="3"/>
      <c r="B92" s="3"/>
      <c r="C92" s="3"/>
      <c r="D92" s="3"/>
      <c r="E92" s="3"/>
      <c r="F92" s="3"/>
      <c r="G92" s="3"/>
      <c r="H92" s="3"/>
      <c r="I92" s="3"/>
      <c r="J92" s="3"/>
      <c r="K92" s="3"/>
      <c r="L92" s="3"/>
      <c r="M92" s="3"/>
      <c r="N92" s="3"/>
      <c r="O92" s="3"/>
      <c r="P92" s="3"/>
      <c r="Q92" s="3"/>
      <c r="AC92" s="3"/>
      <c r="AD92" s="3"/>
      <c r="AH92" s="3"/>
      <c r="AI92" s="3"/>
      <c r="AJ92" s="3"/>
      <c r="AK92" s="3"/>
    </row>
    <row r="93">
      <c r="A93" s="3"/>
      <c r="B93" s="3"/>
      <c r="C93" s="3"/>
      <c r="D93" s="3"/>
      <c r="E93" s="3"/>
      <c r="F93" s="3"/>
      <c r="G93" s="3"/>
      <c r="H93" s="3"/>
      <c r="I93" s="3"/>
      <c r="J93" s="3"/>
      <c r="K93" s="3"/>
      <c r="L93" s="3"/>
      <c r="M93" s="3"/>
      <c r="N93" s="3"/>
      <c r="O93" s="3"/>
      <c r="P93" s="3"/>
      <c r="Q93" s="3"/>
      <c r="AC93" s="3"/>
      <c r="AD93" s="3"/>
      <c r="AH93" s="3"/>
      <c r="AI93" s="3"/>
      <c r="AJ93" s="3"/>
      <c r="AK93" s="3"/>
    </row>
    <row r="94">
      <c r="A94" s="3"/>
      <c r="B94" s="3"/>
      <c r="C94" s="3"/>
      <c r="D94" s="3"/>
      <c r="E94" s="3"/>
      <c r="F94" s="3"/>
      <c r="G94" s="3"/>
      <c r="H94" s="3"/>
      <c r="I94" s="3"/>
      <c r="J94" s="3"/>
      <c r="K94" s="3"/>
      <c r="L94" s="3"/>
      <c r="M94" s="3"/>
      <c r="N94" s="3"/>
      <c r="O94" s="3"/>
      <c r="P94" s="3"/>
      <c r="Q94" s="3"/>
      <c r="AC94" s="3"/>
      <c r="AD94" s="3"/>
      <c r="AH94" s="3"/>
      <c r="AI94" s="3"/>
      <c r="AJ94" s="3"/>
      <c r="AK94" s="3"/>
    </row>
    <row r="95">
      <c r="A95" s="3"/>
      <c r="B95" s="3"/>
      <c r="C95" s="3"/>
      <c r="D95" s="3"/>
      <c r="E95" s="3"/>
      <c r="F95" s="3"/>
      <c r="G95" s="3"/>
      <c r="H95" s="3"/>
      <c r="I95" s="3"/>
      <c r="J95" s="3"/>
      <c r="K95" s="3"/>
      <c r="L95" s="3"/>
      <c r="M95" s="3"/>
      <c r="N95" s="3"/>
      <c r="O95" s="3"/>
      <c r="P95" s="3"/>
      <c r="Q95" s="3"/>
      <c r="AC95" s="3"/>
      <c r="AD95" s="3"/>
      <c r="AH95" s="3"/>
      <c r="AI95" s="3"/>
      <c r="AJ95" s="3"/>
      <c r="AK95" s="3"/>
    </row>
    <row r="96">
      <c r="A96" s="3"/>
      <c r="B96" s="3"/>
      <c r="C96" s="3"/>
      <c r="D96" s="3"/>
      <c r="E96" s="3"/>
      <c r="F96" s="3"/>
      <c r="G96" s="3"/>
      <c r="H96" s="3"/>
      <c r="I96" s="3"/>
      <c r="J96" s="3"/>
      <c r="K96" s="3"/>
      <c r="L96" s="3"/>
      <c r="M96" s="3"/>
      <c r="N96" s="3"/>
      <c r="O96" s="3"/>
      <c r="P96" s="3"/>
      <c r="Q96" s="3"/>
      <c r="AC96" s="3"/>
      <c r="AD96" s="3"/>
      <c r="AH96" s="3"/>
      <c r="AI96" s="3"/>
      <c r="AJ96" s="3"/>
      <c r="AK96" s="3"/>
    </row>
    <row r="97">
      <c r="A97" s="3"/>
      <c r="B97" s="3"/>
      <c r="C97" s="3"/>
      <c r="D97" s="3"/>
      <c r="E97" s="3"/>
      <c r="F97" s="3"/>
      <c r="G97" s="3"/>
      <c r="H97" s="3"/>
      <c r="I97" s="3"/>
      <c r="J97" s="3"/>
      <c r="K97" s="3"/>
      <c r="L97" s="3"/>
      <c r="M97" s="3"/>
      <c r="N97" s="3"/>
      <c r="O97" s="3"/>
      <c r="P97" s="3"/>
      <c r="Q97" s="3"/>
      <c r="AC97" s="3"/>
      <c r="AD97" s="3"/>
      <c r="AH97" s="3"/>
      <c r="AI97" s="3"/>
      <c r="AJ97" s="3"/>
      <c r="AK97" s="3"/>
    </row>
    <row r="98">
      <c r="A98" s="3"/>
      <c r="B98" s="3"/>
      <c r="C98" s="3"/>
      <c r="D98" s="3"/>
      <c r="E98" s="3"/>
      <c r="F98" s="3"/>
      <c r="G98" s="3"/>
      <c r="H98" s="3"/>
      <c r="I98" s="3"/>
      <c r="J98" s="3"/>
      <c r="K98" s="3"/>
      <c r="L98" s="3"/>
      <c r="M98" s="3"/>
      <c r="N98" s="3"/>
      <c r="O98" s="3"/>
      <c r="P98" s="3"/>
      <c r="Q98" s="3"/>
      <c r="AC98" s="3"/>
      <c r="AD98" s="3"/>
      <c r="AH98" s="3"/>
      <c r="AI98" s="3"/>
      <c r="AJ98" s="3"/>
      <c r="AK98" s="3"/>
    </row>
    <row r="99">
      <c r="A99" s="3"/>
      <c r="B99" s="3"/>
      <c r="C99" s="3"/>
      <c r="D99" s="3"/>
      <c r="E99" s="3"/>
      <c r="F99" s="3"/>
      <c r="G99" s="3"/>
      <c r="H99" s="3"/>
      <c r="I99" s="3"/>
      <c r="J99" s="3"/>
      <c r="K99" s="3"/>
      <c r="L99" s="3"/>
      <c r="M99" s="3"/>
      <c r="N99" s="3"/>
      <c r="O99" s="3"/>
      <c r="P99" s="3"/>
      <c r="Q99" s="3"/>
      <c r="AC99" s="3"/>
      <c r="AD99" s="3"/>
      <c r="AH99" s="3"/>
      <c r="AI99" s="3"/>
      <c r="AJ99" s="3"/>
      <c r="AK99" s="3"/>
    </row>
    <row r="100">
      <c r="A100" s="3"/>
      <c r="B100" s="3"/>
      <c r="C100" s="3"/>
      <c r="D100" s="3"/>
      <c r="E100" s="3"/>
      <c r="F100" s="3"/>
      <c r="G100" s="3"/>
      <c r="H100" s="3"/>
      <c r="I100" s="3"/>
      <c r="J100" s="3"/>
      <c r="K100" s="3"/>
      <c r="L100" s="3"/>
      <c r="M100" s="3"/>
      <c r="N100" s="3"/>
      <c r="O100" s="3"/>
      <c r="P100" s="3"/>
      <c r="Q100" s="3"/>
      <c r="AC100" s="3"/>
      <c r="AD100" s="3"/>
      <c r="AH100" s="3"/>
      <c r="AI100" s="3"/>
      <c r="AJ100" s="3"/>
      <c r="AK100" s="3"/>
    </row>
    <row r="101">
      <c r="A101" s="3"/>
      <c r="B101" s="3"/>
      <c r="C101" s="3"/>
      <c r="D101" s="3"/>
      <c r="E101" s="3"/>
      <c r="F101" s="3"/>
      <c r="G101" s="3"/>
      <c r="H101" s="3"/>
      <c r="I101" s="3"/>
      <c r="J101" s="3"/>
      <c r="K101" s="3"/>
      <c r="L101" s="3"/>
      <c r="M101" s="3"/>
      <c r="N101" s="3"/>
      <c r="O101" s="3"/>
      <c r="P101" s="3"/>
      <c r="Q101" s="3"/>
      <c r="AC101" s="3"/>
      <c r="AD101" s="3"/>
      <c r="AH101" s="3"/>
      <c r="AI101" s="3"/>
      <c r="AJ101" s="3"/>
      <c r="AK101" s="3"/>
    </row>
    <row r="102">
      <c r="A102" s="3"/>
      <c r="B102" s="3"/>
      <c r="C102" s="3"/>
      <c r="D102" s="3"/>
      <c r="E102" s="3"/>
      <c r="F102" s="3"/>
      <c r="G102" s="3"/>
      <c r="H102" s="3"/>
      <c r="I102" s="3"/>
      <c r="J102" s="3"/>
      <c r="K102" s="3"/>
      <c r="L102" s="3"/>
      <c r="M102" s="3"/>
      <c r="N102" s="3"/>
      <c r="O102" s="3"/>
      <c r="P102" s="3"/>
      <c r="Q102" s="3"/>
      <c r="AC102" s="3"/>
      <c r="AD102" s="3"/>
      <c r="AH102" s="3"/>
      <c r="AI102" s="3"/>
      <c r="AJ102" s="3"/>
      <c r="AK102" s="3"/>
    </row>
    <row r="103">
      <c r="A103" s="3"/>
      <c r="B103" s="3"/>
      <c r="C103" s="3"/>
      <c r="D103" s="3"/>
      <c r="E103" s="3"/>
      <c r="F103" s="3"/>
      <c r="G103" s="3"/>
      <c r="H103" s="3"/>
      <c r="I103" s="3"/>
      <c r="J103" s="3"/>
      <c r="K103" s="3"/>
      <c r="L103" s="3"/>
      <c r="M103" s="3"/>
      <c r="N103" s="3"/>
      <c r="O103" s="3"/>
      <c r="P103" s="3"/>
      <c r="Q103" s="3"/>
      <c r="AC103" s="3"/>
      <c r="AD103" s="3"/>
      <c r="AH103" s="3"/>
      <c r="AI103" s="3"/>
      <c r="AJ103" s="3"/>
      <c r="AK103" s="3"/>
    </row>
    <row r="104">
      <c r="A104" s="3"/>
      <c r="B104" s="3"/>
      <c r="C104" s="3"/>
      <c r="D104" s="3"/>
      <c r="E104" s="3"/>
      <c r="F104" s="3"/>
      <c r="G104" s="3"/>
      <c r="H104" s="3"/>
      <c r="I104" s="3"/>
      <c r="J104" s="3"/>
      <c r="K104" s="3"/>
      <c r="L104" s="3"/>
      <c r="M104" s="3"/>
      <c r="N104" s="3"/>
      <c r="O104" s="3"/>
      <c r="P104" s="3"/>
      <c r="Q104" s="3"/>
      <c r="AC104" s="3"/>
      <c r="AD104" s="3"/>
      <c r="AH104" s="3"/>
      <c r="AI104" s="3"/>
      <c r="AJ104" s="3"/>
      <c r="AK104" s="3"/>
    </row>
    <row r="105">
      <c r="A105" s="3"/>
      <c r="B105" s="3"/>
      <c r="C105" s="3"/>
      <c r="D105" s="3"/>
      <c r="E105" s="3"/>
      <c r="F105" s="3"/>
      <c r="G105" s="3"/>
      <c r="H105" s="3"/>
      <c r="I105" s="3"/>
      <c r="J105" s="3"/>
      <c r="K105" s="3"/>
      <c r="L105" s="3"/>
      <c r="M105" s="3"/>
      <c r="N105" s="3"/>
      <c r="O105" s="3"/>
      <c r="P105" s="3"/>
      <c r="Q105" s="3"/>
      <c r="AC105" s="3"/>
      <c r="AD105" s="3"/>
      <c r="AH105" s="3"/>
      <c r="AI105" s="3"/>
      <c r="AJ105" s="3"/>
      <c r="AK105" s="3"/>
    </row>
    <row r="106">
      <c r="A106" s="3"/>
      <c r="B106" s="3"/>
      <c r="C106" s="3"/>
      <c r="D106" s="3"/>
      <c r="E106" s="3"/>
      <c r="F106" s="3"/>
      <c r="G106" s="3"/>
      <c r="H106" s="3"/>
      <c r="I106" s="3"/>
      <c r="J106" s="3"/>
      <c r="K106" s="3"/>
      <c r="L106" s="3"/>
      <c r="M106" s="3"/>
      <c r="N106" s="3"/>
      <c r="O106" s="3"/>
      <c r="P106" s="3"/>
      <c r="Q106" s="3"/>
      <c r="AC106" s="3"/>
      <c r="AD106" s="3"/>
      <c r="AH106" s="3"/>
      <c r="AI106" s="3"/>
      <c r="AJ106" s="3"/>
      <c r="AK106" s="3"/>
    </row>
    <row r="107">
      <c r="A107" s="3"/>
      <c r="B107" s="3"/>
      <c r="C107" s="3"/>
      <c r="D107" s="3"/>
      <c r="E107" s="3"/>
      <c r="F107" s="3"/>
      <c r="G107" s="3"/>
      <c r="H107" s="3"/>
      <c r="I107" s="3"/>
      <c r="J107" s="3"/>
      <c r="K107" s="3"/>
      <c r="L107" s="3"/>
      <c r="M107" s="3"/>
      <c r="N107" s="3"/>
      <c r="O107" s="3"/>
      <c r="P107" s="3"/>
      <c r="Q107" s="3"/>
      <c r="AC107" s="3"/>
      <c r="AD107" s="3"/>
      <c r="AH107" s="3"/>
      <c r="AI107" s="3"/>
      <c r="AJ107" s="3"/>
      <c r="AK107" s="3"/>
    </row>
    <row r="108">
      <c r="A108" s="3"/>
      <c r="B108" s="3"/>
      <c r="C108" s="3"/>
      <c r="D108" s="3"/>
      <c r="E108" s="3"/>
      <c r="F108" s="3"/>
      <c r="G108" s="3"/>
      <c r="H108" s="3"/>
      <c r="I108" s="3"/>
      <c r="J108" s="3"/>
      <c r="K108" s="3"/>
      <c r="L108" s="3"/>
      <c r="M108" s="3"/>
      <c r="N108" s="3"/>
      <c r="O108" s="3"/>
      <c r="P108" s="3"/>
      <c r="Q108" s="3"/>
      <c r="AC108" s="3"/>
      <c r="AD108" s="3"/>
      <c r="AH108" s="3"/>
      <c r="AI108" s="3"/>
      <c r="AJ108" s="3"/>
      <c r="AK108" s="3"/>
    </row>
    <row r="109">
      <c r="A109" s="3"/>
      <c r="B109" s="3"/>
      <c r="C109" s="3"/>
      <c r="D109" s="3"/>
      <c r="E109" s="3"/>
      <c r="F109" s="3"/>
      <c r="G109" s="3"/>
      <c r="H109" s="3"/>
      <c r="I109" s="3"/>
      <c r="J109" s="3"/>
      <c r="K109" s="3"/>
      <c r="L109" s="3"/>
      <c r="M109" s="3"/>
      <c r="N109" s="3"/>
      <c r="O109" s="3"/>
      <c r="P109" s="3"/>
      <c r="Q109" s="3"/>
      <c r="AC109" s="3"/>
      <c r="AD109" s="3"/>
      <c r="AH109" s="3"/>
      <c r="AI109" s="3"/>
      <c r="AJ109" s="3"/>
      <c r="AK109" s="3"/>
    </row>
    <row r="110">
      <c r="A110" s="3"/>
      <c r="B110" s="3"/>
      <c r="C110" s="3"/>
      <c r="D110" s="3"/>
      <c r="E110" s="3"/>
      <c r="F110" s="3"/>
      <c r="G110" s="3"/>
      <c r="H110" s="3"/>
      <c r="I110" s="3"/>
      <c r="J110" s="3"/>
      <c r="K110" s="3"/>
      <c r="L110" s="3"/>
      <c r="M110" s="3"/>
      <c r="N110" s="3"/>
      <c r="O110" s="3"/>
      <c r="P110" s="3"/>
      <c r="Q110" s="3"/>
      <c r="AC110" s="3"/>
      <c r="AD110" s="3"/>
      <c r="AH110" s="3"/>
      <c r="AI110" s="3"/>
      <c r="AJ110" s="3"/>
      <c r="AK110" s="3"/>
    </row>
    <row r="111">
      <c r="A111" s="3"/>
      <c r="B111" s="3"/>
      <c r="C111" s="3"/>
      <c r="D111" s="3"/>
      <c r="E111" s="3"/>
      <c r="F111" s="3"/>
      <c r="G111" s="3"/>
      <c r="H111" s="3"/>
      <c r="I111" s="3"/>
      <c r="J111" s="3"/>
      <c r="K111" s="3"/>
      <c r="L111" s="3"/>
      <c r="M111" s="3"/>
      <c r="N111" s="3"/>
      <c r="O111" s="3"/>
      <c r="P111" s="3"/>
      <c r="Q111" s="3"/>
      <c r="AC111" s="3"/>
      <c r="AD111" s="3"/>
      <c r="AH111" s="3"/>
      <c r="AI111" s="3"/>
      <c r="AJ111" s="3"/>
      <c r="AK111" s="3"/>
    </row>
    <row r="112">
      <c r="A112" s="3"/>
      <c r="B112" s="3"/>
      <c r="C112" s="3"/>
      <c r="D112" s="3"/>
      <c r="E112" s="3"/>
      <c r="F112" s="3"/>
      <c r="G112" s="3"/>
      <c r="H112" s="3"/>
      <c r="I112" s="3"/>
      <c r="J112" s="3"/>
      <c r="K112" s="3"/>
      <c r="L112" s="3"/>
      <c r="M112" s="3"/>
      <c r="N112" s="3"/>
      <c r="O112" s="3"/>
      <c r="P112" s="3"/>
      <c r="Q112" s="3"/>
      <c r="AC112" s="3"/>
      <c r="AD112" s="3"/>
      <c r="AH112" s="3"/>
      <c r="AI112" s="3"/>
      <c r="AJ112" s="3"/>
      <c r="AK112" s="3"/>
    </row>
    <row r="113">
      <c r="A113" s="3"/>
      <c r="B113" s="3"/>
      <c r="C113" s="3"/>
      <c r="D113" s="3"/>
      <c r="E113" s="3"/>
      <c r="F113" s="3"/>
      <c r="G113" s="3"/>
      <c r="H113" s="3"/>
      <c r="I113" s="3"/>
      <c r="J113" s="3"/>
      <c r="K113" s="3"/>
      <c r="L113" s="3"/>
      <c r="M113" s="3"/>
      <c r="N113" s="3"/>
      <c r="O113" s="3"/>
      <c r="P113" s="3"/>
      <c r="Q113" s="3"/>
      <c r="AC113" s="3"/>
      <c r="AD113" s="3"/>
      <c r="AH113" s="3"/>
      <c r="AI113" s="3"/>
      <c r="AJ113" s="3"/>
      <c r="AK113" s="3"/>
    </row>
    <row r="114">
      <c r="A114" s="3"/>
      <c r="B114" s="3"/>
      <c r="C114" s="3"/>
      <c r="D114" s="3"/>
      <c r="E114" s="3"/>
      <c r="F114" s="3"/>
      <c r="G114" s="3"/>
      <c r="H114" s="3"/>
      <c r="I114" s="3"/>
      <c r="J114" s="3"/>
      <c r="K114" s="3"/>
      <c r="L114" s="3"/>
      <c r="M114" s="3"/>
      <c r="N114" s="3"/>
      <c r="O114" s="3"/>
      <c r="P114" s="3"/>
      <c r="Q114" s="3"/>
      <c r="AC114" s="3"/>
      <c r="AD114" s="3"/>
      <c r="AH114" s="3"/>
      <c r="AI114" s="3"/>
      <c r="AJ114" s="3"/>
      <c r="AK114" s="3"/>
    </row>
    <row r="115">
      <c r="A115" s="3"/>
      <c r="B115" s="3"/>
      <c r="C115" s="3"/>
      <c r="D115" s="3"/>
      <c r="E115" s="3"/>
      <c r="F115" s="3"/>
      <c r="G115" s="3"/>
      <c r="H115" s="3"/>
      <c r="I115" s="3"/>
      <c r="J115" s="3"/>
      <c r="K115" s="3"/>
      <c r="L115" s="3"/>
      <c r="M115" s="3"/>
      <c r="N115" s="3"/>
      <c r="O115" s="3"/>
      <c r="P115" s="3"/>
      <c r="Q115" s="3"/>
      <c r="AC115" s="3"/>
      <c r="AD115" s="3"/>
      <c r="AH115" s="3"/>
      <c r="AI115" s="3"/>
      <c r="AJ115" s="3"/>
      <c r="AK115" s="3"/>
    </row>
    <row r="116">
      <c r="A116" s="3"/>
      <c r="B116" s="3"/>
      <c r="C116" s="3"/>
      <c r="D116" s="3"/>
      <c r="E116" s="3"/>
      <c r="F116" s="3"/>
      <c r="G116" s="3"/>
      <c r="H116" s="3"/>
      <c r="I116" s="3"/>
      <c r="J116" s="3"/>
      <c r="K116" s="3"/>
      <c r="L116" s="3"/>
      <c r="M116" s="3"/>
      <c r="N116" s="3"/>
      <c r="O116" s="3"/>
      <c r="P116" s="3"/>
      <c r="Q116" s="3"/>
      <c r="AC116" s="3"/>
      <c r="AD116" s="3"/>
      <c r="AH116" s="3"/>
      <c r="AI116" s="3"/>
      <c r="AJ116" s="3"/>
      <c r="AK116" s="3"/>
    </row>
    <row r="117">
      <c r="A117" s="3"/>
      <c r="B117" s="3"/>
      <c r="C117" s="3"/>
      <c r="D117" s="3"/>
      <c r="E117" s="3"/>
      <c r="F117" s="3"/>
      <c r="G117" s="3"/>
      <c r="H117" s="3"/>
      <c r="I117" s="3"/>
      <c r="J117" s="3"/>
      <c r="K117" s="3"/>
      <c r="L117" s="3"/>
      <c r="M117" s="3"/>
      <c r="N117" s="3"/>
      <c r="O117" s="3"/>
      <c r="P117" s="3"/>
      <c r="Q117" s="3"/>
      <c r="AC117" s="3"/>
      <c r="AD117" s="3"/>
      <c r="AH117" s="3"/>
      <c r="AI117" s="3"/>
      <c r="AJ117" s="3"/>
      <c r="AK117" s="3"/>
    </row>
    <row r="118">
      <c r="A118" s="3"/>
      <c r="B118" s="3"/>
      <c r="C118" s="3"/>
      <c r="D118" s="3"/>
      <c r="E118" s="3"/>
      <c r="F118" s="3"/>
      <c r="G118" s="3"/>
      <c r="H118" s="3"/>
      <c r="I118" s="3"/>
      <c r="J118" s="3"/>
      <c r="K118" s="3"/>
      <c r="L118" s="3"/>
      <c r="M118" s="3"/>
      <c r="N118" s="3"/>
      <c r="O118" s="3"/>
      <c r="P118" s="3"/>
      <c r="Q118" s="3"/>
      <c r="AC118" s="3"/>
      <c r="AD118" s="3"/>
      <c r="AH118" s="3"/>
      <c r="AI118" s="3"/>
      <c r="AJ118" s="3"/>
      <c r="AK118" s="3"/>
    </row>
    <row r="119">
      <c r="A119" s="3"/>
      <c r="B119" s="3"/>
      <c r="C119" s="3"/>
      <c r="D119" s="3"/>
      <c r="E119" s="3"/>
      <c r="F119" s="3"/>
      <c r="G119" s="3"/>
      <c r="H119" s="3"/>
      <c r="I119" s="3"/>
      <c r="J119" s="3"/>
      <c r="K119" s="3"/>
      <c r="L119" s="3"/>
      <c r="M119" s="3"/>
      <c r="N119" s="3"/>
      <c r="O119" s="3"/>
      <c r="P119" s="3"/>
      <c r="Q119" s="3"/>
      <c r="AC119" s="3"/>
      <c r="AD119" s="3"/>
      <c r="AH119" s="3"/>
      <c r="AI119" s="3"/>
      <c r="AJ119" s="3"/>
      <c r="AK119" s="3"/>
    </row>
    <row r="120">
      <c r="A120" s="3"/>
      <c r="B120" s="3"/>
      <c r="C120" s="3"/>
      <c r="D120" s="3"/>
      <c r="E120" s="3"/>
      <c r="F120" s="3"/>
      <c r="G120" s="3"/>
      <c r="H120" s="3"/>
      <c r="I120" s="3"/>
      <c r="J120" s="3"/>
      <c r="K120" s="3"/>
      <c r="L120" s="3"/>
      <c r="M120" s="3"/>
      <c r="N120" s="3"/>
      <c r="O120" s="3"/>
      <c r="P120" s="3"/>
      <c r="Q120" s="3"/>
      <c r="AC120" s="3"/>
      <c r="AD120" s="3"/>
      <c r="AH120" s="3"/>
      <c r="AI120" s="3"/>
      <c r="AJ120" s="3"/>
      <c r="AK120" s="3"/>
    </row>
    <row r="121">
      <c r="A121" s="3"/>
      <c r="B121" s="3"/>
      <c r="C121" s="3"/>
      <c r="D121" s="3"/>
      <c r="E121" s="3"/>
      <c r="F121" s="3"/>
      <c r="G121" s="3"/>
      <c r="H121" s="3"/>
      <c r="I121" s="3"/>
      <c r="J121" s="3"/>
      <c r="K121" s="3"/>
      <c r="L121" s="3"/>
      <c r="M121" s="3"/>
      <c r="N121" s="3"/>
      <c r="O121" s="3"/>
      <c r="P121" s="3"/>
      <c r="Q121" s="3"/>
      <c r="AC121" s="3"/>
      <c r="AD121" s="3"/>
      <c r="AH121" s="3"/>
      <c r="AI121" s="3"/>
      <c r="AJ121" s="3"/>
      <c r="AK121" s="3"/>
    </row>
    <row r="122">
      <c r="A122" s="3"/>
      <c r="B122" s="3"/>
      <c r="C122" s="3"/>
      <c r="D122" s="3"/>
      <c r="E122" s="3"/>
      <c r="F122" s="3"/>
      <c r="G122" s="3"/>
      <c r="H122" s="3"/>
      <c r="I122" s="3"/>
      <c r="J122" s="3"/>
      <c r="K122" s="3"/>
      <c r="L122" s="3"/>
      <c r="M122" s="3"/>
      <c r="N122" s="3"/>
      <c r="O122" s="3"/>
      <c r="P122" s="3"/>
      <c r="Q122" s="3"/>
      <c r="AC122" s="3"/>
      <c r="AD122" s="3"/>
      <c r="AH122" s="3"/>
      <c r="AI122" s="3"/>
      <c r="AJ122" s="3"/>
      <c r="AK122" s="3"/>
    </row>
    <row r="123">
      <c r="A123" s="3"/>
      <c r="B123" s="3"/>
      <c r="C123" s="3"/>
      <c r="D123" s="3"/>
      <c r="E123" s="3"/>
      <c r="F123" s="3"/>
      <c r="G123" s="3"/>
      <c r="H123" s="3"/>
      <c r="I123" s="3"/>
      <c r="J123" s="3"/>
      <c r="K123" s="3"/>
      <c r="L123" s="3"/>
      <c r="M123" s="3"/>
      <c r="N123" s="3"/>
      <c r="O123" s="3"/>
      <c r="P123" s="3"/>
      <c r="Q123" s="3"/>
      <c r="AC123" s="3"/>
      <c r="AD123" s="3"/>
      <c r="AH123" s="3"/>
      <c r="AI123" s="3"/>
      <c r="AJ123" s="3"/>
      <c r="AK123" s="3"/>
    </row>
    <row r="124">
      <c r="A124" s="3"/>
      <c r="B124" s="3"/>
      <c r="C124" s="3"/>
      <c r="D124" s="3"/>
      <c r="E124" s="3"/>
      <c r="F124" s="3"/>
      <c r="G124" s="3"/>
      <c r="H124" s="3"/>
      <c r="I124" s="3"/>
      <c r="J124" s="3"/>
      <c r="K124" s="3"/>
      <c r="L124" s="3"/>
      <c r="M124" s="3"/>
      <c r="N124" s="3"/>
      <c r="O124" s="3"/>
      <c r="P124" s="3"/>
      <c r="Q124" s="3"/>
      <c r="AC124" s="3"/>
      <c r="AD124" s="3"/>
      <c r="AH124" s="3"/>
      <c r="AI124" s="3"/>
      <c r="AJ124" s="3"/>
      <c r="AK124" s="3"/>
    </row>
    <row r="125">
      <c r="A125" s="3"/>
      <c r="B125" s="3"/>
      <c r="C125" s="3"/>
      <c r="D125" s="3"/>
      <c r="E125" s="3"/>
      <c r="F125" s="3"/>
      <c r="G125" s="3"/>
      <c r="H125" s="3"/>
      <c r="I125" s="3"/>
      <c r="J125" s="3"/>
      <c r="K125" s="3"/>
      <c r="L125" s="3"/>
      <c r="M125" s="3"/>
      <c r="N125" s="3"/>
      <c r="O125" s="3"/>
      <c r="P125" s="3"/>
      <c r="Q125" s="3"/>
      <c r="AC125" s="3"/>
      <c r="AD125" s="3"/>
      <c r="AH125" s="3"/>
      <c r="AI125" s="3"/>
      <c r="AJ125" s="3"/>
      <c r="AK125" s="3"/>
    </row>
    <row r="126">
      <c r="A126" s="3"/>
      <c r="B126" s="3"/>
      <c r="C126" s="3"/>
      <c r="D126" s="3"/>
      <c r="E126" s="3"/>
      <c r="F126" s="3"/>
      <c r="G126" s="3"/>
      <c r="H126" s="3"/>
      <c r="I126" s="3"/>
      <c r="J126" s="3"/>
      <c r="K126" s="3"/>
      <c r="L126" s="3"/>
      <c r="M126" s="3"/>
      <c r="N126" s="3"/>
      <c r="O126" s="3"/>
      <c r="P126" s="3"/>
      <c r="Q126" s="3"/>
      <c r="AC126" s="3"/>
      <c r="AD126" s="3"/>
      <c r="AH126" s="3"/>
      <c r="AI126" s="3"/>
      <c r="AJ126" s="3"/>
      <c r="AK126" s="3"/>
    </row>
    <row r="127">
      <c r="A127" s="3"/>
      <c r="B127" s="3"/>
      <c r="C127" s="3"/>
      <c r="D127" s="3"/>
      <c r="E127" s="3"/>
      <c r="F127" s="3"/>
      <c r="G127" s="3"/>
      <c r="H127" s="3"/>
      <c r="I127" s="3"/>
      <c r="J127" s="3"/>
      <c r="K127" s="3"/>
      <c r="L127" s="3"/>
      <c r="M127" s="3"/>
      <c r="N127" s="3"/>
      <c r="O127" s="3"/>
      <c r="P127" s="3"/>
      <c r="Q127" s="3"/>
      <c r="AC127" s="3"/>
      <c r="AD127" s="3"/>
      <c r="AH127" s="3"/>
      <c r="AI127" s="3"/>
      <c r="AJ127" s="3"/>
      <c r="AK127" s="3"/>
    </row>
    <row r="128">
      <c r="A128" s="3"/>
      <c r="B128" s="3"/>
      <c r="C128" s="3"/>
      <c r="D128" s="3"/>
      <c r="E128" s="3"/>
      <c r="F128" s="3"/>
      <c r="G128" s="3"/>
      <c r="H128" s="3"/>
      <c r="I128" s="3"/>
      <c r="J128" s="3"/>
      <c r="K128" s="3"/>
      <c r="L128" s="3"/>
      <c r="M128" s="3"/>
      <c r="N128" s="3"/>
      <c r="O128" s="3"/>
      <c r="P128" s="3"/>
      <c r="Q128" s="3"/>
      <c r="AC128" s="3"/>
      <c r="AD128" s="3"/>
      <c r="AH128" s="3"/>
      <c r="AI128" s="3"/>
      <c r="AJ128" s="3"/>
      <c r="AK128" s="3"/>
    </row>
    <row r="129">
      <c r="A129" s="3"/>
      <c r="B129" s="3"/>
      <c r="C129" s="3"/>
      <c r="D129" s="3"/>
      <c r="E129" s="3"/>
      <c r="F129" s="3"/>
      <c r="G129" s="3"/>
      <c r="H129" s="3"/>
      <c r="I129" s="3"/>
      <c r="J129" s="3"/>
      <c r="K129" s="3"/>
      <c r="L129" s="3"/>
      <c r="M129" s="3"/>
      <c r="N129" s="3"/>
      <c r="O129" s="3"/>
      <c r="P129" s="3"/>
      <c r="Q129" s="3"/>
      <c r="AC129" s="3"/>
      <c r="AD129" s="3"/>
      <c r="AH129" s="3"/>
      <c r="AI129" s="3"/>
      <c r="AJ129" s="3"/>
      <c r="AK129" s="3"/>
    </row>
    <row r="130">
      <c r="A130" s="3"/>
      <c r="B130" s="3"/>
      <c r="C130" s="3"/>
      <c r="D130" s="3"/>
      <c r="E130" s="3"/>
      <c r="F130" s="3"/>
      <c r="G130" s="3"/>
      <c r="H130" s="3"/>
      <c r="I130" s="3"/>
      <c r="J130" s="3"/>
      <c r="K130" s="3"/>
      <c r="L130" s="3"/>
      <c r="M130" s="3"/>
      <c r="N130" s="3"/>
      <c r="O130" s="3"/>
      <c r="P130" s="3"/>
      <c r="Q130" s="3"/>
      <c r="AC130" s="3"/>
      <c r="AD130" s="3"/>
      <c r="AH130" s="3"/>
      <c r="AI130" s="3"/>
      <c r="AJ130" s="3"/>
      <c r="AK130" s="3"/>
    </row>
    <row r="131">
      <c r="A131" s="3"/>
      <c r="B131" s="3"/>
      <c r="C131" s="3"/>
      <c r="D131" s="3"/>
      <c r="E131" s="3"/>
      <c r="F131" s="3"/>
      <c r="G131" s="3"/>
      <c r="H131" s="3"/>
      <c r="I131" s="3"/>
      <c r="J131" s="3"/>
      <c r="K131" s="3"/>
      <c r="L131" s="3"/>
      <c r="M131" s="3"/>
      <c r="N131" s="3"/>
      <c r="O131" s="3"/>
      <c r="P131" s="3"/>
      <c r="Q131" s="3"/>
      <c r="AC131" s="3"/>
      <c r="AD131" s="3"/>
      <c r="AH131" s="3"/>
      <c r="AI131" s="3"/>
      <c r="AJ131" s="3"/>
      <c r="AK131" s="3"/>
    </row>
    <row r="132">
      <c r="A132" s="3"/>
      <c r="B132" s="3"/>
      <c r="C132" s="3"/>
      <c r="D132" s="3"/>
      <c r="E132" s="3"/>
      <c r="F132" s="3"/>
      <c r="G132" s="3"/>
      <c r="H132" s="3"/>
      <c r="I132" s="3"/>
      <c r="J132" s="3"/>
      <c r="K132" s="3"/>
      <c r="L132" s="3"/>
      <c r="M132" s="3"/>
      <c r="N132" s="3"/>
      <c r="O132" s="3"/>
      <c r="P132" s="3"/>
      <c r="Q132" s="3"/>
      <c r="AC132" s="3"/>
      <c r="AD132" s="3"/>
      <c r="AH132" s="3"/>
      <c r="AI132" s="3"/>
      <c r="AJ132" s="3"/>
      <c r="AK132" s="3"/>
    </row>
    <row r="133">
      <c r="A133" s="3"/>
      <c r="B133" s="3"/>
      <c r="C133" s="3"/>
      <c r="D133" s="3"/>
      <c r="E133" s="3"/>
      <c r="F133" s="3"/>
      <c r="G133" s="3"/>
      <c r="H133" s="3"/>
      <c r="I133" s="3"/>
      <c r="J133" s="3"/>
      <c r="K133" s="3"/>
      <c r="L133" s="3"/>
      <c r="M133" s="3"/>
      <c r="N133" s="3"/>
      <c r="O133" s="3"/>
      <c r="P133" s="3"/>
      <c r="Q133" s="3"/>
      <c r="AC133" s="3"/>
      <c r="AD133" s="3"/>
      <c r="AH133" s="3"/>
      <c r="AI133" s="3"/>
      <c r="AJ133" s="3"/>
      <c r="AK133" s="3"/>
    </row>
    <row r="134">
      <c r="A134" s="3"/>
      <c r="B134" s="3"/>
      <c r="C134" s="3"/>
      <c r="D134" s="3"/>
      <c r="E134" s="3"/>
      <c r="F134" s="3"/>
      <c r="G134" s="3"/>
      <c r="H134" s="3"/>
      <c r="I134" s="3"/>
      <c r="J134" s="3"/>
      <c r="K134" s="3"/>
      <c r="L134" s="3"/>
      <c r="M134" s="3"/>
      <c r="N134" s="3"/>
      <c r="O134" s="3"/>
      <c r="P134" s="3"/>
      <c r="Q134" s="3"/>
      <c r="AC134" s="3"/>
      <c r="AD134" s="3"/>
      <c r="AH134" s="3"/>
      <c r="AI134" s="3"/>
      <c r="AJ134" s="3"/>
      <c r="AK134" s="3"/>
    </row>
    <row r="135">
      <c r="A135" s="3"/>
      <c r="B135" s="3"/>
      <c r="C135" s="3"/>
      <c r="D135" s="3"/>
      <c r="E135" s="3"/>
      <c r="F135" s="3"/>
      <c r="G135" s="3"/>
      <c r="H135" s="3"/>
      <c r="I135" s="3"/>
      <c r="J135" s="3"/>
      <c r="K135" s="3"/>
      <c r="L135" s="3"/>
      <c r="M135" s="3"/>
      <c r="N135" s="3"/>
      <c r="O135" s="3"/>
      <c r="P135" s="3"/>
      <c r="Q135" s="3"/>
      <c r="AC135" s="3"/>
      <c r="AD135" s="3"/>
      <c r="AH135" s="3"/>
      <c r="AI135" s="3"/>
      <c r="AJ135" s="3"/>
      <c r="AK135" s="3"/>
    </row>
    <row r="136">
      <c r="A136" s="3"/>
      <c r="B136" s="3"/>
      <c r="C136" s="3"/>
      <c r="D136" s="3"/>
      <c r="E136" s="3"/>
      <c r="F136" s="3"/>
      <c r="G136" s="3"/>
      <c r="H136" s="3"/>
      <c r="I136" s="3"/>
      <c r="J136" s="3"/>
      <c r="K136" s="3"/>
      <c r="L136" s="3"/>
      <c r="M136" s="3"/>
      <c r="N136" s="3"/>
      <c r="O136" s="3"/>
      <c r="P136" s="3"/>
      <c r="Q136" s="3"/>
      <c r="AC136" s="3"/>
      <c r="AD136" s="3"/>
      <c r="AH136" s="3"/>
      <c r="AI136" s="3"/>
      <c r="AJ136" s="3"/>
      <c r="AK136" s="3"/>
    </row>
    <row r="137">
      <c r="A137" s="3"/>
      <c r="B137" s="3"/>
      <c r="C137" s="3"/>
      <c r="D137" s="3"/>
      <c r="E137" s="3"/>
      <c r="F137" s="3"/>
      <c r="G137" s="3"/>
      <c r="H137" s="3"/>
      <c r="I137" s="3"/>
      <c r="J137" s="3"/>
      <c r="K137" s="3"/>
      <c r="L137" s="3"/>
      <c r="M137" s="3"/>
      <c r="N137" s="3"/>
      <c r="O137" s="3"/>
      <c r="P137" s="3"/>
      <c r="Q137" s="3"/>
      <c r="AC137" s="3"/>
      <c r="AD137" s="3"/>
      <c r="AH137" s="3"/>
      <c r="AI137" s="3"/>
      <c r="AJ137" s="3"/>
      <c r="AK137" s="3"/>
    </row>
    <row r="138">
      <c r="A138" s="3"/>
      <c r="B138" s="3"/>
      <c r="C138" s="3"/>
      <c r="D138" s="3"/>
      <c r="E138" s="3"/>
      <c r="F138" s="3"/>
      <c r="G138" s="3"/>
      <c r="H138" s="3"/>
      <c r="I138" s="3"/>
      <c r="J138" s="3"/>
      <c r="K138" s="3"/>
      <c r="L138" s="3"/>
      <c r="M138" s="3"/>
      <c r="N138" s="3"/>
      <c r="O138" s="3"/>
      <c r="P138" s="3"/>
      <c r="Q138" s="3"/>
      <c r="AC138" s="3"/>
      <c r="AD138" s="3"/>
      <c r="AH138" s="3"/>
      <c r="AI138" s="3"/>
      <c r="AJ138" s="3"/>
      <c r="AK138" s="3"/>
    </row>
    <row r="139">
      <c r="A139" s="3"/>
      <c r="B139" s="3"/>
      <c r="C139" s="3"/>
      <c r="D139" s="3"/>
      <c r="E139" s="3"/>
      <c r="F139" s="3"/>
      <c r="G139" s="3"/>
      <c r="H139" s="3"/>
      <c r="I139" s="3"/>
      <c r="J139" s="3"/>
      <c r="K139" s="3"/>
      <c r="L139" s="3"/>
      <c r="M139" s="3"/>
      <c r="N139" s="3"/>
      <c r="O139" s="3"/>
      <c r="P139" s="3"/>
      <c r="Q139" s="3"/>
      <c r="AC139" s="3"/>
      <c r="AD139" s="3"/>
      <c r="AH139" s="3"/>
      <c r="AI139" s="3"/>
      <c r="AJ139" s="3"/>
      <c r="AK139" s="3"/>
    </row>
    <row r="140">
      <c r="A140" s="3"/>
      <c r="B140" s="3"/>
      <c r="C140" s="3"/>
      <c r="D140" s="3"/>
      <c r="E140" s="3"/>
      <c r="F140" s="3"/>
      <c r="G140" s="3"/>
      <c r="H140" s="3"/>
      <c r="I140" s="3"/>
      <c r="J140" s="3"/>
      <c r="K140" s="3"/>
      <c r="L140" s="3"/>
      <c r="M140" s="3"/>
      <c r="N140" s="3"/>
      <c r="O140" s="3"/>
      <c r="P140" s="3"/>
      <c r="Q140" s="3"/>
      <c r="AC140" s="3"/>
      <c r="AD140" s="3"/>
      <c r="AH140" s="3"/>
      <c r="AI140" s="3"/>
      <c r="AJ140" s="3"/>
      <c r="AK140" s="3"/>
    </row>
    <row r="141">
      <c r="A141" s="3"/>
      <c r="B141" s="3"/>
      <c r="C141" s="3"/>
      <c r="D141" s="3"/>
      <c r="E141" s="3"/>
      <c r="F141" s="3"/>
      <c r="G141" s="3"/>
      <c r="H141" s="3"/>
      <c r="I141" s="3"/>
      <c r="J141" s="3"/>
      <c r="K141" s="3"/>
      <c r="L141" s="3"/>
      <c r="M141" s="3"/>
      <c r="N141" s="3"/>
      <c r="O141" s="3"/>
      <c r="P141" s="3"/>
      <c r="Q141" s="3"/>
      <c r="AC141" s="3"/>
      <c r="AD141" s="3"/>
      <c r="AH141" s="3"/>
      <c r="AI141" s="3"/>
      <c r="AJ141" s="3"/>
      <c r="AK141" s="3"/>
    </row>
    <row r="142">
      <c r="A142" s="3"/>
      <c r="B142" s="3"/>
      <c r="C142" s="3"/>
      <c r="D142" s="3"/>
      <c r="E142" s="3"/>
      <c r="F142" s="3"/>
      <c r="G142" s="3"/>
      <c r="H142" s="3"/>
      <c r="I142" s="3"/>
      <c r="J142" s="3"/>
      <c r="K142" s="3"/>
      <c r="L142" s="3"/>
      <c r="M142" s="3"/>
      <c r="N142" s="3"/>
      <c r="O142" s="3"/>
      <c r="P142" s="3"/>
      <c r="Q142" s="3"/>
      <c r="AC142" s="3"/>
      <c r="AD142" s="3"/>
      <c r="AH142" s="3"/>
      <c r="AI142" s="3"/>
      <c r="AJ142" s="3"/>
      <c r="AK142" s="3"/>
    </row>
    <row r="143">
      <c r="A143" s="3"/>
      <c r="B143" s="3"/>
      <c r="C143" s="3"/>
      <c r="D143" s="3"/>
      <c r="E143" s="3"/>
      <c r="F143" s="3"/>
      <c r="G143" s="3"/>
      <c r="H143" s="3"/>
      <c r="I143" s="3"/>
      <c r="J143" s="3"/>
      <c r="K143" s="3"/>
      <c r="L143" s="3"/>
      <c r="M143" s="3"/>
      <c r="N143" s="3"/>
      <c r="O143" s="3"/>
      <c r="P143" s="3"/>
      <c r="Q143" s="3"/>
      <c r="AC143" s="3"/>
      <c r="AD143" s="3"/>
      <c r="AH143" s="3"/>
      <c r="AI143" s="3"/>
      <c r="AJ143" s="3"/>
      <c r="AK143" s="3"/>
    </row>
    <row r="144">
      <c r="A144" s="3"/>
      <c r="B144" s="3"/>
      <c r="C144" s="3"/>
      <c r="D144" s="3"/>
      <c r="E144" s="3"/>
      <c r="F144" s="3"/>
      <c r="G144" s="3"/>
      <c r="H144" s="3"/>
      <c r="I144" s="3"/>
      <c r="J144" s="3"/>
      <c r="K144" s="3"/>
      <c r="L144" s="3"/>
      <c r="M144" s="3"/>
      <c r="N144" s="3"/>
      <c r="O144" s="3"/>
      <c r="P144" s="3"/>
      <c r="Q144" s="3"/>
      <c r="AC144" s="3"/>
      <c r="AD144" s="3"/>
      <c r="AH144" s="3"/>
      <c r="AI144" s="3"/>
      <c r="AJ144" s="3"/>
      <c r="AK144" s="3"/>
    </row>
    <row r="145">
      <c r="A145" s="3"/>
      <c r="B145" s="3"/>
      <c r="C145" s="3"/>
      <c r="D145" s="3"/>
      <c r="E145" s="3"/>
      <c r="F145" s="3"/>
      <c r="G145" s="3"/>
      <c r="H145" s="3"/>
      <c r="I145" s="3"/>
      <c r="J145" s="3"/>
      <c r="K145" s="3"/>
      <c r="L145" s="3"/>
      <c r="M145" s="3"/>
      <c r="N145" s="3"/>
      <c r="O145" s="3"/>
      <c r="P145" s="3"/>
      <c r="Q145" s="3"/>
      <c r="AC145" s="3"/>
      <c r="AD145" s="3"/>
      <c r="AH145" s="3"/>
      <c r="AI145" s="3"/>
      <c r="AJ145" s="3"/>
      <c r="AK145" s="3"/>
    </row>
    <row r="146">
      <c r="A146" s="3"/>
      <c r="B146" s="3"/>
      <c r="C146" s="3"/>
      <c r="D146" s="3"/>
      <c r="E146" s="3"/>
      <c r="F146" s="3"/>
      <c r="G146" s="3"/>
      <c r="H146" s="3"/>
      <c r="I146" s="3"/>
      <c r="J146" s="3"/>
      <c r="K146" s="3"/>
      <c r="L146" s="3"/>
      <c r="M146" s="3"/>
      <c r="N146" s="3"/>
      <c r="O146" s="3"/>
      <c r="P146" s="3"/>
      <c r="Q146" s="3"/>
      <c r="AC146" s="3"/>
      <c r="AD146" s="3"/>
      <c r="AH146" s="3"/>
      <c r="AI146" s="3"/>
      <c r="AJ146" s="3"/>
      <c r="AK146" s="3"/>
    </row>
    <row r="147">
      <c r="A147" s="3"/>
      <c r="B147" s="3"/>
      <c r="C147" s="3"/>
      <c r="D147" s="3"/>
      <c r="E147" s="3"/>
      <c r="F147" s="3"/>
      <c r="G147" s="3"/>
      <c r="H147" s="3"/>
      <c r="I147" s="3"/>
      <c r="J147" s="3"/>
      <c r="K147" s="3"/>
      <c r="L147" s="3"/>
      <c r="M147" s="3"/>
      <c r="N147" s="3"/>
      <c r="O147" s="3"/>
      <c r="P147" s="3"/>
      <c r="Q147" s="3"/>
      <c r="AC147" s="3"/>
      <c r="AD147" s="3"/>
      <c r="AH147" s="3"/>
      <c r="AI147" s="3"/>
      <c r="AJ147" s="3"/>
      <c r="AK147" s="3"/>
    </row>
    <row r="148">
      <c r="A148" s="3"/>
      <c r="B148" s="3"/>
      <c r="C148" s="3"/>
      <c r="D148" s="3"/>
      <c r="E148" s="3"/>
      <c r="F148" s="3"/>
      <c r="G148" s="3"/>
      <c r="H148" s="3"/>
      <c r="I148" s="3"/>
      <c r="J148" s="3"/>
      <c r="K148" s="3"/>
      <c r="L148" s="3"/>
      <c r="M148" s="3"/>
      <c r="N148" s="3"/>
      <c r="O148" s="3"/>
      <c r="P148" s="3"/>
      <c r="Q148" s="3"/>
      <c r="AC148" s="3"/>
      <c r="AD148" s="3"/>
      <c r="AH148" s="3"/>
      <c r="AI148" s="3"/>
      <c r="AJ148" s="3"/>
      <c r="AK148" s="3"/>
    </row>
    <row r="149">
      <c r="A149" s="3"/>
      <c r="B149" s="3"/>
      <c r="C149" s="3"/>
      <c r="D149" s="3"/>
      <c r="E149" s="3"/>
      <c r="F149" s="3"/>
      <c r="G149" s="3"/>
      <c r="H149" s="3"/>
      <c r="I149" s="3"/>
      <c r="J149" s="3"/>
      <c r="K149" s="3"/>
      <c r="L149" s="3"/>
      <c r="M149" s="3"/>
      <c r="N149" s="3"/>
      <c r="O149" s="3"/>
      <c r="P149" s="3"/>
      <c r="Q149" s="3"/>
      <c r="AC149" s="3"/>
      <c r="AD149" s="3"/>
      <c r="AH149" s="3"/>
      <c r="AI149" s="3"/>
      <c r="AJ149" s="3"/>
      <c r="AK149" s="3"/>
    </row>
    <row r="150">
      <c r="A150" s="3"/>
      <c r="B150" s="3"/>
      <c r="C150" s="3"/>
      <c r="D150" s="3"/>
      <c r="E150" s="3"/>
      <c r="F150" s="3"/>
      <c r="G150" s="3"/>
      <c r="H150" s="3"/>
      <c r="I150" s="3"/>
      <c r="J150" s="3"/>
      <c r="K150" s="3"/>
      <c r="L150" s="3"/>
      <c r="M150" s="3"/>
      <c r="N150" s="3"/>
      <c r="O150" s="3"/>
      <c r="P150" s="3"/>
      <c r="Q150" s="3"/>
      <c r="AC150" s="3"/>
      <c r="AD150" s="3"/>
      <c r="AH150" s="3"/>
      <c r="AI150" s="3"/>
      <c r="AJ150" s="3"/>
      <c r="AK150" s="3"/>
    </row>
    <row r="151">
      <c r="A151" s="3"/>
      <c r="B151" s="3"/>
      <c r="C151" s="3"/>
      <c r="D151" s="3"/>
      <c r="E151" s="3"/>
      <c r="F151" s="3"/>
      <c r="G151" s="3"/>
      <c r="H151" s="3"/>
      <c r="I151" s="3"/>
      <c r="J151" s="3"/>
      <c r="K151" s="3"/>
      <c r="L151" s="3"/>
      <c r="M151" s="3"/>
      <c r="N151" s="3"/>
      <c r="O151" s="3"/>
      <c r="P151" s="3"/>
      <c r="Q151" s="3"/>
      <c r="AC151" s="3"/>
      <c r="AD151" s="3"/>
      <c r="AH151" s="3"/>
      <c r="AI151" s="3"/>
      <c r="AJ151" s="3"/>
      <c r="AK151" s="3"/>
    </row>
    <row r="152">
      <c r="A152" s="3"/>
      <c r="B152" s="3"/>
      <c r="C152" s="3"/>
      <c r="D152" s="3"/>
      <c r="E152" s="3"/>
      <c r="F152" s="3"/>
      <c r="G152" s="3"/>
      <c r="H152" s="3"/>
      <c r="I152" s="3"/>
      <c r="J152" s="3"/>
      <c r="K152" s="3"/>
      <c r="L152" s="3"/>
      <c r="M152" s="3"/>
      <c r="N152" s="3"/>
      <c r="O152" s="3"/>
      <c r="P152" s="3"/>
      <c r="Q152" s="3"/>
      <c r="AC152" s="3"/>
      <c r="AD152" s="3"/>
      <c r="AH152" s="3"/>
      <c r="AI152" s="3"/>
      <c r="AJ152" s="3"/>
      <c r="AK152" s="3"/>
    </row>
    <row r="153">
      <c r="A153" s="3"/>
      <c r="B153" s="3"/>
      <c r="C153" s="3"/>
      <c r="D153" s="3"/>
      <c r="E153" s="3"/>
      <c r="F153" s="3"/>
      <c r="G153" s="3"/>
      <c r="H153" s="3"/>
      <c r="I153" s="3"/>
      <c r="J153" s="3"/>
      <c r="K153" s="3"/>
      <c r="L153" s="3"/>
      <c r="M153" s="3"/>
      <c r="N153" s="3"/>
      <c r="O153" s="3"/>
      <c r="P153" s="3"/>
      <c r="Q153" s="3"/>
      <c r="AC153" s="3"/>
      <c r="AD153" s="3"/>
      <c r="AH153" s="3"/>
      <c r="AI153" s="3"/>
      <c r="AJ153" s="3"/>
      <c r="AK153" s="3"/>
    </row>
    <row r="154">
      <c r="A154" s="3"/>
      <c r="B154" s="3"/>
      <c r="C154" s="3"/>
      <c r="D154" s="3"/>
      <c r="E154" s="3"/>
      <c r="F154" s="3"/>
      <c r="G154" s="3"/>
      <c r="H154" s="3"/>
      <c r="I154" s="3"/>
      <c r="J154" s="3"/>
      <c r="K154" s="3"/>
      <c r="L154" s="3"/>
      <c r="M154" s="3"/>
      <c r="N154" s="3"/>
      <c r="O154" s="3"/>
      <c r="P154" s="3"/>
      <c r="Q154" s="3"/>
      <c r="AC154" s="3"/>
      <c r="AD154" s="3"/>
      <c r="AH154" s="3"/>
      <c r="AI154" s="3"/>
      <c r="AJ154" s="3"/>
      <c r="AK154" s="3"/>
    </row>
    <row r="155">
      <c r="A155" s="3"/>
      <c r="B155" s="3"/>
      <c r="C155" s="3"/>
      <c r="D155" s="3"/>
      <c r="E155" s="3"/>
      <c r="F155" s="3"/>
      <c r="G155" s="3"/>
      <c r="H155" s="3"/>
      <c r="I155" s="3"/>
      <c r="J155" s="3"/>
      <c r="K155" s="3"/>
      <c r="L155" s="3"/>
      <c r="M155" s="3"/>
      <c r="N155" s="3"/>
      <c r="O155" s="3"/>
      <c r="P155" s="3"/>
      <c r="Q155" s="3"/>
      <c r="AC155" s="3"/>
      <c r="AD155" s="3"/>
      <c r="AH155" s="3"/>
      <c r="AI155" s="3"/>
      <c r="AJ155" s="3"/>
      <c r="AK155" s="3"/>
    </row>
    <row r="156">
      <c r="A156" s="3"/>
      <c r="B156" s="3"/>
      <c r="C156" s="3"/>
      <c r="D156" s="3"/>
      <c r="E156" s="3"/>
      <c r="F156" s="3"/>
      <c r="G156" s="3"/>
      <c r="H156" s="3"/>
      <c r="I156" s="3"/>
      <c r="J156" s="3"/>
      <c r="K156" s="3"/>
      <c r="L156" s="3"/>
      <c r="M156" s="3"/>
      <c r="N156" s="3"/>
      <c r="O156" s="3"/>
      <c r="P156" s="3"/>
      <c r="Q156" s="3"/>
      <c r="AC156" s="3"/>
      <c r="AD156" s="3"/>
      <c r="AH156" s="3"/>
      <c r="AI156" s="3"/>
      <c r="AJ156" s="3"/>
      <c r="AK156" s="3"/>
    </row>
    <row r="157">
      <c r="A157" s="3"/>
      <c r="B157" s="3"/>
      <c r="C157" s="3"/>
      <c r="D157" s="3"/>
      <c r="E157" s="3"/>
      <c r="F157" s="3"/>
      <c r="G157" s="3"/>
      <c r="H157" s="3"/>
      <c r="I157" s="3"/>
      <c r="J157" s="3"/>
      <c r="K157" s="3"/>
      <c r="L157" s="3"/>
      <c r="M157" s="3"/>
      <c r="N157" s="3"/>
      <c r="O157" s="3"/>
      <c r="P157" s="3"/>
      <c r="Q157" s="3"/>
      <c r="AC157" s="3"/>
      <c r="AD157" s="3"/>
      <c r="AH157" s="3"/>
      <c r="AI157" s="3"/>
      <c r="AJ157" s="3"/>
      <c r="AK157" s="3"/>
    </row>
    <row r="158">
      <c r="A158" s="3"/>
      <c r="B158" s="3"/>
      <c r="C158" s="3"/>
      <c r="D158" s="3"/>
      <c r="E158" s="3"/>
      <c r="F158" s="3"/>
      <c r="G158" s="3"/>
      <c r="H158" s="3"/>
      <c r="I158" s="3"/>
      <c r="J158" s="3"/>
      <c r="K158" s="3"/>
      <c r="L158" s="3"/>
      <c r="M158" s="3"/>
      <c r="N158" s="3"/>
      <c r="O158" s="3"/>
      <c r="P158" s="3"/>
      <c r="Q158" s="3"/>
      <c r="AC158" s="3"/>
      <c r="AD158" s="3"/>
      <c r="AH158" s="3"/>
      <c r="AI158" s="3"/>
      <c r="AJ158" s="3"/>
      <c r="AK158" s="3"/>
    </row>
    <row r="159">
      <c r="A159" s="3"/>
      <c r="B159" s="3"/>
      <c r="C159" s="3"/>
      <c r="D159" s="3"/>
      <c r="E159" s="3"/>
      <c r="F159" s="3"/>
      <c r="G159" s="3"/>
      <c r="H159" s="3"/>
      <c r="I159" s="3"/>
      <c r="J159" s="3"/>
      <c r="K159" s="3"/>
      <c r="L159" s="3"/>
      <c r="M159" s="3"/>
      <c r="N159" s="3"/>
      <c r="O159" s="3"/>
      <c r="P159" s="3"/>
      <c r="Q159" s="3"/>
      <c r="AC159" s="3"/>
      <c r="AD159" s="3"/>
      <c r="AH159" s="3"/>
      <c r="AI159" s="3"/>
      <c r="AJ159" s="3"/>
      <c r="AK159" s="3"/>
    </row>
    <row r="160">
      <c r="A160" s="3"/>
      <c r="B160" s="3"/>
      <c r="C160" s="3"/>
      <c r="D160" s="3"/>
      <c r="E160" s="3"/>
      <c r="F160" s="3"/>
      <c r="G160" s="3"/>
      <c r="H160" s="3"/>
      <c r="I160" s="3"/>
      <c r="J160" s="3"/>
      <c r="K160" s="3"/>
      <c r="L160" s="3"/>
      <c r="M160" s="3"/>
      <c r="N160" s="3"/>
      <c r="O160" s="3"/>
      <c r="P160" s="3"/>
      <c r="Q160" s="3"/>
      <c r="AC160" s="3"/>
      <c r="AD160" s="3"/>
      <c r="AH160" s="3"/>
      <c r="AI160" s="3"/>
      <c r="AJ160" s="3"/>
      <c r="AK160" s="3"/>
    </row>
    <row r="161">
      <c r="A161" s="3"/>
      <c r="B161" s="3"/>
      <c r="C161" s="3"/>
      <c r="D161" s="3"/>
      <c r="E161" s="3"/>
      <c r="F161" s="3"/>
      <c r="G161" s="3"/>
      <c r="H161" s="3"/>
      <c r="I161" s="3"/>
      <c r="J161" s="3"/>
      <c r="K161" s="3"/>
      <c r="L161" s="3"/>
      <c r="M161" s="3"/>
      <c r="N161" s="3"/>
      <c r="O161" s="3"/>
      <c r="P161" s="3"/>
      <c r="Q161" s="3"/>
      <c r="AC161" s="3"/>
      <c r="AD161" s="3"/>
      <c r="AH161" s="3"/>
      <c r="AI161" s="3"/>
      <c r="AJ161" s="3"/>
      <c r="AK161" s="3"/>
    </row>
    <row r="162">
      <c r="A162" s="3"/>
      <c r="B162" s="3"/>
      <c r="C162" s="3"/>
      <c r="D162" s="3"/>
      <c r="E162" s="3"/>
      <c r="F162" s="3"/>
      <c r="G162" s="3"/>
      <c r="H162" s="3"/>
      <c r="I162" s="3"/>
      <c r="J162" s="3"/>
      <c r="K162" s="3"/>
      <c r="L162" s="3"/>
      <c r="M162" s="3"/>
      <c r="N162" s="3"/>
      <c r="O162" s="3"/>
      <c r="P162" s="3"/>
      <c r="Q162" s="3"/>
      <c r="AC162" s="3"/>
      <c r="AD162" s="3"/>
      <c r="AH162" s="3"/>
      <c r="AI162" s="3"/>
      <c r="AJ162" s="3"/>
      <c r="AK162" s="3"/>
    </row>
    <row r="163">
      <c r="A163" s="3"/>
      <c r="B163" s="3"/>
      <c r="C163" s="3"/>
      <c r="D163" s="3"/>
      <c r="E163" s="3"/>
      <c r="F163" s="3"/>
      <c r="G163" s="3"/>
      <c r="H163" s="3"/>
      <c r="I163" s="3"/>
      <c r="J163" s="3"/>
      <c r="K163" s="3"/>
      <c r="L163" s="3"/>
      <c r="M163" s="3"/>
      <c r="N163" s="3"/>
      <c r="O163" s="3"/>
      <c r="P163" s="3"/>
      <c r="Q163" s="3"/>
      <c r="AC163" s="3"/>
      <c r="AD163" s="3"/>
      <c r="AH163" s="3"/>
      <c r="AI163" s="3"/>
      <c r="AJ163" s="3"/>
      <c r="AK163" s="3"/>
    </row>
    <row r="164">
      <c r="A164" s="3"/>
      <c r="B164" s="3"/>
      <c r="C164" s="3"/>
      <c r="D164" s="3"/>
      <c r="E164" s="3"/>
      <c r="F164" s="3"/>
      <c r="G164" s="3"/>
      <c r="H164" s="3"/>
      <c r="I164" s="3"/>
      <c r="J164" s="3"/>
      <c r="K164" s="3"/>
      <c r="L164" s="3"/>
      <c r="M164" s="3"/>
      <c r="N164" s="3"/>
      <c r="O164" s="3"/>
      <c r="P164" s="3"/>
      <c r="Q164" s="3"/>
      <c r="AC164" s="3"/>
      <c r="AD164" s="3"/>
      <c r="AH164" s="3"/>
      <c r="AI164" s="3"/>
      <c r="AJ164" s="3"/>
      <c r="AK164" s="3"/>
    </row>
    <row r="165">
      <c r="A165" s="3"/>
      <c r="B165" s="3"/>
      <c r="C165" s="3"/>
      <c r="D165" s="3"/>
      <c r="E165" s="3"/>
      <c r="F165" s="3"/>
      <c r="G165" s="3"/>
      <c r="H165" s="3"/>
      <c r="I165" s="3"/>
      <c r="J165" s="3"/>
      <c r="K165" s="3"/>
      <c r="L165" s="3"/>
      <c r="M165" s="3"/>
      <c r="N165" s="3"/>
      <c r="O165" s="3"/>
      <c r="P165" s="3"/>
      <c r="Q165" s="3"/>
      <c r="AC165" s="3"/>
      <c r="AD165" s="3"/>
      <c r="AH165" s="3"/>
      <c r="AI165" s="3"/>
      <c r="AJ165" s="3"/>
      <c r="AK165" s="3"/>
    </row>
    <row r="166">
      <c r="A166" s="3"/>
      <c r="B166" s="3"/>
      <c r="C166" s="3"/>
      <c r="D166" s="3"/>
      <c r="E166" s="3"/>
      <c r="F166" s="3"/>
      <c r="G166" s="3"/>
      <c r="H166" s="3"/>
      <c r="I166" s="3"/>
      <c r="J166" s="3"/>
      <c r="K166" s="3"/>
      <c r="L166" s="3"/>
      <c r="M166" s="3"/>
      <c r="N166" s="3"/>
      <c r="O166" s="3"/>
      <c r="P166" s="3"/>
      <c r="Q166" s="3"/>
      <c r="AC166" s="3"/>
      <c r="AD166" s="3"/>
      <c r="AH166" s="3"/>
      <c r="AI166" s="3"/>
      <c r="AJ166" s="3"/>
      <c r="AK166" s="3"/>
    </row>
    <row r="167">
      <c r="A167" s="3"/>
      <c r="B167" s="3"/>
      <c r="C167" s="3"/>
      <c r="D167" s="3"/>
      <c r="E167" s="3"/>
      <c r="F167" s="3"/>
      <c r="G167" s="3"/>
      <c r="H167" s="3"/>
      <c r="I167" s="3"/>
      <c r="J167" s="3"/>
      <c r="K167" s="3"/>
      <c r="L167" s="3"/>
      <c r="M167" s="3"/>
      <c r="N167" s="3"/>
      <c r="O167" s="3"/>
      <c r="P167" s="3"/>
      <c r="Q167" s="3"/>
      <c r="AC167" s="3"/>
      <c r="AD167" s="3"/>
      <c r="AH167" s="3"/>
      <c r="AI167" s="3"/>
      <c r="AJ167" s="3"/>
      <c r="AK167" s="3"/>
    </row>
    <row r="168">
      <c r="A168" s="3"/>
      <c r="B168" s="3"/>
      <c r="C168" s="3"/>
      <c r="D168" s="3"/>
      <c r="E168" s="3"/>
      <c r="F168" s="3"/>
      <c r="G168" s="3"/>
      <c r="H168" s="3"/>
      <c r="I168" s="3"/>
      <c r="J168" s="3"/>
      <c r="K168" s="3"/>
      <c r="L168" s="3"/>
      <c r="M168" s="3"/>
      <c r="N168" s="3"/>
      <c r="O168" s="3"/>
      <c r="P168" s="3"/>
      <c r="Q168" s="3"/>
      <c r="AC168" s="3"/>
      <c r="AD168" s="3"/>
      <c r="AH168" s="3"/>
      <c r="AI168" s="3"/>
      <c r="AJ168" s="3"/>
      <c r="AK168" s="3"/>
    </row>
    <row r="169">
      <c r="A169" s="3"/>
      <c r="B169" s="3"/>
      <c r="C169" s="3"/>
      <c r="D169" s="3"/>
      <c r="E169" s="3"/>
      <c r="F169" s="3"/>
      <c r="G169" s="3"/>
      <c r="H169" s="3"/>
      <c r="I169" s="3"/>
      <c r="J169" s="3"/>
      <c r="K169" s="3"/>
      <c r="L169" s="3"/>
      <c r="M169" s="3"/>
      <c r="N169" s="3"/>
      <c r="O169" s="3"/>
      <c r="P169" s="3"/>
      <c r="Q169" s="3"/>
      <c r="AC169" s="3"/>
      <c r="AD169" s="3"/>
      <c r="AH169" s="3"/>
      <c r="AI169" s="3"/>
      <c r="AJ169" s="3"/>
      <c r="AK169" s="3"/>
    </row>
    <row r="170">
      <c r="A170" s="3"/>
      <c r="B170" s="3"/>
      <c r="C170" s="3"/>
      <c r="D170" s="3"/>
      <c r="E170" s="3"/>
      <c r="F170" s="3"/>
      <c r="G170" s="3"/>
      <c r="H170" s="3"/>
      <c r="I170" s="3"/>
      <c r="J170" s="3"/>
      <c r="K170" s="3"/>
      <c r="L170" s="3"/>
      <c r="M170" s="3"/>
      <c r="N170" s="3"/>
      <c r="O170" s="3"/>
      <c r="P170" s="3"/>
      <c r="Q170" s="3"/>
      <c r="AC170" s="3"/>
      <c r="AD170" s="3"/>
      <c r="AH170" s="3"/>
      <c r="AI170" s="3"/>
      <c r="AJ170" s="3"/>
      <c r="AK170" s="3"/>
    </row>
    <row r="171">
      <c r="A171" s="3"/>
      <c r="B171" s="3"/>
      <c r="C171" s="3"/>
      <c r="D171" s="3"/>
      <c r="E171" s="3"/>
      <c r="F171" s="3"/>
      <c r="G171" s="3"/>
      <c r="H171" s="3"/>
      <c r="I171" s="3"/>
      <c r="J171" s="3"/>
      <c r="K171" s="3"/>
      <c r="L171" s="3"/>
      <c r="M171" s="3"/>
      <c r="N171" s="3"/>
      <c r="O171" s="3"/>
      <c r="P171" s="3"/>
      <c r="Q171" s="3"/>
      <c r="AC171" s="3"/>
      <c r="AD171" s="3"/>
      <c r="AH171" s="3"/>
      <c r="AI171" s="3"/>
      <c r="AJ171" s="3"/>
      <c r="AK171" s="3"/>
    </row>
    <row r="172">
      <c r="A172" s="3"/>
      <c r="B172" s="3"/>
      <c r="C172" s="3"/>
      <c r="D172" s="3"/>
      <c r="E172" s="3"/>
      <c r="F172" s="3"/>
      <c r="G172" s="3"/>
      <c r="H172" s="3"/>
      <c r="I172" s="3"/>
      <c r="J172" s="3"/>
      <c r="K172" s="3"/>
      <c r="L172" s="3"/>
      <c r="M172" s="3"/>
      <c r="N172" s="3"/>
      <c r="O172" s="3"/>
      <c r="P172" s="3"/>
      <c r="Q172" s="3"/>
      <c r="AC172" s="3"/>
      <c r="AD172" s="3"/>
      <c r="AH172" s="3"/>
      <c r="AI172" s="3"/>
      <c r="AJ172" s="3"/>
      <c r="AK172" s="3"/>
    </row>
    <row r="173">
      <c r="A173" s="3"/>
      <c r="B173" s="3"/>
      <c r="C173" s="3"/>
      <c r="D173" s="3"/>
      <c r="E173" s="3"/>
      <c r="F173" s="3"/>
      <c r="G173" s="3"/>
      <c r="H173" s="3"/>
      <c r="I173" s="3"/>
      <c r="J173" s="3"/>
      <c r="K173" s="3"/>
      <c r="L173" s="3"/>
      <c r="M173" s="3"/>
      <c r="N173" s="3"/>
      <c r="O173" s="3"/>
      <c r="P173" s="3"/>
      <c r="Q173" s="3"/>
      <c r="AC173" s="3"/>
      <c r="AD173" s="3"/>
      <c r="AH173" s="3"/>
      <c r="AI173" s="3"/>
      <c r="AJ173" s="3"/>
      <c r="AK173" s="3"/>
    </row>
    <row r="174">
      <c r="A174" s="3"/>
      <c r="B174" s="3"/>
      <c r="C174" s="3"/>
      <c r="D174" s="3"/>
      <c r="E174" s="3"/>
      <c r="F174" s="3"/>
      <c r="G174" s="3"/>
      <c r="H174" s="3"/>
      <c r="I174" s="3"/>
      <c r="J174" s="3"/>
      <c r="K174" s="3"/>
      <c r="L174" s="3"/>
      <c r="M174" s="3"/>
      <c r="N174" s="3"/>
      <c r="O174" s="3"/>
      <c r="P174" s="3"/>
      <c r="Q174" s="3"/>
      <c r="AC174" s="3"/>
      <c r="AD174" s="3"/>
      <c r="AH174" s="3"/>
      <c r="AI174" s="3"/>
      <c r="AJ174" s="3"/>
      <c r="AK174" s="3"/>
    </row>
    <row r="175">
      <c r="A175" s="3"/>
      <c r="B175" s="3"/>
      <c r="C175" s="3"/>
      <c r="D175" s="3"/>
      <c r="E175" s="3"/>
      <c r="F175" s="3"/>
      <c r="G175" s="3"/>
      <c r="H175" s="3"/>
      <c r="I175" s="3"/>
      <c r="J175" s="3"/>
      <c r="K175" s="3"/>
      <c r="L175" s="3"/>
      <c r="M175" s="3"/>
      <c r="N175" s="3"/>
      <c r="O175" s="3"/>
      <c r="P175" s="3"/>
      <c r="Q175" s="3"/>
      <c r="AC175" s="3"/>
      <c r="AD175" s="3"/>
      <c r="AH175" s="3"/>
      <c r="AI175" s="3"/>
      <c r="AJ175" s="3"/>
      <c r="AK175" s="3"/>
    </row>
    <row r="176">
      <c r="A176" s="3"/>
      <c r="B176" s="3"/>
      <c r="C176" s="3"/>
      <c r="D176" s="3"/>
      <c r="E176" s="3"/>
      <c r="F176" s="3"/>
      <c r="G176" s="3"/>
      <c r="H176" s="3"/>
      <c r="I176" s="3"/>
      <c r="J176" s="3"/>
      <c r="K176" s="3"/>
      <c r="L176" s="3"/>
      <c r="M176" s="3"/>
      <c r="N176" s="3"/>
      <c r="O176" s="3"/>
      <c r="P176" s="3"/>
      <c r="Q176" s="3"/>
      <c r="AC176" s="3"/>
      <c r="AD176" s="3"/>
      <c r="AH176" s="3"/>
      <c r="AI176" s="3"/>
      <c r="AJ176" s="3"/>
      <c r="AK176" s="3"/>
    </row>
    <row r="177">
      <c r="A177" s="3"/>
      <c r="B177" s="3"/>
      <c r="C177" s="3"/>
      <c r="D177" s="3"/>
      <c r="E177" s="3"/>
      <c r="F177" s="3"/>
      <c r="G177" s="3"/>
      <c r="H177" s="3"/>
      <c r="I177" s="3"/>
      <c r="J177" s="3"/>
      <c r="K177" s="3"/>
      <c r="L177" s="3"/>
      <c r="M177" s="3"/>
      <c r="N177" s="3"/>
      <c r="O177" s="3"/>
      <c r="P177" s="3"/>
      <c r="Q177" s="3"/>
      <c r="AC177" s="3"/>
      <c r="AD177" s="3"/>
      <c r="AH177" s="3"/>
      <c r="AI177" s="3"/>
      <c r="AJ177" s="3"/>
      <c r="AK177" s="3"/>
    </row>
    <row r="178">
      <c r="A178" s="3"/>
      <c r="B178" s="3"/>
      <c r="C178" s="3"/>
      <c r="D178" s="3"/>
      <c r="E178" s="3"/>
      <c r="F178" s="3"/>
      <c r="G178" s="3"/>
      <c r="H178" s="3"/>
      <c r="I178" s="3"/>
      <c r="J178" s="3"/>
      <c r="K178" s="3"/>
      <c r="L178" s="3"/>
      <c r="M178" s="3"/>
      <c r="N178" s="3"/>
      <c r="O178" s="3"/>
      <c r="P178" s="3"/>
      <c r="Q178" s="3"/>
      <c r="AC178" s="3"/>
      <c r="AD178" s="3"/>
      <c r="AH178" s="3"/>
      <c r="AI178" s="3"/>
      <c r="AJ178" s="3"/>
      <c r="AK178" s="3"/>
    </row>
    <row r="179">
      <c r="A179" s="3"/>
      <c r="B179" s="3"/>
      <c r="C179" s="3"/>
      <c r="D179" s="3"/>
      <c r="E179" s="3"/>
      <c r="F179" s="3"/>
      <c r="G179" s="3"/>
      <c r="H179" s="3"/>
      <c r="I179" s="3"/>
      <c r="J179" s="3"/>
      <c r="K179" s="3"/>
      <c r="L179" s="3"/>
      <c r="M179" s="3"/>
      <c r="N179" s="3"/>
      <c r="O179" s="3"/>
      <c r="P179" s="3"/>
      <c r="Q179" s="3"/>
      <c r="AC179" s="3"/>
      <c r="AD179" s="3"/>
      <c r="AH179" s="3"/>
      <c r="AI179" s="3"/>
      <c r="AJ179" s="3"/>
      <c r="AK179" s="3"/>
    </row>
    <row r="180">
      <c r="A180" s="3"/>
      <c r="B180" s="3"/>
      <c r="C180" s="3"/>
      <c r="D180" s="3"/>
      <c r="E180" s="3"/>
      <c r="F180" s="3"/>
      <c r="G180" s="3"/>
      <c r="H180" s="3"/>
      <c r="I180" s="3"/>
      <c r="J180" s="3"/>
      <c r="K180" s="3"/>
      <c r="L180" s="3"/>
      <c r="M180" s="3"/>
      <c r="N180" s="3"/>
      <c r="O180" s="3"/>
      <c r="P180" s="3"/>
      <c r="Q180" s="3"/>
      <c r="AC180" s="3"/>
      <c r="AD180" s="3"/>
      <c r="AH180" s="3"/>
      <c r="AI180" s="3"/>
      <c r="AJ180" s="3"/>
      <c r="AK180" s="3"/>
    </row>
    <row r="181">
      <c r="A181" s="3"/>
      <c r="B181" s="3"/>
      <c r="C181" s="3"/>
      <c r="D181" s="3"/>
      <c r="E181" s="3"/>
      <c r="F181" s="3"/>
      <c r="G181" s="3"/>
      <c r="H181" s="3"/>
      <c r="I181" s="3"/>
      <c r="J181" s="3"/>
      <c r="K181" s="3"/>
      <c r="L181" s="3"/>
      <c r="M181" s="3"/>
      <c r="N181" s="3"/>
      <c r="O181" s="3"/>
      <c r="P181" s="3"/>
      <c r="Q181" s="3"/>
      <c r="AC181" s="3"/>
      <c r="AD181" s="3"/>
      <c r="AH181" s="3"/>
      <c r="AI181" s="3"/>
      <c r="AJ181" s="3"/>
      <c r="AK181" s="3"/>
    </row>
    <row r="182">
      <c r="A182" s="3"/>
      <c r="B182" s="3"/>
      <c r="C182" s="3"/>
      <c r="D182" s="3"/>
      <c r="E182" s="3"/>
      <c r="F182" s="3"/>
      <c r="G182" s="3"/>
      <c r="H182" s="3"/>
      <c r="I182" s="3"/>
      <c r="J182" s="3"/>
      <c r="K182" s="3"/>
      <c r="L182" s="3"/>
      <c r="M182" s="3"/>
      <c r="N182" s="3"/>
      <c r="O182" s="3"/>
      <c r="P182" s="3"/>
      <c r="Q182" s="3"/>
      <c r="AC182" s="3"/>
      <c r="AD182" s="3"/>
      <c r="AH182" s="3"/>
      <c r="AI182" s="3"/>
      <c r="AJ182" s="3"/>
      <c r="AK182" s="3"/>
    </row>
    <row r="183">
      <c r="A183" s="3"/>
      <c r="B183" s="3"/>
      <c r="C183" s="3"/>
      <c r="D183" s="3"/>
      <c r="E183" s="3"/>
      <c r="F183" s="3"/>
      <c r="G183" s="3"/>
      <c r="H183" s="3"/>
      <c r="I183" s="3"/>
      <c r="J183" s="3"/>
      <c r="K183" s="3"/>
      <c r="L183" s="3"/>
      <c r="M183" s="3"/>
      <c r="N183" s="3"/>
      <c r="O183" s="3"/>
      <c r="P183" s="3"/>
      <c r="Q183" s="3"/>
      <c r="AC183" s="3"/>
      <c r="AD183" s="3"/>
      <c r="AH183" s="3"/>
      <c r="AI183" s="3"/>
      <c r="AJ183" s="3"/>
      <c r="AK183" s="3"/>
    </row>
    <row r="184">
      <c r="A184" s="3"/>
      <c r="B184" s="3"/>
      <c r="C184" s="3"/>
      <c r="D184" s="3"/>
      <c r="E184" s="3"/>
      <c r="F184" s="3"/>
      <c r="G184" s="3"/>
      <c r="H184" s="3"/>
      <c r="I184" s="3"/>
      <c r="J184" s="3"/>
      <c r="K184" s="3"/>
      <c r="L184" s="3"/>
      <c r="M184" s="3"/>
      <c r="N184" s="3"/>
      <c r="O184" s="3"/>
      <c r="P184" s="3"/>
      <c r="Q184" s="3"/>
      <c r="AC184" s="3"/>
      <c r="AD184" s="3"/>
      <c r="AH184" s="3"/>
      <c r="AI184" s="3"/>
      <c r="AJ184" s="3"/>
      <c r="AK184" s="3"/>
    </row>
    <row r="185">
      <c r="A185" s="3"/>
      <c r="B185" s="3"/>
      <c r="C185" s="3"/>
      <c r="D185" s="3"/>
      <c r="E185" s="3"/>
      <c r="F185" s="3"/>
      <c r="G185" s="3"/>
      <c r="H185" s="3"/>
      <c r="I185" s="3"/>
      <c r="J185" s="3"/>
      <c r="K185" s="3"/>
      <c r="L185" s="3"/>
      <c r="M185" s="3"/>
      <c r="N185" s="3"/>
      <c r="O185" s="3"/>
      <c r="P185" s="3"/>
      <c r="Q185" s="3"/>
      <c r="AC185" s="3"/>
      <c r="AD185" s="3"/>
      <c r="AH185" s="3"/>
      <c r="AI185" s="3"/>
      <c r="AJ185" s="3"/>
      <c r="AK185" s="3"/>
    </row>
    <row r="186">
      <c r="A186" s="3"/>
      <c r="B186" s="3"/>
      <c r="C186" s="3"/>
      <c r="D186" s="3"/>
      <c r="E186" s="3"/>
      <c r="F186" s="3"/>
      <c r="G186" s="3"/>
      <c r="H186" s="3"/>
      <c r="I186" s="3"/>
      <c r="J186" s="3"/>
      <c r="K186" s="3"/>
      <c r="L186" s="3"/>
      <c r="M186" s="3"/>
      <c r="N186" s="3"/>
      <c r="O186" s="3"/>
      <c r="P186" s="3"/>
      <c r="Q186" s="3"/>
      <c r="AC186" s="3"/>
      <c r="AD186" s="3"/>
      <c r="AH186" s="3"/>
      <c r="AI186" s="3"/>
      <c r="AJ186" s="3"/>
      <c r="AK186" s="3"/>
    </row>
    <row r="187">
      <c r="A187" s="3"/>
      <c r="B187" s="3"/>
      <c r="C187" s="3"/>
      <c r="D187" s="3"/>
      <c r="E187" s="3"/>
      <c r="F187" s="3"/>
      <c r="G187" s="3"/>
      <c r="H187" s="3"/>
      <c r="I187" s="3"/>
      <c r="J187" s="3"/>
      <c r="K187" s="3"/>
      <c r="L187" s="3"/>
      <c r="M187" s="3"/>
      <c r="N187" s="3"/>
      <c r="O187" s="3"/>
      <c r="P187" s="3"/>
      <c r="Q187" s="3"/>
      <c r="AC187" s="3"/>
      <c r="AD187" s="3"/>
      <c r="AH187" s="3"/>
      <c r="AI187" s="3"/>
      <c r="AJ187" s="3"/>
      <c r="AK187" s="3"/>
    </row>
    <row r="188">
      <c r="A188" s="3"/>
      <c r="B188" s="3"/>
      <c r="C188" s="3"/>
      <c r="D188" s="3"/>
      <c r="E188" s="3"/>
      <c r="F188" s="3"/>
      <c r="G188" s="3"/>
      <c r="H188" s="3"/>
      <c r="I188" s="3"/>
      <c r="J188" s="3"/>
      <c r="K188" s="3"/>
      <c r="L188" s="3"/>
      <c r="M188" s="3"/>
      <c r="N188" s="3"/>
      <c r="O188" s="3"/>
      <c r="P188" s="3"/>
      <c r="Q188" s="3"/>
      <c r="AC188" s="3"/>
      <c r="AD188" s="3"/>
      <c r="AH188" s="3"/>
      <c r="AI188" s="3"/>
      <c r="AJ188" s="3"/>
      <c r="AK188" s="3"/>
    </row>
    <row r="189">
      <c r="A189" s="3"/>
      <c r="B189" s="3"/>
      <c r="C189" s="3"/>
      <c r="D189" s="3"/>
      <c r="E189" s="3"/>
      <c r="F189" s="3"/>
      <c r="G189" s="3"/>
      <c r="H189" s="3"/>
      <c r="I189" s="3"/>
      <c r="J189" s="3"/>
      <c r="K189" s="3"/>
      <c r="L189" s="3"/>
      <c r="M189" s="3"/>
      <c r="N189" s="3"/>
      <c r="O189" s="3"/>
      <c r="P189" s="3"/>
      <c r="Q189" s="3"/>
      <c r="AC189" s="3"/>
      <c r="AD189" s="3"/>
      <c r="AH189" s="3"/>
      <c r="AI189" s="3"/>
      <c r="AJ189" s="3"/>
      <c r="AK189" s="3"/>
    </row>
    <row r="190">
      <c r="A190" s="3"/>
      <c r="B190" s="3"/>
      <c r="C190" s="3"/>
      <c r="D190" s="3"/>
      <c r="E190" s="3"/>
      <c r="F190" s="3"/>
      <c r="G190" s="3"/>
      <c r="H190" s="3"/>
      <c r="I190" s="3"/>
      <c r="J190" s="3"/>
      <c r="K190" s="3"/>
      <c r="L190" s="3"/>
      <c r="M190" s="3"/>
      <c r="N190" s="3"/>
      <c r="O190" s="3"/>
      <c r="P190" s="3"/>
      <c r="Q190" s="3"/>
      <c r="AC190" s="3"/>
      <c r="AD190" s="3"/>
      <c r="AH190" s="3"/>
      <c r="AI190" s="3"/>
      <c r="AJ190" s="3"/>
      <c r="AK190" s="3"/>
    </row>
    <row r="191">
      <c r="A191" s="3"/>
      <c r="B191" s="3"/>
      <c r="C191" s="3"/>
      <c r="D191" s="3"/>
      <c r="E191" s="3"/>
      <c r="F191" s="3"/>
      <c r="G191" s="3"/>
      <c r="H191" s="3"/>
      <c r="I191" s="3"/>
      <c r="J191" s="3"/>
      <c r="K191" s="3"/>
      <c r="L191" s="3"/>
      <c r="M191" s="3"/>
      <c r="N191" s="3"/>
      <c r="O191" s="3"/>
      <c r="P191" s="3"/>
      <c r="Q191" s="3"/>
      <c r="AC191" s="3"/>
      <c r="AD191" s="3"/>
      <c r="AH191" s="3"/>
      <c r="AI191" s="3"/>
      <c r="AJ191" s="3"/>
      <c r="AK191" s="3"/>
    </row>
    <row r="192">
      <c r="A192" s="3"/>
      <c r="B192" s="3"/>
      <c r="C192" s="3"/>
      <c r="D192" s="3"/>
      <c r="E192" s="3"/>
      <c r="F192" s="3"/>
      <c r="G192" s="3"/>
      <c r="H192" s="3"/>
      <c r="I192" s="3"/>
      <c r="J192" s="3"/>
      <c r="K192" s="3"/>
      <c r="L192" s="3"/>
      <c r="M192" s="3"/>
      <c r="N192" s="3"/>
      <c r="O192" s="3"/>
      <c r="P192" s="3"/>
      <c r="Q192" s="3"/>
      <c r="AC192" s="3"/>
      <c r="AD192" s="3"/>
      <c r="AH192" s="3"/>
      <c r="AI192" s="3"/>
      <c r="AJ192" s="3"/>
      <c r="AK192" s="3"/>
    </row>
    <row r="193">
      <c r="A193" s="3"/>
      <c r="B193" s="3"/>
      <c r="C193" s="3"/>
      <c r="D193" s="3"/>
      <c r="E193" s="3"/>
      <c r="F193" s="3"/>
      <c r="G193" s="3"/>
      <c r="H193" s="3"/>
      <c r="I193" s="3"/>
      <c r="J193" s="3"/>
      <c r="K193" s="3"/>
      <c r="L193" s="3"/>
      <c r="M193" s="3"/>
      <c r="N193" s="3"/>
      <c r="O193" s="3"/>
      <c r="P193" s="3"/>
      <c r="Q193" s="3"/>
      <c r="AC193" s="3"/>
      <c r="AD193" s="3"/>
      <c r="AH193" s="3"/>
      <c r="AI193" s="3"/>
      <c r="AJ193" s="3"/>
      <c r="AK193" s="3"/>
    </row>
    <row r="194">
      <c r="A194" s="3"/>
      <c r="B194" s="3"/>
      <c r="C194" s="3"/>
      <c r="D194" s="3"/>
      <c r="E194" s="3"/>
      <c r="F194" s="3"/>
      <c r="G194" s="3"/>
      <c r="H194" s="3"/>
      <c r="I194" s="3"/>
      <c r="J194" s="3"/>
      <c r="K194" s="3"/>
      <c r="L194" s="3"/>
      <c r="M194" s="3"/>
      <c r="N194" s="3"/>
      <c r="O194" s="3"/>
      <c r="P194" s="3"/>
      <c r="Q194" s="3"/>
      <c r="AC194" s="3"/>
      <c r="AD194" s="3"/>
      <c r="AH194" s="3"/>
      <c r="AI194" s="3"/>
      <c r="AJ194" s="3"/>
      <c r="AK194" s="3"/>
    </row>
    <row r="195">
      <c r="A195" s="3"/>
      <c r="B195" s="3"/>
      <c r="C195" s="3"/>
      <c r="D195" s="3"/>
      <c r="E195" s="3"/>
      <c r="F195" s="3"/>
      <c r="G195" s="3"/>
      <c r="H195" s="3"/>
      <c r="I195" s="3"/>
      <c r="J195" s="3"/>
      <c r="K195" s="3"/>
      <c r="L195" s="3"/>
      <c r="M195" s="3"/>
      <c r="N195" s="3"/>
      <c r="O195" s="3"/>
      <c r="P195" s="3"/>
      <c r="Q195" s="3"/>
      <c r="AC195" s="3"/>
      <c r="AD195" s="3"/>
      <c r="AH195" s="3"/>
      <c r="AI195" s="3"/>
      <c r="AJ195" s="3"/>
      <c r="AK195" s="3"/>
    </row>
    <row r="196">
      <c r="A196" s="3"/>
      <c r="B196" s="3"/>
      <c r="C196" s="3"/>
      <c r="D196" s="3"/>
      <c r="E196" s="3"/>
      <c r="F196" s="3"/>
      <c r="G196" s="3"/>
      <c r="H196" s="3"/>
      <c r="I196" s="3"/>
      <c r="J196" s="3"/>
      <c r="K196" s="3"/>
      <c r="L196" s="3"/>
      <c r="M196" s="3"/>
      <c r="N196" s="3"/>
      <c r="O196" s="3"/>
      <c r="P196" s="3"/>
      <c r="Q196" s="3"/>
      <c r="AC196" s="3"/>
      <c r="AD196" s="3"/>
      <c r="AH196" s="3"/>
      <c r="AI196" s="3"/>
      <c r="AJ196" s="3"/>
      <c r="AK196" s="3"/>
    </row>
    <row r="197">
      <c r="A197" s="3"/>
      <c r="B197" s="3"/>
      <c r="C197" s="3"/>
      <c r="D197" s="3"/>
      <c r="E197" s="3"/>
      <c r="F197" s="3"/>
      <c r="G197" s="3"/>
      <c r="H197" s="3"/>
      <c r="I197" s="3"/>
      <c r="J197" s="3"/>
      <c r="K197" s="3"/>
      <c r="L197" s="3"/>
      <c r="M197" s="3"/>
      <c r="N197" s="3"/>
      <c r="O197" s="3"/>
      <c r="P197" s="3"/>
      <c r="Q197" s="3"/>
      <c r="AC197" s="3"/>
      <c r="AD197" s="3"/>
      <c r="AH197" s="3"/>
      <c r="AI197" s="3"/>
      <c r="AJ197" s="3"/>
      <c r="AK197" s="3"/>
    </row>
    <row r="198">
      <c r="A198" s="3"/>
      <c r="B198" s="3"/>
      <c r="C198" s="3"/>
      <c r="D198" s="3"/>
      <c r="E198" s="3"/>
      <c r="F198" s="3"/>
      <c r="G198" s="3"/>
      <c r="H198" s="3"/>
      <c r="I198" s="3"/>
      <c r="J198" s="3"/>
      <c r="K198" s="3"/>
      <c r="L198" s="3"/>
      <c r="M198" s="3"/>
      <c r="N198" s="3"/>
      <c r="O198" s="3"/>
      <c r="P198" s="3"/>
      <c r="Q198" s="3"/>
      <c r="AC198" s="3"/>
      <c r="AD198" s="3"/>
      <c r="AH198" s="3"/>
      <c r="AI198" s="3"/>
      <c r="AJ198" s="3"/>
      <c r="AK198" s="3"/>
    </row>
    <row r="199">
      <c r="A199" s="3"/>
      <c r="B199" s="3"/>
      <c r="C199" s="3"/>
      <c r="D199" s="3"/>
      <c r="E199" s="3"/>
      <c r="F199" s="3"/>
      <c r="G199" s="3"/>
      <c r="H199" s="3"/>
      <c r="I199" s="3"/>
      <c r="J199" s="3"/>
      <c r="K199" s="3"/>
      <c r="L199" s="3"/>
      <c r="M199" s="3"/>
      <c r="N199" s="3"/>
      <c r="O199" s="3"/>
      <c r="P199" s="3"/>
      <c r="Q199" s="3"/>
      <c r="AC199" s="3"/>
      <c r="AD199" s="3"/>
      <c r="AH199" s="3"/>
      <c r="AI199" s="3"/>
      <c r="AJ199" s="3"/>
      <c r="AK199" s="3"/>
    </row>
    <row r="200">
      <c r="A200" s="3"/>
      <c r="B200" s="3"/>
      <c r="C200" s="3"/>
      <c r="D200" s="3"/>
      <c r="E200" s="3"/>
      <c r="F200" s="3"/>
      <c r="G200" s="3"/>
      <c r="H200" s="3"/>
      <c r="I200" s="3"/>
      <c r="J200" s="3"/>
      <c r="K200" s="3"/>
      <c r="L200" s="3"/>
      <c r="M200" s="3"/>
      <c r="N200" s="3"/>
      <c r="O200" s="3"/>
      <c r="P200" s="3"/>
      <c r="Q200" s="3"/>
      <c r="AC200" s="3"/>
      <c r="AD200" s="3"/>
      <c r="AH200" s="3"/>
      <c r="AI200" s="3"/>
      <c r="AJ200" s="3"/>
      <c r="AK200" s="3"/>
    </row>
    <row r="201">
      <c r="A201" s="3"/>
      <c r="B201" s="3"/>
      <c r="C201" s="3"/>
      <c r="D201" s="3"/>
      <c r="E201" s="3"/>
      <c r="F201" s="3"/>
      <c r="G201" s="3"/>
      <c r="H201" s="3"/>
      <c r="I201" s="3"/>
      <c r="J201" s="3"/>
      <c r="K201" s="3"/>
      <c r="L201" s="3"/>
      <c r="M201" s="3"/>
      <c r="N201" s="3"/>
      <c r="O201" s="3"/>
      <c r="P201" s="3"/>
      <c r="Q201" s="3"/>
      <c r="AC201" s="3"/>
      <c r="AD201" s="3"/>
      <c r="AH201" s="3"/>
      <c r="AI201" s="3"/>
      <c r="AJ201" s="3"/>
      <c r="AK201" s="3"/>
    </row>
    <row r="202">
      <c r="A202" s="3"/>
      <c r="B202" s="3"/>
      <c r="C202" s="3"/>
      <c r="D202" s="3"/>
      <c r="E202" s="3"/>
      <c r="F202" s="3"/>
      <c r="G202" s="3"/>
      <c r="H202" s="3"/>
      <c r="I202" s="3"/>
      <c r="J202" s="3"/>
      <c r="K202" s="3"/>
      <c r="L202" s="3"/>
      <c r="M202" s="3"/>
      <c r="N202" s="3"/>
      <c r="O202" s="3"/>
      <c r="P202" s="3"/>
      <c r="Q202" s="3"/>
      <c r="AC202" s="3"/>
      <c r="AD202" s="3"/>
      <c r="AH202" s="3"/>
      <c r="AI202" s="3"/>
      <c r="AJ202" s="3"/>
      <c r="AK202" s="3"/>
    </row>
    <row r="203">
      <c r="A203" s="3"/>
      <c r="B203" s="3"/>
      <c r="C203" s="3"/>
      <c r="D203" s="3"/>
      <c r="E203" s="3"/>
      <c r="F203" s="3"/>
      <c r="G203" s="3"/>
      <c r="H203" s="3"/>
      <c r="I203" s="3"/>
      <c r="J203" s="3"/>
      <c r="K203" s="3"/>
      <c r="L203" s="3"/>
      <c r="M203" s="3"/>
      <c r="N203" s="3"/>
      <c r="O203" s="3"/>
      <c r="P203" s="3"/>
      <c r="Q203" s="3"/>
      <c r="AC203" s="3"/>
      <c r="AD203" s="3"/>
      <c r="AH203" s="3"/>
      <c r="AI203" s="3"/>
      <c r="AJ203" s="3"/>
      <c r="AK203" s="3"/>
    </row>
    <row r="204">
      <c r="A204" s="3"/>
      <c r="B204" s="3"/>
      <c r="C204" s="3"/>
      <c r="D204" s="3"/>
      <c r="E204" s="3"/>
      <c r="F204" s="3"/>
      <c r="G204" s="3"/>
      <c r="H204" s="3"/>
      <c r="I204" s="3"/>
      <c r="J204" s="3"/>
      <c r="K204" s="3"/>
      <c r="L204" s="3"/>
      <c r="M204" s="3"/>
      <c r="N204" s="3"/>
      <c r="O204" s="3"/>
      <c r="P204" s="3"/>
      <c r="Q204" s="3"/>
      <c r="AC204" s="3"/>
      <c r="AD204" s="3"/>
      <c r="AH204" s="3"/>
      <c r="AI204" s="3"/>
      <c r="AJ204" s="3"/>
      <c r="AK204" s="3"/>
    </row>
    <row r="205">
      <c r="A205" s="3"/>
      <c r="B205" s="3"/>
      <c r="C205" s="3"/>
      <c r="D205" s="3"/>
      <c r="E205" s="3"/>
      <c r="F205" s="3"/>
      <c r="G205" s="3"/>
      <c r="H205" s="3"/>
      <c r="I205" s="3"/>
      <c r="J205" s="3"/>
      <c r="K205" s="3"/>
      <c r="L205" s="3"/>
      <c r="M205" s="3"/>
      <c r="N205" s="3"/>
      <c r="O205" s="3"/>
      <c r="P205" s="3"/>
      <c r="Q205" s="3"/>
      <c r="AC205" s="3"/>
      <c r="AD205" s="3"/>
      <c r="AH205" s="3"/>
      <c r="AI205" s="3"/>
      <c r="AJ205" s="3"/>
      <c r="AK205" s="3"/>
    </row>
    <row r="206">
      <c r="A206" s="3"/>
      <c r="B206" s="3"/>
      <c r="C206" s="3"/>
      <c r="D206" s="3"/>
      <c r="E206" s="3"/>
      <c r="F206" s="3"/>
      <c r="G206" s="3"/>
      <c r="H206" s="3"/>
      <c r="I206" s="3"/>
      <c r="J206" s="3"/>
      <c r="K206" s="3"/>
      <c r="L206" s="3"/>
      <c r="M206" s="3"/>
      <c r="N206" s="3"/>
      <c r="O206" s="3"/>
      <c r="P206" s="3"/>
      <c r="Q206" s="3"/>
      <c r="AC206" s="3"/>
      <c r="AD206" s="3"/>
      <c r="AH206" s="3"/>
      <c r="AI206" s="3"/>
      <c r="AJ206" s="3"/>
      <c r="AK206" s="3"/>
    </row>
    <row r="207">
      <c r="A207" s="3"/>
      <c r="B207" s="3"/>
      <c r="C207" s="3"/>
      <c r="D207" s="3"/>
      <c r="E207" s="3"/>
      <c r="F207" s="3"/>
      <c r="G207" s="3"/>
      <c r="H207" s="3"/>
      <c r="I207" s="3"/>
      <c r="J207" s="3"/>
      <c r="K207" s="3"/>
      <c r="L207" s="3"/>
      <c r="M207" s="3"/>
      <c r="N207" s="3"/>
      <c r="O207" s="3"/>
      <c r="P207" s="3"/>
      <c r="Q207" s="3"/>
      <c r="AC207" s="3"/>
      <c r="AD207" s="3"/>
      <c r="AH207" s="3"/>
      <c r="AI207" s="3"/>
      <c r="AJ207" s="3"/>
      <c r="AK207" s="3"/>
    </row>
    <row r="208">
      <c r="A208" s="3"/>
      <c r="B208" s="3"/>
      <c r="C208" s="3"/>
      <c r="D208" s="3"/>
      <c r="E208" s="3"/>
      <c r="F208" s="3"/>
      <c r="G208" s="3"/>
      <c r="H208" s="3"/>
      <c r="I208" s="3"/>
      <c r="J208" s="3"/>
      <c r="K208" s="3"/>
      <c r="L208" s="3"/>
      <c r="M208" s="3"/>
      <c r="N208" s="3"/>
      <c r="O208" s="3"/>
      <c r="P208" s="3"/>
      <c r="Q208" s="3"/>
      <c r="AC208" s="3"/>
      <c r="AD208" s="3"/>
      <c r="AH208" s="3"/>
      <c r="AI208" s="3"/>
      <c r="AJ208" s="3"/>
      <c r="AK208" s="3"/>
    </row>
    <row r="209">
      <c r="A209" s="3"/>
      <c r="B209" s="3"/>
      <c r="C209" s="3"/>
      <c r="D209" s="3"/>
      <c r="E209" s="3"/>
      <c r="F209" s="3"/>
      <c r="G209" s="3"/>
      <c r="H209" s="3"/>
      <c r="I209" s="3"/>
      <c r="J209" s="3"/>
      <c r="K209" s="3"/>
      <c r="L209" s="3"/>
      <c r="M209" s="3"/>
      <c r="N209" s="3"/>
      <c r="O209" s="3"/>
      <c r="P209" s="3"/>
      <c r="Q209" s="3"/>
      <c r="AC209" s="3"/>
      <c r="AD209" s="3"/>
      <c r="AH209" s="3"/>
      <c r="AI209" s="3"/>
      <c r="AJ209" s="3"/>
      <c r="AK209" s="3"/>
    </row>
    <row r="210">
      <c r="A210" s="3"/>
      <c r="B210" s="3"/>
      <c r="C210" s="3"/>
      <c r="D210" s="3"/>
      <c r="E210" s="3"/>
      <c r="F210" s="3"/>
      <c r="G210" s="3"/>
      <c r="H210" s="3"/>
      <c r="I210" s="3"/>
      <c r="J210" s="3"/>
      <c r="K210" s="3"/>
      <c r="L210" s="3"/>
      <c r="M210" s="3"/>
      <c r="N210" s="3"/>
      <c r="O210" s="3"/>
      <c r="P210" s="3"/>
      <c r="Q210" s="3"/>
      <c r="AC210" s="3"/>
      <c r="AD210" s="3"/>
      <c r="AH210" s="3"/>
      <c r="AI210" s="3"/>
      <c r="AJ210" s="3"/>
      <c r="AK210" s="3"/>
    </row>
    <row r="211">
      <c r="A211" s="3"/>
      <c r="B211" s="3"/>
      <c r="C211" s="3"/>
      <c r="D211" s="3"/>
      <c r="E211" s="3"/>
      <c r="F211" s="3"/>
      <c r="G211" s="3"/>
      <c r="H211" s="3"/>
      <c r="I211" s="3"/>
      <c r="J211" s="3"/>
      <c r="K211" s="3"/>
      <c r="L211" s="3"/>
      <c r="M211" s="3"/>
      <c r="N211" s="3"/>
      <c r="O211" s="3"/>
      <c r="P211" s="3"/>
      <c r="Q211" s="3"/>
      <c r="AC211" s="3"/>
      <c r="AD211" s="3"/>
      <c r="AH211" s="3"/>
      <c r="AI211" s="3"/>
      <c r="AJ211" s="3"/>
      <c r="AK211" s="3"/>
    </row>
    <row r="212">
      <c r="A212" s="3"/>
      <c r="B212" s="3"/>
      <c r="C212" s="3"/>
      <c r="D212" s="3"/>
      <c r="E212" s="3"/>
      <c r="F212" s="3"/>
      <c r="G212" s="3"/>
      <c r="H212" s="3"/>
      <c r="I212" s="3"/>
      <c r="J212" s="3"/>
      <c r="K212" s="3"/>
      <c r="L212" s="3"/>
      <c r="M212" s="3"/>
      <c r="N212" s="3"/>
      <c r="O212" s="3"/>
      <c r="P212" s="3"/>
      <c r="Q212" s="3"/>
      <c r="AC212" s="3"/>
      <c r="AD212" s="3"/>
      <c r="AH212" s="3"/>
      <c r="AI212" s="3"/>
      <c r="AJ212" s="3"/>
      <c r="AK212" s="3"/>
    </row>
    <row r="213">
      <c r="A213" s="3"/>
      <c r="B213" s="3"/>
      <c r="C213" s="3"/>
      <c r="D213" s="3"/>
      <c r="E213" s="3"/>
      <c r="F213" s="3"/>
      <c r="G213" s="3"/>
      <c r="H213" s="3"/>
      <c r="I213" s="3"/>
      <c r="J213" s="3"/>
      <c r="K213" s="3"/>
      <c r="L213" s="3"/>
      <c r="M213" s="3"/>
      <c r="N213" s="3"/>
      <c r="O213" s="3"/>
      <c r="P213" s="3"/>
      <c r="Q213" s="3"/>
      <c r="AC213" s="3"/>
      <c r="AD213" s="3"/>
      <c r="AH213" s="3"/>
      <c r="AI213" s="3"/>
      <c r="AJ213" s="3"/>
      <c r="AK213" s="3"/>
    </row>
    <row r="214">
      <c r="A214" s="3"/>
      <c r="B214" s="3"/>
      <c r="C214" s="3"/>
      <c r="D214" s="3"/>
      <c r="E214" s="3"/>
      <c r="F214" s="3"/>
      <c r="G214" s="3"/>
      <c r="H214" s="3"/>
      <c r="I214" s="3"/>
      <c r="J214" s="3"/>
      <c r="K214" s="3"/>
      <c r="L214" s="3"/>
      <c r="M214" s="3"/>
      <c r="N214" s="3"/>
      <c r="O214" s="3"/>
      <c r="P214" s="3"/>
      <c r="Q214" s="3"/>
      <c r="AC214" s="3"/>
      <c r="AD214" s="3"/>
      <c r="AH214" s="3"/>
      <c r="AI214" s="3"/>
      <c r="AJ214" s="3"/>
      <c r="AK214" s="3"/>
    </row>
    <row r="215">
      <c r="A215" s="3"/>
      <c r="B215" s="3"/>
      <c r="C215" s="3"/>
      <c r="D215" s="3"/>
      <c r="E215" s="3"/>
      <c r="F215" s="3"/>
      <c r="G215" s="3"/>
      <c r="H215" s="3"/>
      <c r="I215" s="3"/>
      <c r="J215" s="3"/>
      <c r="K215" s="3"/>
      <c r="L215" s="3"/>
      <c r="M215" s="3"/>
      <c r="N215" s="3"/>
      <c r="O215" s="3"/>
      <c r="P215" s="3"/>
      <c r="Q215" s="3"/>
      <c r="AC215" s="3"/>
      <c r="AD215" s="3"/>
      <c r="AH215" s="3"/>
      <c r="AI215" s="3"/>
      <c r="AJ215" s="3"/>
      <c r="AK215" s="3"/>
    </row>
    <row r="216">
      <c r="A216" s="3"/>
      <c r="B216" s="3"/>
      <c r="C216" s="3"/>
      <c r="D216" s="3"/>
      <c r="E216" s="3"/>
      <c r="F216" s="3"/>
      <c r="G216" s="3"/>
      <c r="H216" s="3"/>
      <c r="I216" s="3"/>
      <c r="J216" s="3"/>
      <c r="K216" s="3"/>
      <c r="L216" s="3"/>
      <c r="M216" s="3"/>
      <c r="N216" s="3"/>
      <c r="O216" s="3"/>
      <c r="P216" s="3"/>
      <c r="Q216" s="3"/>
      <c r="AC216" s="3"/>
      <c r="AD216" s="3"/>
      <c r="AH216" s="3"/>
      <c r="AI216" s="3"/>
      <c r="AJ216" s="3"/>
      <c r="AK216" s="3"/>
    </row>
    <row r="217">
      <c r="A217" s="3"/>
      <c r="B217" s="3"/>
      <c r="C217" s="3"/>
      <c r="D217" s="3"/>
      <c r="E217" s="3"/>
      <c r="F217" s="3"/>
      <c r="G217" s="3"/>
      <c r="H217" s="3"/>
      <c r="I217" s="3"/>
      <c r="J217" s="3"/>
      <c r="K217" s="3"/>
      <c r="L217" s="3"/>
      <c r="M217" s="3"/>
      <c r="N217" s="3"/>
      <c r="O217" s="3"/>
      <c r="P217" s="3"/>
      <c r="Q217" s="3"/>
      <c r="AC217" s="3"/>
      <c r="AD217" s="3"/>
      <c r="AH217" s="3"/>
      <c r="AI217" s="3"/>
      <c r="AJ217" s="3"/>
      <c r="AK217" s="3"/>
    </row>
    <row r="218">
      <c r="A218" s="3"/>
      <c r="B218" s="3"/>
      <c r="C218" s="3"/>
      <c r="D218" s="3"/>
      <c r="E218" s="3"/>
      <c r="F218" s="3"/>
      <c r="G218" s="3"/>
      <c r="H218" s="3"/>
      <c r="I218" s="3"/>
      <c r="J218" s="3"/>
      <c r="K218" s="3"/>
      <c r="L218" s="3"/>
      <c r="M218" s="3"/>
      <c r="N218" s="3"/>
      <c r="O218" s="3"/>
      <c r="P218" s="3"/>
      <c r="Q218" s="3"/>
      <c r="AC218" s="3"/>
      <c r="AD218" s="3"/>
      <c r="AH218" s="3"/>
      <c r="AI218" s="3"/>
      <c r="AJ218" s="3"/>
      <c r="AK218" s="3"/>
    </row>
    <row r="219">
      <c r="A219" s="3"/>
      <c r="B219" s="3"/>
      <c r="C219" s="3"/>
      <c r="D219" s="3"/>
      <c r="E219" s="3"/>
      <c r="F219" s="3"/>
      <c r="G219" s="3"/>
      <c r="H219" s="3"/>
      <c r="I219" s="3"/>
      <c r="J219" s="3"/>
      <c r="K219" s="3"/>
      <c r="L219" s="3"/>
      <c r="M219" s="3"/>
      <c r="N219" s="3"/>
      <c r="O219" s="3"/>
      <c r="P219" s="3"/>
      <c r="Q219" s="3"/>
      <c r="AC219" s="3"/>
      <c r="AD219" s="3"/>
      <c r="AH219" s="3"/>
      <c r="AI219" s="3"/>
      <c r="AJ219" s="3"/>
      <c r="AK219" s="3"/>
    </row>
    <row r="220">
      <c r="A220" s="3"/>
      <c r="B220" s="3"/>
      <c r="C220" s="3"/>
      <c r="D220" s="3"/>
      <c r="E220" s="3"/>
      <c r="F220" s="3"/>
      <c r="G220" s="3"/>
      <c r="H220" s="3"/>
      <c r="I220" s="3"/>
      <c r="J220" s="3"/>
      <c r="K220" s="3"/>
      <c r="L220" s="3"/>
      <c r="M220" s="3"/>
      <c r="N220" s="3"/>
      <c r="O220" s="3"/>
      <c r="P220" s="3"/>
      <c r="Q220" s="3"/>
      <c r="AC220" s="3"/>
      <c r="AD220" s="3"/>
      <c r="AH220" s="3"/>
      <c r="AI220" s="3"/>
      <c r="AJ220" s="3"/>
      <c r="AK220" s="3"/>
    </row>
    <row r="221">
      <c r="A221" s="3"/>
      <c r="B221" s="3"/>
      <c r="C221" s="3"/>
      <c r="D221" s="3"/>
      <c r="E221" s="3"/>
      <c r="F221" s="3"/>
      <c r="G221" s="3"/>
      <c r="H221" s="3"/>
      <c r="I221" s="3"/>
      <c r="J221" s="3"/>
      <c r="K221" s="3"/>
      <c r="L221" s="3"/>
      <c r="M221" s="3"/>
      <c r="N221" s="3"/>
      <c r="O221" s="3"/>
      <c r="P221" s="3"/>
      <c r="Q221" s="3"/>
      <c r="AC221" s="3"/>
      <c r="AD221" s="3"/>
      <c r="AH221" s="3"/>
      <c r="AI221" s="3"/>
      <c r="AJ221" s="3"/>
      <c r="AK221" s="3"/>
    </row>
    <row r="222">
      <c r="A222" s="3"/>
      <c r="B222" s="3"/>
      <c r="C222" s="3"/>
      <c r="D222" s="3"/>
      <c r="E222" s="3"/>
      <c r="F222" s="3"/>
      <c r="G222" s="3"/>
      <c r="H222" s="3"/>
      <c r="I222" s="3"/>
      <c r="J222" s="3"/>
      <c r="K222" s="3"/>
      <c r="L222" s="3"/>
      <c r="M222" s="3"/>
      <c r="N222" s="3"/>
      <c r="O222" s="3"/>
      <c r="P222" s="3"/>
      <c r="Q222" s="3"/>
      <c r="AC222" s="3"/>
      <c r="AD222" s="3"/>
      <c r="AH222" s="3"/>
      <c r="AI222" s="3"/>
      <c r="AJ222" s="3"/>
      <c r="AK222" s="3"/>
    </row>
    <row r="223">
      <c r="A223" s="3"/>
      <c r="B223" s="3"/>
      <c r="C223" s="3"/>
      <c r="D223" s="3"/>
      <c r="E223" s="3"/>
      <c r="F223" s="3"/>
      <c r="G223" s="3"/>
      <c r="H223" s="3"/>
      <c r="I223" s="3"/>
      <c r="J223" s="3"/>
      <c r="K223" s="3"/>
      <c r="L223" s="3"/>
      <c r="M223" s="3"/>
      <c r="N223" s="3"/>
      <c r="O223" s="3"/>
      <c r="P223" s="3"/>
      <c r="Q223" s="3"/>
      <c r="AC223" s="3"/>
      <c r="AD223" s="3"/>
      <c r="AH223" s="3"/>
      <c r="AI223" s="3"/>
      <c r="AJ223" s="3"/>
      <c r="AK223" s="3"/>
    </row>
    <row r="224">
      <c r="A224" s="3"/>
      <c r="B224" s="3"/>
      <c r="C224" s="3"/>
      <c r="D224" s="3"/>
      <c r="E224" s="3"/>
      <c r="F224" s="3"/>
      <c r="G224" s="3"/>
      <c r="H224" s="3"/>
      <c r="I224" s="3"/>
      <c r="J224" s="3"/>
      <c r="K224" s="3"/>
      <c r="L224" s="3"/>
      <c r="M224" s="3"/>
      <c r="N224" s="3"/>
      <c r="O224" s="3"/>
      <c r="P224" s="3"/>
      <c r="Q224" s="3"/>
      <c r="AC224" s="3"/>
      <c r="AD224" s="3"/>
      <c r="AH224" s="3"/>
      <c r="AI224" s="3"/>
      <c r="AJ224" s="3"/>
      <c r="AK224" s="3"/>
    </row>
    <row r="225">
      <c r="A225" s="3"/>
      <c r="B225" s="3"/>
      <c r="C225" s="3"/>
      <c r="D225" s="3"/>
      <c r="E225" s="3"/>
      <c r="F225" s="3"/>
      <c r="G225" s="3"/>
      <c r="H225" s="3"/>
      <c r="I225" s="3"/>
      <c r="J225" s="3"/>
      <c r="K225" s="3"/>
      <c r="L225" s="3"/>
      <c r="M225" s="3"/>
      <c r="N225" s="3"/>
      <c r="O225" s="3"/>
      <c r="P225" s="3"/>
      <c r="Q225" s="3"/>
      <c r="AC225" s="3"/>
      <c r="AD225" s="3"/>
      <c r="AH225" s="3"/>
      <c r="AI225" s="3"/>
      <c r="AJ225" s="3"/>
      <c r="AK225" s="3"/>
    </row>
    <row r="226">
      <c r="A226" s="3"/>
      <c r="B226" s="3"/>
      <c r="C226" s="3"/>
      <c r="D226" s="3"/>
      <c r="E226" s="3"/>
      <c r="F226" s="3"/>
      <c r="G226" s="3"/>
      <c r="H226" s="3"/>
      <c r="I226" s="3"/>
      <c r="J226" s="3"/>
      <c r="K226" s="3"/>
      <c r="L226" s="3"/>
      <c r="M226" s="3"/>
      <c r="N226" s="3"/>
      <c r="O226" s="3"/>
      <c r="P226" s="3"/>
      <c r="Q226" s="3"/>
      <c r="AC226" s="3"/>
      <c r="AD226" s="3"/>
      <c r="AH226" s="3"/>
      <c r="AI226" s="3"/>
      <c r="AJ226" s="3"/>
      <c r="AK226" s="3"/>
    </row>
    <row r="227">
      <c r="A227" s="3"/>
      <c r="B227" s="3"/>
      <c r="C227" s="3"/>
      <c r="D227" s="3"/>
      <c r="E227" s="3"/>
      <c r="F227" s="3"/>
      <c r="G227" s="3"/>
      <c r="H227" s="3"/>
      <c r="I227" s="3"/>
      <c r="J227" s="3"/>
      <c r="K227" s="3"/>
      <c r="L227" s="3"/>
      <c r="M227" s="3"/>
      <c r="N227" s="3"/>
      <c r="O227" s="3"/>
      <c r="P227" s="3"/>
      <c r="Q227" s="3"/>
      <c r="AC227" s="3"/>
      <c r="AD227" s="3"/>
      <c r="AH227" s="3"/>
      <c r="AI227" s="3"/>
      <c r="AJ227" s="3"/>
      <c r="AK227" s="3"/>
    </row>
    <row r="228">
      <c r="A228" s="3"/>
      <c r="B228" s="3"/>
      <c r="C228" s="3"/>
      <c r="D228" s="3"/>
      <c r="E228" s="3"/>
      <c r="F228" s="3"/>
      <c r="G228" s="3"/>
      <c r="H228" s="3"/>
      <c r="I228" s="3"/>
      <c r="J228" s="3"/>
      <c r="K228" s="3"/>
      <c r="L228" s="3"/>
      <c r="M228" s="3"/>
      <c r="N228" s="3"/>
      <c r="O228" s="3"/>
      <c r="P228" s="3"/>
      <c r="Q228" s="3"/>
      <c r="AC228" s="3"/>
      <c r="AD228" s="3"/>
      <c r="AH228" s="3"/>
      <c r="AI228" s="3"/>
      <c r="AJ228" s="3"/>
      <c r="AK228" s="3"/>
    </row>
    <row r="229">
      <c r="A229" s="3"/>
      <c r="B229" s="3"/>
      <c r="C229" s="3"/>
      <c r="D229" s="3"/>
      <c r="E229" s="3"/>
      <c r="F229" s="3"/>
      <c r="G229" s="3"/>
      <c r="H229" s="3"/>
      <c r="I229" s="3"/>
      <c r="J229" s="3"/>
      <c r="K229" s="3"/>
      <c r="L229" s="3"/>
      <c r="M229" s="3"/>
      <c r="N229" s="3"/>
      <c r="O229" s="3"/>
      <c r="P229" s="3"/>
      <c r="Q229" s="3"/>
      <c r="AC229" s="3"/>
      <c r="AD229" s="3"/>
      <c r="AH229" s="3"/>
      <c r="AI229" s="3"/>
      <c r="AJ229" s="3"/>
      <c r="AK229" s="3"/>
    </row>
    <row r="230">
      <c r="A230" s="3"/>
      <c r="B230" s="3"/>
      <c r="C230" s="3"/>
      <c r="D230" s="3"/>
      <c r="E230" s="3"/>
      <c r="F230" s="3"/>
      <c r="G230" s="3"/>
      <c r="H230" s="3"/>
      <c r="I230" s="3"/>
      <c r="J230" s="3"/>
      <c r="K230" s="3"/>
      <c r="L230" s="3"/>
      <c r="M230" s="3"/>
      <c r="N230" s="3"/>
      <c r="O230" s="3"/>
      <c r="P230" s="3"/>
      <c r="Q230" s="3"/>
      <c r="AC230" s="3"/>
      <c r="AD230" s="3"/>
      <c r="AH230" s="3"/>
      <c r="AI230" s="3"/>
      <c r="AJ230" s="3"/>
      <c r="AK230" s="3"/>
    </row>
    <row r="231">
      <c r="A231" s="3"/>
      <c r="B231" s="3"/>
      <c r="C231" s="3"/>
      <c r="D231" s="3"/>
      <c r="E231" s="3"/>
      <c r="F231" s="3"/>
      <c r="G231" s="3"/>
      <c r="H231" s="3"/>
      <c r="I231" s="3"/>
      <c r="J231" s="3"/>
      <c r="K231" s="3"/>
      <c r="L231" s="3"/>
      <c r="M231" s="3"/>
      <c r="N231" s="3"/>
      <c r="O231" s="3"/>
      <c r="P231" s="3"/>
      <c r="Q231" s="3"/>
      <c r="AC231" s="3"/>
      <c r="AD231" s="3"/>
      <c r="AH231" s="3"/>
      <c r="AI231" s="3"/>
      <c r="AJ231" s="3"/>
      <c r="AK231" s="3"/>
    </row>
    <row r="232">
      <c r="A232" s="3"/>
      <c r="B232" s="3"/>
      <c r="C232" s="3"/>
      <c r="D232" s="3"/>
      <c r="E232" s="3"/>
      <c r="F232" s="3"/>
      <c r="G232" s="3"/>
      <c r="H232" s="3"/>
      <c r="I232" s="3"/>
      <c r="J232" s="3"/>
      <c r="K232" s="3"/>
      <c r="L232" s="3"/>
      <c r="M232" s="3"/>
      <c r="N232" s="3"/>
      <c r="O232" s="3"/>
      <c r="P232" s="3"/>
      <c r="Q232" s="3"/>
      <c r="AC232" s="3"/>
      <c r="AD232" s="3"/>
      <c r="AH232" s="3"/>
      <c r="AI232" s="3"/>
      <c r="AJ232" s="3"/>
      <c r="AK232" s="3"/>
    </row>
    <row r="233">
      <c r="A233" s="3"/>
      <c r="B233" s="3"/>
      <c r="C233" s="3"/>
      <c r="D233" s="3"/>
      <c r="E233" s="3"/>
      <c r="F233" s="3"/>
      <c r="G233" s="3"/>
      <c r="H233" s="3"/>
      <c r="I233" s="3"/>
      <c r="J233" s="3"/>
      <c r="K233" s="3"/>
      <c r="L233" s="3"/>
      <c r="M233" s="3"/>
      <c r="N233" s="3"/>
      <c r="O233" s="3"/>
      <c r="P233" s="3"/>
      <c r="Q233" s="3"/>
      <c r="AC233" s="3"/>
      <c r="AD233" s="3"/>
      <c r="AH233" s="3"/>
      <c r="AI233" s="3"/>
      <c r="AJ233" s="3"/>
      <c r="AK233" s="3"/>
    </row>
    <row r="234">
      <c r="A234" s="3"/>
      <c r="B234" s="3"/>
      <c r="C234" s="3"/>
      <c r="D234" s="3"/>
      <c r="E234" s="3"/>
      <c r="F234" s="3"/>
      <c r="G234" s="3"/>
      <c r="H234" s="3"/>
      <c r="I234" s="3"/>
      <c r="J234" s="3"/>
      <c r="K234" s="3"/>
      <c r="L234" s="3"/>
      <c r="M234" s="3"/>
      <c r="N234" s="3"/>
      <c r="O234" s="3"/>
      <c r="P234" s="3"/>
      <c r="Q234" s="3"/>
      <c r="AC234" s="3"/>
      <c r="AD234" s="3"/>
      <c r="AH234" s="3"/>
      <c r="AI234" s="3"/>
      <c r="AJ234" s="3"/>
      <c r="AK234" s="3"/>
    </row>
    <row r="235">
      <c r="A235" s="3"/>
      <c r="B235" s="3"/>
      <c r="C235" s="3"/>
      <c r="D235" s="3"/>
      <c r="E235" s="3"/>
      <c r="F235" s="3"/>
      <c r="G235" s="3"/>
      <c r="H235" s="3"/>
      <c r="I235" s="3"/>
      <c r="J235" s="3"/>
      <c r="K235" s="3"/>
      <c r="L235" s="3"/>
      <c r="M235" s="3"/>
      <c r="N235" s="3"/>
      <c r="O235" s="3"/>
      <c r="P235" s="3"/>
      <c r="Q235" s="3"/>
      <c r="AC235" s="3"/>
      <c r="AD235" s="3"/>
      <c r="AH235" s="3"/>
      <c r="AI235" s="3"/>
      <c r="AJ235" s="3"/>
      <c r="AK235" s="3"/>
    </row>
    <row r="236">
      <c r="A236" s="3"/>
      <c r="B236" s="3"/>
      <c r="C236" s="3"/>
      <c r="D236" s="3"/>
      <c r="E236" s="3"/>
      <c r="F236" s="3"/>
      <c r="G236" s="3"/>
      <c r="H236" s="3"/>
      <c r="I236" s="3"/>
      <c r="J236" s="3"/>
      <c r="K236" s="3"/>
      <c r="L236" s="3"/>
      <c r="M236" s="3"/>
      <c r="N236" s="3"/>
      <c r="O236" s="3"/>
      <c r="P236" s="3"/>
      <c r="Q236" s="3"/>
      <c r="AC236" s="3"/>
      <c r="AD236" s="3"/>
      <c r="AH236" s="3"/>
      <c r="AI236" s="3"/>
      <c r="AJ236" s="3"/>
      <c r="AK236" s="3"/>
    </row>
    <row r="237">
      <c r="A237" s="3"/>
      <c r="B237" s="3"/>
      <c r="C237" s="3"/>
      <c r="D237" s="3"/>
      <c r="E237" s="3"/>
      <c r="F237" s="3"/>
      <c r="G237" s="3"/>
      <c r="H237" s="3"/>
      <c r="I237" s="3"/>
      <c r="J237" s="3"/>
      <c r="K237" s="3"/>
      <c r="L237" s="3"/>
      <c r="M237" s="3"/>
      <c r="N237" s="3"/>
      <c r="O237" s="3"/>
      <c r="P237" s="3"/>
      <c r="Q237" s="3"/>
      <c r="AC237" s="3"/>
      <c r="AD237" s="3"/>
      <c r="AH237" s="3"/>
      <c r="AI237" s="3"/>
      <c r="AJ237" s="3"/>
      <c r="AK237" s="3"/>
    </row>
    <row r="238">
      <c r="A238" s="3"/>
      <c r="B238" s="3"/>
      <c r="C238" s="3"/>
      <c r="D238" s="3"/>
      <c r="E238" s="3"/>
      <c r="F238" s="3"/>
      <c r="G238" s="3"/>
      <c r="H238" s="3"/>
      <c r="I238" s="3"/>
      <c r="J238" s="3"/>
      <c r="K238" s="3"/>
      <c r="L238" s="3"/>
      <c r="M238" s="3"/>
      <c r="N238" s="3"/>
      <c r="O238" s="3"/>
      <c r="P238" s="3"/>
      <c r="Q238" s="3"/>
      <c r="AC238" s="3"/>
      <c r="AD238" s="3"/>
      <c r="AH238" s="3"/>
      <c r="AI238" s="3"/>
      <c r="AJ238" s="3"/>
      <c r="AK238" s="3"/>
    </row>
    <row r="239">
      <c r="A239" s="3"/>
      <c r="B239" s="3"/>
      <c r="C239" s="3"/>
      <c r="D239" s="3"/>
      <c r="E239" s="3"/>
      <c r="F239" s="3"/>
      <c r="G239" s="3"/>
      <c r="H239" s="3"/>
      <c r="I239" s="3"/>
      <c r="J239" s="3"/>
      <c r="K239" s="3"/>
      <c r="L239" s="3"/>
      <c r="M239" s="3"/>
      <c r="N239" s="3"/>
      <c r="O239" s="3"/>
      <c r="P239" s="3"/>
      <c r="Q239" s="3"/>
      <c r="AC239" s="3"/>
      <c r="AD239" s="3"/>
      <c r="AH239" s="3"/>
      <c r="AI239" s="3"/>
      <c r="AJ239" s="3"/>
      <c r="AK239" s="3"/>
    </row>
    <row r="240">
      <c r="A240" s="3"/>
      <c r="B240" s="3"/>
      <c r="C240" s="3"/>
      <c r="D240" s="3"/>
      <c r="E240" s="3"/>
      <c r="F240" s="3"/>
      <c r="G240" s="3"/>
      <c r="H240" s="3"/>
      <c r="I240" s="3"/>
      <c r="J240" s="3"/>
      <c r="K240" s="3"/>
      <c r="L240" s="3"/>
      <c r="M240" s="3"/>
      <c r="N240" s="3"/>
      <c r="O240" s="3"/>
      <c r="P240" s="3"/>
      <c r="Q240" s="3"/>
      <c r="AC240" s="3"/>
      <c r="AD240" s="3"/>
      <c r="AH240" s="3"/>
      <c r="AI240" s="3"/>
      <c r="AJ240" s="3"/>
      <c r="AK240" s="3"/>
    </row>
    <row r="241">
      <c r="A241" s="3"/>
      <c r="B241" s="3"/>
      <c r="C241" s="3"/>
      <c r="D241" s="3"/>
      <c r="E241" s="3"/>
      <c r="F241" s="3"/>
      <c r="G241" s="3"/>
      <c r="H241" s="3"/>
      <c r="I241" s="3"/>
      <c r="J241" s="3"/>
      <c r="K241" s="3"/>
      <c r="L241" s="3"/>
      <c r="M241" s="3"/>
      <c r="N241" s="3"/>
      <c r="O241" s="3"/>
      <c r="P241" s="3"/>
      <c r="Q241" s="3"/>
      <c r="AC241" s="3"/>
      <c r="AD241" s="3"/>
      <c r="AH241" s="3"/>
      <c r="AI241" s="3"/>
      <c r="AJ241" s="3"/>
      <c r="AK241" s="3"/>
    </row>
    <row r="242">
      <c r="A242" s="3"/>
      <c r="B242" s="3"/>
      <c r="C242" s="3"/>
      <c r="D242" s="3"/>
      <c r="E242" s="3"/>
      <c r="F242" s="3"/>
      <c r="G242" s="3"/>
      <c r="H242" s="3"/>
      <c r="I242" s="3"/>
      <c r="J242" s="3"/>
      <c r="K242" s="3"/>
      <c r="L242" s="3"/>
      <c r="M242" s="3"/>
      <c r="N242" s="3"/>
      <c r="O242" s="3"/>
      <c r="P242" s="3"/>
      <c r="Q242" s="3"/>
      <c r="AC242" s="3"/>
      <c r="AD242" s="3"/>
      <c r="AH242" s="3"/>
      <c r="AI242" s="3"/>
      <c r="AJ242" s="3"/>
      <c r="AK242" s="3"/>
    </row>
    <row r="243">
      <c r="A243" s="3"/>
      <c r="B243" s="3"/>
      <c r="C243" s="3"/>
      <c r="D243" s="3"/>
      <c r="E243" s="3"/>
      <c r="F243" s="3"/>
      <c r="G243" s="3"/>
      <c r="H243" s="3"/>
      <c r="I243" s="3"/>
      <c r="J243" s="3"/>
      <c r="K243" s="3"/>
      <c r="L243" s="3"/>
      <c r="M243" s="3"/>
      <c r="N243" s="3"/>
      <c r="O243" s="3"/>
      <c r="P243" s="3"/>
      <c r="Q243" s="3"/>
      <c r="AC243" s="3"/>
      <c r="AD243" s="3"/>
      <c r="AH243" s="3"/>
      <c r="AI243" s="3"/>
      <c r="AJ243" s="3"/>
      <c r="AK243" s="3"/>
    </row>
    <row r="244">
      <c r="A244" s="3"/>
      <c r="B244" s="3"/>
      <c r="C244" s="3"/>
      <c r="D244" s="3"/>
      <c r="E244" s="3"/>
      <c r="F244" s="3"/>
      <c r="G244" s="3"/>
      <c r="H244" s="3"/>
      <c r="I244" s="3"/>
      <c r="J244" s="3"/>
      <c r="K244" s="3"/>
      <c r="L244" s="3"/>
      <c r="M244" s="3"/>
      <c r="N244" s="3"/>
      <c r="O244" s="3"/>
      <c r="P244" s="3"/>
      <c r="Q244" s="3"/>
      <c r="AC244" s="3"/>
      <c r="AD244" s="3"/>
      <c r="AH244" s="3"/>
      <c r="AI244" s="3"/>
      <c r="AJ244" s="3"/>
      <c r="AK244" s="3"/>
    </row>
    <row r="245">
      <c r="A245" s="3"/>
      <c r="B245" s="3"/>
      <c r="C245" s="3"/>
      <c r="D245" s="3"/>
      <c r="E245" s="3"/>
      <c r="F245" s="3"/>
      <c r="G245" s="3"/>
      <c r="H245" s="3"/>
      <c r="I245" s="3"/>
      <c r="J245" s="3"/>
      <c r="K245" s="3"/>
      <c r="L245" s="3"/>
      <c r="M245" s="3"/>
      <c r="N245" s="3"/>
      <c r="O245" s="3"/>
      <c r="P245" s="3"/>
      <c r="Q245" s="3"/>
      <c r="AC245" s="3"/>
      <c r="AD245" s="3"/>
      <c r="AH245" s="3"/>
      <c r="AI245" s="3"/>
      <c r="AJ245" s="3"/>
      <c r="AK245" s="3"/>
    </row>
    <row r="246">
      <c r="A246" s="3"/>
      <c r="B246" s="3"/>
      <c r="C246" s="3"/>
      <c r="D246" s="3"/>
      <c r="E246" s="3"/>
      <c r="F246" s="3"/>
      <c r="G246" s="3"/>
      <c r="H246" s="3"/>
      <c r="I246" s="3"/>
      <c r="J246" s="3"/>
      <c r="K246" s="3"/>
      <c r="L246" s="3"/>
      <c r="M246" s="3"/>
      <c r="N246" s="3"/>
      <c r="O246" s="3"/>
      <c r="P246" s="3"/>
      <c r="Q246" s="3"/>
      <c r="AC246" s="3"/>
      <c r="AD246" s="3"/>
      <c r="AH246" s="3"/>
      <c r="AI246" s="3"/>
      <c r="AJ246" s="3"/>
      <c r="AK246" s="3"/>
    </row>
    <row r="247">
      <c r="A247" s="3"/>
      <c r="B247" s="3"/>
      <c r="C247" s="3"/>
      <c r="D247" s="3"/>
      <c r="E247" s="3"/>
      <c r="F247" s="3"/>
      <c r="G247" s="3"/>
      <c r="H247" s="3"/>
      <c r="I247" s="3"/>
      <c r="J247" s="3"/>
      <c r="K247" s="3"/>
      <c r="L247" s="3"/>
      <c r="M247" s="3"/>
      <c r="N247" s="3"/>
      <c r="O247" s="3"/>
      <c r="P247" s="3"/>
      <c r="Q247" s="3"/>
      <c r="AC247" s="3"/>
      <c r="AD247" s="3"/>
      <c r="AH247" s="3"/>
      <c r="AI247" s="3"/>
      <c r="AJ247" s="3"/>
      <c r="AK247" s="3"/>
    </row>
    <row r="248">
      <c r="A248" s="3"/>
      <c r="B248" s="3"/>
      <c r="C248" s="3"/>
      <c r="D248" s="3"/>
      <c r="E248" s="3"/>
      <c r="F248" s="3"/>
      <c r="G248" s="3"/>
      <c r="H248" s="3"/>
      <c r="I248" s="3"/>
      <c r="J248" s="3"/>
      <c r="K248" s="3"/>
      <c r="L248" s="3"/>
      <c r="M248" s="3"/>
      <c r="N248" s="3"/>
      <c r="O248" s="3"/>
      <c r="P248" s="3"/>
      <c r="Q248" s="3"/>
      <c r="AC248" s="3"/>
      <c r="AD248" s="3"/>
      <c r="AH248" s="3"/>
      <c r="AI248" s="3"/>
      <c r="AJ248" s="3"/>
      <c r="AK248" s="3"/>
    </row>
    <row r="249">
      <c r="A249" s="3"/>
      <c r="B249" s="3"/>
      <c r="C249" s="3"/>
      <c r="D249" s="3"/>
      <c r="E249" s="3"/>
      <c r="F249" s="3"/>
      <c r="G249" s="3"/>
      <c r="H249" s="3"/>
      <c r="I249" s="3"/>
      <c r="J249" s="3"/>
      <c r="K249" s="3"/>
      <c r="L249" s="3"/>
      <c r="M249" s="3"/>
      <c r="N249" s="3"/>
      <c r="O249" s="3"/>
      <c r="P249" s="3"/>
      <c r="Q249" s="3"/>
      <c r="AC249" s="3"/>
      <c r="AD249" s="3"/>
      <c r="AH249" s="3"/>
      <c r="AI249" s="3"/>
      <c r="AJ249" s="3"/>
      <c r="AK249" s="3"/>
    </row>
    <row r="250">
      <c r="A250" s="3"/>
      <c r="B250" s="3"/>
      <c r="C250" s="3"/>
      <c r="D250" s="3"/>
      <c r="E250" s="3"/>
      <c r="F250" s="3"/>
      <c r="G250" s="3"/>
      <c r="H250" s="3"/>
      <c r="I250" s="3"/>
      <c r="J250" s="3"/>
      <c r="K250" s="3"/>
      <c r="L250" s="3"/>
      <c r="M250" s="3"/>
      <c r="N250" s="3"/>
      <c r="O250" s="3"/>
      <c r="P250" s="3"/>
      <c r="Q250" s="3"/>
      <c r="AC250" s="3"/>
      <c r="AD250" s="3"/>
      <c r="AH250" s="3"/>
      <c r="AI250" s="3"/>
      <c r="AJ250" s="3"/>
      <c r="AK250" s="3"/>
    </row>
    <row r="251">
      <c r="A251" s="3"/>
      <c r="B251" s="3"/>
      <c r="C251" s="3"/>
      <c r="D251" s="3"/>
      <c r="E251" s="3"/>
      <c r="F251" s="3"/>
      <c r="G251" s="3"/>
      <c r="H251" s="3"/>
      <c r="I251" s="3"/>
      <c r="J251" s="3"/>
      <c r="K251" s="3"/>
      <c r="L251" s="3"/>
      <c r="M251" s="3"/>
      <c r="N251" s="3"/>
      <c r="O251" s="3"/>
      <c r="P251" s="3"/>
      <c r="Q251" s="3"/>
      <c r="AC251" s="3"/>
      <c r="AD251" s="3"/>
      <c r="AH251" s="3"/>
      <c r="AI251" s="3"/>
      <c r="AJ251" s="3"/>
      <c r="AK251" s="3"/>
    </row>
    <row r="252">
      <c r="A252" s="3"/>
      <c r="B252" s="3"/>
      <c r="C252" s="3"/>
      <c r="D252" s="3"/>
      <c r="E252" s="3"/>
      <c r="F252" s="3"/>
      <c r="G252" s="3"/>
      <c r="H252" s="3"/>
      <c r="I252" s="3"/>
      <c r="J252" s="3"/>
      <c r="K252" s="3"/>
      <c r="L252" s="3"/>
      <c r="M252" s="3"/>
      <c r="N252" s="3"/>
      <c r="O252" s="3"/>
      <c r="P252" s="3"/>
      <c r="Q252" s="3"/>
      <c r="AC252" s="3"/>
      <c r="AD252" s="3"/>
      <c r="AH252" s="3"/>
      <c r="AI252" s="3"/>
      <c r="AJ252" s="3"/>
      <c r="AK252" s="3"/>
    </row>
    <row r="253">
      <c r="A253" s="3"/>
      <c r="B253" s="3"/>
      <c r="C253" s="3"/>
      <c r="D253" s="3"/>
      <c r="E253" s="3"/>
      <c r="F253" s="3"/>
      <c r="G253" s="3"/>
      <c r="H253" s="3"/>
      <c r="I253" s="3"/>
      <c r="J253" s="3"/>
      <c r="K253" s="3"/>
      <c r="L253" s="3"/>
      <c r="M253" s="3"/>
      <c r="N253" s="3"/>
      <c r="O253" s="3"/>
      <c r="P253" s="3"/>
      <c r="Q253" s="3"/>
      <c r="AC253" s="3"/>
      <c r="AD253" s="3"/>
      <c r="AH253" s="3"/>
      <c r="AI253" s="3"/>
      <c r="AJ253" s="3"/>
      <c r="AK253" s="3"/>
    </row>
    <row r="254">
      <c r="A254" s="3"/>
      <c r="B254" s="3"/>
      <c r="C254" s="3"/>
      <c r="D254" s="3"/>
      <c r="E254" s="3"/>
      <c r="F254" s="3"/>
      <c r="G254" s="3"/>
      <c r="H254" s="3"/>
      <c r="I254" s="3"/>
      <c r="J254" s="3"/>
      <c r="K254" s="3"/>
      <c r="L254" s="3"/>
      <c r="M254" s="3"/>
      <c r="N254" s="3"/>
      <c r="O254" s="3"/>
      <c r="P254" s="3"/>
      <c r="Q254" s="3"/>
      <c r="AC254" s="3"/>
      <c r="AD254" s="3"/>
      <c r="AH254" s="3"/>
      <c r="AI254" s="3"/>
      <c r="AJ254" s="3"/>
      <c r="AK254" s="3"/>
    </row>
    <row r="255">
      <c r="A255" s="3"/>
      <c r="B255" s="3"/>
      <c r="C255" s="3"/>
      <c r="D255" s="3"/>
      <c r="E255" s="3"/>
      <c r="F255" s="3"/>
      <c r="G255" s="3"/>
      <c r="H255" s="3"/>
      <c r="I255" s="3"/>
      <c r="J255" s="3"/>
      <c r="K255" s="3"/>
      <c r="L255" s="3"/>
      <c r="M255" s="3"/>
      <c r="N255" s="3"/>
      <c r="O255" s="3"/>
      <c r="P255" s="3"/>
      <c r="Q255" s="3"/>
      <c r="AC255" s="3"/>
      <c r="AD255" s="3"/>
      <c r="AH255" s="3"/>
      <c r="AI255" s="3"/>
      <c r="AJ255" s="3"/>
      <c r="AK255" s="3"/>
    </row>
    <row r="256">
      <c r="A256" s="3"/>
      <c r="B256" s="3"/>
      <c r="C256" s="3"/>
      <c r="D256" s="3"/>
      <c r="E256" s="3"/>
      <c r="F256" s="3"/>
      <c r="G256" s="3"/>
      <c r="H256" s="3"/>
      <c r="I256" s="3"/>
      <c r="J256" s="3"/>
      <c r="K256" s="3"/>
      <c r="L256" s="3"/>
      <c r="M256" s="3"/>
      <c r="N256" s="3"/>
      <c r="O256" s="3"/>
      <c r="P256" s="3"/>
      <c r="Q256" s="3"/>
      <c r="AC256" s="3"/>
      <c r="AD256" s="3"/>
      <c r="AH256" s="3"/>
      <c r="AI256" s="3"/>
      <c r="AJ256" s="3"/>
      <c r="AK256" s="3"/>
    </row>
    <row r="257">
      <c r="A257" s="3"/>
      <c r="B257" s="3"/>
      <c r="C257" s="3"/>
      <c r="D257" s="3"/>
      <c r="E257" s="3"/>
      <c r="F257" s="3"/>
      <c r="G257" s="3"/>
      <c r="H257" s="3"/>
      <c r="I257" s="3"/>
      <c r="J257" s="3"/>
      <c r="K257" s="3"/>
      <c r="L257" s="3"/>
      <c r="M257" s="3"/>
      <c r="N257" s="3"/>
      <c r="O257" s="3"/>
      <c r="P257" s="3"/>
      <c r="Q257" s="3"/>
      <c r="AC257" s="3"/>
      <c r="AD257" s="3"/>
      <c r="AH257" s="3"/>
      <c r="AI257" s="3"/>
      <c r="AJ257" s="3"/>
      <c r="AK257" s="3"/>
    </row>
    <row r="258">
      <c r="A258" s="3"/>
      <c r="B258" s="3"/>
      <c r="C258" s="3"/>
      <c r="D258" s="3"/>
      <c r="E258" s="3"/>
      <c r="F258" s="3"/>
      <c r="G258" s="3"/>
      <c r="H258" s="3"/>
      <c r="I258" s="3"/>
      <c r="J258" s="3"/>
      <c r="K258" s="3"/>
      <c r="L258" s="3"/>
      <c r="M258" s="3"/>
      <c r="N258" s="3"/>
      <c r="O258" s="3"/>
      <c r="P258" s="3"/>
      <c r="Q258" s="3"/>
      <c r="AC258" s="3"/>
      <c r="AD258" s="3"/>
      <c r="AH258" s="3"/>
      <c r="AI258" s="3"/>
      <c r="AJ258" s="3"/>
      <c r="AK258" s="3"/>
    </row>
    <row r="259">
      <c r="A259" s="3"/>
      <c r="B259" s="3"/>
      <c r="C259" s="3"/>
      <c r="D259" s="3"/>
      <c r="E259" s="3"/>
      <c r="F259" s="3"/>
      <c r="G259" s="3"/>
      <c r="H259" s="3"/>
      <c r="I259" s="3"/>
      <c r="J259" s="3"/>
      <c r="K259" s="3"/>
      <c r="L259" s="3"/>
      <c r="M259" s="3"/>
      <c r="N259" s="3"/>
      <c r="O259" s="3"/>
      <c r="P259" s="3"/>
      <c r="Q259" s="3"/>
      <c r="AC259" s="3"/>
      <c r="AD259" s="3"/>
      <c r="AH259" s="3"/>
      <c r="AI259" s="3"/>
      <c r="AJ259" s="3"/>
      <c r="AK259" s="3"/>
    </row>
    <row r="260">
      <c r="A260" s="3"/>
      <c r="B260" s="3"/>
      <c r="C260" s="3"/>
      <c r="D260" s="3"/>
      <c r="E260" s="3"/>
      <c r="F260" s="3"/>
      <c r="G260" s="3"/>
      <c r="H260" s="3"/>
      <c r="I260" s="3"/>
      <c r="J260" s="3"/>
      <c r="K260" s="3"/>
      <c r="L260" s="3"/>
      <c r="M260" s="3"/>
      <c r="N260" s="3"/>
      <c r="O260" s="3"/>
      <c r="P260" s="3"/>
      <c r="Q260" s="3"/>
      <c r="AC260" s="3"/>
      <c r="AD260" s="3"/>
      <c r="AH260" s="3"/>
      <c r="AI260" s="3"/>
      <c r="AJ260" s="3"/>
      <c r="AK260" s="3"/>
    </row>
    <row r="261">
      <c r="A261" s="3"/>
      <c r="B261" s="3"/>
      <c r="C261" s="3"/>
      <c r="D261" s="3"/>
      <c r="E261" s="3"/>
      <c r="F261" s="3"/>
      <c r="G261" s="3"/>
      <c r="H261" s="3"/>
      <c r="I261" s="3"/>
      <c r="J261" s="3"/>
      <c r="K261" s="3"/>
      <c r="L261" s="3"/>
      <c r="M261" s="3"/>
      <c r="N261" s="3"/>
      <c r="O261" s="3"/>
      <c r="P261" s="3"/>
      <c r="Q261" s="3"/>
      <c r="AC261" s="3"/>
      <c r="AD261" s="3"/>
      <c r="AH261" s="3"/>
      <c r="AI261" s="3"/>
      <c r="AJ261" s="3"/>
      <c r="AK261" s="3"/>
    </row>
    <row r="262">
      <c r="A262" s="3"/>
      <c r="B262" s="3"/>
      <c r="C262" s="3"/>
      <c r="D262" s="3"/>
      <c r="E262" s="3"/>
      <c r="F262" s="3"/>
      <c r="G262" s="3"/>
      <c r="H262" s="3"/>
      <c r="I262" s="3"/>
      <c r="J262" s="3"/>
      <c r="K262" s="3"/>
      <c r="L262" s="3"/>
      <c r="M262" s="3"/>
      <c r="N262" s="3"/>
      <c r="O262" s="3"/>
      <c r="P262" s="3"/>
      <c r="Q262" s="3"/>
      <c r="AC262" s="3"/>
      <c r="AD262" s="3"/>
      <c r="AH262" s="3"/>
      <c r="AI262" s="3"/>
      <c r="AJ262" s="3"/>
      <c r="AK262" s="3"/>
    </row>
    <row r="263">
      <c r="A263" s="3"/>
      <c r="B263" s="3"/>
      <c r="C263" s="3"/>
      <c r="D263" s="3"/>
      <c r="E263" s="3"/>
      <c r="F263" s="3"/>
      <c r="G263" s="3"/>
      <c r="H263" s="3"/>
      <c r="I263" s="3"/>
      <c r="J263" s="3"/>
      <c r="K263" s="3"/>
      <c r="L263" s="3"/>
      <c r="M263" s="3"/>
      <c r="N263" s="3"/>
      <c r="O263" s="3"/>
      <c r="P263" s="3"/>
      <c r="Q263" s="3"/>
      <c r="AC263" s="3"/>
      <c r="AD263" s="3"/>
      <c r="AH263" s="3"/>
      <c r="AI263" s="3"/>
      <c r="AJ263" s="3"/>
      <c r="AK263" s="3"/>
    </row>
    <row r="264">
      <c r="A264" s="3"/>
      <c r="B264" s="3"/>
      <c r="C264" s="3"/>
      <c r="D264" s="3"/>
      <c r="E264" s="3"/>
      <c r="F264" s="3"/>
      <c r="G264" s="3"/>
      <c r="H264" s="3"/>
      <c r="I264" s="3"/>
      <c r="J264" s="3"/>
      <c r="K264" s="3"/>
      <c r="L264" s="3"/>
      <c r="M264" s="3"/>
      <c r="N264" s="3"/>
      <c r="O264" s="3"/>
      <c r="P264" s="3"/>
      <c r="Q264" s="3"/>
      <c r="AC264" s="3"/>
      <c r="AD264" s="3"/>
      <c r="AH264" s="3"/>
      <c r="AI264" s="3"/>
      <c r="AJ264" s="3"/>
      <c r="AK264" s="3"/>
    </row>
    <row r="265">
      <c r="A265" s="3"/>
      <c r="B265" s="3"/>
      <c r="C265" s="3"/>
      <c r="D265" s="3"/>
      <c r="E265" s="3"/>
      <c r="F265" s="3"/>
      <c r="G265" s="3"/>
      <c r="H265" s="3"/>
      <c r="I265" s="3"/>
      <c r="J265" s="3"/>
      <c r="K265" s="3"/>
      <c r="L265" s="3"/>
      <c r="M265" s="3"/>
      <c r="N265" s="3"/>
      <c r="O265" s="3"/>
      <c r="P265" s="3"/>
      <c r="Q265" s="3"/>
      <c r="AC265" s="3"/>
      <c r="AD265" s="3"/>
      <c r="AH265" s="3"/>
      <c r="AI265" s="3"/>
      <c r="AJ265" s="3"/>
      <c r="AK265" s="3"/>
    </row>
    <row r="266">
      <c r="A266" s="3"/>
      <c r="B266" s="3"/>
      <c r="C266" s="3"/>
      <c r="D266" s="3"/>
      <c r="E266" s="3"/>
      <c r="F266" s="3"/>
      <c r="G266" s="3"/>
      <c r="H266" s="3"/>
      <c r="I266" s="3"/>
      <c r="J266" s="3"/>
      <c r="K266" s="3"/>
      <c r="L266" s="3"/>
      <c r="M266" s="3"/>
      <c r="N266" s="3"/>
      <c r="O266" s="3"/>
      <c r="P266" s="3"/>
      <c r="Q266" s="3"/>
      <c r="AC266" s="3"/>
      <c r="AD266" s="3"/>
      <c r="AH266" s="3"/>
      <c r="AI266" s="3"/>
      <c r="AJ266" s="3"/>
      <c r="AK266" s="3"/>
    </row>
    <row r="267">
      <c r="A267" s="3"/>
      <c r="B267" s="3"/>
      <c r="C267" s="3"/>
      <c r="D267" s="3"/>
      <c r="E267" s="3"/>
      <c r="F267" s="3"/>
      <c r="G267" s="3"/>
      <c r="H267" s="3"/>
      <c r="I267" s="3"/>
      <c r="J267" s="3"/>
      <c r="K267" s="3"/>
      <c r="L267" s="3"/>
      <c r="M267" s="3"/>
      <c r="N267" s="3"/>
      <c r="O267" s="3"/>
      <c r="P267" s="3"/>
      <c r="Q267" s="3"/>
      <c r="AC267" s="3"/>
      <c r="AD267" s="3"/>
      <c r="AH267" s="3"/>
      <c r="AI267" s="3"/>
      <c r="AJ267" s="3"/>
      <c r="AK267" s="3"/>
    </row>
    <row r="268">
      <c r="A268" s="3"/>
      <c r="B268" s="3"/>
      <c r="C268" s="3"/>
      <c r="D268" s="3"/>
      <c r="E268" s="3"/>
      <c r="F268" s="3"/>
      <c r="G268" s="3"/>
      <c r="H268" s="3"/>
      <c r="I268" s="3"/>
      <c r="J268" s="3"/>
      <c r="K268" s="3"/>
      <c r="L268" s="3"/>
      <c r="M268" s="3"/>
      <c r="N268" s="3"/>
      <c r="O268" s="3"/>
      <c r="P268" s="3"/>
      <c r="Q268" s="3"/>
      <c r="AC268" s="3"/>
      <c r="AD268" s="3"/>
      <c r="AH268" s="3"/>
      <c r="AI268" s="3"/>
      <c r="AJ268" s="3"/>
      <c r="AK268" s="3"/>
    </row>
    <row r="269">
      <c r="A269" s="3"/>
      <c r="B269" s="3"/>
      <c r="C269" s="3"/>
      <c r="D269" s="3"/>
      <c r="E269" s="3"/>
      <c r="F269" s="3"/>
      <c r="G269" s="3"/>
      <c r="H269" s="3"/>
      <c r="I269" s="3"/>
      <c r="J269" s="3"/>
      <c r="K269" s="3"/>
      <c r="L269" s="3"/>
      <c r="M269" s="3"/>
      <c r="N269" s="3"/>
      <c r="O269" s="3"/>
      <c r="P269" s="3"/>
      <c r="Q269" s="3"/>
      <c r="AC269" s="3"/>
      <c r="AD269" s="3"/>
      <c r="AH269" s="3"/>
      <c r="AI269" s="3"/>
      <c r="AJ269" s="3"/>
      <c r="AK269" s="3"/>
    </row>
    <row r="270">
      <c r="A270" s="3"/>
      <c r="B270" s="3"/>
      <c r="C270" s="3"/>
      <c r="D270" s="3"/>
      <c r="E270" s="3"/>
      <c r="F270" s="3"/>
      <c r="G270" s="3"/>
      <c r="H270" s="3"/>
      <c r="I270" s="3"/>
      <c r="J270" s="3"/>
      <c r="K270" s="3"/>
      <c r="L270" s="3"/>
      <c r="M270" s="3"/>
      <c r="N270" s="3"/>
      <c r="O270" s="3"/>
      <c r="P270" s="3"/>
      <c r="Q270" s="3"/>
      <c r="AC270" s="3"/>
      <c r="AD270" s="3"/>
      <c r="AH270" s="3"/>
      <c r="AI270" s="3"/>
      <c r="AJ270" s="3"/>
      <c r="AK270" s="3"/>
    </row>
    <row r="271">
      <c r="A271" s="3"/>
      <c r="B271" s="3"/>
      <c r="C271" s="3"/>
      <c r="D271" s="3"/>
      <c r="E271" s="3"/>
      <c r="F271" s="3"/>
      <c r="G271" s="3"/>
      <c r="H271" s="3"/>
      <c r="I271" s="3"/>
      <c r="J271" s="3"/>
      <c r="K271" s="3"/>
      <c r="L271" s="3"/>
      <c r="M271" s="3"/>
      <c r="N271" s="3"/>
      <c r="O271" s="3"/>
      <c r="P271" s="3"/>
      <c r="Q271" s="3"/>
      <c r="AC271" s="3"/>
      <c r="AD271" s="3"/>
      <c r="AH271" s="3"/>
      <c r="AI271" s="3"/>
      <c r="AJ271" s="3"/>
      <c r="AK271" s="3"/>
    </row>
    <row r="272">
      <c r="A272" s="3"/>
      <c r="B272" s="3"/>
      <c r="C272" s="3"/>
      <c r="D272" s="3"/>
      <c r="E272" s="3"/>
      <c r="F272" s="3"/>
      <c r="G272" s="3"/>
      <c r="H272" s="3"/>
      <c r="I272" s="3"/>
      <c r="J272" s="3"/>
      <c r="K272" s="3"/>
      <c r="L272" s="3"/>
      <c r="M272" s="3"/>
      <c r="N272" s="3"/>
      <c r="O272" s="3"/>
      <c r="P272" s="3"/>
      <c r="Q272" s="3"/>
      <c r="AC272" s="3"/>
      <c r="AD272" s="3"/>
      <c r="AH272" s="3"/>
      <c r="AI272" s="3"/>
      <c r="AJ272" s="3"/>
      <c r="AK272" s="3"/>
    </row>
    <row r="273">
      <c r="A273" s="3"/>
      <c r="B273" s="3"/>
      <c r="C273" s="3"/>
      <c r="D273" s="3"/>
      <c r="E273" s="3"/>
      <c r="F273" s="3"/>
      <c r="G273" s="3"/>
      <c r="H273" s="3"/>
      <c r="I273" s="3"/>
      <c r="J273" s="3"/>
      <c r="K273" s="3"/>
      <c r="L273" s="3"/>
      <c r="M273" s="3"/>
      <c r="N273" s="3"/>
      <c r="O273" s="3"/>
      <c r="P273" s="3"/>
      <c r="Q273" s="3"/>
      <c r="AC273" s="3"/>
      <c r="AD273" s="3"/>
      <c r="AH273" s="3"/>
      <c r="AI273" s="3"/>
      <c r="AJ273" s="3"/>
      <c r="AK273" s="3"/>
    </row>
    <row r="274">
      <c r="A274" s="3"/>
      <c r="B274" s="3"/>
      <c r="C274" s="3"/>
      <c r="D274" s="3"/>
      <c r="E274" s="3"/>
      <c r="F274" s="3"/>
      <c r="G274" s="3"/>
      <c r="H274" s="3"/>
      <c r="I274" s="3"/>
      <c r="J274" s="3"/>
      <c r="K274" s="3"/>
      <c r="L274" s="3"/>
      <c r="M274" s="3"/>
      <c r="N274" s="3"/>
      <c r="O274" s="3"/>
      <c r="P274" s="3"/>
      <c r="Q274" s="3"/>
      <c r="AC274" s="3"/>
      <c r="AD274" s="3"/>
      <c r="AH274" s="3"/>
      <c r="AI274" s="3"/>
      <c r="AJ274" s="3"/>
      <c r="AK274" s="3"/>
    </row>
    <row r="275">
      <c r="A275" s="3"/>
      <c r="B275" s="3"/>
      <c r="C275" s="3"/>
      <c r="D275" s="3"/>
      <c r="E275" s="3"/>
      <c r="F275" s="3"/>
      <c r="G275" s="3"/>
      <c r="H275" s="3"/>
      <c r="I275" s="3"/>
      <c r="J275" s="3"/>
      <c r="K275" s="3"/>
      <c r="L275" s="3"/>
      <c r="M275" s="3"/>
      <c r="N275" s="3"/>
      <c r="O275" s="3"/>
      <c r="P275" s="3"/>
      <c r="Q275" s="3"/>
      <c r="AC275" s="3"/>
      <c r="AD275" s="3"/>
      <c r="AH275" s="3"/>
      <c r="AI275" s="3"/>
      <c r="AJ275" s="3"/>
      <c r="AK275" s="3"/>
    </row>
    <row r="276">
      <c r="A276" s="3"/>
      <c r="B276" s="3"/>
      <c r="C276" s="3"/>
      <c r="D276" s="3"/>
      <c r="E276" s="3"/>
      <c r="F276" s="3"/>
      <c r="G276" s="3"/>
      <c r="H276" s="3"/>
      <c r="I276" s="3"/>
      <c r="J276" s="3"/>
      <c r="K276" s="3"/>
      <c r="L276" s="3"/>
      <c r="M276" s="3"/>
      <c r="N276" s="3"/>
      <c r="O276" s="3"/>
      <c r="P276" s="3"/>
      <c r="Q276" s="3"/>
      <c r="AC276" s="3"/>
      <c r="AD276" s="3"/>
      <c r="AH276" s="3"/>
      <c r="AI276" s="3"/>
      <c r="AJ276" s="3"/>
      <c r="AK276" s="3"/>
    </row>
    <row r="277">
      <c r="A277" s="3"/>
      <c r="B277" s="3"/>
      <c r="C277" s="3"/>
      <c r="D277" s="3"/>
      <c r="E277" s="3"/>
      <c r="F277" s="3"/>
      <c r="G277" s="3"/>
      <c r="H277" s="3"/>
      <c r="I277" s="3"/>
      <c r="J277" s="3"/>
      <c r="K277" s="3"/>
      <c r="L277" s="3"/>
      <c r="M277" s="3"/>
      <c r="N277" s="3"/>
      <c r="O277" s="3"/>
      <c r="P277" s="3"/>
      <c r="Q277" s="3"/>
      <c r="AC277" s="3"/>
      <c r="AD277" s="3"/>
      <c r="AH277" s="3"/>
      <c r="AI277" s="3"/>
      <c r="AJ277" s="3"/>
      <c r="AK277" s="3"/>
    </row>
    <row r="278">
      <c r="A278" s="3"/>
      <c r="B278" s="3"/>
      <c r="C278" s="3"/>
      <c r="D278" s="3"/>
      <c r="E278" s="3"/>
      <c r="F278" s="3"/>
      <c r="G278" s="3"/>
      <c r="H278" s="3"/>
      <c r="I278" s="3"/>
      <c r="J278" s="3"/>
      <c r="K278" s="3"/>
      <c r="L278" s="3"/>
      <c r="M278" s="3"/>
      <c r="N278" s="3"/>
      <c r="O278" s="3"/>
      <c r="P278" s="3"/>
      <c r="Q278" s="3"/>
      <c r="AC278" s="3"/>
      <c r="AD278" s="3"/>
      <c r="AH278" s="3"/>
      <c r="AI278" s="3"/>
      <c r="AJ278" s="3"/>
      <c r="AK278" s="3"/>
    </row>
    <row r="279">
      <c r="A279" s="3"/>
      <c r="B279" s="3"/>
      <c r="C279" s="3"/>
      <c r="D279" s="3"/>
      <c r="E279" s="3"/>
      <c r="F279" s="3"/>
      <c r="G279" s="3"/>
      <c r="H279" s="3"/>
      <c r="I279" s="3"/>
      <c r="J279" s="3"/>
      <c r="K279" s="3"/>
      <c r="L279" s="3"/>
      <c r="M279" s="3"/>
      <c r="N279" s="3"/>
      <c r="O279" s="3"/>
      <c r="P279" s="3"/>
      <c r="Q279" s="3"/>
      <c r="AC279" s="3"/>
      <c r="AD279" s="3"/>
      <c r="AH279" s="3"/>
      <c r="AI279" s="3"/>
      <c r="AJ279" s="3"/>
      <c r="AK279" s="3"/>
    </row>
    <row r="280">
      <c r="A280" s="3"/>
      <c r="B280" s="3"/>
      <c r="C280" s="3"/>
      <c r="D280" s="3"/>
      <c r="E280" s="3"/>
      <c r="F280" s="3"/>
      <c r="G280" s="3"/>
      <c r="H280" s="3"/>
      <c r="I280" s="3"/>
      <c r="J280" s="3"/>
      <c r="K280" s="3"/>
      <c r="L280" s="3"/>
      <c r="M280" s="3"/>
      <c r="N280" s="3"/>
      <c r="O280" s="3"/>
      <c r="P280" s="3"/>
      <c r="Q280" s="3"/>
      <c r="AC280" s="3"/>
      <c r="AD280" s="3"/>
      <c r="AH280" s="3"/>
      <c r="AI280" s="3"/>
      <c r="AJ280" s="3"/>
      <c r="AK280" s="3"/>
    </row>
    <row r="281">
      <c r="A281" s="3"/>
      <c r="B281" s="3"/>
      <c r="C281" s="3"/>
      <c r="D281" s="3"/>
      <c r="E281" s="3"/>
      <c r="F281" s="3"/>
      <c r="G281" s="3"/>
      <c r="H281" s="3"/>
      <c r="I281" s="3"/>
      <c r="J281" s="3"/>
      <c r="K281" s="3"/>
      <c r="L281" s="3"/>
      <c r="M281" s="3"/>
      <c r="N281" s="3"/>
      <c r="O281" s="3"/>
      <c r="P281" s="3"/>
      <c r="Q281" s="3"/>
      <c r="AC281" s="3"/>
      <c r="AD281" s="3"/>
      <c r="AH281" s="3"/>
      <c r="AI281" s="3"/>
      <c r="AJ281" s="3"/>
      <c r="AK281" s="3"/>
    </row>
    <row r="282">
      <c r="A282" s="3"/>
      <c r="B282" s="3"/>
      <c r="C282" s="3"/>
      <c r="D282" s="3"/>
      <c r="E282" s="3"/>
      <c r="F282" s="3"/>
      <c r="G282" s="3"/>
      <c r="H282" s="3"/>
      <c r="I282" s="3"/>
      <c r="J282" s="3"/>
      <c r="K282" s="3"/>
      <c r="L282" s="3"/>
      <c r="M282" s="3"/>
      <c r="N282" s="3"/>
      <c r="O282" s="3"/>
      <c r="P282" s="3"/>
      <c r="Q282" s="3"/>
      <c r="AC282" s="3"/>
      <c r="AD282" s="3"/>
      <c r="AH282" s="3"/>
      <c r="AI282" s="3"/>
      <c r="AJ282" s="3"/>
      <c r="AK282" s="3"/>
    </row>
    <row r="283">
      <c r="A283" s="3"/>
      <c r="B283" s="3"/>
      <c r="C283" s="3"/>
      <c r="D283" s="3"/>
      <c r="E283" s="3"/>
      <c r="F283" s="3"/>
      <c r="G283" s="3"/>
      <c r="H283" s="3"/>
      <c r="I283" s="3"/>
      <c r="J283" s="3"/>
      <c r="K283" s="3"/>
      <c r="L283" s="3"/>
      <c r="M283" s="3"/>
      <c r="N283" s="3"/>
      <c r="O283" s="3"/>
      <c r="P283" s="3"/>
      <c r="Q283" s="3"/>
      <c r="AC283" s="3"/>
      <c r="AD283" s="3"/>
      <c r="AH283" s="3"/>
      <c r="AI283" s="3"/>
      <c r="AJ283" s="3"/>
      <c r="AK283" s="3"/>
    </row>
    <row r="284">
      <c r="A284" s="3"/>
      <c r="B284" s="3"/>
      <c r="C284" s="3"/>
      <c r="D284" s="3"/>
      <c r="E284" s="3"/>
      <c r="F284" s="3"/>
      <c r="G284" s="3"/>
      <c r="H284" s="3"/>
      <c r="I284" s="3"/>
      <c r="J284" s="3"/>
      <c r="K284" s="3"/>
      <c r="L284" s="3"/>
      <c r="M284" s="3"/>
      <c r="N284" s="3"/>
      <c r="O284" s="3"/>
      <c r="P284" s="3"/>
      <c r="Q284" s="3"/>
      <c r="AC284" s="3"/>
      <c r="AD284" s="3"/>
      <c r="AH284" s="3"/>
      <c r="AI284" s="3"/>
      <c r="AJ284" s="3"/>
      <c r="AK284" s="3"/>
    </row>
    <row r="285">
      <c r="A285" s="3"/>
      <c r="B285" s="3"/>
      <c r="C285" s="3"/>
      <c r="D285" s="3"/>
      <c r="E285" s="3"/>
      <c r="F285" s="3"/>
      <c r="G285" s="3"/>
      <c r="H285" s="3"/>
      <c r="I285" s="3"/>
      <c r="J285" s="3"/>
      <c r="K285" s="3"/>
      <c r="L285" s="3"/>
      <c r="M285" s="3"/>
      <c r="N285" s="3"/>
      <c r="O285" s="3"/>
      <c r="P285" s="3"/>
      <c r="Q285" s="3"/>
      <c r="AC285" s="3"/>
      <c r="AD285" s="3"/>
      <c r="AH285" s="3"/>
      <c r="AI285" s="3"/>
      <c r="AJ285" s="3"/>
      <c r="AK285" s="3"/>
    </row>
    <row r="286">
      <c r="A286" s="3"/>
      <c r="B286" s="3"/>
      <c r="C286" s="3"/>
      <c r="D286" s="3"/>
      <c r="E286" s="3"/>
      <c r="F286" s="3"/>
      <c r="G286" s="3"/>
      <c r="H286" s="3"/>
      <c r="I286" s="3"/>
      <c r="J286" s="3"/>
      <c r="K286" s="3"/>
      <c r="L286" s="3"/>
      <c r="M286" s="3"/>
      <c r="N286" s="3"/>
      <c r="O286" s="3"/>
      <c r="P286" s="3"/>
      <c r="Q286" s="3"/>
      <c r="AC286" s="3"/>
      <c r="AD286" s="3"/>
      <c r="AH286" s="3"/>
      <c r="AI286" s="3"/>
      <c r="AJ286" s="3"/>
      <c r="AK286" s="3"/>
    </row>
    <row r="287">
      <c r="A287" s="3"/>
      <c r="B287" s="3"/>
      <c r="C287" s="3"/>
      <c r="D287" s="3"/>
      <c r="E287" s="3"/>
      <c r="F287" s="3"/>
      <c r="G287" s="3"/>
      <c r="H287" s="3"/>
      <c r="I287" s="3"/>
      <c r="J287" s="3"/>
      <c r="K287" s="3"/>
      <c r="L287" s="3"/>
      <c r="M287" s="3"/>
      <c r="N287" s="3"/>
      <c r="O287" s="3"/>
      <c r="P287" s="3"/>
      <c r="Q287" s="3"/>
      <c r="AC287" s="3"/>
      <c r="AD287" s="3"/>
      <c r="AH287" s="3"/>
      <c r="AI287" s="3"/>
      <c r="AJ287" s="3"/>
      <c r="AK287" s="3"/>
    </row>
    <row r="288">
      <c r="A288" s="3"/>
      <c r="B288" s="3"/>
      <c r="C288" s="3"/>
      <c r="D288" s="3"/>
      <c r="E288" s="3"/>
      <c r="F288" s="3"/>
      <c r="G288" s="3"/>
      <c r="H288" s="3"/>
      <c r="I288" s="3"/>
      <c r="J288" s="3"/>
      <c r="K288" s="3"/>
      <c r="L288" s="3"/>
      <c r="M288" s="3"/>
      <c r="N288" s="3"/>
      <c r="O288" s="3"/>
      <c r="P288" s="3"/>
      <c r="Q288" s="3"/>
      <c r="AC288" s="3"/>
      <c r="AD288" s="3"/>
      <c r="AH288" s="3"/>
      <c r="AI288" s="3"/>
      <c r="AJ288" s="3"/>
      <c r="AK288" s="3"/>
    </row>
    <row r="289">
      <c r="A289" s="3"/>
      <c r="B289" s="3"/>
      <c r="C289" s="3"/>
      <c r="D289" s="3"/>
      <c r="E289" s="3"/>
      <c r="F289" s="3"/>
      <c r="G289" s="3"/>
      <c r="H289" s="3"/>
      <c r="I289" s="3"/>
      <c r="J289" s="3"/>
      <c r="K289" s="3"/>
      <c r="L289" s="3"/>
      <c r="M289" s="3"/>
      <c r="N289" s="3"/>
      <c r="O289" s="3"/>
      <c r="P289" s="3"/>
      <c r="Q289" s="3"/>
      <c r="AC289" s="3"/>
      <c r="AD289" s="3"/>
      <c r="AH289" s="3"/>
      <c r="AI289" s="3"/>
      <c r="AJ289" s="3"/>
      <c r="AK289" s="3"/>
    </row>
    <row r="290">
      <c r="A290" s="3"/>
      <c r="B290" s="3"/>
      <c r="C290" s="3"/>
      <c r="D290" s="3"/>
      <c r="E290" s="3"/>
      <c r="F290" s="3"/>
      <c r="G290" s="3"/>
      <c r="H290" s="3"/>
      <c r="I290" s="3"/>
      <c r="J290" s="3"/>
      <c r="K290" s="3"/>
      <c r="L290" s="3"/>
      <c r="M290" s="3"/>
      <c r="N290" s="3"/>
      <c r="O290" s="3"/>
      <c r="P290" s="3"/>
      <c r="Q290" s="3"/>
      <c r="AC290" s="3"/>
      <c r="AD290" s="3"/>
      <c r="AH290" s="3"/>
      <c r="AI290" s="3"/>
      <c r="AJ290" s="3"/>
      <c r="AK290" s="3"/>
    </row>
    <row r="291">
      <c r="A291" s="3"/>
      <c r="B291" s="3"/>
      <c r="C291" s="3"/>
      <c r="D291" s="3"/>
      <c r="E291" s="3"/>
      <c r="F291" s="3"/>
      <c r="G291" s="3"/>
      <c r="H291" s="3"/>
      <c r="I291" s="3"/>
      <c r="J291" s="3"/>
      <c r="K291" s="3"/>
      <c r="L291" s="3"/>
      <c r="M291" s="3"/>
      <c r="N291" s="3"/>
      <c r="O291" s="3"/>
      <c r="P291" s="3"/>
      <c r="Q291" s="3"/>
      <c r="AC291" s="3"/>
      <c r="AD291" s="3"/>
      <c r="AH291" s="3"/>
      <c r="AI291" s="3"/>
      <c r="AJ291" s="3"/>
      <c r="AK291" s="3"/>
    </row>
    <row r="292">
      <c r="A292" s="3"/>
      <c r="B292" s="3"/>
      <c r="C292" s="3"/>
      <c r="D292" s="3"/>
      <c r="E292" s="3"/>
      <c r="F292" s="3"/>
      <c r="G292" s="3"/>
      <c r="H292" s="3"/>
      <c r="I292" s="3"/>
      <c r="J292" s="3"/>
      <c r="K292" s="3"/>
      <c r="L292" s="3"/>
      <c r="M292" s="3"/>
      <c r="N292" s="3"/>
      <c r="O292" s="3"/>
      <c r="P292" s="3"/>
      <c r="Q292" s="3"/>
      <c r="AC292" s="3"/>
      <c r="AD292" s="3"/>
      <c r="AH292" s="3"/>
      <c r="AI292" s="3"/>
      <c r="AJ292" s="3"/>
      <c r="AK292" s="3"/>
    </row>
    <row r="293">
      <c r="A293" s="3"/>
      <c r="B293" s="3"/>
      <c r="C293" s="3"/>
      <c r="D293" s="3"/>
      <c r="E293" s="3"/>
      <c r="F293" s="3"/>
      <c r="G293" s="3"/>
      <c r="H293" s="3"/>
      <c r="I293" s="3"/>
      <c r="J293" s="3"/>
      <c r="K293" s="3"/>
      <c r="L293" s="3"/>
      <c r="M293" s="3"/>
      <c r="N293" s="3"/>
      <c r="O293" s="3"/>
      <c r="P293" s="3"/>
      <c r="Q293" s="3"/>
      <c r="AC293" s="3"/>
      <c r="AD293" s="3"/>
      <c r="AH293" s="3"/>
      <c r="AI293" s="3"/>
      <c r="AJ293" s="3"/>
      <c r="AK293" s="3"/>
    </row>
    <row r="294">
      <c r="A294" s="3"/>
      <c r="B294" s="3"/>
      <c r="C294" s="3"/>
      <c r="D294" s="3"/>
      <c r="E294" s="3"/>
      <c r="F294" s="3"/>
      <c r="G294" s="3"/>
      <c r="H294" s="3"/>
      <c r="I294" s="3"/>
      <c r="J294" s="3"/>
      <c r="K294" s="3"/>
      <c r="L294" s="3"/>
      <c r="M294" s="3"/>
      <c r="N294" s="3"/>
      <c r="O294" s="3"/>
      <c r="P294" s="3"/>
      <c r="Q294" s="3"/>
      <c r="AC294" s="3"/>
      <c r="AD294" s="3"/>
      <c r="AH294" s="3"/>
      <c r="AI294" s="3"/>
      <c r="AJ294" s="3"/>
      <c r="AK294" s="3"/>
    </row>
    <row r="295">
      <c r="A295" s="3"/>
      <c r="B295" s="3"/>
      <c r="C295" s="3"/>
      <c r="D295" s="3"/>
      <c r="E295" s="3"/>
      <c r="F295" s="3"/>
      <c r="G295" s="3"/>
      <c r="H295" s="3"/>
      <c r="I295" s="3"/>
      <c r="J295" s="3"/>
      <c r="K295" s="3"/>
      <c r="L295" s="3"/>
      <c r="M295" s="3"/>
      <c r="N295" s="3"/>
      <c r="O295" s="3"/>
      <c r="P295" s="3"/>
      <c r="Q295" s="3"/>
      <c r="AC295" s="3"/>
      <c r="AD295" s="3"/>
      <c r="AH295" s="3"/>
      <c r="AI295" s="3"/>
      <c r="AJ295" s="3"/>
      <c r="AK295" s="3"/>
    </row>
    <row r="296">
      <c r="A296" s="3"/>
      <c r="B296" s="3"/>
      <c r="C296" s="3"/>
      <c r="D296" s="3"/>
      <c r="E296" s="3"/>
      <c r="F296" s="3"/>
      <c r="G296" s="3"/>
      <c r="H296" s="3"/>
      <c r="I296" s="3"/>
      <c r="J296" s="3"/>
      <c r="K296" s="3"/>
      <c r="L296" s="3"/>
      <c r="M296" s="3"/>
      <c r="N296" s="3"/>
      <c r="O296" s="3"/>
      <c r="P296" s="3"/>
      <c r="Q296" s="3"/>
      <c r="AC296" s="3"/>
      <c r="AD296" s="3"/>
      <c r="AH296" s="3"/>
      <c r="AI296" s="3"/>
      <c r="AJ296" s="3"/>
      <c r="AK296" s="3"/>
    </row>
    <row r="297">
      <c r="A297" s="3"/>
      <c r="B297" s="3"/>
      <c r="C297" s="3"/>
      <c r="D297" s="3"/>
      <c r="E297" s="3"/>
      <c r="F297" s="3"/>
      <c r="G297" s="3"/>
      <c r="H297" s="3"/>
      <c r="I297" s="3"/>
      <c r="J297" s="3"/>
      <c r="K297" s="3"/>
      <c r="L297" s="3"/>
      <c r="M297" s="3"/>
      <c r="N297" s="3"/>
      <c r="O297" s="3"/>
      <c r="P297" s="3"/>
      <c r="Q297" s="3"/>
      <c r="AC297" s="3"/>
      <c r="AD297" s="3"/>
      <c r="AH297" s="3"/>
      <c r="AI297" s="3"/>
      <c r="AJ297" s="3"/>
      <c r="AK297" s="3"/>
    </row>
    <row r="298">
      <c r="A298" s="3"/>
      <c r="B298" s="3"/>
      <c r="C298" s="3"/>
      <c r="D298" s="3"/>
      <c r="E298" s="3"/>
      <c r="F298" s="3"/>
      <c r="G298" s="3"/>
      <c r="H298" s="3"/>
      <c r="I298" s="3"/>
      <c r="J298" s="3"/>
      <c r="K298" s="3"/>
      <c r="L298" s="3"/>
      <c r="M298" s="3"/>
      <c r="N298" s="3"/>
      <c r="O298" s="3"/>
      <c r="P298" s="3"/>
      <c r="Q298" s="3"/>
      <c r="AC298" s="3"/>
      <c r="AD298" s="3"/>
      <c r="AH298" s="3"/>
      <c r="AI298" s="3"/>
      <c r="AJ298" s="3"/>
      <c r="AK298" s="3"/>
    </row>
    <row r="299">
      <c r="A299" s="3"/>
      <c r="B299" s="3"/>
      <c r="C299" s="3"/>
      <c r="D299" s="3"/>
      <c r="E299" s="3"/>
      <c r="F299" s="3"/>
      <c r="G299" s="3"/>
      <c r="H299" s="3"/>
      <c r="I299" s="3"/>
      <c r="J299" s="3"/>
      <c r="K299" s="3"/>
      <c r="L299" s="3"/>
      <c r="M299" s="3"/>
      <c r="N299" s="3"/>
      <c r="O299" s="3"/>
      <c r="P299" s="3"/>
      <c r="Q299" s="3"/>
      <c r="AC299" s="3"/>
      <c r="AD299" s="3"/>
      <c r="AH299" s="3"/>
      <c r="AI299" s="3"/>
      <c r="AJ299" s="3"/>
      <c r="AK299" s="3"/>
    </row>
    <row r="300">
      <c r="A300" s="3"/>
      <c r="B300" s="3"/>
      <c r="C300" s="3"/>
      <c r="D300" s="3"/>
      <c r="E300" s="3"/>
      <c r="F300" s="3"/>
      <c r="G300" s="3"/>
      <c r="H300" s="3"/>
      <c r="I300" s="3"/>
      <c r="J300" s="3"/>
      <c r="K300" s="3"/>
      <c r="L300" s="3"/>
      <c r="M300" s="3"/>
      <c r="N300" s="3"/>
      <c r="O300" s="3"/>
      <c r="P300" s="3"/>
      <c r="Q300" s="3"/>
      <c r="AC300" s="3"/>
      <c r="AD300" s="3"/>
      <c r="AH300" s="3"/>
      <c r="AI300" s="3"/>
      <c r="AJ300" s="3"/>
      <c r="AK300" s="3"/>
    </row>
    <row r="301">
      <c r="A301" s="3"/>
      <c r="B301" s="3"/>
      <c r="C301" s="3"/>
      <c r="D301" s="3"/>
      <c r="E301" s="3"/>
      <c r="F301" s="3"/>
      <c r="G301" s="3"/>
      <c r="H301" s="3"/>
      <c r="I301" s="3"/>
      <c r="J301" s="3"/>
      <c r="K301" s="3"/>
      <c r="L301" s="3"/>
      <c r="M301" s="3"/>
      <c r="N301" s="3"/>
      <c r="O301" s="3"/>
      <c r="P301" s="3"/>
      <c r="Q301" s="3"/>
      <c r="AC301" s="3"/>
      <c r="AD301" s="3"/>
      <c r="AH301" s="3"/>
      <c r="AI301" s="3"/>
      <c r="AJ301" s="3"/>
      <c r="AK301" s="3"/>
    </row>
    <row r="302">
      <c r="A302" s="3"/>
      <c r="B302" s="3"/>
      <c r="C302" s="3"/>
      <c r="D302" s="3"/>
      <c r="E302" s="3"/>
      <c r="F302" s="3"/>
      <c r="G302" s="3"/>
      <c r="H302" s="3"/>
      <c r="I302" s="3"/>
      <c r="J302" s="3"/>
      <c r="K302" s="3"/>
      <c r="L302" s="3"/>
      <c r="M302" s="3"/>
      <c r="N302" s="3"/>
      <c r="O302" s="3"/>
      <c r="P302" s="3"/>
      <c r="Q302" s="3"/>
      <c r="AC302" s="3"/>
      <c r="AD302" s="3"/>
      <c r="AH302" s="3"/>
      <c r="AI302" s="3"/>
      <c r="AJ302" s="3"/>
      <c r="AK302" s="3"/>
    </row>
    <row r="303">
      <c r="A303" s="3"/>
      <c r="B303" s="3"/>
      <c r="C303" s="3"/>
      <c r="D303" s="3"/>
      <c r="E303" s="3"/>
      <c r="F303" s="3"/>
      <c r="G303" s="3"/>
      <c r="H303" s="3"/>
      <c r="I303" s="3"/>
      <c r="J303" s="3"/>
      <c r="K303" s="3"/>
      <c r="L303" s="3"/>
      <c r="M303" s="3"/>
      <c r="N303" s="3"/>
      <c r="O303" s="3"/>
      <c r="P303" s="3"/>
      <c r="Q303" s="3"/>
      <c r="AC303" s="3"/>
      <c r="AD303" s="3"/>
      <c r="AH303" s="3"/>
      <c r="AI303" s="3"/>
      <c r="AJ303" s="3"/>
      <c r="AK303" s="3"/>
    </row>
    <row r="304">
      <c r="A304" s="3"/>
      <c r="B304" s="3"/>
      <c r="C304" s="3"/>
      <c r="D304" s="3"/>
      <c r="E304" s="3"/>
      <c r="F304" s="3"/>
      <c r="G304" s="3"/>
      <c r="H304" s="3"/>
      <c r="I304" s="3"/>
      <c r="J304" s="3"/>
      <c r="K304" s="3"/>
      <c r="L304" s="3"/>
      <c r="M304" s="3"/>
      <c r="N304" s="3"/>
      <c r="O304" s="3"/>
      <c r="P304" s="3"/>
      <c r="Q304" s="3"/>
      <c r="AC304" s="3"/>
      <c r="AD304" s="3"/>
      <c r="AH304" s="3"/>
      <c r="AI304" s="3"/>
      <c r="AJ304" s="3"/>
      <c r="AK304" s="3"/>
    </row>
    <row r="305">
      <c r="A305" s="3"/>
      <c r="B305" s="3"/>
      <c r="C305" s="3"/>
      <c r="D305" s="3"/>
      <c r="E305" s="3"/>
      <c r="F305" s="3"/>
      <c r="G305" s="3"/>
      <c r="H305" s="3"/>
      <c r="I305" s="3"/>
      <c r="J305" s="3"/>
      <c r="K305" s="3"/>
      <c r="L305" s="3"/>
      <c r="M305" s="3"/>
      <c r="N305" s="3"/>
      <c r="O305" s="3"/>
      <c r="P305" s="3"/>
      <c r="Q305" s="3"/>
      <c r="AC305" s="3"/>
      <c r="AD305" s="3"/>
      <c r="AH305" s="3"/>
      <c r="AI305" s="3"/>
      <c r="AJ305" s="3"/>
      <c r="AK305" s="3"/>
    </row>
    <row r="306">
      <c r="A306" s="3"/>
      <c r="B306" s="3"/>
      <c r="C306" s="3"/>
      <c r="D306" s="3"/>
      <c r="E306" s="3"/>
      <c r="F306" s="3"/>
      <c r="G306" s="3"/>
      <c r="H306" s="3"/>
      <c r="I306" s="3"/>
      <c r="J306" s="3"/>
      <c r="K306" s="3"/>
      <c r="L306" s="3"/>
      <c r="M306" s="3"/>
      <c r="N306" s="3"/>
      <c r="O306" s="3"/>
      <c r="P306" s="3"/>
      <c r="Q306" s="3"/>
      <c r="AC306" s="3"/>
      <c r="AD306" s="3"/>
      <c r="AH306" s="3"/>
      <c r="AI306" s="3"/>
      <c r="AJ306" s="3"/>
      <c r="AK306" s="3"/>
    </row>
    <row r="307">
      <c r="A307" s="3"/>
      <c r="B307" s="3"/>
      <c r="C307" s="3"/>
      <c r="D307" s="3"/>
      <c r="E307" s="3"/>
      <c r="F307" s="3"/>
      <c r="G307" s="3"/>
      <c r="H307" s="3"/>
      <c r="I307" s="3"/>
      <c r="J307" s="3"/>
      <c r="K307" s="3"/>
      <c r="L307" s="3"/>
      <c r="M307" s="3"/>
      <c r="N307" s="3"/>
      <c r="O307" s="3"/>
      <c r="P307" s="3"/>
      <c r="Q307" s="3"/>
      <c r="AC307" s="3"/>
      <c r="AD307" s="3"/>
      <c r="AH307" s="3"/>
      <c r="AI307" s="3"/>
      <c r="AJ307" s="3"/>
      <c r="AK307" s="3"/>
    </row>
    <row r="308">
      <c r="A308" s="3"/>
      <c r="B308" s="3"/>
      <c r="C308" s="3"/>
      <c r="D308" s="3"/>
      <c r="E308" s="3"/>
      <c r="F308" s="3"/>
      <c r="G308" s="3"/>
      <c r="H308" s="3"/>
      <c r="I308" s="3"/>
      <c r="J308" s="3"/>
      <c r="K308" s="3"/>
      <c r="L308" s="3"/>
      <c r="M308" s="3"/>
      <c r="N308" s="3"/>
      <c r="O308" s="3"/>
      <c r="P308" s="3"/>
      <c r="Q308" s="3"/>
      <c r="AC308" s="3"/>
      <c r="AD308" s="3"/>
      <c r="AH308" s="3"/>
      <c r="AI308" s="3"/>
      <c r="AJ308" s="3"/>
      <c r="AK308" s="3"/>
    </row>
    <row r="309">
      <c r="A309" s="3"/>
      <c r="B309" s="3"/>
      <c r="C309" s="3"/>
      <c r="D309" s="3"/>
      <c r="E309" s="3"/>
      <c r="F309" s="3"/>
      <c r="G309" s="3"/>
      <c r="H309" s="3"/>
      <c r="I309" s="3"/>
      <c r="J309" s="3"/>
      <c r="K309" s="3"/>
      <c r="L309" s="3"/>
      <c r="M309" s="3"/>
      <c r="N309" s="3"/>
      <c r="O309" s="3"/>
      <c r="P309" s="3"/>
      <c r="Q309" s="3"/>
      <c r="AC309" s="3"/>
      <c r="AD309" s="3"/>
      <c r="AH309" s="3"/>
      <c r="AI309" s="3"/>
      <c r="AJ309" s="3"/>
      <c r="AK309" s="3"/>
    </row>
    <row r="310">
      <c r="A310" s="3"/>
      <c r="B310" s="3"/>
      <c r="C310" s="3"/>
      <c r="D310" s="3"/>
      <c r="E310" s="3"/>
      <c r="F310" s="3"/>
      <c r="G310" s="3"/>
      <c r="H310" s="3"/>
      <c r="I310" s="3"/>
      <c r="J310" s="3"/>
      <c r="K310" s="3"/>
      <c r="L310" s="3"/>
      <c r="M310" s="3"/>
      <c r="N310" s="3"/>
      <c r="O310" s="3"/>
      <c r="P310" s="3"/>
      <c r="Q310" s="3"/>
      <c r="AC310" s="3"/>
      <c r="AD310" s="3"/>
      <c r="AH310" s="3"/>
      <c r="AI310" s="3"/>
      <c r="AJ310" s="3"/>
      <c r="AK310" s="3"/>
    </row>
    <row r="311">
      <c r="A311" s="3"/>
      <c r="B311" s="3"/>
      <c r="C311" s="3"/>
      <c r="D311" s="3"/>
      <c r="E311" s="3"/>
      <c r="F311" s="3"/>
      <c r="G311" s="3"/>
      <c r="H311" s="3"/>
      <c r="I311" s="3"/>
      <c r="J311" s="3"/>
      <c r="K311" s="3"/>
      <c r="L311" s="3"/>
      <c r="M311" s="3"/>
      <c r="N311" s="3"/>
      <c r="O311" s="3"/>
      <c r="P311" s="3"/>
      <c r="Q311" s="3"/>
      <c r="AC311" s="3"/>
      <c r="AD311" s="3"/>
      <c r="AH311" s="3"/>
      <c r="AI311" s="3"/>
      <c r="AJ311" s="3"/>
      <c r="AK311" s="3"/>
    </row>
    <row r="312">
      <c r="A312" s="3"/>
      <c r="B312" s="3"/>
      <c r="C312" s="3"/>
      <c r="D312" s="3"/>
      <c r="E312" s="3"/>
      <c r="F312" s="3"/>
      <c r="G312" s="3"/>
      <c r="H312" s="3"/>
      <c r="I312" s="3"/>
      <c r="J312" s="3"/>
      <c r="K312" s="3"/>
      <c r="L312" s="3"/>
      <c r="M312" s="3"/>
      <c r="N312" s="3"/>
      <c r="O312" s="3"/>
      <c r="P312" s="3"/>
      <c r="Q312" s="3"/>
      <c r="AC312" s="3"/>
      <c r="AD312" s="3"/>
      <c r="AH312" s="3"/>
      <c r="AI312" s="3"/>
      <c r="AJ312" s="3"/>
      <c r="AK312" s="3"/>
    </row>
    <row r="313">
      <c r="A313" s="3"/>
      <c r="B313" s="3"/>
      <c r="C313" s="3"/>
      <c r="D313" s="3"/>
      <c r="E313" s="3"/>
      <c r="F313" s="3"/>
      <c r="G313" s="3"/>
      <c r="H313" s="3"/>
      <c r="I313" s="3"/>
      <c r="J313" s="3"/>
      <c r="K313" s="3"/>
      <c r="L313" s="3"/>
      <c r="M313" s="3"/>
      <c r="N313" s="3"/>
      <c r="O313" s="3"/>
      <c r="P313" s="3"/>
      <c r="Q313" s="3"/>
      <c r="AC313" s="3"/>
      <c r="AD313" s="3"/>
      <c r="AH313" s="3"/>
      <c r="AI313" s="3"/>
      <c r="AJ313" s="3"/>
      <c r="AK313" s="3"/>
    </row>
    <row r="314">
      <c r="A314" s="3"/>
      <c r="B314" s="3"/>
      <c r="C314" s="3"/>
      <c r="D314" s="3"/>
      <c r="E314" s="3"/>
      <c r="F314" s="3"/>
      <c r="G314" s="3"/>
      <c r="H314" s="3"/>
      <c r="I314" s="3"/>
      <c r="J314" s="3"/>
      <c r="K314" s="3"/>
      <c r="L314" s="3"/>
      <c r="M314" s="3"/>
      <c r="N314" s="3"/>
      <c r="O314" s="3"/>
      <c r="P314" s="3"/>
      <c r="Q314" s="3"/>
      <c r="AC314" s="3"/>
      <c r="AD314" s="3"/>
      <c r="AH314" s="3"/>
      <c r="AI314" s="3"/>
      <c r="AJ314" s="3"/>
      <c r="AK314" s="3"/>
    </row>
    <row r="315">
      <c r="A315" s="3"/>
      <c r="B315" s="3"/>
      <c r="C315" s="3"/>
      <c r="D315" s="3"/>
      <c r="E315" s="3"/>
      <c r="F315" s="3"/>
      <c r="G315" s="3"/>
      <c r="H315" s="3"/>
      <c r="I315" s="3"/>
      <c r="J315" s="3"/>
      <c r="K315" s="3"/>
      <c r="L315" s="3"/>
      <c r="M315" s="3"/>
      <c r="N315" s="3"/>
      <c r="O315" s="3"/>
      <c r="P315" s="3"/>
      <c r="Q315" s="3"/>
      <c r="AC315" s="3"/>
      <c r="AD315" s="3"/>
      <c r="AH315" s="3"/>
      <c r="AI315" s="3"/>
      <c r="AJ315" s="3"/>
      <c r="AK315" s="3"/>
    </row>
    <row r="316">
      <c r="A316" s="3"/>
      <c r="B316" s="3"/>
      <c r="C316" s="3"/>
      <c r="D316" s="3"/>
      <c r="E316" s="3"/>
      <c r="F316" s="3"/>
      <c r="G316" s="3"/>
      <c r="H316" s="3"/>
      <c r="I316" s="3"/>
      <c r="J316" s="3"/>
      <c r="K316" s="3"/>
      <c r="L316" s="3"/>
      <c r="M316" s="3"/>
      <c r="N316" s="3"/>
      <c r="O316" s="3"/>
      <c r="P316" s="3"/>
      <c r="Q316" s="3"/>
      <c r="AC316" s="3"/>
      <c r="AD316" s="3"/>
      <c r="AH316" s="3"/>
      <c r="AI316" s="3"/>
      <c r="AJ316" s="3"/>
      <c r="AK316" s="3"/>
    </row>
    <row r="317">
      <c r="A317" s="3"/>
      <c r="B317" s="3"/>
      <c r="C317" s="3"/>
      <c r="D317" s="3"/>
      <c r="E317" s="3"/>
      <c r="F317" s="3"/>
      <c r="G317" s="3"/>
      <c r="H317" s="3"/>
      <c r="I317" s="3"/>
      <c r="J317" s="3"/>
      <c r="K317" s="3"/>
      <c r="L317" s="3"/>
      <c r="M317" s="3"/>
      <c r="N317" s="3"/>
      <c r="O317" s="3"/>
      <c r="P317" s="3"/>
      <c r="Q317" s="3"/>
      <c r="AC317" s="3"/>
      <c r="AD317" s="3"/>
      <c r="AH317" s="3"/>
      <c r="AI317" s="3"/>
      <c r="AJ317" s="3"/>
      <c r="AK317" s="3"/>
    </row>
    <row r="318">
      <c r="A318" s="3"/>
      <c r="B318" s="3"/>
      <c r="C318" s="3"/>
      <c r="D318" s="3"/>
      <c r="E318" s="3"/>
      <c r="F318" s="3"/>
      <c r="G318" s="3"/>
      <c r="H318" s="3"/>
      <c r="I318" s="3"/>
      <c r="J318" s="3"/>
      <c r="K318" s="3"/>
      <c r="L318" s="3"/>
      <c r="M318" s="3"/>
      <c r="N318" s="3"/>
      <c r="O318" s="3"/>
      <c r="P318" s="3"/>
      <c r="Q318" s="3"/>
      <c r="AC318" s="3"/>
      <c r="AD318" s="3"/>
      <c r="AH318" s="3"/>
      <c r="AI318" s="3"/>
      <c r="AJ318" s="3"/>
      <c r="AK318" s="3"/>
    </row>
    <row r="319">
      <c r="A319" s="3"/>
      <c r="B319" s="3"/>
      <c r="C319" s="3"/>
      <c r="D319" s="3"/>
      <c r="E319" s="3"/>
      <c r="F319" s="3"/>
      <c r="G319" s="3"/>
      <c r="H319" s="3"/>
      <c r="I319" s="3"/>
      <c r="J319" s="3"/>
      <c r="K319" s="3"/>
      <c r="L319" s="3"/>
      <c r="M319" s="3"/>
      <c r="N319" s="3"/>
      <c r="O319" s="3"/>
      <c r="P319" s="3"/>
      <c r="Q319" s="3"/>
      <c r="AC319" s="3"/>
      <c r="AD319" s="3"/>
      <c r="AH319" s="3"/>
      <c r="AI319" s="3"/>
      <c r="AJ319" s="3"/>
      <c r="AK319" s="3"/>
    </row>
    <row r="320">
      <c r="A320" s="3"/>
      <c r="B320" s="3"/>
      <c r="C320" s="3"/>
      <c r="D320" s="3"/>
      <c r="E320" s="3"/>
      <c r="F320" s="3"/>
      <c r="G320" s="3"/>
      <c r="H320" s="3"/>
      <c r="I320" s="3"/>
      <c r="J320" s="3"/>
      <c r="K320" s="3"/>
      <c r="L320" s="3"/>
      <c r="M320" s="3"/>
      <c r="N320" s="3"/>
      <c r="O320" s="3"/>
      <c r="P320" s="3"/>
      <c r="Q320" s="3"/>
      <c r="AC320" s="3"/>
      <c r="AD320" s="3"/>
      <c r="AH320" s="3"/>
      <c r="AI320" s="3"/>
      <c r="AJ320" s="3"/>
      <c r="AK320" s="3"/>
    </row>
    <row r="321">
      <c r="A321" s="3"/>
      <c r="B321" s="3"/>
      <c r="C321" s="3"/>
      <c r="D321" s="3"/>
      <c r="E321" s="3"/>
      <c r="F321" s="3"/>
      <c r="G321" s="3"/>
      <c r="H321" s="3"/>
      <c r="I321" s="3"/>
      <c r="J321" s="3"/>
      <c r="K321" s="3"/>
      <c r="L321" s="3"/>
      <c r="M321" s="3"/>
      <c r="N321" s="3"/>
      <c r="O321" s="3"/>
      <c r="P321" s="3"/>
      <c r="Q321" s="3"/>
      <c r="AC321" s="3"/>
      <c r="AD321" s="3"/>
      <c r="AH321" s="3"/>
      <c r="AI321" s="3"/>
      <c r="AJ321" s="3"/>
      <c r="AK321" s="3"/>
    </row>
    <row r="322">
      <c r="A322" s="3"/>
      <c r="B322" s="3"/>
      <c r="C322" s="3"/>
      <c r="D322" s="3"/>
      <c r="E322" s="3"/>
      <c r="F322" s="3"/>
      <c r="G322" s="3"/>
      <c r="H322" s="3"/>
      <c r="I322" s="3"/>
      <c r="J322" s="3"/>
      <c r="K322" s="3"/>
      <c r="L322" s="3"/>
      <c r="M322" s="3"/>
      <c r="N322" s="3"/>
      <c r="O322" s="3"/>
      <c r="P322" s="3"/>
      <c r="Q322" s="3"/>
      <c r="AC322" s="3"/>
      <c r="AD322" s="3"/>
      <c r="AH322" s="3"/>
      <c r="AI322" s="3"/>
      <c r="AJ322" s="3"/>
      <c r="AK322" s="3"/>
    </row>
    <row r="323">
      <c r="A323" s="3"/>
      <c r="B323" s="3"/>
      <c r="C323" s="3"/>
      <c r="D323" s="3"/>
      <c r="E323" s="3"/>
      <c r="F323" s="3"/>
      <c r="G323" s="3"/>
      <c r="H323" s="3"/>
      <c r="I323" s="3"/>
      <c r="J323" s="3"/>
      <c r="K323" s="3"/>
      <c r="L323" s="3"/>
      <c r="M323" s="3"/>
      <c r="N323" s="3"/>
      <c r="O323" s="3"/>
      <c r="P323" s="3"/>
      <c r="Q323" s="3"/>
      <c r="AC323" s="3"/>
      <c r="AD323" s="3"/>
      <c r="AH323" s="3"/>
      <c r="AI323" s="3"/>
      <c r="AJ323" s="3"/>
      <c r="AK323" s="3"/>
    </row>
    <row r="324">
      <c r="A324" s="3"/>
      <c r="B324" s="3"/>
      <c r="C324" s="3"/>
      <c r="D324" s="3"/>
      <c r="E324" s="3"/>
      <c r="F324" s="3"/>
      <c r="G324" s="3"/>
      <c r="H324" s="3"/>
      <c r="I324" s="3"/>
      <c r="J324" s="3"/>
      <c r="K324" s="3"/>
      <c r="L324" s="3"/>
      <c r="M324" s="3"/>
      <c r="N324" s="3"/>
      <c r="O324" s="3"/>
      <c r="P324" s="3"/>
      <c r="Q324" s="3"/>
      <c r="AC324" s="3"/>
      <c r="AD324" s="3"/>
      <c r="AH324" s="3"/>
      <c r="AI324" s="3"/>
      <c r="AJ324" s="3"/>
      <c r="AK324" s="3"/>
    </row>
    <row r="325">
      <c r="A325" s="3"/>
      <c r="B325" s="3"/>
      <c r="C325" s="3"/>
      <c r="D325" s="3"/>
      <c r="E325" s="3"/>
      <c r="F325" s="3"/>
      <c r="G325" s="3"/>
      <c r="H325" s="3"/>
      <c r="I325" s="3"/>
      <c r="J325" s="3"/>
      <c r="K325" s="3"/>
      <c r="L325" s="3"/>
      <c r="M325" s="3"/>
      <c r="N325" s="3"/>
      <c r="O325" s="3"/>
      <c r="P325" s="3"/>
      <c r="Q325" s="3"/>
      <c r="AC325" s="3"/>
      <c r="AD325" s="3"/>
      <c r="AH325" s="3"/>
      <c r="AI325" s="3"/>
      <c r="AJ325" s="3"/>
      <c r="AK325" s="3"/>
    </row>
    <row r="326">
      <c r="A326" s="3"/>
      <c r="B326" s="3"/>
      <c r="C326" s="3"/>
      <c r="D326" s="3"/>
      <c r="E326" s="3"/>
      <c r="F326" s="3"/>
      <c r="G326" s="3"/>
      <c r="H326" s="3"/>
      <c r="I326" s="3"/>
      <c r="J326" s="3"/>
      <c r="K326" s="3"/>
      <c r="L326" s="3"/>
      <c r="M326" s="3"/>
      <c r="N326" s="3"/>
      <c r="O326" s="3"/>
      <c r="P326" s="3"/>
      <c r="Q326" s="3"/>
      <c r="AC326" s="3"/>
      <c r="AD326" s="3"/>
      <c r="AH326" s="3"/>
      <c r="AI326" s="3"/>
      <c r="AJ326" s="3"/>
      <c r="AK326" s="3"/>
    </row>
    <row r="327">
      <c r="A327" s="3"/>
      <c r="B327" s="3"/>
      <c r="C327" s="3"/>
      <c r="D327" s="3"/>
      <c r="E327" s="3"/>
      <c r="F327" s="3"/>
      <c r="G327" s="3"/>
      <c r="H327" s="3"/>
      <c r="I327" s="3"/>
      <c r="J327" s="3"/>
      <c r="K327" s="3"/>
      <c r="L327" s="3"/>
      <c r="M327" s="3"/>
      <c r="N327" s="3"/>
      <c r="O327" s="3"/>
      <c r="P327" s="3"/>
      <c r="Q327" s="3"/>
      <c r="AC327" s="3"/>
      <c r="AD327" s="3"/>
      <c r="AH327" s="3"/>
      <c r="AI327" s="3"/>
      <c r="AJ327" s="3"/>
      <c r="AK327" s="3"/>
    </row>
    <row r="328">
      <c r="A328" s="3"/>
      <c r="B328" s="3"/>
      <c r="C328" s="3"/>
      <c r="D328" s="3"/>
      <c r="E328" s="3"/>
      <c r="F328" s="3"/>
      <c r="G328" s="3"/>
      <c r="H328" s="3"/>
      <c r="I328" s="3"/>
      <c r="J328" s="3"/>
      <c r="K328" s="3"/>
      <c r="L328" s="3"/>
      <c r="M328" s="3"/>
      <c r="N328" s="3"/>
      <c r="O328" s="3"/>
      <c r="P328" s="3"/>
      <c r="Q328" s="3"/>
      <c r="AC328" s="3"/>
      <c r="AD328" s="3"/>
      <c r="AH328" s="3"/>
      <c r="AI328" s="3"/>
      <c r="AJ328" s="3"/>
      <c r="AK328" s="3"/>
    </row>
    <row r="329">
      <c r="A329" s="3"/>
      <c r="B329" s="3"/>
      <c r="C329" s="3"/>
      <c r="D329" s="3"/>
      <c r="E329" s="3"/>
      <c r="F329" s="3"/>
      <c r="G329" s="3"/>
      <c r="H329" s="3"/>
      <c r="I329" s="3"/>
      <c r="J329" s="3"/>
      <c r="K329" s="3"/>
      <c r="L329" s="3"/>
      <c r="M329" s="3"/>
      <c r="N329" s="3"/>
      <c r="O329" s="3"/>
      <c r="P329" s="3"/>
      <c r="Q329" s="3"/>
      <c r="AC329" s="3"/>
      <c r="AD329" s="3"/>
      <c r="AH329" s="3"/>
      <c r="AI329" s="3"/>
      <c r="AJ329" s="3"/>
      <c r="AK329" s="3"/>
    </row>
    <row r="330">
      <c r="A330" s="3"/>
      <c r="B330" s="3"/>
      <c r="C330" s="3"/>
      <c r="D330" s="3"/>
      <c r="E330" s="3"/>
      <c r="F330" s="3"/>
      <c r="G330" s="3"/>
      <c r="H330" s="3"/>
      <c r="I330" s="3"/>
      <c r="J330" s="3"/>
      <c r="K330" s="3"/>
      <c r="L330" s="3"/>
      <c r="M330" s="3"/>
      <c r="N330" s="3"/>
      <c r="O330" s="3"/>
      <c r="P330" s="3"/>
      <c r="Q330" s="3"/>
      <c r="AC330" s="3"/>
      <c r="AD330" s="3"/>
      <c r="AH330" s="3"/>
      <c r="AI330" s="3"/>
      <c r="AJ330" s="3"/>
      <c r="AK330" s="3"/>
    </row>
    <row r="331">
      <c r="A331" s="3"/>
      <c r="B331" s="3"/>
      <c r="C331" s="3"/>
      <c r="D331" s="3"/>
      <c r="E331" s="3"/>
      <c r="F331" s="3"/>
      <c r="G331" s="3"/>
      <c r="H331" s="3"/>
      <c r="I331" s="3"/>
      <c r="J331" s="3"/>
      <c r="K331" s="3"/>
      <c r="L331" s="3"/>
      <c r="M331" s="3"/>
      <c r="N331" s="3"/>
      <c r="O331" s="3"/>
      <c r="P331" s="3"/>
      <c r="Q331" s="3"/>
      <c r="AC331" s="3"/>
      <c r="AD331" s="3"/>
      <c r="AH331" s="3"/>
      <c r="AI331" s="3"/>
      <c r="AJ331" s="3"/>
      <c r="AK331" s="3"/>
    </row>
    <row r="332">
      <c r="A332" s="3"/>
      <c r="B332" s="3"/>
      <c r="C332" s="3"/>
      <c r="D332" s="3"/>
      <c r="E332" s="3"/>
      <c r="F332" s="3"/>
      <c r="G332" s="3"/>
      <c r="H332" s="3"/>
      <c r="I332" s="3"/>
      <c r="J332" s="3"/>
      <c r="K332" s="3"/>
      <c r="L332" s="3"/>
      <c r="M332" s="3"/>
      <c r="N332" s="3"/>
      <c r="O332" s="3"/>
      <c r="P332" s="3"/>
      <c r="Q332" s="3"/>
      <c r="AC332" s="3"/>
      <c r="AD332" s="3"/>
      <c r="AH332" s="3"/>
      <c r="AI332" s="3"/>
      <c r="AJ332" s="3"/>
      <c r="AK332" s="3"/>
    </row>
    <row r="333">
      <c r="A333" s="3"/>
      <c r="B333" s="3"/>
      <c r="C333" s="3"/>
      <c r="D333" s="3"/>
      <c r="E333" s="3"/>
      <c r="F333" s="3"/>
      <c r="G333" s="3"/>
      <c r="H333" s="3"/>
      <c r="I333" s="3"/>
      <c r="J333" s="3"/>
      <c r="K333" s="3"/>
      <c r="L333" s="3"/>
      <c r="M333" s="3"/>
      <c r="N333" s="3"/>
      <c r="O333" s="3"/>
      <c r="P333" s="3"/>
      <c r="Q333" s="3"/>
      <c r="AC333" s="3"/>
      <c r="AD333" s="3"/>
      <c r="AH333" s="3"/>
      <c r="AI333" s="3"/>
      <c r="AJ333" s="3"/>
      <c r="AK333" s="3"/>
    </row>
    <row r="334">
      <c r="A334" s="3"/>
      <c r="B334" s="3"/>
      <c r="C334" s="3"/>
      <c r="D334" s="3"/>
      <c r="E334" s="3"/>
      <c r="F334" s="3"/>
      <c r="G334" s="3"/>
      <c r="H334" s="3"/>
      <c r="I334" s="3"/>
      <c r="J334" s="3"/>
      <c r="K334" s="3"/>
      <c r="L334" s="3"/>
      <c r="M334" s="3"/>
      <c r="N334" s="3"/>
      <c r="O334" s="3"/>
      <c r="P334" s="3"/>
      <c r="Q334" s="3"/>
      <c r="AC334" s="3"/>
      <c r="AD334" s="3"/>
      <c r="AH334" s="3"/>
      <c r="AI334" s="3"/>
      <c r="AJ334" s="3"/>
      <c r="AK334" s="3"/>
    </row>
    <row r="335">
      <c r="A335" s="3"/>
      <c r="B335" s="3"/>
      <c r="C335" s="3"/>
      <c r="D335" s="3"/>
      <c r="E335" s="3"/>
      <c r="F335" s="3"/>
      <c r="G335" s="3"/>
      <c r="H335" s="3"/>
      <c r="I335" s="3"/>
      <c r="J335" s="3"/>
      <c r="K335" s="3"/>
      <c r="L335" s="3"/>
      <c r="M335" s="3"/>
      <c r="N335" s="3"/>
      <c r="O335" s="3"/>
      <c r="P335" s="3"/>
      <c r="Q335" s="3"/>
      <c r="AC335" s="3"/>
      <c r="AD335" s="3"/>
      <c r="AH335" s="3"/>
      <c r="AI335" s="3"/>
      <c r="AJ335" s="3"/>
      <c r="AK335" s="3"/>
    </row>
    <row r="336">
      <c r="A336" s="3"/>
      <c r="B336" s="3"/>
      <c r="C336" s="3"/>
      <c r="D336" s="3"/>
      <c r="E336" s="3"/>
      <c r="F336" s="3"/>
      <c r="G336" s="3"/>
      <c r="H336" s="3"/>
      <c r="I336" s="3"/>
      <c r="J336" s="3"/>
      <c r="K336" s="3"/>
      <c r="L336" s="3"/>
      <c r="M336" s="3"/>
      <c r="N336" s="3"/>
      <c r="O336" s="3"/>
      <c r="P336" s="3"/>
      <c r="Q336" s="3"/>
      <c r="AC336" s="3"/>
      <c r="AD336" s="3"/>
      <c r="AH336" s="3"/>
      <c r="AI336" s="3"/>
      <c r="AJ336" s="3"/>
      <c r="AK336" s="3"/>
    </row>
    <row r="337">
      <c r="A337" s="3"/>
      <c r="B337" s="3"/>
      <c r="C337" s="3"/>
      <c r="D337" s="3"/>
      <c r="E337" s="3"/>
      <c r="F337" s="3"/>
      <c r="G337" s="3"/>
      <c r="H337" s="3"/>
      <c r="I337" s="3"/>
      <c r="J337" s="3"/>
      <c r="K337" s="3"/>
      <c r="L337" s="3"/>
      <c r="M337" s="3"/>
      <c r="N337" s="3"/>
      <c r="O337" s="3"/>
      <c r="P337" s="3"/>
      <c r="Q337" s="3"/>
      <c r="AC337" s="3"/>
      <c r="AD337" s="3"/>
      <c r="AH337" s="3"/>
      <c r="AI337" s="3"/>
      <c r="AJ337" s="3"/>
      <c r="AK337" s="3"/>
    </row>
    <row r="338">
      <c r="A338" s="3"/>
      <c r="B338" s="3"/>
      <c r="C338" s="3"/>
      <c r="D338" s="3"/>
      <c r="E338" s="3"/>
      <c r="F338" s="3"/>
      <c r="G338" s="3"/>
      <c r="H338" s="3"/>
      <c r="I338" s="3"/>
      <c r="J338" s="3"/>
      <c r="K338" s="3"/>
      <c r="L338" s="3"/>
      <c r="M338" s="3"/>
      <c r="N338" s="3"/>
      <c r="O338" s="3"/>
      <c r="P338" s="3"/>
      <c r="Q338" s="3"/>
      <c r="AC338" s="3"/>
      <c r="AD338" s="3"/>
      <c r="AH338" s="3"/>
      <c r="AI338" s="3"/>
      <c r="AJ338" s="3"/>
      <c r="AK338" s="3"/>
    </row>
    <row r="339">
      <c r="A339" s="3"/>
      <c r="B339" s="3"/>
      <c r="C339" s="3"/>
      <c r="D339" s="3"/>
      <c r="E339" s="3"/>
      <c r="F339" s="3"/>
      <c r="G339" s="3"/>
      <c r="H339" s="3"/>
      <c r="I339" s="3"/>
      <c r="J339" s="3"/>
      <c r="K339" s="3"/>
      <c r="L339" s="3"/>
      <c r="M339" s="3"/>
      <c r="N339" s="3"/>
      <c r="O339" s="3"/>
      <c r="P339" s="3"/>
      <c r="Q339" s="3"/>
      <c r="AC339" s="3"/>
      <c r="AD339" s="3"/>
      <c r="AH339" s="3"/>
      <c r="AI339" s="3"/>
      <c r="AJ339" s="3"/>
      <c r="AK339" s="3"/>
    </row>
    <row r="340">
      <c r="A340" s="3"/>
      <c r="B340" s="3"/>
      <c r="C340" s="3"/>
      <c r="D340" s="3"/>
      <c r="E340" s="3"/>
      <c r="F340" s="3"/>
      <c r="G340" s="3"/>
      <c r="H340" s="3"/>
      <c r="I340" s="3"/>
      <c r="J340" s="3"/>
      <c r="K340" s="3"/>
      <c r="L340" s="3"/>
      <c r="M340" s="3"/>
      <c r="N340" s="3"/>
      <c r="O340" s="3"/>
      <c r="P340" s="3"/>
      <c r="Q340" s="3"/>
      <c r="AC340" s="3"/>
      <c r="AD340" s="3"/>
      <c r="AH340" s="3"/>
      <c r="AI340" s="3"/>
      <c r="AJ340" s="3"/>
      <c r="AK340" s="3"/>
    </row>
    <row r="341">
      <c r="A341" s="3"/>
      <c r="B341" s="3"/>
      <c r="C341" s="3"/>
      <c r="D341" s="3"/>
      <c r="E341" s="3"/>
      <c r="F341" s="3"/>
      <c r="G341" s="3"/>
      <c r="H341" s="3"/>
      <c r="I341" s="3"/>
      <c r="J341" s="3"/>
      <c r="K341" s="3"/>
      <c r="L341" s="3"/>
      <c r="M341" s="3"/>
      <c r="N341" s="3"/>
      <c r="O341" s="3"/>
      <c r="P341" s="3"/>
      <c r="Q341" s="3"/>
      <c r="AC341" s="3"/>
      <c r="AD341" s="3"/>
      <c r="AH341" s="3"/>
      <c r="AI341" s="3"/>
      <c r="AJ341" s="3"/>
      <c r="AK341" s="3"/>
    </row>
    <row r="342">
      <c r="A342" s="3"/>
      <c r="B342" s="3"/>
      <c r="C342" s="3"/>
      <c r="D342" s="3"/>
      <c r="E342" s="3"/>
      <c r="F342" s="3"/>
      <c r="G342" s="3"/>
      <c r="H342" s="3"/>
      <c r="I342" s="3"/>
      <c r="J342" s="3"/>
      <c r="K342" s="3"/>
      <c r="L342" s="3"/>
      <c r="M342" s="3"/>
      <c r="N342" s="3"/>
      <c r="O342" s="3"/>
      <c r="P342" s="3"/>
      <c r="Q342" s="3"/>
      <c r="AC342" s="3"/>
      <c r="AD342" s="3"/>
      <c r="AH342" s="3"/>
      <c r="AI342" s="3"/>
      <c r="AJ342" s="3"/>
      <c r="AK342" s="3"/>
    </row>
    <row r="343">
      <c r="A343" s="3"/>
      <c r="B343" s="3"/>
      <c r="C343" s="3"/>
      <c r="D343" s="3"/>
      <c r="E343" s="3"/>
      <c r="F343" s="3"/>
      <c r="G343" s="3"/>
      <c r="H343" s="3"/>
      <c r="I343" s="3"/>
      <c r="J343" s="3"/>
      <c r="K343" s="3"/>
      <c r="L343" s="3"/>
      <c r="M343" s="3"/>
      <c r="N343" s="3"/>
      <c r="O343" s="3"/>
      <c r="P343" s="3"/>
      <c r="Q343" s="3"/>
      <c r="AC343" s="3"/>
      <c r="AD343" s="3"/>
      <c r="AH343" s="3"/>
      <c r="AI343" s="3"/>
      <c r="AJ343" s="3"/>
      <c r="AK343" s="3"/>
    </row>
    <row r="344">
      <c r="A344" s="3"/>
      <c r="B344" s="3"/>
      <c r="C344" s="3"/>
      <c r="D344" s="3"/>
      <c r="E344" s="3"/>
      <c r="F344" s="3"/>
      <c r="G344" s="3"/>
      <c r="H344" s="3"/>
      <c r="I344" s="3"/>
      <c r="J344" s="3"/>
      <c r="K344" s="3"/>
      <c r="L344" s="3"/>
      <c r="M344" s="3"/>
      <c r="N344" s="3"/>
      <c r="O344" s="3"/>
      <c r="P344" s="3"/>
      <c r="Q344" s="3"/>
      <c r="AC344" s="3"/>
      <c r="AD344" s="3"/>
      <c r="AH344" s="3"/>
      <c r="AI344" s="3"/>
      <c r="AJ344" s="3"/>
      <c r="AK344" s="3"/>
    </row>
    <row r="345">
      <c r="A345" s="3"/>
      <c r="B345" s="3"/>
      <c r="C345" s="3"/>
      <c r="D345" s="3"/>
      <c r="E345" s="3"/>
      <c r="F345" s="3"/>
      <c r="G345" s="3"/>
      <c r="H345" s="3"/>
      <c r="I345" s="3"/>
      <c r="J345" s="3"/>
      <c r="K345" s="3"/>
      <c r="L345" s="3"/>
      <c r="M345" s="3"/>
      <c r="N345" s="3"/>
      <c r="O345" s="3"/>
      <c r="P345" s="3"/>
      <c r="Q345" s="3"/>
      <c r="AC345" s="3"/>
      <c r="AD345" s="3"/>
      <c r="AH345" s="3"/>
      <c r="AI345" s="3"/>
      <c r="AJ345" s="3"/>
      <c r="AK345" s="3"/>
    </row>
    <row r="346">
      <c r="A346" s="3"/>
      <c r="B346" s="3"/>
      <c r="C346" s="3"/>
      <c r="D346" s="3"/>
      <c r="E346" s="3"/>
      <c r="F346" s="3"/>
      <c r="G346" s="3"/>
      <c r="H346" s="3"/>
      <c r="I346" s="3"/>
      <c r="J346" s="3"/>
      <c r="K346" s="3"/>
      <c r="L346" s="3"/>
      <c r="M346" s="3"/>
      <c r="N346" s="3"/>
      <c r="O346" s="3"/>
      <c r="P346" s="3"/>
      <c r="Q346" s="3"/>
      <c r="AC346" s="3"/>
      <c r="AD346" s="3"/>
      <c r="AH346" s="3"/>
      <c r="AI346" s="3"/>
      <c r="AJ346" s="3"/>
      <c r="AK346" s="3"/>
    </row>
    <row r="347">
      <c r="A347" s="3"/>
      <c r="B347" s="3"/>
      <c r="C347" s="3"/>
      <c r="D347" s="3"/>
      <c r="E347" s="3"/>
      <c r="F347" s="3"/>
      <c r="G347" s="3"/>
      <c r="H347" s="3"/>
      <c r="I347" s="3"/>
      <c r="J347" s="3"/>
      <c r="K347" s="3"/>
      <c r="L347" s="3"/>
      <c r="M347" s="3"/>
      <c r="N347" s="3"/>
      <c r="O347" s="3"/>
      <c r="P347" s="3"/>
      <c r="Q347" s="3"/>
      <c r="AC347" s="3"/>
      <c r="AD347" s="3"/>
      <c r="AH347" s="3"/>
      <c r="AI347" s="3"/>
      <c r="AJ347" s="3"/>
      <c r="AK347" s="3"/>
    </row>
    <row r="348">
      <c r="A348" s="3"/>
      <c r="B348" s="3"/>
      <c r="C348" s="3"/>
      <c r="D348" s="3"/>
      <c r="E348" s="3"/>
      <c r="F348" s="3"/>
      <c r="G348" s="3"/>
      <c r="H348" s="3"/>
      <c r="I348" s="3"/>
      <c r="J348" s="3"/>
      <c r="K348" s="3"/>
      <c r="L348" s="3"/>
      <c r="M348" s="3"/>
      <c r="N348" s="3"/>
      <c r="O348" s="3"/>
      <c r="P348" s="3"/>
      <c r="Q348" s="3"/>
      <c r="AC348" s="3"/>
      <c r="AD348" s="3"/>
      <c r="AH348" s="3"/>
      <c r="AI348" s="3"/>
      <c r="AJ348" s="3"/>
      <c r="AK348" s="3"/>
    </row>
    <row r="349">
      <c r="A349" s="3"/>
      <c r="B349" s="3"/>
      <c r="C349" s="3"/>
      <c r="D349" s="3"/>
      <c r="E349" s="3"/>
      <c r="F349" s="3"/>
      <c r="G349" s="3"/>
      <c r="H349" s="3"/>
      <c r="I349" s="3"/>
      <c r="J349" s="3"/>
      <c r="K349" s="3"/>
      <c r="L349" s="3"/>
      <c r="M349" s="3"/>
      <c r="N349" s="3"/>
      <c r="O349" s="3"/>
      <c r="P349" s="3"/>
      <c r="Q349" s="3"/>
      <c r="AC349" s="3"/>
      <c r="AD349" s="3"/>
      <c r="AH349" s="3"/>
      <c r="AI349" s="3"/>
      <c r="AJ349" s="3"/>
      <c r="AK349" s="3"/>
    </row>
    <row r="350">
      <c r="A350" s="3"/>
      <c r="B350" s="3"/>
      <c r="C350" s="3"/>
      <c r="D350" s="3"/>
      <c r="E350" s="3"/>
      <c r="F350" s="3"/>
      <c r="G350" s="3"/>
      <c r="H350" s="3"/>
      <c r="I350" s="3"/>
      <c r="J350" s="3"/>
      <c r="K350" s="3"/>
      <c r="L350" s="3"/>
      <c r="M350" s="3"/>
      <c r="N350" s="3"/>
      <c r="O350" s="3"/>
      <c r="P350" s="3"/>
      <c r="Q350" s="3"/>
      <c r="AC350" s="3"/>
      <c r="AD350" s="3"/>
      <c r="AH350" s="3"/>
      <c r="AI350" s="3"/>
      <c r="AJ350" s="3"/>
      <c r="AK350" s="3"/>
    </row>
    <row r="351">
      <c r="A351" s="3"/>
      <c r="B351" s="3"/>
      <c r="C351" s="3"/>
      <c r="D351" s="3"/>
      <c r="E351" s="3"/>
      <c r="F351" s="3"/>
      <c r="G351" s="3"/>
      <c r="H351" s="3"/>
      <c r="I351" s="3"/>
      <c r="J351" s="3"/>
      <c r="K351" s="3"/>
      <c r="L351" s="3"/>
      <c r="M351" s="3"/>
      <c r="N351" s="3"/>
      <c r="O351" s="3"/>
      <c r="P351" s="3"/>
      <c r="Q351" s="3"/>
      <c r="AC351" s="3"/>
      <c r="AD351" s="3"/>
      <c r="AH351" s="3"/>
      <c r="AI351" s="3"/>
      <c r="AJ351" s="3"/>
      <c r="AK351" s="3"/>
    </row>
    <row r="352">
      <c r="A352" s="3"/>
      <c r="B352" s="3"/>
      <c r="C352" s="3"/>
      <c r="D352" s="3"/>
      <c r="E352" s="3"/>
      <c r="F352" s="3"/>
      <c r="G352" s="3"/>
      <c r="H352" s="3"/>
      <c r="I352" s="3"/>
      <c r="J352" s="3"/>
      <c r="K352" s="3"/>
      <c r="L352" s="3"/>
      <c r="M352" s="3"/>
      <c r="N352" s="3"/>
      <c r="O352" s="3"/>
      <c r="P352" s="3"/>
      <c r="Q352" s="3"/>
      <c r="AC352" s="3"/>
      <c r="AD352" s="3"/>
      <c r="AH352" s="3"/>
      <c r="AI352" s="3"/>
      <c r="AJ352" s="3"/>
      <c r="AK352" s="3"/>
    </row>
    <row r="353">
      <c r="A353" s="3"/>
      <c r="B353" s="3"/>
      <c r="C353" s="3"/>
      <c r="D353" s="3"/>
      <c r="E353" s="3"/>
      <c r="F353" s="3"/>
      <c r="G353" s="3"/>
      <c r="H353" s="3"/>
      <c r="I353" s="3"/>
      <c r="J353" s="3"/>
      <c r="K353" s="3"/>
      <c r="L353" s="3"/>
      <c r="M353" s="3"/>
      <c r="N353" s="3"/>
      <c r="O353" s="3"/>
      <c r="P353" s="3"/>
      <c r="Q353" s="3"/>
      <c r="AC353" s="3"/>
      <c r="AD353" s="3"/>
      <c r="AH353" s="3"/>
      <c r="AI353" s="3"/>
      <c r="AJ353" s="3"/>
      <c r="AK353" s="3"/>
    </row>
    <row r="354">
      <c r="A354" s="3"/>
      <c r="B354" s="3"/>
      <c r="C354" s="3"/>
      <c r="D354" s="3"/>
      <c r="E354" s="3"/>
      <c r="F354" s="3"/>
      <c r="G354" s="3"/>
      <c r="H354" s="3"/>
      <c r="I354" s="3"/>
      <c r="J354" s="3"/>
      <c r="K354" s="3"/>
      <c r="L354" s="3"/>
      <c r="M354" s="3"/>
      <c r="N354" s="3"/>
      <c r="O354" s="3"/>
      <c r="P354" s="3"/>
      <c r="Q354" s="3"/>
      <c r="AC354" s="3"/>
      <c r="AD354" s="3"/>
      <c r="AH354" s="3"/>
      <c r="AI354" s="3"/>
      <c r="AJ354" s="3"/>
      <c r="AK354" s="3"/>
    </row>
    <row r="355">
      <c r="A355" s="3"/>
      <c r="B355" s="3"/>
      <c r="C355" s="3"/>
      <c r="D355" s="3"/>
      <c r="E355" s="3"/>
      <c r="F355" s="3"/>
      <c r="G355" s="3"/>
      <c r="H355" s="3"/>
      <c r="I355" s="3"/>
      <c r="J355" s="3"/>
      <c r="K355" s="3"/>
      <c r="L355" s="3"/>
      <c r="M355" s="3"/>
      <c r="N355" s="3"/>
      <c r="O355" s="3"/>
      <c r="P355" s="3"/>
      <c r="Q355" s="3"/>
      <c r="AC355" s="3"/>
      <c r="AD355" s="3"/>
      <c r="AH355" s="3"/>
      <c r="AI355" s="3"/>
      <c r="AJ355" s="3"/>
      <c r="AK355" s="3"/>
    </row>
    <row r="356">
      <c r="A356" s="3"/>
      <c r="B356" s="3"/>
      <c r="C356" s="3"/>
      <c r="D356" s="3"/>
      <c r="E356" s="3"/>
      <c r="F356" s="3"/>
      <c r="G356" s="3"/>
      <c r="H356" s="3"/>
      <c r="I356" s="3"/>
      <c r="J356" s="3"/>
      <c r="K356" s="3"/>
      <c r="L356" s="3"/>
      <c r="M356" s="3"/>
      <c r="N356" s="3"/>
      <c r="O356" s="3"/>
      <c r="P356" s="3"/>
      <c r="Q356" s="3"/>
      <c r="AC356" s="3"/>
      <c r="AD356" s="3"/>
      <c r="AH356" s="3"/>
      <c r="AI356" s="3"/>
      <c r="AJ356" s="3"/>
      <c r="AK356" s="3"/>
    </row>
    <row r="357">
      <c r="A357" s="3"/>
      <c r="B357" s="3"/>
      <c r="C357" s="3"/>
      <c r="D357" s="3"/>
      <c r="E357" s="3"/>
      <c r="F357" s="3"/>
      <c r="G357" s="3"/>
      <c r="H357" s="3"/>
      <c r="I357" s="3"/>
      <c r="J357" s="3"/>
      <c r="K357" s="3"/>
      <c r="L357" s="3"/>
      <c r="M357" s="3"/>
      <c r="N357" s="3"/>
      <c r="O357" s="3"/>
      <c r="P357" s="3"/>
      <c r="Q357" s="3"/>
      <c r="AC357" s="3"/>
      <c r="AD357" s="3"/>
      <c r="AH357" s="3"/>
      <c r="AI357" s="3"/>
      <c r="AJ357" s="3"/>
      <c r="AK357" s="3"/>
    </row>
    <row r="358">
      <c r="A358" s="3"/>
      <c r="B358" s="3"/>
      <c r="C358" s="3"/>
      <c r="D358" s="3"/>
      <c r="E358" s="3"/>
      <c r="F358" s="3"/>
      <c r="G358" s="3"/>
      <c r="H358" s="3"/>
      <c r="I358" s="3"/>
      <c r="J358" s="3"/>
      <c r="K358" s="3"/>
      <c r="L358" s="3"/>
      <c r="M358" s="3"/>
      <c r="N358" s="3"/>
      <c r="O358" s="3"/>
      <c r="P358" s="3"/>
      <c r="Q358" s="3"/>
      <c r="AC358" s="3"/>
      <c r="AD358" s="3"/>
      <c r="AH358" s="3"/>
      <c r="AI358" s="3"/>
      <c r="AJ358" s="3"/>
      <c r="AK358" s="3"/>
    </row>
    <row r="359">
      <c r="A359" s="3"/>
      <c r="B359" s="3"/>
      <c r="C359" s="3"/>
      <c r="D359" s="3"/>
      <c r="E359" s="3"/>
      <c r="F359" s="3"/>
      <c r="G359" s="3"/>
      <c r="H359" s="3"/>
      <c r="I359" s="3"/>
      <c r="J359" s="3"/>
      <c r="K359" s="3"/>
      <c r="L359" s="3"/>
      <c r="M359" s="3"/>
      <c r="N359" s="3"/>
      <c r="O359" s="3"/>
      <c r="P359" s="3"/>
      <c r="Q359" s="3"/>
      <c r="AC359" s="3"/>
      <c r="AD359" s="3"/>
      <c r="AH359" s="3"/>
      <c r="AI359" s="3"/>
      <c r="AJ359" s="3"/>
      <c r="AK359" s="3"/>
    </row>
    <row r="360">
      <c r="A360" s="3"/>
      <c r="B360" s="3"/>
      <c r="C360" s="3"/>
      <c r="D360" s="3"/>
      <c r="E360" s="3"/>
      <c r="F360" s="3"/>
      <c r="G360" s="3"/>
      <c r="H360" s="3"/>
      <c r="I360" s="3"/>
      <c r="J360" s="3"/>
      <c r="K360" s="3"/>
      <c r="L360" s="3"/>
      <c r="M360" s="3"/>
      <c r="N360" s="3"/>
      <c r="O360" s="3"/>
      <c r="P360" s="3"/>
      <c r="Q360" s="3"/>
      <c r="AC360" s="3"/>
      <c r="AD360" s="3"/>
      <c r="AH360" s="3"/>
      <c r="AI360" s="3"/>
      <c r="AJ360" s="3"/>
      <c r="AK360" s="3"/>
    </row>
    <row r="361">
      <c r="A361" s="3"/>
      <c r="B361" s="3"/>
      <c r="C361" s="3"/>
      <c r="D361" s="3"/>
      <c r="E361" s="3"/>
      <c r="F361" s="3"/>
      <c r="G361" s="3"/>
      <c r="H361" s="3"/>
      <c r="I361" s="3"/>
      <c r="J361" s="3"/>
      <c r="K361" s="3"/>
      <c r="L361" s="3"/>
      <c r="M361" s="3"/>
      <c r="N361" s="3"/>
      <c r="O361" s="3"/>
      <c r="P361" s="3"/>
      <c r="Q361" s="3"/>
      <c r="AC361" s="3"/>
      <c r="AD361" s="3"/>
      <c r="AH361" s="3"/>
      <c r="AI361" s="3"/>
      <c r="AJ361" s="3"/>
      <c r="AK361" s="3"/>
    </row>
    <row r="362">
      <c r="A362" s="3"/>
      <c r="B362" s="3"/>
      <c r="C362" s="3"/>
      <c r="D362" s="3"/>
      <c r="E362" s="3"/>
      <c r="F362" s="3"/>
      <c r="G362" s="3"/>
      <c r="H362" s="3"/>
      <c r="I362" s="3"/>
      <c r="J362" s="3"/>
      <c r="K362" s="3"/>
      <c r="L362" s="3"/>
      <c r="M362" s="3"/>
      <c r="N362" s="3"/>
      <c r="O362" s="3"/>
      <c r="P362" s="3"/>
      <c r="Q362" s="3"/>
      <c r="AC362" s="3"/>
      <c r="AD362" s="3"/>
      <c r="AH362" s="3"/>
      <c r="AI362" s="3"/>
      <c r="AJ362" s="3"/>
      <c r="AK362" s="3"/>
    </row>
    <row r="363">
      <c r="A363" s="3"/>
      <c r="B363" s="3"/>
      <c r="C363" s="3"/>
      <c r="D363" s="3"/>
      <c r="E363" s="3"/>
      <c r="F363" s="3"/>
      <c r="G363" s="3"/>
      <c r="H363" s="3"/>
      <c r="I363" s="3"/>
      <c r="J363" s="3"/>
      <c r="K363" s="3"/>
      <c r="L363" s="3"/>
      <c r="M363" s="3"/>
      <c r="N363" s="3"/>
      <c r="O363" s="3"/>
      <c r="P363" s="3"/>
      <c r="Q363" s="3"/>
      <c r="AC363" s="3"/>
      <c r="AD363" s="3"/>
      <c r="AH363" s="3"/>
      <c r="AI363" s="3"/>
      <c r="AJ363" s="3"/>
      <c r="AK363" s="3"/>
    </row>
    <row r="364">
      <c r="A364" s="3"/>
      <c r="B364" s="3"/>
      <c r="C364" s="3"/>
      <c r="D364" s="3"/>
      <c r="E364" s="3"/>
      <c r="F364" s="3"/>
      <c r="G364" s="3"/>
      <c r="H364" s="3"/>
      <c r="I364" s="3"/>
      <c r="J364" s="3"/>
      <c r="K364" s="3"/>
      <c r="L364" s="3"/>
      <c r="M364" s="3"/>
      <c r="N364" s="3"/>
      <c r="O364" s="3"/>
      <c r="P364" s="3"/>
      <c r="Q364" s="3"/>
      <c r="AC364" s="3"/>
      <c r="AD364" s="3"/>
      <c r="AH364" s="3"/>
      <c r="AI364" s="3"/>
      <c r="AJ364" s="3"/>
      <c r="AK364" s="3"/>
    </row>
    <row r="365">
      <c r="A365" s="3"/>
      <c r="B365" s="3"/>
      <c r="C365" s="3"/>
      <c r="D365" s="3"/>
      <c r="E365" s="3"/>
      <c r="F365" s="3"/>
      <c r="G365" s="3"/>
      <c r="H365" s="3"/>
      <c r="I365" s="3"/>
      <c r="J365" s="3"/>
      <c r="K365" s="3"/>
      <c r="L365" s="3"/>
      <c r="M365" s="3"/>
      <c r="N365" s="3"/>
      <c r="O365" s="3"/>
      <c r="P365" s="3"/>
      <c r="Q365" s="3"/>
      <c r="AC365" s="3"/>
      <c r="AD365" s="3"/>
      <c r="AH365" s="3"/>
      <c r="AI365" s="3"/>
      <c r="AJ365" s="3"/>
      <c r="AK365" s="3"/>
    </row>
    <row r="366">
      <c r="A366" s="3"/>
      <c r="B366" s="3"/>
      <c r="C366" s="3"/>
      <c r="D366" s="3"/>
      <c r="E366" s="3"/>
      <c r="F366" s="3"/>
      <c r="G366" s="3"/>
      <c r="H366" s="3"/>
      <c r="I366" s="3"/>
      <c r="J366" s="3"/>
      <c r="K366" s="3"/>
      <c r="L366" s="3"/>
      <c r="M366" s="3"/>
      <c r="N366" s="3"/>
      <c r="O366" s="3"/>
      <c r="P366" s="3"/>
      <c r="Q366" s="3"/>
      <c r="AC366" s="3"/>
      <c r="AD366" s="3"/>
      <c r="AH366" s="3"/>
      <c r="AI366" s="3"/>
      <c r="AJ366" s="3"/>
      <c r="AK366" s="3"/>
    </row>
    <row r="367">
      <c r="A367" s="3"/>
      <c r="B367" s="3"/>
      <c r="C367" s="3"/>
      <c r="D367" s="3"/>
      <c r="E367" s="3"/>
      <c r="F367" s="3"/>
      <c r="G367" s="3"/>
      <c r="H367" s="3"/>
      <c r="I367" s="3"/>
      <c r="J367" s="3"/>
      <c r="K367" s="3"/>
      <c r="L367" s="3"/>
      <c r="M367" s="3"/>
      <c r="N367" s="3"/>
      <c r="O367" s="3"/>
      <c r="P367" s="3"/>
      <c r="Q367" s="3"/>
      <c r="AC367" s="3"/>
      <c r="AD367" s="3"/>
      <c r="AH367" s="3"/>
      <c r="AI367" s="3"/>
      <c r="AJ367" s="3"/>
      <c r="AK367" s="3"/>
    </row>
    <row r="368">
      <c r="A368" s="3"/>
      <c r="B368" s="3"/>
      <c r="C368" s="3"/>
      <c r="D368" s="3"/>
      <c r="E368" s="3"/>
      <c r="F368" s="3"/>
      <c r="G368" s="3"/>
      <c r="H368" s="3"/>
      <c r="I368" s="3"/>
      <c r="J368" s="3"/>
      <c r="K368" s="3"/>
      <c r="L368" s="3"/>
      <c r="M368" s="3"/>
      <c r="N368" s="3"/>
      <c r="O368" s="3"/>
      <c r="P368" s="3"/>
      <c r="Q368" s="3"/>
      <c r="AC368" s="3"/>
      <c r="AD368" s="3"/>
      <c r="AH368" s="3"/>
      <c r="AI368" s="3"/>
      <c r="AJ368" s="3"/>
      <c r="AK368" s="3"/>
    </row>
    <row r="369">
      <c r="A369" s="3"/>
      <c r="B369" s="3"/>
      <c r="C369" s="3"/>
      <c r="D369" s="3"/>
      <c r="E369" s="3"/>
      <c r="F369" s="3"/>
      <c r="G369" s="3"/>
      <c r="H369" s="3"/>
      <c r="I369" s="3"/>
      <c r="J369" s="3"/>
      <c r="K369" s="3"/>
      <c r="L369" s="3"/>
      <c r="M369" s="3"/>
      <c r="N369" s="3"/>
      <c r="O369" s="3"/>
      <c r="P369" s="3"/>
      <c r="Q369" s="3"/>
      <c r="AC369" s="3"/>
      <c r="AD369" s="3"/>
      <c r="AH369" s="3"/>
      <c r="AI369" s="3"/>
      <c r="AJ369" s="3"/>
      <c r="AK369" s="3"/>
    </row>
    <row r="370">
      <c r="A370" s="3"/>
      <c r="B370" s="3"/>
      <c r="C370" s="3"/>
      <c r="D370" s="3"/>
      <c r="E370" s="3"/>
      <c r="F370" s="3"/>
      <c r="G370" s="3"/>
      <c r="H370" s="3"/>
      <c r="I370" s="3"/>
      <c r="J370" s="3"/>
      <c r="K370" s="3"/>
      <c r="L370" s="3"/>
      <c r="M370" s="3"/>
      <c r="N370" s="3"/>
      <c r="O370" s="3"/>
      <c r="P370" s="3"/>
      <c r="Q370" s="3"/>
      <c r="AC370" s="3"/>
      <c r="AD370" s="3"/>
      <c r="AH370" s="3"/>
      <c r="AI370" s="3"/>
      <c r="AJ370" s="3"/>
      <c r="AK370" s="3"/>
    </row>
    <row r="371">
      <c r="A371" s="3"/>
      <c r="B371" s="3"/>
      <c r="C371" s="3"/>
      <c r="D371" s="3"/>
      <c r="E371" s="3"/>
      <c r="F371" s="3"/>
      <c r="G371" s="3"/>
      <c r="H371" s="3"/>
      <c r="I371" s="3"/>
      <c r="J371" s="3"/>
      <c r="K371" s="3"/>
      <c r="L371" s="3"/>
      <c r="M371" s="3"/>
      <c r="N371" s="3"/>
      <c r="O371" s="3"/>
      <c r="P371" s="3"/>
      <c r="Q371" s="3"/>
      <c r="AC371" s="3"/>
      <c r="AD371" s="3"/>
      <c r="AH371" s="3"/>
      <c r="AI371" s="3"/>
      <c r="AJ371" s="3"/>
      <c r="AK371" s="3"/>
    </row>
    <row r="372">
      <c r="A372" s="3"/>
      <c r="B372" s="3"/>
      <c r="C372" s="3"/>
      <c r="D372" s="3"/>
      <c r="E372" s="3"/>
      <c r="F372" s="3"/>
      <c r="G372" s="3"/>
      <c r="H372" s="3"/>
      <c r="I372" s="3"/>
      <c r="J372" s="3"/>
      <c r="K372" s="3"/>
      <c r="L372" s="3"/>
      <c r="M372" s="3"/>
      <c r="N372" s="3"/>
      <c r="O372" s="3"/>
      <c r="P372" s="3"/>
      <c r="Q372" s="3"/>
      <c r="AC372" s="3"/>
      <c r="AD372" s="3"/>
      <c r="AH372" s="3"/>
      <c r="AI372" s="3"/>
      <c r="AJ372" s="3"/>
      <c r="AK372" s="3"/>
    </row>
    <row r="373">
      <c r="A373" s="3"/>
      <c r="B373" s="3"/>
      <c r="C373" s="3"/>
      <c r="D373" s="3"/>
      <c r="E373" s="3"/>
      <c r="F373" s="3"/>
      <c r="G373" s="3"/>
      <c r="H373" s="3"/>
      <c r="I373" s="3"/>
      <c r="J373" s="3"/>
      <c r="K373" s="3"/>
      <c r="L373" s="3"/>
      <c r="M373" s="3"/>
      <c r="N373" s="3"/>
      <c r="O373" s="3"/>
      <c r="P373" s="3"/>
      <c r="Q373" s="3"/>
      <c r="AC373" s="3"/>
      <c r="AD373" s="3"/>
      <c r="AH373" s="3"/>
      <c r="AI373" s="3"/>
      <c r="AJ373" s="3"/>
      <c r="AK373" s="3"/>
    </row>
    <row r="374">
      <c r="A374" s="3"/>
      <c r="B374" s="3"/>
      <c r="C374" s="3"/>
      <c r="D374" s="3"/>
      <c r="E374" s="3"/>
      <c r="F374" s="3"/>
      <c r="G374" s="3"/>
      <c r="H374" s="3"/>
      <c r="I374" s="3"/>
      <c r="J374" s="3"/>
      <c r="K374" s="3"/>
      <c r="L374" s="3"/>
      <c r="M374" s="3"/>
      <c r="N374" s="3"/>
      <c r="O374" s="3"/>
      <c r="P374" s="3"/>
      <c r="Q374" s="3"/>
      <c r="AC374" s="3"/>
      <c r="AD374" s="3"/>
      <c r="AH374" s="3"/>
      <c r="AI374" s="3"/>
      <c r="AJ374" s="3"/>
      <c r="AK374" s="3"/>
    </row>
    <row r="375">
      <c r="A375" s="3"/>
      <c r="B375" s="3"/>
      <c r="C375" s="3"/>
      <c r="D375" s="3"/>
      <c r="E375" s="3"/>
      <c r="F375" s="3"/>
      <c r="G375" s="3"/>
      <c r="H375" s="3"/>
      <c r="I375" s="3"/>
      <c r="J375" s="3"/>
      <c r="K375" s="3"/>
      <c r="L375" s="3"/>
      <c r="M375" s="3"/>
      <c r="N375" s="3"/>
      <c r="O375" s="3"/>
      <c r="P375" s="3"/>
      <c r="Q375" s="3"/>
      <c r="AC375" s="3"/>
      <c r="AD375" s="3"/>
      <c r="AH375" s="3"/>
      <c r="AI375" s="3"/>
      <c r="AJ375" s="3"/>
      <c r="AK375" s="3"/>
    </row>
    <row r="376">
      <c r="A376" s="3"/>
      <c r="B376" s="3"/>
      <c r="C376" s="3"/>
      <c r="D376" s="3"/>
      <c r="E376" s="3"/>
      <c r="F376" s="3"/>
      <c r="G376" s="3"/>
      <c r="H376" s="3"/>
      <c r="I376" s="3"/>
      <c r="J376" s="3"/>
      <c r="K376" s="3"/>
      <c r="L376" s="3"/>
      <c r="M376" s="3"/>
      <c r="N376" s="3"/>
      <c r="O376" s="3"/>
      <c r="P376" s="3"/>
      <c r="Q376" s="3"/>
      <c r="AC376" s="3"/>
      <c r="AD376" s="3"/>
      <c r="AH376" s="3"/>
      <c r="AI376" s="3"/>
      <c r="AJ376" s="3"/>
      <c r="AK376" s="3"/>
    </row>
    <row r="377">
      <c r="A377" s="3"/>
      <c r="B377" s="3"/>
      <c r="C377" s="3"/>
      <c r="D377" s="3"/>
      <c r="E377" s="3"/>
      <c r="F377" s="3"/>
      <c r="G377" s="3"/>
      <c r="H377" s="3"/>
      <c r="I377" s="3"/>
      <c r="J377" s="3"/>
      <c r="K377" s="3"/>
      <c r="L377" s="3"/>
      <c r="M377" s="3"/>
      <c r="N377" s="3"/>
      <c r="O377" s="3"/>
      <c r="P377" s="3"/>
      <c r="Q377" s="3"/>
      <c r="AC377" s="3"/>
      <c r="AD377" s="3"/>
      <c r="AH377" s="3"/>
      <c r="AI377" s="3"/>
      <c r="AJ377" s="3"/>
      <c r="AK377" s="3"/>
    </row>
    <row r="378">
      <c r="A378" s="3"/>
      <c r="B378" s="3"/>
      <c r="C378" s="3"/>
      <c r="D378" s="3"/>
      <c r="E378" s="3"/>
      <c r="F378" s="3"/>
      <c r="G378" s="3"/>
      <c r="H378" s="3"/>
      <c r="I378" s="3"/>
      <c r="J378" s="3"/>
      <c r="K378" s="3"/>
      <c r="L378" s="3"/>
      <c r="M378" s="3"/>
      <c r="N378" s="3"/>
      <c r="O378" s="3"/>
      <c r="P378" s="3"/>
      <c r="Q378" s="3"/>
      <c r="AC378" s="3"/>
      <c r="AD378" s="3"/>
      <c r="AH378" s="3"/>
      <c r="AI378" s="3"/>
      <c r="AJ378" s="3"/>
      <c r="AK378" s="3"/>
    </row>
    <row r="379">
      <c r="A379" s="3"/>
      <c r="B379" s="3"/>
      <c r="C379" s="3"/>
      <c r="D379" s="3"/>
      <c r="E379" s="3"/>
      <c r="F379" s="3"/>
      <c r="G379" s="3"/>
      <c r="H379" s="3"/>
      <c r="I379" s="3"/>
      <c r="J379" s="3"/>
      <c r="K379" s="3"/>
      <c r="L379" s="3"/>
      <c r="M379" s="3"/>
      <c r="N379" s="3"/>
      <c r="O379" s="3"/>
      <c r="P379" s="3"/>
      <c r="Q379" s="3"/>
      <c r="AC379" s="3"/>
      <c r="AD379" s="3"/>
      <c r="AH379" s="3"/>
      <c r="AI379" s="3"/>
      <c r="AJ379" s="3"/>
      <c r="AK379" s="3"/>
    </row>
    <row r="380">
      <c r="A380" s="3"/>
      <c r="B380" s="3"/>
      <c r="C380" s="3"/>
      <c r="D380" s="3"/>
      <c r="E380" s="3"/>
      <c r="F380" s="3"/>
      <c r="G380" s="3"/>
      <c r="H380" s="3"/>
      <c r="I380" s="3"/>
      <c r="J380" s="3"/>
      <c r="K380" s="3"/>
      <c r="L380" s="3"/>
      <c r="M380" s="3"/>
      <c r="N380" s="3"/>
      <c r="O380" s="3"/>
      <c r="P380" s="3"/>
      <c r="Q380" s="3"/>
      <c r="AC380" s="3"/>
      <c r="AD380" s="3"/>
      <c r="AH380" s="3"/>
      <c r="AI380" s="3"/>
      <c r="AJ380" s="3"/>
      <c r="AK380" s="3"/>
    </row>
    <row r="381">
      <c r="A381" s="3"/>
      <c r="B381" s="3"/>
      <c r="C381" s="3"/>
      <c r="D381" s="3"/>
      <c r="E381" s="3"/>
      <c r="F381" s="3"/>
      <c r="G381" s="3"/>
      <c r="H381" s="3"/>
      <c r="I381" s="3"/>
      <c r="J381" s="3"/>
      <c r="K381" s="3"/>
      <c r="L381" s="3"/>
      <c r="M381" s="3"/>
      <c r="N381" s="3"/>
      <c r="O381" s="3"/>
      <c r="P381" s="3"/>
      <c r="Q381" s="3"/>
      <c r="AC381" s="3"/>
      <c r="AD381" s="3"/>
      <c r="AH381" s="3"/>
      <c r="AI381" s="3"/>
      <c r="AJ381" s="3"/>
      <c r="AK381" s="3"/>
    </row>
    <row r="382">
      <c r="A382" s="3"/>
      <c r="B382" s="3"/>
      <c r="C382" s="3"/>
      <c r="D382" s="3"/>
      <c r="E382" s="3"/>
      <c r="F382" s="3"/>
      <c r="G382" s="3"/>
      <c r="H382" s="3"/>
      <c r="I382" s="3"/>
      <c r="J382" s="3"/>
      <c r="K382" s="3"/>
      <c r="L382" s="3"/>
      <c r="M382" s="3"/>
      <c r="N382" s="3"/>
      <c r="O382" s="3"/>
      <c r="P382" s="3"/>
      <c r="Q382" s="3"/>
      <c r="AC382" s="3"/>
      <c r="AD382" s="3"/>
      <c r="AH382" s="3"/>
      <c r="AI382" s="3"/>
      <c r="AJ382" s="3"/>
      <c r="AK382" s="3"/>
    </row>
    <row r="383">
      <c r="A383" s="3"/>
      <c r="B383" s="3"/>
      <c r="C383" s="3"/>
      <c r="D383" s="3"/>
      <c r="E383" s="3"/>
      <c r="F383" s="3"/>
      <c r="G383" s="3"/>
      <c r="H383" s="3"/>
      <c r="I383" s="3"/>
      <c r="J383" s="3"/>
      <c r="K383" s="3"/>
      <c r="L383" s="3"/>
      <c r="M383" s="3"/>
      <c r="N383" s="3"/>
      <c r="O383" s="3"/>
      <c r="P383" s="3"/>
      <c r="Q383" s="3"/>
      <c r="AC383" s="3"/>
      <c r="AD383" s="3"/>
      <c r="AH383" s="3"/>
      <c r="AI383" s="3"/>
      <c r="AJ383" s="3"/>
      <c r="AK383" s="3"/>
    </row>
    <row r="384">
      <c r="A384" s="3"/>
      <c r="B384" s="3"/>
      <c r="C384" s="3"/>
      <c r="D384" s="3"/>
      <c r="E384" s="3"/>
      <c r="F384" s="3"/>
      <c r="G384" s="3"/>
      <c r="H384" s="3"/>
      <c r="I384" s="3"/>
      <c r="J384" s="3"/>
      <c r="K384" s="3"/>
      <c r="L384" s="3"/>
      <c r="M384" s="3"/>
      <c r="N384" s="3"/>
      <c r="O384" s="3"/>
      <c r="P384" s="3"/>
      <c r="Q384" s="3"/>
      <c r="AC384" s="3"/>
      <c r="AD384" s="3"/>
      <c r="AH384" s="3"/>
      <c r="AI384" s="3"/>
      <c r="AJ384" s="3"/>
      <c r="AK384" s="3"/>
    </row>
    <row r="385">
      <c r="A385" s="3"/>
      <c r="B385" s="3"/>
      <c r="C385" s="3"/>
      <c r="D385" s="3"/>
      <c r="E385" s="3"/>
      <c r="F385" s="3"/>
      <c r="G385" s="3"/>
      <c r="H385" s="3"/>
      <c r="I385" s="3"/>
      <c r="J385" s="3"/>
      <c r="K385" s="3"/>
      <c r="L385" s="3"/>
      <c r="M385" s="3"/>
      <c r="N385" s="3"/>
      <c r="O385" s="3"/>
      <c r="P385" s="3"/>
      <c r="Q385" s="3"/>
      <c r="AC385" s="3"/>
      <c r="AD385" s="3"/>
      <c r="AH385" s="3"/>
      <c r="AI385" s="3"/>
      <c r="AJ385" s="3"/>
      <c r="AK385" s="3"/>
    </row>
    <row r="386">
      <c r="A386" s="3"/>
      <c r="B386" s="3"/>
      <c r="C386" s="3"/>
      <c r="D386" s="3"/>
      <c r="E386" s="3"/>
      <c r="F386" s="3"/>
      <c r="G386" s="3"/>
      <c r="H386" s="3"/>
      <c r="I386" s="3"/>
      <c r="J386" s="3"/>
      <c r="K386" s="3"/>
      <c r="L386" s="3"/>
      <c r="M386" s="3"/>
      <c r="N386" s="3"/>
      <c r="O386" s="3"/>
      <c r="P386" s="3"/>
      <c r="Q386" s="3"/>
      <c r="AC386" s="3"/>
      <c r="AD386" s="3"/>
      <c r="AH386" s="3"/>
      <c r="AI386" s="3"/>
      <c r="AJ386" s="3"/>
      <c r="AK386" s="3"/>
    </row>
    <row r="387">
      <c r="A387" s="3"/>
      <c r="B387" s="3"/>
      <c r="C387" s="3"/>
      <c r="D387" s="3"/>
      <c r="E387" s="3"/>
      <c r="F387" s="3"/>
      <c r="G387" s="3"/>
      <c r="H387" s="3"/>
      <c r="I387" s="3"/>
      <c r="J387" s="3"/>
      <c r="K387" s="3"/>
      <c r="L387" s="3"/>
      <c r="M387" s="3"/>
      <c r="N387" s="3"/>
      <c r="O387" s="3"/>
      <c r="P387" s="3"/>
      <c r="Q387" s="3"/>
      <c r="AC387" s="3"/>
      <c r="AD387" s="3"/>
      <c r="AH387" s="3"/>
      <c r="AI387" s="3"/>
      <c r="AJ387" s="3"/>
      <c r="AK387" s="3"/>
    </row>
    <row r="388">
      <c r="A388" s="3"/>
      <c r="B388" s="3"/>
      <c r="C388" s="3"/>
      <c r="D388" s="3"/>
      <c r="E388" s="3"/>
      <c r="F388" s="3"/>
      <c r="G388" s="3"/>
      <c r="H388" s="3"/>
      <c r="I388" s="3"/>
      <c r="J388" s="3"/>
      <c r="K388" s="3"/>
      <c r="L388" s="3"/>
      <c r="M388" s="3"/>
      <c r="N388" s="3"/>
      <c r="O388" s="3"/>
      <c r="P388" s="3"/>
      <c r="Q388" s="3"/>
      <c r="AC388" s="3"/>
      <c r="AD388" s="3"/>
      <c r="AH388" s="3"/>
      <c r="AI388" s="3"/>
      <c r="AJ388" s="3"/>
      <c r="AK388" s="3"/>
    </row>
    <row r="389">
      <c r="A389" s="3"/>
      <c r="B389" s="3"/>
      <c r="C389" s="3"/>
      <c r="D389" s="3"/>
      <c r="E389" s="3"/>
      <c r="F389" s="3"/>
      <c r="G389" s="3"/>
      <c r="H389" s="3"/>
      <c r="I389" s="3"/>
      <c r="J389" s="3"/>
      <c r="K389" s="3"/>
      <c r="L389" s="3"/>
      <c r="M389" s="3"/>
      <c r="N389" s="3"/>
      <c r="O389" s="3"/>
      <c r="P389" s="3"/>
      <c r="Q389" s="3"/>
      <c r="AC389" s="3"/>
      <c r="AD389" s="3"/>
      <c r="AH389" s="3"/>
      <c r="AI389" s="3"/>
      <c r="AJ389" s="3"/>
      <c r="AK389" s="3"/>
    </row>
    <row r="390">
      <c r="A390" s="3"/>
      <c r="B390" s="3"/>
      <c r="C390" s="3"/>
      <c r="D390" s="3"/>
      <c r="E390" s="3"/>
      <c r="F390" s="3"/>
      <c r="G390" s="3"/>
      <c r="H390" s="3"/>
      <c r="I390" s="3"/>
      <c r="J390" s="3"/>
      <c r="K390" s="3"/>
      <c r="L390" s="3"/>
      <c r="M390" s="3"/>
      <c r="N390" s="3"/>
      <c r="O390" s="3"/>
      <c r="P390" s="3"/>
      <c r="Q390" s="3"/>
      <c r="AC390" s="3"/>
      <c r="AD390" s="3"/>
      <c r="AH390" s="3"/>
      <c r="AI390" s="3"/>
      <c r="AJ390" s="3"/>
      <c r="AK390" s="3"/>
    </row>
    <row r="391">
      <c r="A391" s="3"/>
      <c r="B391" s="3"/>
      <c r="C391" s="3"/>
      <c r="D391" s="3"/>
      <c r="E391" s="3"/>
      <c r="F391" s="3"/>
      <c r="G391" s="3"/>
      <c r="H391" s="3"/>
      <c r="I391" s="3"/>
      <c r="J391" s="3"/>
      <c r="K391" s="3"/>
      <c r="L391" s="3"/>
      <c r="M391" s="3"/>
      <c r="N391" s="3"/>
      <c r="O391" s="3"/>
      <c r="P391" s="3"/>
      <c r="Q391" s="3"/>
      <c r="AC391" s="3"/>
      <c r="AD391" s="3"/>
      <c r="AH391" s="3"/>
      <c r="AI391" s="3"/>
      <c r="AJ391" s="3"/>
      <c r="AK391" s="3"/>
    </row>
    <row r="392">
      <c r="A392" s="3"/>
      <c r="B392" s="3"/>
      <c r="C392" s="3"/>
      <c r="D392" s="3"/>
      <c r="E392" s="3"/>
      <c r="F392" s="3"/>
      <c r="G392" s="3"/>
      <c r="H392" s="3"/>
      <c r="I392" s="3"/>
      <c r="J392" s="3"/>
      <c r="K392" s="3"/>
      <c r="L392" s="3"/>
      <c r="M392" s="3"/>
      <c r="N392" s="3"/>
      <c r="O392" s="3"/>
      <c r="P392" s="3"/>
      <c r="Q392" s="3"/>
      <c r="AC392" s="3"/>
      <c r="AD392" s="3"/>
      <c r="AH392" s="3"/>
      <c r="AI392" s="3"/>
      <c r="AJ392" s="3"/>
      <c r="AK392" s="3"/>
    </row>
    <row r="393">
      <c r="A393" s="3"/>
      <c r="B393" s="3"/>
      <c r="C393" s="3"/>
      <c r="D393" s="3"/>
      <c r="E393" s="3"/>
      <c r="F393" s="3"/>
      <c r="G393" s="3"/>
      <c r="H393" s="3"/>
      <c r="I393" s="3"/>
      <c r="J393" s="3"/>
      <c r="K393" s="3"/>
      <c r="L393" s="3"/>
      <c r="M393" s="3"/>
      <c r="N393" s="3"/>
      <c r="O393" s="3"/>
      <c r="P393" s="3"/>
      <c r="Q393" s="3"/>
      <c r="AC393" s="3"/>
      <c r="AD393" s="3"/>
      <c r="AH393" s="3"/>
      <c r="AI393" s="3"/>
      <c r="AJ393" s="3"/>
      <c r="AK393" s="3"/>
    </row>
    <row r="394">
      <c r="A394" s="3"/>
      <c r="B394" s="3"/>
      <c r="C394" s="3"/>
      <c r="D394" s="3"/>
      <c r="E394" s="3"/>
      <c r="F394" s="3"/>
      <c r="G394" s="3"/>
      <c r="H394" s="3"/>
      <c r="I394" s="3"/>
      <c r="J394" s="3"/>
      <c r="K394" s="3"/>
      <c r="L394" s="3"/>
      <c r="M394" s="3"/>
      <c r="N394" s="3"/>
      <c r="O394" s="3"/>
      <c r="P394" s="3"/>
      <c r="Q394" s="3"/>
      <c r="AC394" s="3"/>
      <c r="AD394" s="3"/>
      <c r="AH394" s="3"/>
      <c r="AI394" s="3"/>
      <c r="AJ394" s="3"/>
      <c r="AK394" s="3"/>
    </row>
    <row r="395">
      <c r="A395" s="3"/>
      <c r="B395" s="3"/>
      <c r="C395" s="3"/>
      <c r="D395" s="3"/>
      <c r="E395" s="3"/>
      <c r="F395" s="3"/>
      <c r="G395" s="3"/>
      <c r="H395" s="3"/>
      <c r="I395" s="3"/>
      <c r="J395" s="3"/>
      <c r="K395" s="3"/>
      <c r="L395" s="3"/>
      <c r="M395" s="3"/>
      <c r="N395" s="3"/>
      <c r="O395" s="3"/>
      <c r="P395" s="3"/>
      <c r="Q395" s="3"/>
      <c r="AC395" s="3"/>
      <c r="AD395" s="3"/>
      <c r="AH395" s="3"/>
      <c r="AI395" s="3"/>
      <c r="AJ395" s="3"/>
      <c r="AK395" s="3"/>
    </row>
    <row r="396">
      <c r="A396" s="3"/>
      <c r="B396" s="3"/>
      <c r="C396" s="3"/>
      <c r="D396" s="3"/>
      <c r="E396" s="3"/>
      <c r="F396" s="3"/>
      <c r="G396" s="3"/>
      <c r="H396" s="3"/>
      <c r="I396" s="3"/>
      <c r="J396" s="3"/>
      <c r="K396" s="3"/>
      <c r="L396" s="3"/>
      <c r="M396" s="3"/>
      <c r="N396" s="3"/>
      <c r="O396" s="3"/>
      <c r="P396" s="3"/>
      <c r="Q396" s="3"/>
      <c r="AC396" s="3"/>
      <c r="AD396" s="3"/>
      <c r="AH396" s="3"/>
      <c r="AI396" s="3"/>
      <c r="AJ396" s="3"/>
      <c r="AK396" s="3"/>
    </row>
    <row r="397">
      <c r="A397" s="3"/>
      <c r="B397" s="3"/>
      <c r="C397" s="3"/>
      <c r="D397" s="3"/>
      <c r="E397" s="3"/>
      <c r="F397" s="3"/>
      <c r="G397" s="3"/>
      <c r="H397" s="3"/>
      <c r="I397" s="3"/>
      <c r="J397" s="3"/>
      <c r="K397" s="3"/>
      <c r="L397" s="3"/>
      <c r="M397" s="3"/>
      <c r="N397" s="3"/>
      <c r="O397" s="3"/>
      <c r="P397" s="3"/>
      <c r="Q397" s="3"/>
      <c r="AC397" s="3"/>
      <c r="AD397" s="3"/>
      <c r="AH397" s="3"/>
      <c r="AI397" s="3"/>
      <c r="AJ397" s="3"/>
      <c r="AK397" s="3"/>
    </row>
    <row r="398">
      <c r="A398" s="3"/>
      <c r="B398" s="3"/>
      <c r="C398" s="3"/>
      <c r="D398" s="3"/>
      <c r="E398" s="3"/>
      <c r="F398" s="3"/>
      <c r="G398" s="3"/>
      <c r="H398" s="3"/>
      <c r="I398" s="3"/>
      <c r="J398" s="3"/>
      <c r="K398" s="3"/>
      <c r="L398" s="3"/>
      <c r="M398" s="3"/>
      <c r="N398" s="3"/>
      <c r="O398" s="3"/>
      <c r="P398" s="3"/>
      <c r="Q398" s="3"/>
      <c r="AC398" s="3"/>
      <c r="AD398" s="3"/>
      <c r="AH398" s="3"/>
      <c r="AI398" s="3"/>
      <c r="AJ398" s="3"/>
      <c r="AK398" s="3"/>
    </row>
    <row r="399">
      <c r="A399" s="3"/>
      <c r="B399" s="3"/>
      <c r="C399" s="3"/>
      <c r="D399" s="3"/>
      <c r="E399" s="3"/>
      <c r="F399" s="3"/>
      <c r="G399" s="3"/>
      <c r="H399" s="3"/>
      <c r="I399" s="3"/>
      <c r="J399" s="3"/>
      <c r="K399" s="3"/>
      <c r="L399" s="3"/>
      <c r="M399" s="3"/>
      <c r="N399" s="3"/>
      <c r="O399" s="3"/>
      <c r="P399" s="3"/>
      <c r="Q399" s="3"/>
      <c r="AC399" s="3"/>
      <c r="AD399" s="3"/>
      <c r="AH399" s="3"/>
      <c r="AI399" s="3"/>
      <c r="AJ399" s="3"/>
      <c r="AK399" s="3"/>
    </row>
    <row r="400">
      <c r="A400" s="3"/>
      <c r="B400" s="3"/>
      <c r="C400" s="3"/>
      <c r="D400" s="3"/>
      <c r="E400" s="3"/>
      <c r="F400" s="3"/>
      <c r="G400" s="3"/>
      <c r="H400" s="3"/>
      <c r="I400" s="3"/>
      <c r="J400" s="3"/>
      <c r="K400" s="3"/>
      <c r="L400" s="3"/>
      <c r="M400" s="3"/>
      <c r="N400" s="3"/>
      <c r="O400" s="3"/>
      <c r="P400" s="3"/>
      <c r="Q400" s="3"/>
      <c r="AC400" s="3"/>
      <c r="AD400" s="3"/>
      <c r="AH400" s="3"/>
      <c r="AI400" s="3"/>
      <c r="AJ400" s="3"/>
      <c r="AK400" s="3"/>
    </row>
    <row r="401">
      <c r="A401" s="3"/>
      <c r="B401" s="3"/>
      <c r="C401" s="3"/>
      <c r="D401" s="3"/>
      <c r="E401" s="3"/>
      <c r="F401" s="3"/>
      <c r="G401" s="3"/>
      <c r="H401" s="3"/>
      <c r="I401" s="3"/>
      <c r="J401" s="3"/>
      <c r="K401" s="3"/>
      <c r="L401" s="3"/>
      <c r="M401" s="3"/>
      <c r="N401" s="3"/>
      <c r="O401" s="3"/>
      <c r="P401" s="3"/>
      <c r="Q401" s="3"/>
      <c r="AC401" s="3"/>
      <c r="AD401" s="3"/>
      <c r="AH401" s="3"/>
      <c r="AI401" s="3"/>
      <c r="AJ401" s="3"/>
      <c r="AK401" s="3"/>
    </row>
    <row r="402">
      <c r="A402" s="3"/>
      <c r="B402" s="3"/>
      <c r="C402" s="3"/>
      <c r="D402" s="3"/>
      <c r="E402" s="3"/>
      <c r="F402" s="3"/>
      <c r="G402" s="3"/>
      <c r="H402" s="3"/>
      <c r="I402" s="3"/>
      <c r="J402" s="3"/>
      <c r="K402" s="3"/>
      <c r="L402" s="3"/>
      <c r="M402" s="3"/>
      <c r="N402" s="3"/>
      <c r="O402" s="3"/>
      <c r="P402" s="3"/>
      <c r="Q402" s="3"/>
      <c r="AC402" s="3"/>
      <c r="AD402" s="3"/>
      <c r="AH402" s="3"/>
      <c r="AI402" s="3"/>
      <c r="AJ402" s="3"/>
      <c r="AK402" s="3"/>
    </row>
    <row r="403">
      <c r="A403" s="3"/>
      <c r="B403" s="3"/>
      <c r="C403" s="3"/>
      <c r="D403" s="3"/>
      <c r="E403" s="3"/>
      <c r="F403" s="3"/>
      <c r="G403" s="3"/>
      <c r="H403" s="3"/>
      <c r="I403" s="3"/>
      <c r="J403" s="3"/>
      <c r="K403" s="3"/>
      <c r="L403" s="3"/>
      <c r="M403" s="3"/>
      <c r="N403" s="3"/>
      <c r="O403" s="3"/>
      <c r="P403" s="3"/>
      <c r="Q403" s="3"/>
      <c r="AC403" s="3"/>
      <c r="AD403" s="3"/>
      <c r="AH403" s="3"/>
      <c r="AI403" s="3"/>
      <c r="AJ403" s="3"/>
      <c r="AK403" s="3"/>
    </row>
    <row r="404">
      <c r="A404" s="3"/>
      <c r="B404" s="3"/>
      <c r="C404" s="3"/>
      <c r="D404" s="3"/>
      <c r="E404" s="3"/>
      <c r="F404" s="3"/>
      <c r="G404" s="3"/>
      <c r="H404" s="3"/>
      <c r="I404" s="3"/>
      <c r="J404" s="3"/>
      <c r="K404" s="3"/>
      <c r="L404" s="3"/>
      <c r="M404" s="3"/>
      <c r="N404" s="3"/>
      <c r="O404" s="3"/>
      <c r="P404" s="3"/>
      <c r="Q404" s="3"/>
      <c r="AC404" s="3"/>
      <c r="AD404" s="3"/>
      <c r="AH404" s="3"/>
      <c r="AI404" s="3"/>
      <c r="AJ404" s="3"/>
      <c r="AK404" s="3"/>
    </row>
    <row r="405">
      <c r="A405" s="3"/>
      <c r="B405" s="3"/>
      <c r="C405" s="3"/>
      <c r="D405" s="3"/>
      <c r="E405" s="3"/>
      <c r="F405" s="3"/>
      <c r="G405" s="3"/>
      <c r="H405" s="3"/>
      <c r="I405" s="3"/>
      <c r="J405" s="3"/>
      <c r="K405" s="3"/>
      <c r="L405" s="3"/>
      <c r="M405" s="3"/>
      <c r="N405" s="3"/>
      <c r="O405" s="3"/>
      <c r="P405" s="3"/>
      <c r="Q405" s="3"/>
      <c r="AC405" s="3"/>
      <c r="AD405" s="3"/>
      <c r="AH405" s="3"/>
      <c r="AI405" s="3"/>
      <c r="AJ405" s="3"/>
      <c r="AK405" s="3"/>
    </row>
    <row r="406">
      <c r="A406" s="3"/>
      <c r="B406" s="3"/>
      <c r="C406" s="3"/>
      <c r="D406" s="3"/>
      <c r="E406" s="3"/>
      <c r="F406" s="3"/>
      <c r="G406" s="3"/>
      <c r="H406" s="3"/>
      <c r="I406" s="3"/>
      <c r="J406" s="3"/>
      <c r="K406" s="3"/>
      <c r="L406" s="3"/>
      <c r="M406" s="3"/>
      <c r="N406" s="3"/>
      <c r="O406" s="3"/>
      <c r="P406" s="3"/>
      <c r="Q406" s="3"/>
      <c r="AC406" s="3"/>
      <c r="AD406" s="3"/>
      <c r="AH406" s="3"/>
      <c r="AI406" s="3"/>
      <c r="AJ406" s="3"/>
      <c r="AK406" s="3"/>
    </row>
    <row r="407">
      <c r="A407" s="3"/>
      <c r="B407" s="3"/>
      <c r="C407" s="3"/>
      <c r="D407" s="3"/>
      <c r="E407" s="3"/>
      <c r="F407" s="3"/>
      <c r="G407" s="3"/>
      <c r="H407" s="3"/>
      <c r="I407" s="3"/>
      <c r="J407" s="3"/>
      <c r="K407" s="3"/>
      <c r="L407" s="3"/>
      <c r="M407" s="3"/>
      <c r="N407" s="3"/>
      <c r="O407" s="3"/>
      <c r="P407" s="3"/>
      <c r="Q407" s="3"/>
      <c r="AC407" s="3"/>
      <c r="AD407" s="3"/>
      <c r="AH407" s="3"/>
      <c r="AI407" s="3"/>
      <c r="AJ407" s="3"/>
      <c r="AK407" s="3"/>
    </row>
    <row r="408">
      <c r="A408" s="3"/>
      <c r="B408" s="3"/>
      <c r="C408" s="3"/>
      <c r="D408" s="3"/>
      <c r="E408" s="3"/>
      <c r="F408" s="3"/>
      <c r="G408" s="3"/>
      <c r="H408" s="3"/>
      <c r="I408" s="3"/>
      <c r="J408" s="3"/>
      <c r="K408" s="3"/>
      <c r="L408" s="3"/>
      <c r="M408" s="3"/>
      <c r="N408" s="3"/>
      <c r="O408" s="3"/>
      <c r="P408" s="3"/>
      <c r="Q408" s="3"/>
      <c r="AC408" s="3"/>
      <c r="AD408" s="3"/>
      <c r="AH408" s="3"/>
      <c r="AI408" s="3"/>
      <c r="AJ408" s="3"/>
      <c r="AK408" s="3"/>
    </row>
    <row r="409">
      <c r="A409" s="3"/>
      <c r="B409" s="3"/>
      <c r="C409" s="3"/>
      <c r="D409" s="3"/>
      <c r="E409" s="3"/>
      <c r="F409" s="3"/>
      <c r="G409" s="3"/>
      <c r="H409" s="3"/>
      <c r="I409" s="3"/>
      <c r="J409" s="3"/>
      <c r="K409" s="3"/>
      <c r="L409" s="3"/>
      <c r="M409" s="3"/>
      <c r="N409" s="3"/>
      <c r="O409" s="3"/>
      <c r="P409" s="3"/>
      <c r="Q409" s="3"/>
      <c r="AC409" s="3"/>
      <c r="AD409" s="3"/>
      <c r="AH409" s="3"/>
      <c r="AI409" s="3"/>
      <c r="AJ409" s="3"/>
      <c r="AK409" s="3"/>
    </row>
    <row r="410">
      <c r="A410" s="3"/>
      <c r="B410" s="3"/>
      <c r="C410" s="3"/>
      <c r="D410" s="3"/>
      <c r="E410" s="3"/>
      <c r="F410" s="3"/>
      <c r="G410" s="3"/>
      <c r="H410" s="3"/>
      <c r="I410" s="3"/>
      <c r="J410" s="3"/>
      <c r="K410" s="3"/>
      <c r="L410" s="3"/>
      <c r="M410" s="3"/>
      <c r="N410" s="3"/>
      <c r="O410" s="3"/>
      <c r="P410" s="3"/>
      <c r="Q410" s="3"/>
      <c r="AC410" s="3"/>
      <c r="AD410" s="3"/>
      <c r="AH410" s="3"/>
      <c r="AI410" s="3"/>
      <c r="AJ410" s="3"/>
      <c r="AK410" s="3"/>
    </row>
    <row r="411">
      <c r="A411" s="3"/>
      <c r="B411" s="3"/>
      <c r="C411" s="3"/>
      <c r="D411" s="3"/>
      <c r="E411" s="3"/>
      <c r="F411" s="3"/>
      <c r="G411" s="3"/>
      <c r="H411" s="3"/>
      <c r="I411" s="3"/>
      <c r="J411" s="3"/>
      <c r="K411" s="3"/>
      <c r="L411" s="3"/>
      <c r="M411" s="3"/>
      <c r="N411" s="3"/>
      <c r="O411" s="3"/>
      <c r="P411" s="3"/>
      <c r="Q411" s="3"/>
      <c r="AC411" s="3"/>
      <c r="AD411" s="3"/>
      <c r="AH411" s="3"/>
      <c r="AI411" s="3"/>
      <c r="AJ411" s="3"/>
      <c r="AK411" s="3"/>
    </row>
    <row r="412">
      <c r="A412" s="3"/>
      <c r="B412" s="3"/>
      <c r="C412" s="3"/>
      <c r="D412" s="3"/>
      <c r="E412" s="3"/>
      <c r="F412" s="3"/>
      <c r="G412" s="3"/>
      <c r="H412" s="3"/>
      <c r="I412" s="3"/>
      <c r="J412" s="3"/>
      <c r="K412" s="3"/>
      <c r="L412" s="3"/>
      <c r="M412" s="3"/>
      <c r="N412" s="3"/>
      <c r="O412" s="3"/>
      <c r="P412" s="3"/>
      <c r="Q412" s="3"/>
      <c r="AC412" s="3"/>
      <c r="AD412" s="3"/>
      <c r="AH412" s="3"/>
      <c r="AI412" s="3"/>
      <c r="AJ412" s="3"/>
      <c r="AK412" s="3"/>
    </row>
    <row r="413">
      <c r="A413" s="3"/>
      <c r="B413" s="3"/>
      <c r="C413" s="3"/>
      <c r="D413" s="3"/>
      <c r="E413" s="3"/>
      <c r="F413" s="3"/>
      <c r="G413" s="3"/>
      <c r="H413" s="3"/>
      <c r="I413" s="3"/>
      <c r="J413" s="3"/>
      <c r="K413" s="3"/>
      <c r="L413" s="3"/>
      <c r="M413" s="3"/>
      <c r="N413" s="3"/>
      <c r="O413" s="3"/>
      <c r="P413" s="3"/>
      <c r="Q413" s="3"/>
      <c r="AC413" s="3"/>
      <c r="AD413" s="3"/>
      <c r="AH413" s="3"/>
      <c r="AI413" s="3"/>
      <c r="AJ413" s="3"/>
      <c r="AK413" s="3"/>
    </row>
    <row r="414">
      <c r="A414" s="3"/>
      <c r="B414" s="3"/>
      <c r="C414" s="3"/>
      <c r="D414" s="3"/>
      <c r="E414" s="3"/>
      <c r="F414" s="3"/>
      <c r="G414" s="3"/>
      <c r="H414" s="3"/>
      <c r="I414" s="3"/>
      <c r="J414" s="3"/>
      <c r="K414" s="3"/>
      <c r="L414" s="3"/>
      <c r="M414" s="3"/>
      <c r="N414" s="3"/>
      <c r="O414" s="3"/>
      <c r="P414" s="3"/>
      <c r="Q414" s="3"/>
      <c r="AC414" s="3"/>
      <c r="AD414" s="3"/>
      <c r="AH414" s="3"/>
      <c r="AI414" s="3"/>
      <c r="AJ414" s="3"/>
      <c r="AK414" s="3"/>
    </row>
    <row r="415">
      <c r="A415" s="3"/>
      <c r="B415" s="3"/>
      <c r="C415" s="3"/>
      <c r="D415" s="3"/>
      <c r="E415" s="3"/>
      <c r="F415" s="3"/>
      <c r="G415" s="3"/>
      <c r="H415" s="3"/>
      <c r="I415" s="3"/>
      <c r="J415" s="3"/>
      <c r="K415" s="3"/>
      <c r="L415" s="3"/>
      <c r="M415" s="3"/>
      <c r="N415" s="3"/>
      <c r="O415" s="3"/>
      <c r="P415" s="3"/>
      <c r="Q415" s="3"/>
      <c r="AC415" s="3"/>
      <c r="AD415" s="3"/>
      <c r="AH415" s="3"/>
      <c r="AI415" s="3"/>
      <c r="AJ415" s="3"/>
      <c r="AK415" s="3"/>
    </row>
    <row r="416">
      <c r="A416" s="3"/>
      <c r="B416" s="3"/>
      <c r="C416" s="3"/>
      <c r="D416" s="3"/>
      <c r="E416" s="3"/>
      <c r="F416" s="3"/>
      <c r="G416" s="3"/>
      <c r="H416" s="3"/>
      <c r="I416" s="3"/>
      <c r="J416" s="3"/>
      <c r="K416" s="3"/>
      <c r="L416" s="3"/>
      <c r="M416" s="3"/>
      <c r="N416" s="3"/>
      <c r="O416" s="3"/>
      <c r="P416" s="3"/>
      <c r="Q416" s="3"/>
      <c r="AC416" s="3"/>
      <c r="AD416" s="3"/>
      <c r="AH416" s="3"/>
      <c r="AI416" s="3"/>
      <c r="AJ416" s="3"/>
      <c r="AK416" s="3"/>
    </row>
    <row r="417">
      <c r="A417" s="3"/>
      <c r="B417" s="3"/>
      <c r="C417" s="3"/>
      <c r="D417" s="3"/>
      <c r="E417" s="3"/>
      <c r="F417" s="3"/>
      <c r="G417" s="3"/>
      <c r="H417" s="3"/>
      <c r="I417" s="3"/>
      <c r="J417" s="3"/>
      <c r="K417" s="3"/>
      <c r="L417" s="3"/>
      <c r="M417" s="3"/>
      <c r="N417" s="3"/>
      <c r="O417" s="3"/>
      <c r="P417" s="3"/>
      <c r="Q417" s="3"/>
      <c r="AC417" s="3"/>
      <c r="AD417" s="3"/>
      <c r="AH417" s="3"/>
      <c r="AI417" s="3"/>
      <c r="AJ417" s="3"/>
      <c r="AK417" s="3"/>
    </row>
    <row r="418">
      <c r="A418" s="3"/>
      <c r="B418" s="3"/>
      <c r="C418" s="3"/>
      <c r="D418" s="3"/>
      <c r="E418" s="3"/>
      <c r="F418" s="3"/>
      <c r="G418" s="3"/>
      <c r="H418" s="3"/>
      <c r="I418" s="3"/>
      <c r="J418" s="3"/>
      <c r="K418" s="3"/>
      <c r="L418" s="3"/>
      <c r="M418" s="3"/>
      <c r="N418" s="3"/>
      <c r="O418" s="3"/>
      <c r="P418" s="3"/>
      <c r="Q418" s="3"/>
      <c r="AC418" s="3"/>
      <c r="AD418" s="3"/>
      <c r="AH418" s="3"/>
      <c r="AI418" s="3"/>
      <c r="AJ418" s="3"/>
      <c r="AK418" s="3"/>
    </row>
    <row r="419">
      <c r="A419" s="3"/>
      <c r="B419" s="3"/>
      <c r="C419" s="3"/>
      <c r="D419" s="3"/>
      <c r="E419" s="3"/>
      <c r="F419" s="3"/>
      <c r="G419" s="3"/>
      <c r="H419" s="3"/>
      <c r="I419" s="3"/>
      <c r="J419" s="3"/>
      <c r="K419" s="3"/>
      <c r="L419" s="3"/>
      <c r="M419" s="3"/>
      <c r="N419" s="3"/>
      <c r="O419" s="3"/>
      <c r="P419" s="3"/>
      <c r="Q419" s="3"/>
      <c r="AC419" s="3"/>
      <c r="AD419" s="3"/>
      <c r="AH419" s="3"/>
      <c r="AI419" s="3"/>
      <c r="AJ419" s="3"/>
      <c r="AK419" s="3"/>
    </row>
    <row r="420">
      <c r="A420" s="3"/>
      <c r="B420" s="3"/>
      <c r="C420" s="3"/>
      <c r="D420" s="3"/>
      <c r="E420" s="3"/>
      <c r="F420" s="3"/>
      <c r="G420" s="3"/>
      <c r="H420" s="3"/>
      <c r="I420" s="3"/>
      <c r="J420" s="3"/>
      <c r="K420" s="3"/>
      <c r="L420" s="3"/>
      <c r="M420" s="3"/>
      <c r="N420" s="3"/>
      <c r="O420" s="3"/>
      <c r="P420" s="3"/>
      <c r="Q420" s="3"/>
      <c r="AC420" s="3"/>
      <c r="AD420" s="3"/>
      <c r="AH420" s="3"/>
      <c r="AI420" s="3"/>
      <c r="AJ420" s="3"/>
      <c r="AK420" s="3"/>
    </row>
    <row r="421">
      <c r="A421" s="3"/>
      <c r="B421" s="3"/>
      <c r="C421" s="3"/>
      <c r="D421" s="3"/>
      <c r="E421" s="3"/>
      <c r="F421" s="3"/>
      <c r="G421" s="3"/>
      <c r="H421" s="3"/>
      <c r="I421" s="3"/>
      <c r="J421" s="3"/>
      <c r="K421" s="3"/>
      <c r="L421" s="3"/>
      <c r="M421" s="3"/>
      <c r="N421" s="3"/>
      <c r="O421" s="3"/>
      <c r="P421" s="3"/>
      <c r="Q421" s="3"/>
      <c r="AC421" s="3"/>
      <c r="AD421" s="3"/>
      <c r="AH421" s="3"/>
      <c r="AI421" s="3"/>
      <c r="AJ421" s="3"/>
      <c r="AK421" s="3"/>
    </row>
    <row r="422">
      <c r="A422" s="3"/>
      <c r="B422" s="3"/>
      <c r="C422" s="3"/>
      <c r="D422" s="3"/>
      <c r="E422" s="3"/>
      <c r="F422" s="3"/>
      <c r="G422" s="3"/>
      <c r="H422" s="3"/>
      <c r="I422" s="3"/>
      <c r="J422" s="3"/>
      <c r="K422" s="3"/>
      <c r="L422" s="3"/>
      <c r="M422" s="3"/>
      <c r="N422" s="3"/>
      <c r="O422" s="3"/>
      <c r="P422" s="3"/>
      <c r="Q422" s="3"/>
      <c r="AC422" s="3"/>
      <c r="AD422" s="3"/>
      <c r="AH422" s="3"/>
      <c r="AI422" s="3"/>
      <c r="AJ422" s="3"/>
      <c r="AK422" s="3"/>
    </row>
    <row r="423">
      <c r="A423" s="3"/>
      <c r="B423" s="3"/>
      <c r="C423" s="3"/>
      <c r="D423" s="3"/>
      <c r="E423" s="3"/>
      <c r="F423" s="3"/>
      <c r="G423" s="3"/>
      <c r="H423" s="3"/>
      <c r="I423" s="3"/>
      <c r="J423" s="3"/>
      <c r="K423" s="3"/>
      <c r="L423" s="3"/>
      <c r="M423" s="3"/>
      <c r="N423" s="3"/>
      <c r="O423" s="3"/>
      <c r="P423" s="3"/>
      <c r="Q423" s="3"/>
      <c r="AC423" s="3"/>
      <c r="AD423" s="3"/>
      <c r="AH423" s="3"/>
      <c r="AI423" s="3"/>
      <c r="AJ423" s="3"/>
      <c r="AK423" s="3"/>
    </row>
    <row r="424">
      <c r="A424" s="3"/>
      <c r="B424" s="3"/>
      <c r="C424" s="3"/>
      <c r="D424" s="3"/>
      <c r="E424" s="3"/>
      <c r="F424" s="3"/>
      <c r="G424" s="3"/>
      <c r="H424" s="3"/>
      <c r="I424" s="3"/>
      <c r="J424" s="3"/>
      <c r="K424" s="3"/>
      <c r="L424" s="3"/>
      <c r="M424" s="3"/>
      <c r="N424" s="3"/>
      <c r="O424" s="3"/>
      <c r="P424" s="3"/>
      <c r="Q424" s="3"/>
      <c r="AC424" s="3"/>
      <c r="AD424" s="3"/>
      <c r="AH424" s="3"/>
      <c r="AI424" s="3"/>
      <c r="AJ424" s="3"/>
      <c r="AK424" s="3"/>
    </row>
    <row r="425">
      <c r="A425" s="3"/>
      <c r="B425" s="3"/>
      <c r="C425" s="3"/>
      <c r="D425" s="3"/>
      <c r="E425" s="3"/>
      <c r="F425" s="3"/>
      <c r="G425" s="3"/>
      <c r="H425" s="3"/>
      <c r="I425" s="3"/>
      <c r="J425" s="3"/>
      <c r="K425" s="3"/>
      <c r="L425" s="3"/>
      <c r="M425" s="3"/>
      <c r="N425" s="3"/>
      <c r="O425" s="3"/>
      <c r="P425" s="3"/>
      <c r="Q425" s="3"/>
      <c r="AC425" s="3"/>
      <c r="AD425" s="3"/>
      <c r="AH425" s="3"/>
      <c r="AI425" s="3"/>
      <c r="AJ425" s="3"/>
      <c r="AK425" s="3"/>
    </row>
    <row r="426">
      <c r="A426" s="3"/>
      <c r="B426" s="3"/>
      <c r="C426" s="3"/>
      <c r="D426" s="3"/>
      <c r="E426" s="3"/>
      <c r="F426" s="3"/>
      <c r="G426" s="3"/>
      <c r="H426" s="3"/>
      <c r="I426" s="3"/>
      <c r="J426" s="3"/>
      <c r="K426" s="3"/>
      <c r="L426" s="3"/>
      <c r="M426" s="3"/>
      <c r="N426" s="3"/>
      <c r="O426" s="3"/>
      <c r="P426" s="3"/>
      <c r="Q426" s="3"/>
      <c r="AC426" s="3"/>
      <c r="AD426" s="3"/>
      <c r="AH426" s="3"/>
      <c r="AI426" s="3"/>
      <c r="AJ426" s="3"/>
      <c r="AK426" s="3"/>
    </row>
    <row r="427">
      <c r="A427" s="3"/>
      <c r="B427" s="3"/>
      <c r="C427" s="3"/>
      <c r="D427" s="3"/>
      <c r="E427" s="3"/>
      <c r="F427" s="3"/>
      <c r="G427" s="3"/>
      <c r="H427" s="3"/>
      <c r="I427" s="3"/>
      <c r="J427" s="3"/>
      <c r="K427" s="3"/>
      <c r="L427" s="3"/>
      <c r="M427" s="3"/>
      <c r="N427" s="3"/>
      <c r="O427" s="3"/>
      <c r="P427" s="3"/>
      <c r="Q427" s="3"/>
      <c r="AC427" s="3"/>
      <c r="AD427" s="3"/>
      <c r="AH427" s="3"/>
      <c r="AI427" s="3"/>
      <c r="AJ427" s="3"/>
      <c r="AK427" s="3"/>
    </row>
    <row r="428">
      <c r="A428" s="3"/>
      <c r="B428" s="3"/>
      <c r="C428" s="3"/>
      <c r="D428" s="3"/>
      <c r="E428" s="3"/>
      <c r="F428" s="3"/>
      <c r="G428" s="3"/>
      <c r="H428" s="3"/>
      <c r="I428" s="3"/>
      <c r="J428" s="3"/>
      <c r="K428" s="3"/>
      <c r="L428" s="3"/>
      <c r="M428" s="3"/>
      <c r="N428" s="3"/>
      <c r="O428" s="3"/>
      <c r="P428" s="3"/>
      <c r="Q428" s="3"/>
      <c r="AC428" s="3"/>
      <c r="AD428" s="3"/>
      <c r="AH428" s="3"/>
      <c r="AI428" s="3"/>
      <c r="AJ428" s="3"/>
      <c r="AK428" s="3"/>
    </row>
    <row r="429">
      <c r="A429" s="3"/>
      <c r="B429" s="3"/>
      <c r="C429" s="3"/>
      <c r="D429" s="3"/>
      <c r="E429" s="3"/>
      <c r="F429" s="3"/>
      <c r="G429" s="3"/>
      <c r="H429" s="3"/>
      <c r="I429" s="3"/>
      <c r="J429" s="3"/>
      <c r="K429" s="3"/>
      <c r="L429" s="3"/>
      <c r="M429" s="3"/>
      <c r="N429" s="3"/>
      <c r="O429" s="3"/>
      <c r="P429" s="3"/>
      <c r="Q429" s="3"/>
      <c r="AC429" s="3"/>
      <c r="AD429" s="3"/>
      <c r="AH429" s="3"/>
      <c r="AI429" s="3"/>
      <c r="AJ429" s="3"/>
      <c r="AK429" s="3"/>
    </row>
    <row r="430">
      <c r="A430" s="3"/>
      <c r="B430" s="3"/>
      <c r="C430" s="3"/>
      <c r="D430" s="3"/>
      <c r="E430" s="3"/>
      <c r="F430" s="3"/>
      <c r="G430" s="3"/>
      <c r="H430" s="3"/>
      <c r="I430" s="3"/>
      <c r="J430" s="3"/>
      <c r="K430" s="3"/>
      <c r="L430" s="3"/>
      <c r="M430" s="3"/>
      <c r="N430" s="3"/>
      <c r="O430" s="3"/>
      <c r="P430" s="3"/>
      <c r="Q430" s="3"/>
      <c r="AC430" s="3"/>
      <c r="AD430" s="3"/>
      <c r="AH430" s="3"/>
      <c r="AI430" s="3"/>
      <c r="AJ430" s="3"/>
      <c r="AK430" s="3"/>
    </row>
    <row r="431">
      <c r="A431" s="3"/>
      <c r="B431" s="3"/>
      <c r="C431" s="3"/>
      <c r="D431" s="3"/>
      <c r="E431" s="3"/>
      <c r="F431" s="3"/>
      <c r="G431" s="3"/>
      <c r="H431" s="3"/>
      <c r="I431" s="3"/>
      <c r="J431" s="3"/>
      <c r="K431" s="3"/>
      <c r="L431" s="3"/>
      <c r="M431" s="3"/>
      <c r="N431" s="3"/>
      <c r="O431" s="3"/>
      <c r="P431" s="3"/>
      <c r="Q431" s="3"/>
      <c r="AC431" s="3"/>
      <c r="AD431" s="3"/>
      <c r="AH431" s="3"/>
      <c r="AI431" s="3"/>
      <c r="AJ431" s="3"/>
      <c r="AK431" s="3"/>
    </row>
    <row r="432">
      <c r="A432" s="3"/>
      <c r="B432" s="3"/>
      <c r="C432" s="3"/>
      <c r="D432" s="3"/>
      <c r="E432" s="3"/>
      <c r="F432" s="3"/>
      <c r="G432" s="3"/>
      <c r="H432" s="3"/>
      <c r="I432" s="3"/>
      <c r="J432" s="3"/>
      <c r="K432" s="3"/>
      <c r="L432" s="3"/>
      <c r="M432" s="3"/>
      <c r="N432" s="3"/>
      <c r="O432" s="3"/>
      <c r="P432" s="3"/>
      <c r="Q432" s="3"/>
      <c r="AC432" s="3"/>
      <c r="AD432" s="3"/>
      <c r="AH432" s="3"/>
      <c r="AI432" s="3"/>
      <c r="AJ432" s="3"/>
      <c r="AK432" s="3"/>
    </row>
    <row r="433">
      <c r="A433" s="3"/>
      <c r="B433" s="3"/>
      <c r="C433" s="3"/>
      <c r="D433" s="3"/>
      <c r="E433" s="3"/>
      <c r="F433" s="3"/>
      <c r="G433" s="3"/>
      <c r="H433" s="3"/>
      <c r="I433" s="3"/>
      <c r="J433" s="3"/>
      <c r="K433" s="3"/>
      <c r="L433" s="3"/>
      <c r="M433" s="3"/>
      <c r="N433" s="3"/>
      <c r="O433" s="3"/>
      <c r="P433" s="3"/>
      <c r="Q433" s="3"/>
      <c r="AC433" s="3"/>
      <c r="AD433" s="3"/>
      <c r="AH433" s="3"/>
      <c r="AI433" s="3"/>
      <c r="AJ433" s="3"/>
      <c r="AK433" s="3"/>
    </row>
    <row r="434">
      <c r="A434" s="3"/>
      <c r="B434" s="3"/>
      <c r="C434" s="3"/>
      <c r="D434" s="3"/>
      <c r="E434" s="3"/>
      <c r="F434" s="3"/>
      <c r="G434" s="3"/>
      <c r="H434" s="3"/>
      <c r="I434" s="3"/>
      <c r="J434" s="3"/>
      <c r="K434" s="3"/>
      <c r="L434" s="3"/>
      <c r="M434" s="3"/>
      <c r="N434" s="3"/>
      <c r="O434" s="3"/>
      <c r="P434" s="3"/>
      <c r="Q434" s="3"/>
      <c r="AC434" s="3"/>
      <c r="AD434" s="3"/>
      <c r="AH434" s="3"/>
      <c r="AI434" s="3"/>
      <c r="AJ434" s="3"/>
      <c r="AK434" s="3"/>
    </row>
    <row r="435">
      <c r="A435" s="3"/>
      <c r="B435" s="3"/>
      <c r="C435" s="3"/>
      <c r="D435" s="3"/>
      <c r="E435" s="3"/>
      <c r="F435" s="3"/>
      <c r="G435" s="3"/>
      <c r="H435" s="3"/>
      <c r="I435" s="3"/>
      <c r="J435" s="3"/>
      <c r="K435" s="3"/>
      <c r="L435" s="3"/>
      <c r="M435" s="3"/>
      <c r="N435" s="3"/>
      <c r="O435" s="3"/>
      <c r="P435" s="3"/>
      <c r="Q435" s="3"/>
      <c r="AC435" s="3"/>
      <c r="AD435" s="3"/>
      <c r="AH435" s="3"/>
      <c r="AI435" s="3"/>
      <c r="AJ435" s="3"/>
      <c r="AK435" s="3"/>
    </row>
    <row r="436">
      <c r="A436" s="3"/>
      <c r="B436" s="3"/>
      <c r="C436" s="3"/>
      <c r="D436" s="3"/>
      <c r="E436" s="3"/>
      <c r="F436" s="3"/>
      <c r="G436" s="3"/>
      <c r="H436" s="3"/>
      <c r="I436" s="3"/>
      <c r="J436" s="3"/>
      <c r="K436" s="3"/>
      <c r="L436" s="3"/>
      <c r="M436" s="3"/>
      <c r="N436" s="3"/>
      <c r="O436" s="3"/>
      <c r="P436" s="3"/>
      <c r="Q436" s="3"/>
      <c r="AC436" s="3"/>
      <c r="AD436" s="3"/>
      <c r="AH436" s="3"/>
      <c r="AI436" s="3"/>
      <c r="AJ436" s="3"/>
      <c r="AK436" s="3"/>
    </row>
    <row r="437">
      <c r="A437" s="3"/>
      <c r="B437" s="3"/>
      <c r="C437" s="3"/>
      <c r="D437" s="3"/>
      <c r="E437" s="3"/>
      <c r="F437" s="3"/>
      <c r="G437" s="3"/>
      <c r="H437" s="3"/>
      <c r="I437" s="3"/>
      <c r="J437" s="3"/>
      <c r="K437" s="3"/>
      <c r="L437" s="3"/>
      <c r="M437" s="3"/>
      <c r="N437" s="3"/>
      <c r="O437" s="3"/>
      <c r="P437" s="3"/>
      <c r="Q437" s="3"/>
      <c r="AC437" s="3"/>
      <c r="AD437" s="3"/>
      <c r="AH437" s="3"/>
      <c r="AI437" s="3"/>
      <c r="AJ437" s="3"/>
      <c r="AK437" s="3"/>
    </row>
    <row r="438">
      <c r="A438" s="3"/>
      <c r="B438" s="3"/>
      <c r="C438" s="3"/>
      <c r="D438" s="3"/>
      <c r="E438" s="3"/>
      <c r="F438" s="3"/>
      <c r="G438" s="3"/>
      <c r="H438" s="3"/>
      <c r="I438" s="3"/>
      <c r="J438" s="3"/>
      <c r="K438" s="3"/>
      <c r="L438" s="3"/>
      <c r="M438" s="3"/>
      <c r="N438" s="3"/>
      <c r="O438" s="3"/>
      <c r="P438" s="3"/>
      <c r="Q438" s="3"/>
      <c r="AC438" s="3"/>
      <c r="AD438" s="3"/>
      <c r="AH438" s="3"/>
      <c r="AI438" s="3"/>
      <c r="AJ438" s="3"/>
      <c r="AK438" s="3"/>
    </row>
    <row r="439">
      <c r="A439" s="3"/>
      <c r="B439" s="3"/>
      <c r="C439" s="3"/>
      <c r="D439" s="3"/>
      <c r="E439" s="3"/>
      <c r="F439" s="3"/>
      <c r="G439" s="3"/>
      <c r="H439" s="3"/>
      <c r="I439" s="3"/>
      <c r="J439" s="3"/>
      <c r="K439" s="3"/>
      <c r="L439" s="3"/>
      <c r="M439" s="3"/>
      <c r="N439" s="3"/>
      <c r="O439" s="3"/>
      <c r="P439" s="3"/>
      <c r="Q439" s="3"/>
      <c r="AC439" s="3"/>
      <c r="AD439" s="3"/>
      <c r="AH439" s="3"/>
      <c r="AI439" s="3"/>
      <c r="AJ439" s="3"/>
      <c r="AK439" s="3"/>
    </row>
    <row r="440">
      <c r="A440" s="3"/>
      <c r="B440" s="3"/>
      <c r="C440" s="3"/>
      <c r="D440" s="3"/>
      <c r="E440" s="3"/>
      <c r="F440" s="3"/>
      <c r="G440" s="3"/>
      <c r="H440" s="3"/>
      <c r="I440" s="3"/>
      <c r="J440" s="3"/>
      <c r="K440" s="3"/>
      <c r="L440" s="3"/>
      <c r="M440" s="3"/>
      <c r="N440" s="3"/>
      <c r="O440" s="3"/>
      <c r="P440" s="3"/>
      <c r="Q440" s="3"/>
      <c r="AC440" s="3"/>
      <c r="AD440" s="3"/>
      <c r="AH440" s="3"/>
      <c r="AI440" s="3"/>
      <c r="AJ440" s="3"/>
      <c r="AK440" s="3"/>
    </row>
    <row r="441">
      <c r="A441" s="3"/>
      <c r="B441" s="3"/>
      <c r="C441" s="3"/>
      <c r="D441" s="3"/>
      <c r="E441" s="3"/>
      <c r="F441" s="3"/>
      <c r="G441" s="3"/>
      <c r="H441" s="3"/>
      <c r="I441" s="3"/>
      <c r="J441" s="3"/>
      <c r="K441" s="3"/>
      <c r="L441" s="3"/>
      <c r="M441" s="3"/>
      <c r="N441" s="3"/>
      <c r="O441" s="3"/>
      <c r="P441" s="3"/>
      <c r="Q441" s="3"/>
      <c r="AC441" s="3"/>
      <c r="AD441" s="3"/>
      <c r="AH441" s="3"/>
      <c r="AI441" s="3"/>
      <c r="AJ441" s="3"/>
      <c r="AK441" s="3"/>
    </row>
    <row r="442">
      <c r="A442" s="3"/>
      <c r="B442" s="3"/>
      <c r="C442" s="3"/>
      <c r="D442" s="3"/>
      <c r="E442" s="3"/>
      <c r="F442" s="3"/>
      <c r="G442" s="3"/>
      <c r="H442" s="3"/>
      <c r="I442" s="3"/>
      <c r="J442" s="3"/>
      <c r="K442" s="3"/>
      <c r="L442" s="3"/>
      <c r="M442" s="3"/>
      <c r="N442" s="3"/>
      <c r="O442" s="3"/>
      <c r="P442" s="3"/>
      <c r="Q442" s="3"/>
      <c r="AC442" s="3"/>
      <c r="AD442" s="3"/>
      <c r="AH442" s="3"/>
      <c r="AI442" s="3"/>
      <c r="AJ442" s="3"/>
      <c r="AK442" s="3"/>
    </row>
    <row r="443">
      <c r="A443" s="3"/>
      <c r="B443" s="3"/>
      <c r="C443" s="3"/>
      <c r="D443" s="3"/>
      <c r="E443" s="3"/>
      <c r="F443" s="3"/>
      <c r="G443" s="3"/>
      <c r="H443" s="3"/>
      <c r="I443" s="3"/>
      <c r="J443" s="3"/>
      <c r="K443" s="3"/>
      <c r="L443" s="3"/>
      <c r="M443" s="3"/>
      <c r="N443" s="3"/>
      <c r="O443" s="3"/>
      <c r="P443" s="3"/>
      <c r="Q443" s="3"/>
      <c r="AC443" s="3"/>
      <c r="AD443" s="3"/>
      <c r="AH443" s="3"/>
      <c r="AI443" s="3"/>
      <c r="AJ443" s="3"/>
      <c r="AK443" s="3"/>
    </row>
    <row r="444">
      <c r="A444" s="3"/>
      <c r="B444" s="3"/>
      <c r="C444" s="3"/>
      <c r="D444" s="3"/>
      <c r="E444" s="3"/>
      <c r="F444" s="3"/>
      <c r="G444" s="3"/>
      <c r="H444" s="3"/>
      <c r="I444" s="3"/>
      <c r="J444" s="3"/>
      <c r="K444" s="3"/>
      <c r="L444" s="3"/>
      <c r="M444" s="3"/>
      <c r="N444" s="3"/>
      <c r="O444" s="3"/>
      <c r="P444" s="3"/>
      <c r="Q444" s="3"/>
      <c r="AC444" s="3"/>
      <c r="AD444" s="3"/>
      <c r="AH444" s="3"/>
      <c r="AI444" s="3"/>
      <c r="AJ444" s="3"/>
      <c r="AK444" s="3"/>
    </row>
    <row r="445">
      <c r="A445" s="3"/>
      <c r="B445" s="3"/>
      <c r="C445" s="3"/>
      <c r="D445" s="3"/>
      <c r="E445" s="3"/>
      <c r="F445" s="3"/>
      <c r="G445" s="3"/>
      <c r="H445" s="3"/>
      <c r="I445" s="3"/>
      <c r="J445" s="3"/>
      <c r="K445" s="3"/>
      <c r="L445" s="3"/>
      <c r="M445" s="3"/>
      <c r="N445" s="3"/>
      <c r="O445" s="3"/>
      <c r="P445" s="3"/>
      <c r="Q445" s="3"/>
      <c r="AC445" s="3"/>
      <c r="AD445" s="3"/>
      <c r="AH445" s="3"/>
      <c r="AI445" s="3"/>
      <c r="AJ445" s="3"/>
      <c r="AK445" s="3"/>
    </row>
    <row r="446">
      <c r="A446" s="3"/>
      <c r="B446" s="3"/>
      <c r="C446" s="3"/>
      <c r="D446" s="3"/>
      <c r="E446" s="3"/>
      <c r="F446" s="3"/>
      <c r="G446" s="3"/>
      <c r="H446" s="3"/>
      <c r="I446" s="3"/>
      <c r="J446" s="3"/>
      <c r="K446" s="3"/>
      <c r="L446" s="3"/>
      <c r="M446" s="3"/>
      <c r="N446" s="3"/>
      <c r="O446" s="3"/>
      <c r="P446" s="3"/>
      <c r="Q446" s="3"/>
      <c r="AC446" s="3"/>
      <c r="AD446" s="3"/>
      <c r="AH446" s="3"/>
      <c r="AI446" s="3"/>
      <c r="AJ446" s="3"/>
      <c r="AK446" s="3"/>
    </row>
    <row r="447">
      <c r="A447" s="3"/>
      <c r="B447" s="3"/>
      <c r="C447" s="3"/>
      <c r="D447" s="3"/>
      <c r="E447" s="3"/>
      <c r="F447" s="3"/>
      <c r="G447" s="3"/>
      <c r="H447" s="3"/>
      <c r="I447" s="3"/>
      <c r="J447" s="3"/>
      <c r="K447" s="3"/>
      <c r="L447" s="3"/>
      <c r="M447" s="3"/>
      <c r="N447" s="3"/>
      <c r="O447" s="3"/>
      <c r="P447" s="3"/>
      <c r="Q447" s="3"/>
      <c r="AC447" s="3"/>
      <c r="AD447" s="3"/>
      <c r="AH447" s="3"/>
      <c r="AI447" s="3"/>
      <c r="AJ447" s="3"/>
      <c r="AK447" s="3"/>
    </row>
    <row r="448">
      <c r="A448" s="3"/>
      <c r="B448" s="3"/>
      <c r="C448" s="3"/>
      <c r="D448" s="3"/>
      <c r="E448" s="3"/>
      <c r="F448" s="3"/>
      <c r="G448" s="3"/>
      <c r="H448" s="3"/>
      <c r="I448" s="3"/>
      <c r="J448" s="3"/>
      <c r="K448" s="3"/>
      <c r="L448" s="3"/>
      <c r="M448" s="3"/>
      <c r="N448" s="3"/>
      <c r="O448" s="3"/>
      <c r="P448" s="3"/>
      <c r="Q448" s="3"/>
      <c r="AC448" s="3"/>
      <c r="AD448" s="3"/>
      <c r="AH448" s="3"/>
      <c r="AI448" s="3"/>
      <c r="AJ448" s="3"/>
      <c r="AK448" s="3"/>
    </row>
    <row r="449">
      <c r="A449" s="3"/>
      <c r="B449" s="3"/>
      <c r="C449" s="3"/>
      <c r="D449" s="3"/>
      <c r="E449" s="3"/>
      <c r="F449" s="3"/>
      <c r="G449" s="3"/>
      <c r="H449" s="3"/>
      <c r="I449" s="3"/>
      <c r="J449" s="3"/>
      <c r="K449" s="3"/>
      <c r="L449" s="3"/>
      <c r="M449" s="3"/>
      <c r="N449" s="3"/>
      <c r="O449" s="3"/>
      <c r="P449" s="3"/>
      <c r="Q449" s="3"/>
      <c r="AC449" s="3"/>
      <c r="AD449" s="3"/>
      <c r="AH449" s="3"/>
      <c r="AI449" s="3"/>
      <c r="AJ449" s="3"/>
      <c r="AK449" s="3"/>
    </row>
    <row r="450">
      <c r="A450" s="3"/>
      <c r="B450" s="3"/>
      <c r="C450" s="3"/>
      <c r="D450" s="3"/>
      <c r="E450" s="3"/>
      <c r="F450" s="3"/>
      <c r="G450" s="3"/>
      <c r="H450" s="3"/>
      <c r="I450" s="3"/>
      <c r="J450" s="3"/>
      <c r="K450" s="3"/>
      <c r="L450" s="3"/>
      <c r="M450" s="3"/>
      <c r="N450" s="3"/>
      <c r="O450" s="3"/>
      <c r="P450" s="3"/>
      <c r="Q450" s="3"/>
      <c r="AC450" s="3"/>
      <c r="AD450" s="3"/>
      <c r="AH450" s="3"/>
      <c r="AI450" s="3"/>
      <c r="AJ450" s="3"/>
      <c r="AK450" s="3"/>
    </row>
    <row r="451">
      <c r="A451" s="3"/>
      <c r="B451" s="3"/>
      <c r="C451" s="3"/>
      <c r="D451" s="3"/>
      <c r="E451" s="3"/>
      <c r="F451" s="3"/>
      <c r="G451" s="3"/>
      <c r="H451" s="3"/>
      <c r="I451" s="3"/>
      <c r="J451" s="3"/>
      <c r="K451" s="3"/>
      <c r="L451" s="3"/>
      <c r="M451" s="3"/>
      <c r="N451" s="3"/>
      <c r="O451" s="3"/>
      <c r="P451" s="3"/>
      <c r="Q451" s="3"/>
      <c r="AC451" s="3"/>
      <c r="AD451" s="3"/>
      <c r="AH451" s="3"/>
      <c r="AI451" s="3"/>
      <c r="AJ451" s="3"/>
      <c r="AK451" s="3"/>
    </row>
    <row r="452">
      <c r="A452" s="3"/>
      <c r="B452" s="3"/>
      <c r="C452" s="3"/>
      <c r="D452" s="3"/>
      <c r="E452" s="3"/>
      <c r="F452" s="3"/>
      <c r="G452" s="3"/>
      <c r="H452" s="3"/>
      <c r="I452" s="3"/>
      <c r="J452" s="3"/>
      <c r="K452" s="3"/>
      <c r="L452" s="3"/>
      <c r="M452" s="3"/>
      <c r="N452" s="3"/>
      <c r="O452" s="3"/>
      <c r="P452" s="3"/>
      <c r="Q452" s="3"/>
      <c r="AC452" s="3"/>
      <c r="AD452" s="3"/>
      <c r="AH452" s="3"/>
      <c r="AI452" s="3"/>
      <c r="AJ452" s="3"/>
      <c r="AK452" s="3"/>
    </row>
    <row r="453">
      <c r="A453" s="3"/>
      <c r="B453" s="3"/>
      <c r="C453" s="3"/>
      <c r="D453" s="3"/>
      <c r="E453" s="3"/>
      <c r="F453" s="3"/>
      <c r="G453" s="3"/>
      <c r="H453" s="3"/>
      <c r="I453" s="3"/>
      <c r="J453" s="3"/>
      <c r="K453" s="3"/>
      <c r="L453" s="3"/>
      <c r="M453" s="3"/>
      <c r="N453" s="3"/>
      <c r="O453" s="3"/>
      <c r="P453" s="3"/>
      <c r="Q453" s="3"/>
      <c r="AC453" s="3"/>
      <c r="AD453" s="3"/>
      <c r="AH453" s="3"/>
      <c r="AI453" s="3"/>
      <c r="AJ453" s="3"/>
      <c r="AK453" s="3"/>
    </row>
    <row r="454">
      <c r="A454" s="3"/>
      <c r="B454" s="3"/>
      <c r="C454" s="3"/>
      <c r="D454" s="3"/>
      <c r="E454" s="3"/>
      <c r="F454" s="3"/>
      <c r="G454" s="3"/>
      <c r="H454" s="3"/>
      <c r="I454" s="3"/>
      <c r="J454" s="3"/>
      <c r="K454" s="3"/>
      <c r="L454" s="3"/>
      <c r="M454" s="3"/>
      <c r="N454" s="3"/>
      <c r="O454" s="3"/>
      <c r="P454" s="3"/>
      <c r="Q454" s="3"/>
      <c r="AC454" s="3"/>
      <c r="AD454" s="3"/>
      <c r="AH454" s="3"/>
      <c r="AI454" s="3"/>
      <c r="AJ454" s="3"/>
      <c r="AK454" s="3"/>
    </row>
    <row r="455">
      <c r="A455" s="3"/>
      <c r="B455" s="3"/>
      <c r="C455" s="3"/>
      <c r="D455" s="3"/>
      <c r="E455" s="3"/>
      <c r="F455" s="3"/>
      <c r="G455" s="3"/>
      <c r="H455" s="3"/>
      <c r="I455" s="3"/>
      <c r="J455" s="3"/>
      <c r="K455" s="3"/>
      <c r="L455" s="3"/>
      <c r="M455" s="3"/>
      <c r="N455" s="3"/>
      <c r="O455" s="3"/>
      <c r="P455" s="3"/>
      <c r="Q455" s="3"/>
      <c r="AC455" s="3"/>
      <c r="AD455" s="3"/>
      <c r="AH455" s="3"/>
      <c r="AI455" s="3"/>
      <c r="AJ455" s="3"/>
      <c r="AK455" s="3"/>
    </row>
    <row r="456">
      <c r="A456" s="3"/>
      <c r="B456" s="3"/>
      <c r="C456" s="3"/>
      <c r="D456" s="3"/>
      <c r="E456" s="3"/>
      <c r="F456" s="3"/>
      <c r="G456" s="3"/>
      <c r="H456" s="3"/>
      <c r="I456" s="3"/>
      <c r="J456" s="3"/>
      <c r="K456" s="3"/>
      <c r="L456" s="3"/>
      <c r="M456" s="3"/>
      <c r="N456" s="3"/>
      <c r="O456" s="3"/>
      <c r="P456" s="3"/>
      <c r="Q456" s="3"/>
      <c r="AC456" s="3"/>
      <c r="AD456" s="3"/>
      <c r="AH456" s="3"/>
      <c r="AI456" s="3"/>
      <c r="AJ456" s="3"/>
      <c r="AK456" s="3"/>
    </row>
    <row r="457">
      <c r="A457" s="3"/>
      <c r="B457" s="3"/>
      <c r="C457" s="3"/>
      <c r="D457" s="3"/>
      <c r="E457" s="3"/>
      <c r="F457" s="3"/>
      <c r="G457" s="3"/>
      <c r="H457" s="3"/>
      <c r="I457" s="3"/>
      <c r="J457" s="3"/>
      <c r="K457" s="3"/>
      <c r="L457" s="3"/>
      <c r="M457" s="3"/>
      <c r="N457" s="3"/>
      <c r="O457" s="3"/>
      <c r="P457" s="3"/>
      <c r="Q457" s="3"/>
      <c r="AC457" s="3"/>
      <c r="AD457" s="3"/>
      <c r="AH457" s="3"/>
      <c r="AI457" s="3"/>
      <c r="AJ457" s="3"/>
      <c r="AK457" s="3"/>
    </row>
    <row r="458">
      <c r="A458" s="3"/>
      <c r="B458" s="3"/>
      <c r="C458" s="3"/>
      <c r="D458" s="3"/>
      <c r="E458" s="3"/>
      <c r="F458" s="3"/>
      <c r="G458" s="3"/>
      <c r="H458" s="3"/>
      <c r="I458" s="3"/>
      <c r="J458" s="3"/>
      <c r="K458" s="3"/>
      <c r="L458" s="3"/>
      <c r="M458" s="3"/>
      <c r="N458" s="3"/>
      <c r="O458" s="3"/>
      <c r="P458" s="3"/>
      <c r="Q458" s="3"/>
      <c r="AC458" s="3"/>
      <c r="AD458" s="3"/>
      <c r="AH458" s="3"/>
      <c r="AI458" s="3"/>
      <c r="AJ458" s="3"/>
      <c r="AK458" s="3"/>
    </row>
    <row r="459">
      <c r="A459" s="3"/>
      <c r="B459" s="3"/>
      <c r="C459" s="3"/>
      <c r="D459" s="3"/>
      <c r="E459" s="3"/>
      <c r="F459" s="3"/>
      <c r="G459" s="3"/>
      <c r="H459" s="3"/>
      <c r="I459" s="3"/>
      <c r="J459" s="3"/>
      <c r="K459" s="3"/>
      <c r="L459" s="3"/>
      <c r="M459" s="3"/>
      <c r="N459" s="3"/>
      <c r="O459" s="3"/>
      <c r="P459" s="3"/>
      <c r="Q459" s="3"/>
      <c r="AC459" s="3"/>
      <c r="AD459" s="3"/>
      <c r="AH459" s="3"/>
      <c r="AI459" s="3"/>
      <c r="AJ459" s="3"/>
      <c r="AK459" s="3"/>
    </row>
    <row r="460">
      <c r="A460" s="3"/>
      <c r="B460" s="3"/>
      <c r="C460" s="3"/>
      <c r="D460" s="3"/>
      <c r="E460" s="3"/>
      <c r="F460" s="3"/>
      <c r="G460" s="3"/>
      <c r="H460" s="3"/>
      <c r="I460" s="3"/>
      <c r="J460" s="3"/>
      <c r="K460" s="3"/>
      <c r="L460" s="3"/>
      <c r="M460" s="3"/>
      <c r="N460" s="3"/>
      <c r="O460" s="3"/>
      <c r="P460" s="3"/>
      <c r="Q460" s="3"/>
      <c r="AC460" s="3"/>
      <c r="AD460" s="3"/>
      <c r="AH460" s="3"/>
      <c r="AI460" s="3"/>
      <c r="AJ460" s="3"/>
      <c r="AK460" s="3"/>
    </row>
    <row r="461">
      <c r="A461" s="3"/>
      <c r="B461" s="3"/>
      <c r="C461" s="3"/>
      <c r="D461" s="3"/>
      <c r="E461" s="3"/>
      <c r="F461" s="3"/>
      <c r="G461" s="3"/>
      <c r="H461" s="3"/>
      <c r="I461" s="3"/>
      <c r="J461" s="3"/>
      <c r="K461" s="3"/>
      <c r="L461" s="3"/>
      <c r="M461" s="3"/>
      <c r="N461" s="3"/>
      <c r="O461" s="3"/>
      <c r="P461" s="3"/>
      <c r="Q461" s="3"/>
      <c r="AC461" s="3"/>
      <c r="AD461" s="3"/>
      <c r="AH461" s="3"/>
      <c r="AI461" s="3"/>
      <c r="AJ461" s="3"/>
      <c r="AK461" s="3"/>
    </row>
    <row r="462">
      <c r="A462" s="3"/>
      <c r="B462" s="3"/>
      <c r="C462" s="3"/>
      <c r="D462" s="3"/>
      <c r="E462" s="3"/>
      <c r="F462" s="3"/>
      <c r="G462" s="3"/>
      <c r="H462" s="3"/>
      <c r="I462" s="3"/>
      <c r="J462" s="3"/>
      <c r="K462" s="3"/>
      <c r="L462" s="3"/>
      <c r="M462" s="3"/>
      <c r="N462" s="3"/>
      <c r="O462" s="3"/>
      <c r="P462" s="3"/>
      <c r="Q462" s="3"/>
      <c r="AC462" s="3"/>
      <c r="AD462" s="3"/>
      <c r="AH462" s="3"/>
      <c r="AI462" s="3"/>
      <c r="AJ462" s="3"/>
      <c r="AK462" s="3"/>
    </row>
    <row r="463">
      <c r="A463" s="3"/>
      <c r="B463" s="3"/>
      <c r="C463" s="3"/>
      <c r="D463" s="3"/>
      <c r="E463" s="3"/>
      <c r="F463" s="3"/>
      <c r="G463" s="3"/>
      <c r="H463" s="3"/>
      <c r="I463" s="3"/>
      <c r="J463" s="3"/>
      <c r="K463" s="3"/>
      <c r="L463" s="3"/>
      <c r="M463" s="3"/>
      <c r="N463" s="3"/>
      <c r="O463" s="3"/>
      <c r="P463" s="3"/>
      <c r="Q463" s="3"/>
      <c r="AC463" s="3"/>
      <c r="AD463" s="3"/>
      <c r="AH463" s="3"/>
      <c r="AI463" s="3"/>
      <c r="AJ463" s="3"/>
      <c r="AK463" s="3"/>
    </row>
    <row r="464">
      <c r="A464" s="3"/>
      <c r="B464" s="3"/>
      <c r="C464" s="3"/>
      <c r="D464" s="3"/>
      <c r="E464" s="3"/>
      <c r="F464" s="3"/>
      <c r="G464" s="3"/>
      <c r="H464" s="3"/>
      <c r="I464" s="3"/>
      <c r="J464" s="3"/>
      <c r="K464" s="3"/>
      <c r="L464" s="3"/>
      <c r="M464" s="3"/>
      <c r="N464" s="3"/>
      <c r="O464" s="3"/>
      <c r="P464" s="3"/>
      <c r="Q464" s="3"/>
      <c r="AC464" s="3"/>
      <c r="AD464" s="3"/>
      <c r="AH464" s="3"/>
      <c r="AI464" s="3"/>
      <c r="AJ464" s="3"/>
      <c r="AK464" s="3"/>
    </row>
    <row r="465">
      <c r="A465" s="3"/>
      <c r="B465" s="3"/>
      <c r="C465" s="3"/>
      <c r="D465" s="3"/>
      <c r="E465" s="3"/>
      <c r="F465" s="3"/>
      <c r="G465" s="3"/>
      <c r="H465" s="3"/>
      <c r="I465" s="3"/>
      <c r="J465" s="3"/>
      <c r="K465" s="3"/>
      <c r="L465" s="3"/>
      <c r="M465" s="3"/>
      <c r="N465" s="3"/>
      <c r="O465" s="3"/>
      <c r="P465" s="3"/>
      <c r="Q465" s="3"/>
      <c r="AC465" s="3"/>
      <c r="AD465" s="3"/>
      <c r="AH465" s="3"/>
      <c r="AI465" s="3"/>
      <c r="AJ465" s="3"/>
      <c r="AK465" s="3"/>
    </row>
    <row r="466">
      <c r="A466" s="3"/>
      <c r="B466" s="3"/>
      <c r="C466" s="3"/>
      <c r="D466" s="3"/>
      <c r="E466" s="3"/>
      <c r="F466" s="3"/>
      <c r="G466" s="3"/>
      <c r="H466" s="3"/>
      <c r="I466" s="3"/>
      <c r="J466" s="3"/>
      <c r="K466" s="3"/>
      <c r="L466" s="3"/>
      <c r="M466" s="3"/>
      <c r="N466" s="3"/>
      <c r="O466" s="3"/>
      <c r="P466" s="3"/>
      <c r="Q466" s="3"/>
      <c r="AC466" s="3"/>
      <c r="AD466" s="3"/>
      <c r="AH466" s="3"/>
      <c r="AI466" s="3"/>
      <c r="AJ466" s="3"/>
      <c r="AK466" s="3"/>
    </row>
    <row r="467">
      <c r="A467" s="3"/>
      <c r="B467" s="3"/>
      <c r="C467" s="3"/>
      <c r="D467" s="3"/>
      <c r="E467" s="3"/>
      <c r="F467" s="3"/>
      <c r="G467" s="3"/>
      <c r="H467" s="3"/>
      <c r="I467" s="3"/>
      <c r="J467" s="3"/>
      <c r="K467" s="3"/>
      <c r="L467" s="3"/>
      <c r="M467" s="3"/>
      <c r="N467" s="3"/>
      <c r="O467" s="3"/>
      <c r="P467" s="3"/>
      <c r="Q467" s="3"/>
      <c r="AC467" s="3"/>
      <c r="AD467" s="3"/>
      <c r="AH467" s="3"/>
      <c r="AI467" s="3"/>
      <c r="AJ467" s="3"/>
      <c r="AK467" s="3"/>
    </row>
    <row r="468">
      <c r="A468" s="3"/>
      <c r="B468" s="3"/>
      <c r="C468" s="3"/>
      <c r="D468" s="3"/>
      <c r="E468" s="3"/>
      <c r="F468" s="3"/>
      <c r="G468" s="3"/>
      <c r="H468" s="3"/>
      <c r="I468" s="3"/>
      <c r="J468" s="3"/>
      <c r="K468" s="3"/>
      <c r="L468" s="3"/>
      <c r="M468" s="3"/>
      <c r="N468" s="3"/>
      <c r="O468" s="3"/>
      <c r="P468" s="3"/>
      <c r="Q468" s="3"/>
      <c r="AC468" s="3"/>
      <c r="AD468" s="3"/>
      <c r="AH468" s="3"/>
      <c r="AI468" s="3"/>
      <c r="AJ468" s="3"/>
      <c r="AK468" s="3"/>
    </row>
    <row r="469">
      <c r="A469" s="3"/>
      <c r="B469" s="3"/>
      <c r="C469" s="3"/>
      <c r="D469" s="3"/>
      <c r="E469" s="3"/>
      <c r="F469" s="3"/>
      <c r="G469" s="3"/>
      <c r="H469" s="3"/>
      <c r="I469" s="3"/>
      <c r="J469" s="3"/>
      <c r="K469" s="3"/>
      <c r="L469" s="3"/>
      <c r="M469" s="3"/>
      <c r="N469" s="3"/>
      <c r="O469" s="3"/>
      <c r="P469" s="3"/>
      <c r="Q469" s="3"/>
      <c r="AC469" s="3"/>
      <c r="AD469" s="3"/>
      <c r="AH469" s="3"/>
      <c r="AI469" s="3"/>
      <c r="AJ469" s="3"/>
      <c r="AK469" s="3"/>
    </row>
    <row r="470">
      <c r="A470" s="3"/>
      <c r="B470" s="3"/>
      <c r="C470" s="3"/>
      <c r="D470" s="3"/>
      <c r="E470" s="3"/>
      <c r="F470" s="3"/>
      <c r="G470" s="3"/>
      <c r="H470" s="3"/>
      <c r="I470" s="3"/>
      <c r="J470" s="3"/>
      <c r="K470" s="3"/>
      <c r="L470" s="3"/>
      <c r="M470" s="3"/>
      <c r="N470" s="3"/>
      <c r="O470" s="3"/>
      <c r="P470" s="3"/>
      <c r="Q470" s="3"/>
      <c r="AC470" s="3"/>
      <c r="AD470" s="3"/>
      <c r="AH470" s="3"/>
      <c r="AI470" s="3"/>
      <c r="AJ470" s="3"/>
      <c r="AK470" s="3"/>
    </row>
    <row r="471">
      <c r="A471" s="3"/>
      <c r="B471" s="3"/>
      <c r="C471" s="3"/>
      <c r="D471" s="3"/>
      <c r="E471" s="3"/>
      <c r="F471" s="3"/>
      <c r="G471" s="3"/>
      <c r="H471" s="3"/>
      <c r="I471" s="3"/>
      <c r="J471" s="3"/>
      <c r="K471" s="3"/>
      <c r="L471" s="3"/>
      <c r="M471" s="3"/>
      <c r="N471" s="3"/>
      <c r="O471" s="3"/>
      <c r="P471" s="3"/>
      <c r="Q471" s="3"/>
      <c r="AC471" s="3"/>
      <c r="AD471" s="3"/>
      <c r="AH471" s="3"/>
      <c r="AI471" s="3"/>
      <c r="AJ471" s="3"/>
      <c r="AK471" s="3"/>
    </row>
    <row r="472">
      <c r="A472" s="3"/>
      <c r="B472" s="3"/>
      <c r="C472" s="3"/>
      <c r="D472" s="3"/>
      <c r="E472" s="3"/>
      <c r="F472" s="3"/>
      <c r="G472" s="3"/>
      <c r="H472" s="3"/>
      <c r="I472" s="3"/>
      <c r="J472" s="3"/>
      <c r="K472" s="3"/>
      <c r="L472" s="3"/>
      <c r="M472" s="3"/>
      <c r="N472" s="3"/>
      <c r="O472" s="3"/>
      <c r="P472" s="3"/>
      <c r="Q472" s="3"/>
      <c r="AC472" s="3"/>
      <c r="AD472" s="3"/>
      <c r="AH472" s="3"/>
      <c r="AI472" s="3"/>
      <c r="AJ472" s="3"/>
      <c r="AK472" s="3"/>
    </row>
    <row r="473">
      <c r="A473" s="3"/>
      <c r="B473" s="3"/>
      <c r="C473" s="3"/>
      <c r="D473" s="3"/>
      <c r="E473" s="3"/>
      <c r="F473" s="3"/>
      <c r="G473" s="3"/>
      <c r="H473" s="3"/>
      <c r="I473" s="3"/>
      <c r="J473" s="3"/>
      <c r="K473" s="3"/>
      <c r="L473" s="3"/>
      <c r="M473" s="3"/>
      <c r="N473" s="3"/>
      <c r="O473" s="3"/>
      <c r="P473" s="3"/>
      <c r="Q473" s="3"/>
      <c r="AC473" s="3"/>
      <c r="AD473" s="3"/>
      <c r="AH473" s="3"/>
      <c r="AI473" s="3"/>
      <c r="AJ473" s="3"/>
      <c r="AK473" s="3"/>
    </row>
    <row r="474">
      <c r="A474" s="3"/>
      <c r="B474" s="3"/>
      <c r="C474" s="3"/>
      <c r="D474" s="3"/>
      <c r="E474" s="3"/>
      <c r="F474" s="3"/>
      <c r="G474" s="3"/>
      <c r="H474" s="3"/>
      <c r="I474" s="3"/>
      <c r="J474" s="3"/>
      <c r="K474" s="3"/>
      <c r="L474" s="3"/>
      <c r="M474" s="3"/>
      <c r="N474" s="3"/>
      <c r="O474" s="3"/>
      <c r="P474" s="3"/>
      <c r="Q474" s="3"/>
      <c r="AC474" s="3"/>
      <c r="AD474" s="3"/>
      <c r="AH474" s="3"/>
      <c r="AI474" s="3"/>
      <c r="AJ474" s="3"/>
      <c r="AK474" s="3"/>
    </row>
    <row r="475">
      <c r="A475" s="3"/>
      <c r="B475" s="3"/>
      <c r="C475" s="3"/>
      <c r="D475" s="3"/>
      <c r="E475" s="3"/>
      <c r="F475" s="3"/>
      <c r="G475" s="3"/>
      <c r="H475" s="3"/>
      <c r="I475" s="3"/>
      <c r="J475" s="3"/>
      <c r="K475" s="3"/>
      <c r="L475" s="3"/>
      <c r="M475" s="3"/>
      <c r="N475" s="3"/>
      <c r="O475" s="3"/>
      <c r="P475" s="3"/>
      <c r="Q475" s="3"/>
      <c r="AC475" s="3"/>
      <c r="AD475" s="3"/>
      <c r="AH475" s="3"/>
      <c r="AI475" s="3"/>
      <c r="AJ475" s="3"/>
      <c r="AK475" s="3"/>
    </row>
    <row r="476">
      <c r="A476" s="3"/>
      <c r="B476" s="3"/>
      <c r="C476" s="3"/>
      <c r="D476" s="3"/>
      <c r="E476" s="3"/>
      <c r="F476" s="3"/>
      <c r="G476" s="3"/>
      <c r="H476" s="3"/>
      <c r="I476" s="3"/>
      <c r="J476" s="3"/>
      <c r="K476" s="3"/>
      <c r="L476" s="3"/>
      <c r="M476" s="3"/>
      <c r="N476" s="3"/>
      <c r="O476" s="3"/>
      <c r="P476" s="3"/>
      <c r="Q476" s="3"/>
      <c r="AC476" s="3"/>
      <c r="AD476" s="3"/>
      <c r="AH476" s="3"/>
      <c r="AI476" s="3"/>
      <c r="AJ476" s="3"/>
      <c r="AK476" s="3"/>
    </row>
    <row r="477">
      <c r="A477" s="3"/>
      <c r="B477" s="3"/>
      <c r="C477" s="3"/>
      <c r="D477" s="3"/>
      <c r="E477" s="3"/>
      <c r="F477" s="3"/>
      <c r="G477" s="3"/>
      <c r="H477" s="3"/>
      <c r="I477" s="3"/>
      <c r="J477" s="3"/>
      <c r="K477" s="3"/>
      <c r="L477" s="3"/>
      <c r="M477" s="3"/>
      <c r="N477" s="3"/>
      <c r="O477" s="3"/>
      <c r="P477" s="3"/>
      <c r="Q477" s="3"/>
      <c r="AC477" s="3"/>
      <c r="AD477" s="3"/>
      <c r="AH477" s="3"/>
      <c r="AI477" s="3"/>
      <c r="AJ477" s="3"/>
      <c r="AK477" s="3"/>
    </row>
    <row r="478">
      <c r="A478" s="3"/>
      <c r="B478" s="3"/>
      <c r="C478" s="3"/>
      <c r="D478" s="3"/>
      <c r="E478" s="3"/>
      <c r="F478" s="3"/>
      <c r="G478" s="3"/>
      <c r="H478" s="3"/>
      <c r="I478" s="3"/>
      <c r="J478" s="3"/>
      <c r="K478" s="3"/>
      <c r="L478" s="3"/>
      <c r="M478" s="3"/>
      <c r="N478" s="3"/>
      <c r="O478" s="3"/>
      <c r="P478" s="3"/>
      <c r="Q478" s="3"/>
      <c r="AC478" s="3"/>
      <c r="AD478" s="3"/>
      <c r="AH478" s="3"/>
      <c r="AI478" s="3"/>
      <c r="AJ478" s="3"/>
      <c r="AK478" s="3"/>
    </row>
    <row r="479">
      <c r="A479" s="3"/>
      <c r="B479" s="3"/>
      <c r="C479" s="3"/>
      <c r="D479" s="3"/>
      <c r="E479" s="3"/>
      <c r="F479" s="3"/>
      <c r="G479" s="3"/>
      <c r="H479" s="3"/>
      <c r="I479" s="3"/>
      <c r="J479" s="3"/>
      <c r="K479" s="3"/>
      <c r="L479" s="3"/>
      <c r="M479" s="3"/>
      <c r="N479" s="3"/>
      <c r="O479" s="3"/>
      <c r="P479" s="3"/>
      <c r="Q479" s="3"/>
      <c r="AC479" s="3"/>
      <c r="AD479" s="3"/>
      <c r="AH479" s="3"/>
      <c r="AI479" s="3"/>
      <c r="AJ479" s="3"/>
      <c r="AK479" s="3"/>
    </row>
    <row r="480">
      <c r="A480" s="3"/>
      <c r="B480" s="3"/>
      <c r="C480" s="3"/>
      <c r="D480" s="3"/>
      <c r="E480" s="3"/>
      <c r="F480" s="3"/>
      <c r="G480" s="3"/>
      <c r="H480" s="3"/>
      <c r="I480" s="3"/>
      <c r="J480" s="3"/>
      <c r="K480" s="3"/>
      <c r="L480" s="3"/>
      <c r="M480" s="3"/>
      <c r="N480" s="3"/>
      <c r="O480" s="3"/>
      <c r="P480" s="3"/>
      <c r="Q480" s="3"/>
      <c r="AC480" s="3"/>
      <c r="AD480" s="3"/>
      <c r="AH480" s="3"/>
      <c r="AI480" s="3"/>
      <c r="AJ480" s="3"/>
      <c r="AK480" s="3"/>
    </row>
    <row r="481">
      <c r="A481" s="3"/>
      <c r="B481" s="3"/>
      <c r="C481" s="3"/>
      <c r="D481" s="3"/>
      <c r="E481" s="3"/>
      <c r="F481" s="3"/>
      <c r="G481" s="3"/>
      <c r="H481" s="3"/>
      <c r="I481" s="3"/>
      <c r="J481" s="3"/>
      <c r="K481" s="3"/>
      <c r="L481" s="3"/>
      <c r="M481" s="3"/>
      <c r="N481" s="3"/>
      <c r="O481" s="3"/>
      <c r="P481" s="3"/>
      <c r="Q481" s="3"/>
      <c r="AC481" s="3"/>
      <c r="AD481" s="3"/>
      <c r="AH481" s="3"/>
      <c r="AI481" s="3"/>
      <c r="AJ481" s="3"/>
      <c r="AK481" s="3"/>
    </row>
    <row r="482">
      <c r="A482" s="3"/>
      <c r="B482" s="3"/>
      <c r="C482" s="3"/>
      <c r="D482" s="3"/>
      <c r="E482" s="3"/>
      <c r="F482" s="3"/>
      <c r="G482" s="3"/>
      <c r="H482" s="3"/>
      <c r="I482" s="3"/>
      <c r="J482" s="3"/>
      <c r="K482" s="3"/>
      <c r="L482" s="3"/>
      <c r="M482" s="3"/>
      <c r="N482" s="3"/>
      <c r="O482" s="3"/>
      <c r="P482" s="3"/>
      <c r="Q482" s="3"/>
      <c r="AC482" s="3"/>
      <c r="AD482" s="3"/>
      <c r="AH482" s="3"/>
      <c r="AI482" s="3"/>
      <c r="AJ482" s="3"/>
      <c r="AK482" s="3"/>
    </row>
    <row r="483">
      <c r="A483" s="3"/>
      <c r="B483" s="3"/>
      <c r="C483" s="3"/>
      <c r="D483" s="3"/>
      <c r="E483" s="3"/>
      <c r="F483" s="3"/>
      <c r="G483" s="3"/>
      <c r="H483" s="3"/>
      <c r="I483" s="3"/>
      <c r="J483" s="3"/>
      <c r="K483" s="3"/>
      <c r="L483" s="3"/>
      <c r="M483" s="3"/>
      <c r="N483" s="3"/>
      <c r="O483" s="3"/>
      <c r="P483" s="3"/>
      <c r="Q483" s="3"/>
      <c r="AC483" s="3"/>
      <c r="AD483" s="3"/>
      <c r="AH483" s="3"/>
      <c r="AI483" s="3"/>
      <c r="AJ483" s="3"/>
      <c r="AK483" s="3"/>
    </row>
    <row r="484">
      <c r="A484" s="3"/>
      <c r="B484" s="3"/>
      <c r="C484" s="3"/>
      <c r="D484" s="3"/>
      <c r="E484" s="3"/>
      <c r="F484" s="3"/>
      <c r="G484" s="3"/>
      <c r="H484" s="3"/>
      <c r="I484" s="3"/>
      <c r="J484" s="3"/>
      <c r="K484" s="3"/>
      <c r="L484" s="3"/>
      <c r="M484" s="3"/>
      <c r="N484" s="3"/>
      <c r="O484" s="3"/>
      <c r="P484" s="3"/>
      <c r="Q484" s="3"/>
      <c r="AC484" s="3"/>
      <c r="AD484" s="3"/>
      <c r="AH484" s="3"/>
      <c r="AI484" s="3"/>
      <c r="AJ484" s="3"/>
      <c r="AK484" s="3"/>
    </row>
    <row r="485">
      <c r="A485" s="3"/>
      <c r="B485" s="3"/>
      <c r="C485" s="3"/>
      <c r="D485" s="3"/>
      <c r="E485" s="3"/>
      <c r="F485" s="3"/>
      <c r="G485" s="3"/>
      <c r="H485" s="3"/>
      <c r="I485" s="3"/>
      <c r="J485" s="3"/>
      <c r="K485" s="3"/>
      <c r="L485" s="3"/>
      <c r="M485" s="3"/>
      <c r="N485" s="3"/>
      <c r="O485" s="3"/>
      <c r="P485" s="3"/>
      <c r="Q485" s="3"/>
      <c r="AC485" s="3"/>
      <c r="AD485" s="3"/>
      <c r="AH485" s="3"/>
      <c r="AI485" s="3"/>
      <c r="AJ485" s="3"/>
      <c r="AK485" s="3"/>
    </row>
    <row r="486">
      <c r="A486" s="3"/>
      <c r="B486" s="3"/>
      <c r="C486" s="3"/>
      <c r="D486" s="3"/>
      <c r="E486" s="3"/>
      <c r="F486" s="3"/>
      <c r="G486" s="3"/>
      <c r="H486" s="3"/>
      <c r="I486" s="3"/>
      <c r="J486" s="3"/>
      <c r="K486" s="3"/>
      <c r="L486" s="3"/>
      <c r="M486" s="3"/>
      <c r="N486" s="3"/>
      <c r="O486" s="3"/>
      <c r="P486" s="3"/>
      <c r="Q486" s="3"/>
      <c r="AC486" s="3"/>
      <c r="AD486" s="3"/>
      <c r="AH486" s="3"/>
      <c r="AI486" s="3"/>
      <c r="AJ486" s="3"/>
      <c r="AK486" s="3"/>
    </row>
    <row r="487">
      <c r="A487" s="3"/>
      <c r="B487" s="3"/>
      <c r="C487" s="3"/>
      <c r="D487" s="3"/>
      <c r="E487" s="3"/>
      <c r="F487" s="3"/>
      <c r="G487" s="3"/>
      <c r="H487" s="3"/>
      <c r="I487" s="3"/>
      <c r="J487" s="3"/>
      <c r="K487" s="3"/>
      <c r="L487" s="3"/>
      <c r="M487" s="3"/>
      <c r="N487" s="3"/>
      <c r="O487" s="3"/>
      <c r="P487" s="3"/>
      <c r="Q487" s="3"/>
      <c r="AC487" s="3"/>
      <c r="AD487" s="3"/>
      <c r="AH487" s="3"/>
      <c r="AI487" s="3"/>
      <c r="AJ487" s="3"/>
      <c r="AK487" s="3"/>
    </row>
    <row r="488">
      <c r="A488" s="3"/>
      <c r="B488" s="3"/>
      <c r="C488" s="3"/>
      <c r="D488" s="3"/>
      <c r="E488" s="3"/>
      <c r="F488" s="3"/>
      <c r="G488" s="3"/>
      <c r="H488" s="3"/>
      <c r="I488" s="3"/>
      <c r="J488" s="3"/>
      <c r="K488" s="3"/>
      <c r="L488" s="3"/>
      <c r="M488" s="3"/>
      <c r="N488" s="3"/>
      <c r="O488" s="3"/>
      <c r="P488" s="3"/>
      <c r="Q488" s="3"/>
      <c r="AC488" s="3"/>
      <c r="AD488" s="3"/>
      <c r="AH488" s="3"/>
      <c r="AI488" s="3"/>
      <c r="AJ488" s="3"/>
      <c r="AK488" s="3"/>
    </row>
    <row r="489">
      <c r="A489" s="3"/>
      <c r="B489" s="3"/>
      <c r="C489" s="3"/>
      <c r="D489" s="3"/>
      <c r="E489" s="3"/>
      <c r="F489" s="3"/>
      <c r="G489" s="3"/>
      <c r="H489" s="3"/>
      <c r="I489" s="3"/>
      <c r="J489" s="3"/>
      <c r="K489" s="3"/>
      <c r="L489" s="3"/>
      <c r="M489" s="3"/>
      <c r="N489" s="3"/>
      <c r="O489" s="3"/>
      <c r="P489" s="3"/>
      <c r="Q489" s="3"/>
      <c r="AC489" s="3"/>
      <c r="AD489" s="3"/>
      <c r="AH489" s="3"/>
      <c r="AI489" s="3"/>
      <c r="AJ489" s="3"/>
      <c r="AK489" s="3"/>
    </row>
    <row r="490">
      <c r="A490" s="3"/>
      <c r="B490" s="3"/>
      <c r="C490" s="3"/>
      <c r="D490" s="3"/>
      <c r="E490" s="3"/>
      <c r="F490" s="3"/>
      <c r="G490" s="3"/>
      <c r="H490" s="3"/>
      <c r="I490" s="3"/>
      <c r="J490" s="3"/>
      <c r="K490" s="3"/>
      <c r="L490" s="3"/>
      <c r="M490" s="3"/>
      <c r="N490" s="3"/>
      <c r="O490" s="3"/>
      <c r="P490" s="3"/>
      <c r="Q490" s="3"/>
      <c r="AC490" s="3"/>
      <c r="AD490" s="3"/>
      <c r="AH490" s="3"/>
      <c r="AI490" s="3"/>
      <c r="AJ490" s="3"/>
      <c r="AK490" s="3"/>
    </row>
    <row r="491">
      <c r="A491" s="3"/>
      <c r="B491" s="3"/>
      <c r="C491" s="3"/>
      <c r="D491" s="3"/>
      <c r="E491" s="3"/>
      <c r="F491" s="3"/>
      <c r="G491" s="3"/>
      <c r="H491" s="3"/>
      <c r="I491" s="3"/>
      <c r="J491" s="3"/>
      <c r="K491" s="3"/>
      <c r="L491" s="3"/>
      <c r="M491" s="3"/>
      <c r="N491" s="3"/>
      <c r="O491" s="3"/>
      <c r="P491" s="3"/>
      <c r="Q491" s="3"/>
      <c r="AC491" s="3"/>
      <c r="AD491" s="3"/>
      <c r="AH491" s="3"/>
      <c r="AI491" s="3"/>
      <c r="AJ491" s="3"/>
      <c r="AK491" s="3"/>
    </row>
    <row r="492">
      <c r="A492" s="3"/>
      <c r="B492" s="3"/>
      <c r="C492" s="3"/>
      <c r="D492" s="3"/>
      <c r="E492" s="3"/>
      <c r="F492" s="3"/>
      <c r="G492" s="3"/>
      <c r="H492" s="3"/>
      <c r="I492" s="3"/>
      <c r="J492" s="3"/>
      <c r="K492" s="3"/>
      <c r="L492" s="3"/>
      <c r="M492" s="3"/>
      <c r="N492" s="3"/>
      <c r="O492" s="3"/>
      <c r="P492" s="3"/>
      <c r="Q492" s="3"/>
      <c r="AC492" s="3"/>
      <c r="AD492" s="3"/>
      <c r="AH492" s="3"/>
      <c r="AI492" s="3"/>
      <c r="AJ492" s="3"/>
      <c r="AK492" s="3"/>
    </row>
    <row r="493">
      <c r="A493" s="3"/>
      <c r="B493" s="3"/>
      <c r="C493" s="3"/>
      <c r="D493" s="3"/>
      <c r="E493" s="3"/>
      <c r="F493" s="3"/>
      <c r="G493" s="3"/>
      <c r="H493" s="3"/>
      <c r="I493" s="3"/>
      <c r="J493" s="3"/>
      <c r="K493" s="3"/>
      <c r="L493" s="3"/>
      <c r="M493" s="3"/>
      <c r="N493" s="3"/>
      <c r="O493" s="3"/>
      <c r="P493" s="3"/>
      <c r="Q493" s="3"/>
      <c r="AC493" s="3"/>
      <c r="AD493" s="3"/>
      <c r="AH493" s="3"/>
      <c r="AI493" s="3"/>
      <c r="AJ493" s="3"/>
      <c r="AK493" s="3"/>
    </row>
    <row r="494">
      <c r="A494" s="3"/>
      <c r="B494" s="3"/>
      <c r="C494" s="3"/>
      <c r="D494" s="3"/>
      <c r="E494" s="3"/>
      <c r="F494" s="3"/>
      <c r="G494" s="3"/>
      <c r="H494" s="3"/>
      <c r="I494" s="3"/>
      <c r="J494" s="3"/>
      <c r="K494" s="3"/>
      <c r="L494" s="3"/>
      <c r="M494" s="3"/>
      <c r="N494" s="3"/>
      <c r="O494" s="3"/>
      <c r="P494" s="3"/>
      <c r="Q494" s="3"/>
      <c r="AC494" s="3"/>
      <c r="AD494" s="3"/>
      <c r="AH494" s="3"/>
      <c r="AI494" s="3"/>
      <c r="AJ494" s="3"/>
      <c r="AK494" s="3"/>
    </row>
    <row r="495">
      <c r="A495" s="3"/>
      <c r="B495" s="3"/>
      <c r="C495" s="3"/>
      <c r="D495" s="3"/>
      <c r="E495" s="3"/>
      <c r="F495" s="3"/>
      <c r="G495" s="3"/>
      <c r="H495" s="3"/>
      <c r="I495" s="3"/>
      <c r="J495" s="3"/>
      <c r="K495" s="3"/>
      <c r="L495" s="3"/>
      <c r="M495" s="3"/>
      <c r="N495" s="3"/>
      <c r="O495" s="3"/>
      <c r="P495" s="3"/>
      <c r="Q495" s="3"/>
      <c r="AC495" s="3"/>
      <c r="AD495" s="3"/>
      <c r="AH495" s="3"/>
      <c r="AI495" s="3"/>
      <c r="AJ495" s="3"/>
      <c r="AK495" s="3"/>
    </row>
    <row r="496">
      <c r="A496" s="3"/>
      <c r="B496" s="3"/>
      <c r="C496" s="3"/>
      <c r="D496" s="3"/>
      <c r="E496" s="3"/>
      <c r="F496" s="3"/>
      <c r="G496" s="3"/>
      <c r="H496" s="3"/>
      <c r="I496" s="3"/>
      <c r="J496" s="3"/>
      <c r="K496" s="3"/>
      <c r="L496" s="3"/>
      <c r="M496" s="3"/>
      <c r="N496" s="3"/>
      <c r="O496" s="3"/>
      <c r="P496" s="3"/>
      <c r="Q496" s="3"/>
      <c r="AC496" s="3"/>
      <c r="AD496" s="3"/>
      <c r="AH496" s="3"/>
      <c r="AI496" s="3"/>
      <c r="AJ496" s="3"/>
      <c r="AK496" s="3"/>
    </row>
    <row r="497">
      <c r="A497" s="3"/>
      <c r="B497" s="3"/>
      <c r="C497" s="3"/>
      <c r="D497" s="3"/>
      <c r="E497" s="3"/>
      <c r="F497" s="3"/>
      <c r="G497" s="3"/>
      <c r="H497" s="3"/>
      <c r="I497" s="3"/>
      <c r="J497" s="3"/>
      <c r="K497" s="3"/>
      <c r="L497" s="3"/>
      <c r="M497" s="3"/>
      <c r="N497" s="3"/>
      <c r="O497" s="3"/>
      <c r="P497" s="3"/>
      <c r="Q497" s="3"/>
      <c r="AC497" s="3"/>
      <c r="AD497" s="3"/>
      <c r="AH497" s="3"/>
      <c r="AI497" s="3"/>
      <c r="AJ497" s="3"/>
      <c r="AK497" s="3"/>
    </row>
    <row r="498">
      <c r="A498" s="3"/>
      <c r="B498" s="3"/>
      <c r="C498" s="3"/>
      <c r="D498" s="3"/>
      <c r="E498" s="3"/>
      <c r="F498" s="3"/>
      <c r="G498" s="3"/>
      <c r="H498" s="3"/>
      <c r="I498" s="3"/>
      <c r="J498" s="3"/>
      <c r="K498" s="3"/>
      <c r="L498" s="3"/>
      <c r="M498" s="3"/>
      <c r="N498" s="3"/>
      <c r="O498" s="3"/>
      <c r="P498" s="3"/>
      <c r="Q498" s="3"/>
      <c r="AC498" s="3"/>
      <c r="AD498" s="3"/>
      <c r="AH498" s="3"/>
      <c r="AI498" s="3"/>
      <c r="AJ498" s="3"/>
      <c r="AK498" s="3"/>
    </row>
    <row r="499">
      <c r="A499" s="3"/>
      <c r="B499" s="3"/>
      <c r="C499" s="3"/>
      <c r="D499" s="3"/>
      <c r="E499" s="3"/>
      <c r="F499" s="3"/>
      <c r="G499" s="3"/>
      <c r="H499" s="3"/>
      <c r="I499" s="3"/>
      <c r="J499" s="3"/>
      <c r="K499" s="3"/>
      <c r="L499" s="3"/>
      <c r="M499" s="3"/>
      <c r="N499" s="3"/>
      <c r="O499" s="3"/>
      <c r="P499" s="3"/>
      <c r="Q499" s="3"/>
      <c r="AC499" s="3"/>
      <c r="AD499" s="3"/>
      <c r="AH499" s="3"/>
      <c r="AI499" s="3"/>
      <c r="AJ499" s="3"/>
      <c r="AK499" s="3"/>
    </row>
    <row r="500">
      <c r="A500" s="3"/>
      <c r="B500" s="3"/>
      <c r="C500" s="3"/>
      <c r="D500" s="3"/>
      <c r="E500" s="3"/>
      <c r="F500" s="3"/>
      <c r="G500" s="3"/>
      <c r="H500" s="3"/>
      <c r="I500" s="3"/>
      <c r="J500" s="3"/>
      <c r="K500" s="3"/>
      <c r="L500" s="3"/>
      <c r="M500" s="3"/>
      <c r="N500" s="3"/>
      <c r="O500" s="3"/>
      <c r="P500" s="3"/>
      <c r="Q500" s="3"/>
      <c r="AC500" s="3"/>
      <c r="AD500" s="3"/>
      <c r="AH500" s="3"/>
      <c r="AI500" s="3"/>
      <c r="AJ500" s="3"/>
      <c r="AK500" s="3"/>
    </row>
    <row r="501">
      <c r="A501" s="3"/>
      <c r="B501" s="3"/>
      <c r="C501" s="3"/>
      <c r="D501" s="3"/>
      <c r="E501" s="3"/>
      <c r="F501" s="3"/>
      <c r="G501" s="3"/>
      <c r="H501" s="3"/>
      <c r="I501" s="3"/>
      <c r="J501" s="3"/>
      <c r="K501" s="3"/>
      <c r="L501" s="3"/>
      <c r="M501" s="3"/>
      <c r="N501" s="3"/>
      <c r="O501" s="3"/>
      <c r="P501" s="3"/>
      <c r="Q501" s="3"/>
      <c r="AC501" s="3"/>
      <c r="AD501" s="3"/>
      <c r="AH501" s="3"/>
      <c r="AI501" s="3"/>
      <c r="AJ501" s="3"/>
      <c r="AK501" s="3"/>
    </row>
    <row r="502">
      <c r="A502" s="3"/>
      <c r="B502" s="3"/>
      <c r="C502" s="3"/>
      <c r="D502" s="3"/>
      <c r="E502" s="3"/>
      <c r="F502" s="3"/>
      <c r="G502" s="3"/>
      <c r="H502" s="3"/>
      <c r="I502" s="3"/>
      <c r="J502" s="3"/>
      <c r="K502" s="3"/>
      <c r="L502" s="3"/>
      <c r="M502" s="3"/>
      <c r="N502" s="3"/>
      <c r="O502" s="3"/>
      <c r="P502" s="3"/>
      <c r="Q502" s="3"/>
      <c r="AC502" s="3"/>
      <c r="AD502" s="3"/>
      <c r="AH502" s="3"/>
      <c r="AI502" s="3"/>
      <c r="AJ502" s="3"/>
      <c r="AK502" s="3"/>
    </row>
    <row r="503">
      <c r="A503" s="3"/>
      <c r="B503" s="3"/>
      <c r="C503" s="3"/>
      <c r="D503" s="3"/>
      <c r="E503" s="3"/>
      <c r="F503" s="3"/>
      <c r="G503" s="3"/>
      <c r="H503" s="3"/>
      <c r="I503" s="3"/>
      <c r="J503" s="3"/>
      <c r="K503" s="3"/>
      <c r="L503" s="3"/>
      <c r="M503" s="3"/>
      <c r="N503" s="3"/>
      <c r="O503" s="3"/>
      <c r="P503" s="3"/>
      <c r="Q503" s="3"/>
      <c r="AC503" s="3"/>
      <c r="AD503" s="3"/>
      <c r="AH503" s="3"/>
      <c r="AI503" s="3"/>
      <c r="AJ503" s="3"/>
      <c r="AK503" s="3"/>
    </row>
    <row r="504">
      <c r="A504" s="3"/>
      <c r="B504" s="3"/>
      <c r="C504" s="3"/>
      <c r="D504" s="3"/>
      <c r="E504" s="3"/>
      <c r="F504" s="3"/>
      <c r="G504" s="3"/>
      <c r="H504" s="3"/>
      <c r="I504" s="3"/>
      <c r="J504" s="3"/>
      <c r="K504" s="3"/>
      <c r="L504" s="3"/>
      <c r="M504" s="3"/>
      <c r="N504" s="3"/>
      <c r="O504" s="3"/>
      <c r="P504" s="3"/>
      <c r="Q504" s="3"/>
      <c r="AC504" s="3"/>
      <c r="AD504" s="3"/>
      <c r="AH504" s="3"/>
      <c r="AI504" s="3"/>
      <c r="AJ504" s="3"/>
      <c r="AK504" s="3"/>
    </row>
    <row r="505">
      <c r="A505" s="3"/>
      <c r="B505" s="3"/>
      <c r="C505" s="3"/>
      <c r="D505" s="3"/>
      <c r="E505" s="3"/>
      <c r="F505" s="3"/>
      <c r="G505" s="3"/>
      <c r="H505" s="3"/>
      <c r="I505" s="3"/>
      <c r="J505" s="3"/>
      <c r="K505" s="3"/>
      <c r="L505" s="3"/>
      <c r="M505" s="3"/>
      <c r="N505" s="3"/>
      <c r="O505" s="3"/>
      <c r="P505" s="3"/>
      <c r="Q505" s="3"/>
      <c r="AC505" s="3"/>
      <c r="AD505" s="3"/>
      <c r="AH505" s="3"/>
      <c r="AI505" s="3"/>
      <c r="AJ505" s="3"/>
      <c r="AK505" s="3"/>
    </row>
    <row r="506">
      <c r="A506" s="3"/>
      <c r="B506" s="3"/>
      <c r="C506" s="3"/>
      <c r="D506" s="3"/>
      <c r="E506" s="3"/>
      <c r="F506" s="3"/>
      <c r="G506" s="3"/>
      <c r="H506" s="3"/>
      <c r="I506" s="3"/>
      <c r="J506" s="3"/>
      <c r="K506" s="3"/>
      <c r="L506" s="3"/>
      <c r="M506" s="3"/>
      <c r="N506" s="3"/>
      <c r="O506" s="3"/>
      <c r="P506" s="3"/>
      <c r="Q506" s="3"/>
      <c r="AC506" s="3"/>
      <c r="AD506" s="3"/>
      <c r="AH506" s="3"/>
      <c r="AI506" s="3"/>
      <c r="AJ506" s="3"/>
      <c r="AK506" s="3"/>
    </row>
    <row r="507">
      <c r="A507" s="3"/>
      <c r="B507" s="3"/>
      <c r="C507" s="3"/>
      <c r="D507" s="3"/>
      <c r="E507" s="3"/>
      <c r="F507" s="3"/>
      <c r="G507" s="3"/>
      <c r="H507" s="3"/>
      <c r="I507" s="3"/>
      <c r="J507" s="3"/>
      <c r="K507" s="3"/>
      <c r="L507" s="3"/>
      <c r="M507" s="3"/>
      <c r="N507" s="3"/>
      <c r="O507" s="3"/>
      <c r="P507" s="3"/>
      <c r="Q507" s="3"/>
      <c r="AC507" s="3"/>
      <c r="AD507" s="3"/>
      <c r="AH507" s="3"/>
      <c r="AI507" s="3"/>
      <c r="AJ507" s="3"/>
      <c r="AK507" s="3"/>
    </row>
    <row r="508">
      <c r="A508" s="3"/>
      <c r="B508" s="3"/>
      <c r="C508" s="3"/>
      <c r="D508" s="3"/>
      <c r="E508" s="3"/>
      <c r="F508" s="3"/>
      <c r="G508" s="3"/>
      <c r="H508" s="3"/>
      <c r="I508" s="3"/>
      <c r="J508" s="3"/>
      <c r="K508" s="3"/>
      <c r="L508" s="3"/>
      <c r="M508" s="3"/>
      <c r="N508" s="3"/>
      <c r="O508" s="3"/>
      <c r="P508" s="3"/>
      <c r="Q508" s="3"/>
      <c r="AC508" s="3"/>
      <c r="AD508" s="3"/>
      <c r="AH508" s="3"/>
      <c r="AI508" s="3"/>
      <c r="AJ508" s="3"/>
      <c r="AK508" s="3"/>
    </row>
    <row r="509">
      <c r="A509" s="3"/>
      <c r="B509" s="3"/>
      <c r="C509" s="3"/>
      <c r="D509" s="3"/>
      <c r="E509" s="3"/>
      <c r="F509" s="3"/>
      <c r="G509" s="3"/>
      <c r="H509" s="3"/>
      <c r="I509" s="3"/>
      <c r="J509" s="3"/>
      <c r="K509" s="3"/>
      <c r="L509" s="3"/>
      <c r="M509" s="3"/>
      <c r="N509" s="3"/>
      <c r="O509" s="3"/>
      <c r="P509" s="3"/>
      <c r="Q509" s="3"/>
      <c r="AC509" s="3"/>
      <c r="AD509" s="3"/>
      <c r="AH509" s="3"/>
      <c r="AI509" s="3"/>
      <c r="AJ509" s="3"/>
      <c r="AK509" s="3"/>
    </row>
    <row r="510">
      <c r="A510" s="3"/>
      <c r="B510" s="3"/>
      <c r="C510" s="3"/>
      <c r="D510" s="3"/>
      <c r="E510" s="3"/>
      <c r="F510" s="3"/>
      <c r="G510" s="3"/>
      <c r="H510" s="3"/>
      <c r="I510" s="3"/>
      <c r="J510" s="3"/>
      <c r="K510" s="3"/>
      <c r="L510" s="3"/>
      <c r="M510" s="3"/>
      <c r="N510" s="3"/>
      <c r="O510" s="3"/>
      <c r="P510" s="3"/>
      <c r="Q510" s="3"/>
      <c r="AC510" s="3"/>
      <c r="AD510" s="3"/>
      <c r="AH510" s="3"/>
      <c r="AI510" s="3"/>
      <c r="AJ510" s="3"/>
      <c r="AK510" s="3"/>
    </row>
    <row r="511">
      <c r="A511" s="3"/>
      <c r="B511" s="3"/>
      <c r="C511" s="3"/>
      <c r="D511" s="3"/>
      <c r="E511" s="3"/>
      <c r="F511" s="3"/>
      <c r="G511" s="3"/>
      <c r="H511" s="3"/>
      <c r="I511" s="3"/>
      <c r="J511" s="3"/>
      <c r="K511" s="3"/>
      <c r="L511" s="3"/>
      <c r="M511" s="3"/>
      <c r="N511" s="3"/>
      <c r="O511" s="3"/>
      <c r="P511" s="3"/>
      <c r="Q511" s="3"/>
      <c r="AC511" s="3"/>
      <c r="AD511" s="3"/>
      <c r="AH511" s="3"/>
      <c r="AI511" s="3"/>
      <c r="AJ511" s="3"/>
      <c r="AK511" s="3"/>
    </row>
    <row r="512">
      <c r="A512" s="3"/>
      <c r="B512" s="3"/>
      <c r="C512" s="3"/>
      <c r="D512" s="3"/>
      <c r="E512" s="3"/>
      <c r="F512" s="3"/>
      <c r="G512" s="3"/>
      <c r="H512" s="3"/>
      <c r="I512" s="3"/>
      <c r="J512" s="3"/>
      <c r="K512" s="3"/>
      <c r="L512" s="3"/>
      <c r="M512" s="3"/>
      <c r="N512" s="3"/>
      <c r="O512" s="3"/>
      <c r="P512" s="3"/>
      <c r="Q512" s="3"/>
      <c r="AC512" s="3"/>
      <c r="AD512" s="3"/>
      <c r="AH512" s="3"/>
      <c r="AI512" s="3"/>
      <c r="AJ512" s="3"/>
      <c r="AK512" s="3"/>
    </row>
    <row r="513">
      <c r="A513" s="3"/>
      <c r="B513" s="3"/>
      <c r="C513" s="3"/>
      <c r="D513" s="3"/>
      <c r="E513" s="3"/>
      <c r="F513" s="3"/>
      <c r="G513" s="3"/>
      <c r="H513" s="3"/>
      <c r="I513" s="3"/>
      <c r="J513" s="3"/>
      <c r="K513" s="3"/>
      <c r="L513" s="3"/>
      <c r="M513" s="3"/>
      <c r="N513" s="3"/>
      <c r="O513" s="3"/>
      <c r="P513" s="3"/>
      <c r="Q513" s="3"/>
      <c r="AC513" s="3"/>
      <c r="AD513" s="3"/>
      <c r="AH513" s="3"/>
      <c r="AI513" s="3"/>
      <c r="AJ513" s="3"/>
      <c r="AK513" s="3"/>
    </row>
    <row r="514">
      <c r="A514" s="3"/>
      <c r="B514" s="3"/>
      <c r="C514" s="3"/>
      <c r="D514" s="3"/>
      <c r="E514" s="3"/>
      <c r="F514" s="3"/>
      <c r="G514" s="3"/>
      <c r="H514" s="3"/>
      <c r="I514" s="3"/>
      <c r="J514" s="3"/>
      <c r="K514" s="3"/>
      <c r="L514" s="3"/>
      <c r="M514" s="3"/>
      <c r="N514" s="3"/>
      <c r="O514" s="3"/>
      <c r="P514" s="3"/>
      <c r="Q514" s="3"/>
      <c r="AC514" s="3"/>
      <c r="AD514" s="3"/>
      <c r="AH514" s="3"/>
      <c r="AI514" s="3"/>
      <c r="AJ514" s="3"/>
      <c r="AK514" s="3"/>
    </row>
    <row r="515">
      <c r="A515" s="3"/>
      <c r="B515" s="3"/>
      <c r="C515" s="3"/>
      <c r="D515" s="3"/>
      <c r="E515" s="3"/>
      <c r="F515" s="3"/>
      <c r="G515" s="3"/>
      <c r="H515" s="3"/>
      <c r="I515" s="3"/>
      <c r="J515" s="3"/>
      <c r="K515" s="3"/>
      <c r="L515" s="3"/>
      <c r="M515" s="3"/>
      <c r="N515" s="3"/>
      <c r="O515" s="3"/>
      <c r="P515" s="3"/>
      <c r="Q515" s="3"/>
      <c r="AC515" s="3"/>
      <c r="AD515" s="3"/>
      <c r="AH515" s="3"/>
      <c r="AI515" s="3"/>
      <c r="AJ515" s="3"/>
      <c r="AK515" s="3"/>
    </row>
    <row r="516">
      <c r="A516" s="3"/>
      <c r="B516" s="3"/>
      <c r="C516" s="3"/>
      <c r="D516" s="3"/>
      <c r="E516" s="3"/>
      <c r="F516" s="3"/>
      <c r="G516" s="3"/>
      <c r="H516" s="3"/>
      <c r="I516" s="3"/>
      <c r="J516" s="3"/>
      <c r="K516" s="3"/>
      <c r="L516" s="3"/>
      <c r="M516" s="3"/>
      <c r="N516" s="3"/>
      <c r="O516" s="3"/>
      <c r="P516" s="3"/>
      <c r="Q516" s="3"/>
      <c r="AC516" s="3"/>
      <c r="AD516" s="3"/>
      <c r="AH516" s="3"/>
      <c r="AI516" s="3"/>
      <c r="AJ516" s="3"/>
      <c r="AK516" s="3"/>
    </row>
    <row r="517">
      <c r="A517" s="3"/>
      <c r="B517" s="3"/>
      <c r="C517" s="3"/>
      <c r="D517" s="3"/>
      <c r="E517" s="3"/>
      <c r="F517" s="3"/>
      <c r="G517" s="3"/>
      <c r="H517" s="3"/>
      <c r="I517" s="3"/>
      <c r="J517" s="3"/>
      <c r="K517" s="3"/>
      <c r="L517" s="3"/>
      <c r="M517" s="3"/>
      <c r="N517" s="3"/>
      <c r="O517" s="3"/>
      <c r="P517" s="3"/>
      <c r="Q517" s="3"/>
      <c r="AC517" s="3"/>
      <c r="AD517" s="3"/>
      <c r="AH517" s="3"/>
      <c r="AI517" s="3"/>
      <c r="AJ517" s="3"/>
      <c r="AK517" s="3"/>
    </row>
    <row r="518">
      <c r="A518" s="3"/>
      <c r="B518" s="3"/>
      <c r="C518" s="3"/>
      <c r="D518" s="3"/>
      <c r="E518" s="3"/>
      <c r="F518" s="3"/>
      <c r="G518" s="3"/>
      <c r="H518" s="3"/>
      <c r="I518" s="3"/>
      <c r="J518" s="3"/>
      <c r="K518" s="3"/>
      <c r="L518" s="3"/>
      <c r="M518" s="3"/>
      <c r="N518" s="3"/>
      <c r="O518" s="3"/>
      <c r="P518" s="3"/>
      <c r="Q518" s="3"/>
      <c r="AC518" s="3"/>
      <c r="AD518" s="3"/>
      <c r="AH518" s="3"/>
      <c r="AI518" s="3"/>
      <c r="AJ518" s="3"/>
      <c r="AK518" s="3"/>
    </row>
    <row r="519">
      <c r="A519" s="3"/>
      <c r="B519" s="3"/>
      <c r="C519" s="3"/>
      <c r="D519" s="3"/>
      <c r="E519" s="3"/>
      <c r="F519" s="3"/>
      <c r="G519" s="3"/>
      <c r="H519" s="3"/>
      <c r="I519" s="3"/>
      <c r="J519" s="3"/>
      <c r="K519" s="3"/>
      <c r="L519" s="3"/>
      <c r="M519" s="3"/>
      <c r="N519" s="3"/>
      <c r="O519" s="3"/>
      <c r="P519" s="3"/>
      <c r="Q519" s="3"/>
      <c r="AC519" s="3"/>
      <c r="AD519" s="3"/>
      <c r="AH519" s="3"/>
      <c r="AI519" s="3"/>
      <c r="AJ519" s="3"/>
      <c r="AK519" s="3"/>
    </row>
    <row r="520">
      <c r="A520" s="3"/>
      <c r="B520" s="3"/>
      <c r="C520" s="3"/>
      <c r="D520" s="3"/>
      <c r="E520" s="3"/>
      <c r="F520" s="3"/>
      <c r="G520" s="3"/>
      <c r="H520" s="3"/>
      <c r="I520" s="3"/>
      <c r="J520" s="3"/>
      <c r="K520" s="3"/>
      <c r="L520" s="3"/>
      <c r="M520" s="3"/>
      <c r="N520" s="3"/>
      <c r="O520" s="3"/>
      <c r="P520" s="3"/>
      <c r="Q520" s="3"/>
      <c r="AC520" s="3"/>
      <c r="AD520" s="3"/>
      <c r="AH520" s="3"/>
      <c r="AI520" s="3"/>
      <c r="AJ520" s="3"/>
      <c r="AK520" s="3"/>
    </row>
    <row r="521">
      <c r="A521" s="3"/>
      <c r="B521" s="3"/>
      <c r="C521" s="3"/>
      <c r="D521" s="3"/>
      <c r="E521" s="3"/>
      <c r="F521" s="3"/>
      <c r="G521" s="3"/>
      <c r="H521" s="3"/>
      <c r="I521" s="3"/>
      <c r="J521" s="3"/>
      <c r="K521" s="3"/>
      <c r="L521" s="3"/>
      <c r="M521" s="3"/>
      <c r="N521" s="3"/>
      <c r="O521" s="3"/>
      <c r="P521" s="3"/>
      <c r="Q521" s="3"/>
      <c r="AC521" s="3"/>
      <c r="AD521" s="3"/>
      <c r="AH521" s="3"/>
      <c r="AI521" s="3"/>
      <c r="AJ521" s="3"/>
      <c r="AK521" s="3"/>
    </row>
    <row r="522">
      <c r="A522" s="3"/>
      <c r="B522" s="3"/>
      <c r="C522" s="3"/>
      <c r="D522" s="3"/>
      <c r="E522" s="3"/>
      <c r="F522" s="3"/>
      <c r="G522" s="3"/>
      <c r="H522" s="3"/>
      <c r="I522" s="3"/>
      <c r="J522" s="3"/>
      <c r="K522" s="3"/>
      <c r="L522" s="3"/>
      <c r="M522" s="3"/>
      <c r="N522" s="3"/>
      <c r="O522" s="3"/>
      <c r="P522" s="3"/>
      <c r="Q522" s="3"/>
      <c r="AC522" s="3"/>
      <c r="AD522" s="3"/>
      <c r="AH522" s="3"/>
      <c r="AI522" s="3"/>
      <c r="AJ522" s="3"/>
      <c r="AK522" s="3"/>
    </row>
    <row r="523">
      <c r="A523" s="3"/>
      <c r="B523" s="3"/>
      <c r="C523" s="3"/>
      <c r="D523" s="3"/>
      <c r="E523" s="3"/>
      <c r="F523" s="3"/>
      <c r="G523" s="3"/>
      <c r="H523" s="3"/>
      <c r="I523" s="3"/>
      <c r="J523" s="3"/>
      <c r="K523" s="3"/>
      <c r="L523" s="3"/>
      <c r="M523" s="3"/>
      <c r="N523" s="3"/>
      <c r="O523" s="3"/>
      <c r="P523" s="3"/>
      <c r="Q523" s="3"/>
      <c r="AC523" s="3"/>
      <c r="AD523" s="3"/>
      <c r="AH523" s="3"/>
      <c r="AI523" s="3"/>
      <c r="AJ523" s="3"/>
      <c r="AK523" s="3"/>
    </row>
    <row r="524">
      <c r="A524" s="3"/>
      <c r="B524" s="3"/>
      <c r="C524" s="3"/>
      <c r="D524" s="3"/>
      <c r="E524" s="3"/>
      <c r="F524" s="3"/>
      <c r="G524" s="3"/>
      <c r="H524" s="3"/>
      <c r="I524" s="3"/>
      <c r="J524" s="3"/>
      <c r="K524" s="3"/>
      <c r="L524" s="3"/>
      <c r="M524" s="3"/>
      <c r="N524" s="3"/>
      <c r="O524" s="3"/>
      <c r="P524" s="3"/>
      <c r="Q524" s="3"/>
      <c r="AC524" s="3"/>
      <c r="AD524" s="3"/>
      <c r="AH524" s="3"/>
      <c r="AI524" s="3"/>
      <c r="AJ524" s="3"/>
      <c r="AK524" s="3"/>
    </row>
    <row r="525">
      <c r="A525" s="3"/>
      <c r="B525" s="3"/>
      <c r="C525" s="3"/>
      <c r="D525" s="3"/>
      <c r="E525" s="3"/>
      <c r="F525" s="3"/>
      <c r="G525" s="3"/>
      <c r="H525" s="3"/>
      <c r="I525" s="3"/>
      <c r="J525" s="3"/>
      <c r="K525" s="3"/>
      <c r="L525" s="3"/>
      <c r="M525" s="3"/>
      <c r="N525" s="3"/>
      <c r="O525" s="3"/>
      <c r="P525" s="3"/>
      <c r="Q525" s="3"/>
      <c r="AC525" s="3"/>
      <c r="AD525" s="3"/>
      <c r="AH525" s="3"/>
      <c r="AI525" s="3"/>
      <c r="AJ525" s="3"/>
      <c r="AK525" s="3"/>
    </row>
    <row r="526">
      <c r="A526" s="3"/>
      <c r="B526" s="3"/>
      <c r="C526" s="3"/>
      <c r="D526" s="3"/>
      <c r="E526" s="3"/>
      <c r="F526" s="3"/>
      <c r="G526" s="3"/>
      <c r="H526" s="3"/>
      <c r="I526" s="3"/>
      <c r="J526" s="3"/>
      <c r="K526" s="3"/>
      <c r="L526" s="3"/>
      <c r="M526" s="3"/>
      <c r="N526" s="3"/>
      <c r="O526" s="3"/>
      <c r="P526" s="3"/>
      <c r="Q526" s="3"/>
      <c r="AC526" s="3"/>
      <c r="AD526" s="3"/>
      <c r="AH526" s="3"/>
      <c r="AI526" s="3"/>
      <c r="AJ526" s="3"/>
      <c r="AK526" s="3"/>
    </row>
    <row r="527">
      <c r="A527" s="3"/>
      <c r="B527" s="3"/>
      <c r="C527" s="3"/>
      <c r="D527" s="3"/>
      <c r="E527" s="3"/>
      <c r="F527" s="3"/>
      <c r="G527" s="3"/>
      <c r="H527" s="3"/>
      <c r="I527" s="3"/>
      <c r="J527" s="3"/>
      <c r="K527" s="3"/>
      <c r="L527" s="3"/>
      <c r="M527" s="3"/>
      <c r="N527" s="3"/>
      <c r="O527" s="3"/>
      <c r="P527" s="3"/>
      <c r="Q527" s="3"/>
      <c r="AC527" s="3"/>
      <c r="AD527" s="3"/>
      <c r="AH527" s="3"/>
      <c r="AI527" s="3"/>
      <c r="AJ527" s="3"/>
      <c r="AK527" s="3"/>
    </row>
    <row r="528">
      <c r="A528" s="3"/>
      <c r="B528" s="3"/>
      <c r="C528" s="3"/>
      <c r="D528" s="3"/>
      <c r="E528" s="3"/>
      <c r="F528" s="3"/>
      <c r="G528" s="3"/>
      <c r="H528" s="3"/>
      <c r="I528" s="3"/>
      <c r="J528" s="3"/>
      <c r="K528" s="3"/>
      <c r="L528" s="3"/>
      <c r="M528" s="3"/>
      <c r="N528" s="3"/>
      <c r="O528" s="3"/>
      <c r="P528" s="3"/>
      <c r="Q528" s="3"/>
      <c r="AC528" s="3"/>
      <c r="AD528" s="3"/>
      <c r="AH528" s="3"/>
      <c r="AI528" s="3"/>
      <c r="AJ528" s="3"/>
      <c r="AK528" s="3"/>
    </row>
    <row r="529">
      <c r="A529" s="3"/>
      <c r="B529" s="3"/>
      <c r="C529" s="3"/>
      <c r="D529" s="3"/>
      <c r="E529" s="3"/>
      <c r="F529" s="3"/>
      <c r="G529" s="3"/>
      <c r="H529" s="3"/>
      <c r="I529" s="3"/>
      <c r="J529" s="3"/>
      <c r="K529" s="3"/>
      <c r="L529" s="3"/>
      <c r="M529" s="3"/>
      <c r="N529" s="3"/>
      <c r="O529" s="3"/>
      <c r="P529" s="3"/>
      <c r="Q529" s="3"/>
      <c r="AC529" s="3"/>
      <c r="AD529" s="3"/>
      <c r="AH529" s="3"/>
      <c r="AI529" s="3"/>
      <c r="AJ529" s="3"/>
      <c r="AK529" s="3"/>
    </row>
    <row r="530">
      <c r="A530" s="3"/>
      <c r="B530" s="3"/>
      <c r="C530" s="3"/>
      <c r="D530" s="3"/>
      <c r="E530" s="3"/>
      <c r="F530" s="3"/>
      <c r="G530" s="3"/>
      <c r="H530" s="3"/>
      <c r="I530" s="3"/>
      <c r="J530" s="3"/>
      <c r="K530" s="3"/>
      <c r="L530" s="3"/>
      <c r="M530" s="3"/>
      <c r="N530" s="3"/>
      <c r="O530" s="3"/>
      <c r="P530" s="3"/>
      <c r="Q530" s="3"/>
      <c r="AC530" s="3"/>
      <c r="AD530" s="3"/>
      <c r="AH530" s="3"/>
      <c r="AI530" s="3"/>
      <c r="AJ530" s="3"/>
      <c r="AK530" s="3"/>
    </row>
    <row r="531">
      <c r="A531" s="3"/>
      <c r="B531" s="3"/>
      <c r="C531" s="3"/>
      <c r="D531" s="3"/>
      <c r="E531" s="3"/>
      <c r="F531" s="3"/>
      <c r="G531" s="3"/>
      <c r="H531" s="3"/>
      <c r="I531" s="3"/>
      <c r="J531" s="3"/>
      <c r="K531" s="3"/>
      <c r="L531" s="3"/>
      <c r="M531" s="3"/>
      <c r="N531" s="3"/>
      <c r="O531" s="3"/>
      <c r="P531" s="3"/>
      <c r="Q531" s="3"/>
      <c r="AC531" s="3"/>
      <c r="AD531" s="3"/>
      <c r="AH531" s="3"/>
      <c r="AI531" s="3"/>
      <c r="AJ531" s="3"/>
      <c r="AK531" s="3"/>
    </row>
    <row r="532">
      <c r="A532" s="3"/>
      <c r="B532" s="3"/>
      <c r="C532" s="3"/>
      <c r="D532" s="3"/>
      <c r="E532" s="3"/>
      <c r="F532" s="3"/>
      <c r="G532" s="3"/>
      <c r="H532" s="3"/>
      <c r="I532" s="3"/>
      <c r="J532" s="3"/>
      <c r="K532" s="3"/>
      <c r="L532" s="3"/>
      <c r="M532" s="3"/>
      <c r="N532" s="3"/>
      <c r="O532" s="3"/>
      <c r="P532" s="3"/>
      <c r="Q532" s="3"/>
      <c r="AC532" s="3"/>
      <c r="AD532" s="3"/>
      <c r="AH532" s="3"/>
      <c r="AI532" s="3"/>
      <c r="AJ532" s="3"/>
      <c r="AK532" s="3"/>
    </row>
    <row r="533">
      <c r="A533" s="3"/>
      <c r="B533" s="3"/>
      <c r="C533" s="3"/>
      <c r="D533" s="3"/>
      <c r="E533" s="3"/>
      <c r="F533" s="3"/>
      <c r="G533" s="3"/>
      <c r="H533" s="3"/>
      <c r="I533" s="3"/>
      <c r="J533" s="3"/>
      <c r="K533" s="3"/>
      <c r="L533" s="3"/>
      <c r="M533" s="3"/>
      <c r="N533" s="3"/>
      <c r="O533" s="3"/>
      <c r="P533" s="3"/>
      <c r="Q533" s="3"/>
      <c r="AC533" s="3"/>
      <c r="AD533" s="3"/>
      <c r="AH533" s="3"/>
      <c r="AI533" s="3"/>
      <c r="AJ533" s="3"/>
      <c r="AK533" s="3"/>
    </row>
    <row r="534">
      <c r="A534" s="3"/>
      <c r="B534" s="3"/>
      <c r="C534" s="3"/>
      <c r="D534" s="3"/>
      <c r="E534" s="3"/>
      <c r="F534" s="3"/>
      <c r="G534" s="3"/>
      <c r="H534" s="3"/>
      <c r="I534" s="3"/>
      <c r="J534" s="3"/>
      <c r="K534" s="3"/>
      <c r="L534" s="3"/>
      <c r="M534" s="3"/>
      <c r="N534" s="3"/>
      <c r="O534" s="3"/>
      <c r="P534" s="3"/>
      <c r="Q534" s="3"/>
      <c r="AC534" s="3"/>
      <c r="AD534" s="3"/>
      <c r="AH534" s="3"/>
      <c r="AI534" s="3"/>
      <c r="AJ534" s="3"/>
      <c r="AK534" s="3"/>
    </row>
    <row r="535">
      <c r="A535" s="3"/>
      <c r="B535" s="3"/>
      <c r="C535" s="3"/>
      <c r="D535" s="3"/>
      <c r="E535" s="3"/>
      <c r="F535" s="3"/>
      <c r="G535" s="3"/>
      <c r="H535" s="3"/>
      <c r="I535" s="3"/>
      <c r="J535" s="3"/>
      <c r="K535" s="3"/>
      <c r="L535" s="3"/>
      <c r="M535" s="3"/>
      <c r="N535" s="3"/>
      <c r="O535" s="3"/>
      <c r="P535" s="3"/>
      <c r="Q535" s="3"/>
      <c r="AC535" s="3"/>
      <c r="AD535" s="3"/>
      <c r="AH535" s="3"/>
      <c r="AI535" s="3"/>
      <c r="AJ535" s="3"/>
      <c r="AK535" s="3"/>
    </row>
    <row r="536">
      <c r="A536" s="3"/>
      <c r="B536" s="3"/>
      <c r="C536" s="3"/>
      <c r="D536" s="3"/>
      <c r="E536" s="3"/>
      <c r="F536" s="3"/>
      <c r="G536" s="3"/>
      <c r="H536" s="3"/>
      <c r="I536" s="3"/>
      <c r="J536" s="3"/>
      <c r="K536" s="3"/>
      <c r="L536" s="3"/>
      <c r="M536" s="3"/>
      <c r="N536" s="3"/>
      <c r="O536" s="3"/>
      <c r="P536" s="3"/>
      <c r="Q536" s="3"/>
      <c r="AC536" s="3"/>
      <c r="AD536" s="3"/>
      <c r="AH536" s="3"/>
      <c r="AI536" s="3"/>
      <c r="AJ536" s="3"/>
      <c r="AK536" s="3"/>
    </row>
    <row r="537">
      <c r="A537" s="3"/>
      <c r="B537" s="3"/>
      <c r="C537" s="3"/>
      <c r="D537" s="3"/>
      <c r="E537" s="3"/>
      <c r="F537" s="3"/>
      <c r="G537" s="3"/>
      <c r="H537" s="3"/>
      <c r="I537" s="3"/>
      <c r="J537" s="3"/>
      <c r="K537" s="3"/>
      <c r="L537" s="3"/>
      <c r="M537" s="3"/>
      <c r="N537" s="3"/>
      <c r="O537" s="3"/>
      <c r="P537" s="3"/>
      <c r="Q537" s="3"/>
      <c r="AC537" s="3"/>
      <c r="AD537" s="3"/>
      <c r="AH537" s="3"/>
      <c r="AI537" s="3"/>
      <c r="AJ537" s="3"/>
      <c r="AK537" s="3"/>
    </row>
    <row r="538">
      <c r="A538" s="3"/>
      <c r="B538" s="3"/>
      <c r="C538" s="3"/>
      <c r="D538" s="3"/>
      <c r="E538" s="3"/>
      <c r="F538" s="3"/>
      <c r="G538" s="3"/>
      <c r="H538" s="3"/>
      <c r="I538" s="3"/>
      <c r="J538" s="3"/>
      <c r="K538" s="3"/>
      <c r="L538" s="3"/>
      <c r="M538" s="3"/>
      <c r="N538" s="3"/>
      <c r="O538" s="3"/>
      <c r="P538" s="3"/>
      <c r="Q538" s="3"/>
      <c r="AC538" s="3"/>
      <c r="AD538" s="3"/>
      <c r="AH538" s="3"/>
      <c r="AI538" s="3"/>
      <c r="AJ538" s="3"/>
      <c r="AK538" s="3"/>
    </row>
    <row r="539">
      <c r="A539" s="3"/>
      <c r="B539" s="3"/>
      <c r="C539" s="3"/>
      <c r="D539" s="3"/>
      <c r="E539" s="3"/>
      <c r="F539" s="3"/>
      <c r="G539" s="3"/>
      <c r="H539" s="3"/>
      <c r="I539" s="3"/>
      <c r="J539" s="3"/>
      <c r="K539" s="3"/>
      <c r="L539" s="3"/>
      <c r="M539" s="3"/>
      <c r="N539" s="3"/>
      <c r="O539" s="3"/>
      <c r="P539" s="3"/>
      <c r="Q539" s="3"/>
      <c r="AC539" s="3"/>
      <c r="AD539" s="3"/>
      <c r="AH539" s="3"/>
      <c r="AI539" s="3"/>
      <c r="AJ539" s="3"/>
      <c r="AK539" s="3"/>
    </row>
    <row r="540">
      <c r="A540" s="3"/>
      <c r="B540" s="3"/>
      <c r="C540" s="3"/>
      <c r="D540" s="3"/>
      <c r="E540" s="3"/>
      <c r="F540" s="3"/>
      <c r="G540" s="3"/>
      <c r="H540" s="3"/>
      <c r="I540" s="3"/>
      <c r="J540" s="3"/>
      <c r="K540" s="3"/>
      <c r="L540" s="3"/>
      <c r="M540" s="3"/>
      <c r="N540" s="3"/>
      <c r="O540" s="3"/>
      <c r="P540" s="3"/>
      <c r="Q540" s="3"/>
      <c r="AC540" s="3"/>
      <c r="AD540" s="3"/>
      <c r="AH540" s="3"/>
      <c r="AI540" s="3"/>
      <c r="AJ540" s="3"/>
      <c r="AK540" s="3"/>
    </row>
    <row r="541">
      <c r="A541" s="3"/>
      <c r="B541" s="3"/>
      <c r="C541" s="3"/>
      <c r="D541" s="3"/>
      <c r="E541" s="3"/>
      <c r="F541" s="3"/>
      <c r="G541" s="3"/>
      <c r="H541" s="3"/>
      <c r="I541" s="3"/>
      <c r="J541" s="3"/>
      <c r="K541" s="3"/>
      <c r="L541" s="3"/>
      <c r="M541" s="3"/>
      <c r="N541" s="3"/>
      <c r="O541" s="3"/>
      <c r="P541" s="3"/>
      <c r="Q541" s="3"/>
      <c r="AC541" s="3"/>
      <c r="AD541" s="3"/>
      <c r="AH541" s="3"/>
      <c r="AI541" s="3"/>
      <c r="AJ541" s="3"/>
      <c r="AK541" s="3"/>
    </row>
    <row r="542">
      <c r="A542" s="3"/>
      <c r="B542" s="3"/>
      <c r="C542" s="3"/>
      <c r="D542" s="3"/>
      <c r="E542" s="3"/>
      <c r="F542" s="3"/>
      <c r="G542" s="3"/>
      <c r="H542" s="3"/>
      <c r="I542" s="3"/>
      <c r="J542" s="3"/>
      <c r="K542" s="3"/>
      <c r="L542" s="3"/>
      <c r="M542" s="3"/>
      <c r="N542" s="3"/>
      <c r="O542" s="3"/>
      <c r="P542" s="3"/>
      <c r="Q542" s="3"/>
      <c r="AC542" s="3"/>
      <c r="AD542" s="3"/>
      <c r="AH542" s="3"/>
      <c r="AI542" s="3"/>
      <c r="AJ542" s="3"/>
      <c r="AK542" s="3"/>
    </row>
    <row r="543">
      <c r="A543" s="3"/>
      <c r="B543" s="3"/>
      <c r="C543" s="3"/>
      <c r="D543" s="3"/>
      <c r="E543" s="3"/>
      <c r="F543" s="3"/>
      <c r="G543" s="3"/>
      <c r="H543" s="3"/>
      <c r="I543" s="3"/>
      <c r="J543" s="3"/>
      <c r="K543" s="3"/>
      <c r="L543" s="3"/>
      <c r="M543" s="3"/>
      <c r="N543" s="3"/>
      <c r="O543" s="3"/>
      <c r="P543" s="3"/>
      <c r="Q543" s="3"/>
      <c r="AC543" s="3"/>
      <c r="AD543" s="3"/>
      <c r="AH543" s="3"/>
      <c r="AI543" s="3"/>
      <c r="AJ543" s="3"/>
      <c r="AK543" s="3"/>
    </row>
    <row r="544">
      <c r="A544" s="3"/>
      <c r="B544" s="3"/>
      <c r="C544" s="3"/>
      <c r="D544" s="3"/>
      <c r="E544" s="3"/>
      <c r="F544" s="3"/>
      <c r="G544" s="3"/>
      <c r="H544" s="3"/>
      <c r="I544" s="3"/>
      <c r="J544" s="3"/>
      <c r="K544" s="3"/>
      <c r="L544" s="3"/>
      <c r="M544" s="3"/>
      <c r="N544" s="3"/>
      <c r="O544" s="3"/>
      <c r="P544" s="3"/>
      <c r="Q544" s="3"/>
      <c r="AC544" s="3"/>
      <c r="AD544" s="3"/>
      <c r="AH544" s="3"/>
      <c r="AI544" s="3"/>
      <c r="AJ544" s="3"/>
      <c r="AK544" s="3"/>
    </row>
    <row r="545">
      <c r="A545" s="3"/>
      <c r="B545" s="3"/>
      <c r="C545" s="3"/>
      <c r="D545" s="3"/>
      <c r="E545" s="3"/>
      <c r="F545" s="3"/>
      <c r="G545" s="3"/>
      <c r="H545" s="3"/>
      <c r="I545" s="3"/>
      <c r="J545" s="3"/>
      <c r="K545" s="3"/>
      <c r="L545" s="3"/>
      <c r="M545" s="3"/>
      <c r="N545" s="3"/>
      <c r="O545" s="3"/>
      <c r="P545" s="3"/>
      <c r="Q545" s="3"/>
      <c r="AC545" s="3"/>
      <c r="AD545" s="3"/>
      <c r="AH545" s="3"/>
      <c r="AI545" s="3"/>
      <c r="AJ545" s="3"/>
      <c r="AK545" s="3"/>
    </row>
    <row r="546">
      <c r="A546" s="3"/>
      <c r="B546" s="3"/>
      <c r="C546" s="3"/>
      <c r="D546" s="3"/>
      <c r="E546" s="3"/>
      <c r="F546" s="3"/>
      <c r="G546" s="3"/>
      <c r="H546" s="3"/>
      <c r="I546" s="3"/>
      <c r="J546" s="3"/>
      <c r="K546" s="3"/>
      <c r="L546" s="3"/>
      <c r="M546" s="3"/>
      <c r="N546" s="3"/>
      <c r="O546" s="3"/>
      <c r="P546" s="3"/>
      <c r="Q546" s="3"/>
      <c r="AC546" s="3"/>
      <c r="AD546" s="3"/>
      <c r="AH546" s="3"/>
      <c r="AI546" s="3"/>
      <c r="AJ546" s="3"/>
      <c r="AK546" s="3"/>
    </row>
    <row r="547">
      <c r="A547" s="3"/>
      <c r="B547" s="3"/>
      <c r="C547" s="3"/>
      <c r="D547" s="3"/>
      <c r="E547" s="3"/>
      <c r="F547" s="3"/>
      <c r="G547" s="3"/>
      <c r="H547" s="3"/>
      <c r="I547" s="3"/>
      <c r="J547" s="3"/>
      <c r="K547" s="3"/>
      <c r="L547" s="3"/>
      <c r="M547" s="3"/>
      <c r="N547" s="3"/>
      <c r="O547" s="3"/>
      <c r="P547" s="3"/>
      <c r="Q547" s="3"/>
      <c r="AC547" s="3"/>
      <c r="AD547" s="3"/>
      <c r="AH547" s="3"/>
      <c r="AI547" s="3"/>
      <c r="AJ547" s="3"/>
      <c r="AK547" s="3"/>
    </row>
    <row r="548">
      <c r="A548" s="3"/>
      <c r="B548" s="3"/>
      <c r="C548" s="3"/>
      <c r="D548" s="3"/>
      <c r="E548" s="3"/>
      <c r="F548" s="3"/>
      <c r="G548" s="3"/>
      <c r="H548" s="3"/>
      <c r="I548" s="3"/>
      <c r="J548" s="3"/>
      <c r="K548" s="3"/>
      <c r="L548" s="3"/>
      <c r="M548" s="3"/>
      <c r="N548" s="3"/>
      <c r="O548" s="3"/>
      <c r="P548" s="3"/>
      <c r="Q548" s="3"/>
      <c r="AC548" s="3"/>
      <c r="AD548" s="3"/>
      <c r="AH548" s="3"/>
      <c r="AI548" s="3"/>
      <c r="AJ548" s="3"/>
      <c r="AK548" s="3"/>
    </row>
    <row r="549">
      <c r="A549" s="3"/>
      <c r="B549" s="3"/>
      <c r="C549" s="3"/>
      <c r="D549" s="3"/>
      <c r="E549" s="3"/>
      <c r="F549" s="3"/>
      <c r="G549" s="3"/>
      <c r="H549" s="3"/>
      <c r="I549" s="3"/>
      <c r="J549" s="3"/>
      <c r="K549" s="3"/>
      <c r="L549" s="3"/>
      <c r="M549" s="3"/>
      <c r="N549" s="3"/>
      <c r="O549" s="3"/>
      <c r="P549" s="3"/>
      <c r="Q549" s="3"/>
      <c r="AC549" s="3"/>
      <c r="AD549" s="3"/>
      <c r="AH549" s="3"/>
      <c r="AI549" s="3"/>
      <c r="AJ549" s="3"/>
      <c r="AK549" s="3"/>
    </row>
    <row r="550">
      <c r="A550" s="3"/>
      <c r="B550" s="3"/>
      <c r="C550" s="3"/>
      <c r="D550" s="3"/>
      <c r="E550" s="3"/>
      <c r="F550" s="3"/>
      <c r="G550" s="3"/>
      <c r="H550" s="3"/>
      <c r="I550" s="3"/>
      <c r="J550" s="3"/>
      <c r="K550" s="3"/>
      <c r="L550" s="3"/>
      <c r="M550" s="3"/>
      <c r="N550" s="3"/>
      <c r="O550" s="3"/>
      <c r="P550" s="3"/>
      <c r="Q550" s="3"/>
      <c r="AC550" s="3"/>
      <c r="AD550" s="3"/>
      <c r="AH550" s="3"/>
      <c r="AI550" s="3"/>
      <c r="AJ550" s="3"/>
      <c r="AK550" s="3"/>
    </row>
    <row r="551">
      <c r="A551" s="3"/>
      <c r="B551" s="3"/>
      <c r="C551" s="3"/>
      <c r="D551" s="3"/>
      <c r="E551" s="3"/>
      <c r="F551" s="3"/>
      <c r="G551" s="3"/>
      <c r="H551" s="3"/>
      <c r="I551" s="3"/>
      <c r="J551" s="3"/>
      <c r="K551" s="3"/>
      <c r="L551" s="3"/>
      <c r="M551" s="3"/>
      <c r="N551" s="3"/>
      <c r="O551" s="3"/>
      <c r="P551" s="3"/>
      <c r="Q551" s="3"/>
      <c r="AC551" s="3"/>
      <c r="AD551" s="3"/>
      <c r="AH551" s="3"/>
      <c r="AI551" s="3"/>
      <c r="AJ551" s="3"/>
      <c r="AK551" s="3"/>
    </row>
    <row r="552">
      <c r="A552" s="3"/>
      <c r="B552" s="3"/>
      <c r="C552" s="3"/>
      <c r="D552" s="3"/>
      <c r="E552" s="3"/>
      <c r="F552" s="3"/>
      <c r="G552" s="3"/>
      <c r="H552" s="3"/>
      <c r="I552" s="3"/>
      <c r="J552" s="3"/>
      <c r="K552" s="3"/>
      <c r="L552" s="3"/>
      <c r="M552" s="3"/>
      <c r="N552" s="3"/>
      <c r="O552" s="3"/>
      <c r="P552" s="3"/>
      <c r="Q552" s="3"/>
      <c r="AC552" s="3"/>
      <c r="AD552" s="3"/>
      <c r="AH552" s="3"/>
      <c r="AI552" s="3"/>
      <c r="AJ552" s="3"/>
      <c r="AK552" s="3"/>
    </row>
    <row r="553">
      <c r="A553" s="3"/>
      <c r="B553" s="3"/>
      <c r="C553" s="3"/>
      <c r="D553" s="3"/>
      <c r="E553" s="3"/>
      <c r="F553" s="3"/>
      <c r="G553" s="3"/>
      <c r="H553" s="3"/>
      <c r="I553" s="3"/>
      <c r="J553" s="3"/>
      <c r="K553" s="3"/>
      <c r="L553" s="3"/>
      <c r="M553" s="3"/>
      <c r="N553" s="3"/>
      <c r="O553" s="3"/>
      <c r="P553" s="3"/>
      <c r="Q553" s="3"/>
      <c r="AC553" s="3"/>
      <c r="AD553" s="3"/>
      <c r="AH553" s="3"/>
      <c r="AI553" s="3"/>
      <c r="AJ553" s="3"/>
      <c r="AK553" s="3"/>
    </row>
    <row r="554">
      <c r="A554" s="3"/>
      <c r="B554" s="3"/>
      <c r="C554" s="3"/>
      <c r="D554" s="3"/>
      <c r="E554" s="3"/>
      <c r="F554" s="3"/>
      <c r="G554" s="3"/>
      <c r="H554" s="3"/>
      <c r="I554" s="3"/>
      <c r="J554" s="3"/>
      <c r="K554" s="3"/>
      <c r="L554" s="3"/>
      <c r="M554" s="3"/>
      <c r="N554" s="3"/>
      <c r="O554" s="3"/>
      <c r="P554" s="3"/>
      <c r="Q554" s="3"/>
      <c r="AC554" s="3"/>
      <c r="AD554" s="3"/>
      <c r="AH554" s="3"/>
      <c r="AI554" s="3"/>
      <c r="AJ554" s="3"/>
      <c r="AK554" s="3"/>
    </row>
    <row r="555">
      <c r="A555" s="3"/>
      <c r="B555" s="3"/>
      <c r="C555" s="3"/>
      <c r="D555" s="3"/>
      <c r="E555" s="3"/>
      <c r="F555" s="3"/>
      <c r="G555" s="3"/>
      <c r="H555" s="3"/>
      <c r="I555" s="3"/>
      <c r="J555" s="3"/>
      <c r="K555" s="3"/>
      <c r="L555" s="3"/>
      <c r="M555" s="3"/>
      <c r="N555" s="3"/>
      <c r="O555" s="3"/>
      <c r="P555" s="3"/>
      <c r="Q555" s="3"/>
      <c r="AC555" s="3"/>
      <c r="AD555" s="3"/>
      <c r="AH555" s="3"/>
      <c r="AI555" s="3"/>
      <c r="AJ555" s="3"/>
      <c r="AK555" s="3"/>
    </row>
    <row r="556">
      <c r="A556" s="3"/>
      <c r="B556" s="3"/>
      <c r="C556" s="3"/>
      <c r="D556" s="3"/>
      <c r="E556" s="3"/>
      <c r="F556" s="3"/>
      <c r="G556" s="3"/>
      <c r="H556" s="3"/>
      <c r="I556" s="3"/>
      <c r="J556" s="3"/>
      <c r="K556" s="3"/>
      <c r="L556" s="3"/>
      <c r="M556" s="3"/>
      <c r="N556" s="3"/>
      <c r="O556" s="3"/>
      <c r="P556" s="3"/>
      <c r="Q556" s="3"/>
      <c r="AC556" s="3"/>
      <c r="AD556" s="3"/>
      <c r="AH556" s="3"/>
      <c r="AI556" s="3"/>
      <c r="AJ556" s="3"/>
      <c r="AK556" s="3"/>
    </row>
    <row r="557">
      <c r="A557" s="3"/>
      <c r="B557" s="3"/>
      <c r="C557" s="3"/>
      <c r="D557" s="3"/>
      <c r="E557" s="3"/>
      <c r="F557" s="3"/>
      <c r="G557" s="3"/>
      <c r="H557" s="3"/>
      <c r="I557" s="3"/>
      <c r="J557" s="3"/>
      <c r="K557" s="3"/>
      <c r="L557" s="3"/>
      <c r="M557" s="3"/>
      <c r="N557" s="3"/>
      <c r="O557" s="3"/>
      <c r="P557" s="3"/>
      <c r="Q557" s="3"/>
      <c r="AC557" s="3"/>
      <c r="AD557" s="3"/>
      <c r="AH557" s="3"/>
      <c r="AI557" s="3"/>
      <c r="AJ557" s="3"/>
      <c r="AK557" s="3"/>
    </row>
    <row r="558">
      <c r="A558" s="3"/>
      <c r="B558" s="3"/>
      <c r="C558" s="3"/>
      <c r="D558" s="3"/>
      <c r="E558" s="3"/>
      <c r="F558" s="3"/>
      <c r="G558" s="3"/>
      <c r="H558" s="3"/>
      <c r="I558" s="3"/>
      <c r="J558" s="3"/>
      <c r="K558" s="3"/>
      <c r="L558" s="3"/>
      <c r="M558" s="3"/>
      <c r="N558" s="3"/>
      <c r="O558" s="3"/>
      <c r="P558" s="3"/>
      <c r="Q558" s="3"/>
      <c r="AC558" s="3"/>
      <c r="AD558" s="3"/>
      <c r="AH558" s="3"/>
      <c r="AI558" s="3"/>
      <c r="AJ558" s="3"/>
      <c r="AK558" s="3"/>
    </row>
    <row r="559">
      <c r="A559" s="3"/>
      <c r="B559" s="3"/>
      <c r="C559" s="3"/>
      <c r="D559" s="3"/>
      <c r="E559" s="3"/>
      <c r="F559" s="3"/>
      <c r="G559" s="3"/>
      <c r="H559" s="3"/>
      <c r="I559" s="3"/>
      <c r="J559" s="3"/>
      <c r="K559" s="3"/>
      <c r="L559" s="3"/>
      <c r="M559" s="3"/>
      <c r="N559" s="3"/>
      <c r="O559" s="3"/>
      <c r="P559" s="3"/>
      <c r="Q559" s="3"/>
      <c r="AC559" s="3"/>
      <c r="AD559" s="3"/>
      <c r="AH559" s="3"/>
      <c r="AI559" s="3"/>
      <c r="AJ559" s="3"/>
      <c r="AK559" s="3"/>
    </row>
    <row r="560">
      <c r="A560" s="3"/>
      <c r="B560" s="3"/>
      <c r="C560" s="3"/>
      <c r="D560" s="3"/>
      <c r="E560" s="3"/>
      <c r="F560" s="3"/>
      <c r="G560" s="3"/>
      <c r="H560" s="3"/>
      <c r="I560" s="3"/>
      <c r="J560" s="3"/>
      <c r="K560" s="3"/>
      <c r="L560" s="3"/>
      <c r="M560" s="3"/>
      <c r="N560" s="3"/>
      <c r="O560" s="3"/>
      <c r="P560" s="3"/>
      <c r="Q560" s="3"/>
      <c r="AC560" s="3"/>
      <c r="AD560" s="3"/>
      <c r="AH560" s="3"/>
      <c r="AI560" s="3"/>
      <c r="AJ560" s="3"/>
      <c r="AK560" s="3"/>
    </row>
    <row r="561">
      <c r="A561" s="3"/>
      <c r="B561" s="3"/>
      <c r="C561" s="3"/>
      <c r="D561" s="3"/>
      <c r="E561" s="3"/>
      <c r="F561" s="3"/>
      <c r="G561" s="3"/>
      <c r="H561" s="3"/>
      <c r="I561" s="3"/>
      <c r="J561" s="3"/>
      <c r="K561" s="3"/>
      <c r="L561" s="3"/>
      <c r="M561" s="3"/>
      <c r="N561" s="3"/>
      <c r="O561" s="3"/>
      <c r="P561" s="3"/>
      <c r="Q561" s="3"/>
      <c r="AC561" s="3"/>
      <c r="AD561" s="3"/>
      <c r="AH561" s="3"/>
      <c r="AI561" s="3"/>
      <c r="AJ561" s="3"/>
      <c r="AK561" s="3"/>
    </row>
    <row r="562">
      <c r="A562" s="3"/>
      <c r="B562" s="3"/>
      <c r="C562" s="3"/>
      <c r="D562" s="3"/>
      <c r="E562" s="3"/>
      <c r="F562" s="3"/>
      <c r="G562" s="3"/>
      <c r="H562" s="3"/>
      <c r="I562" s="3"/>
      <c r="J562" s="3"/>
      <c r="K562" s="3"/>
      <c r="L562" s="3"/>
      <c r="M562" s="3"/>
      <c r="N562" s="3"/>
      <c r="O562" s="3"/>
      <c r="P562" s="3"/>
      <c r="Q562" s="3"/>
      <c r="AC562" s="3"/>
      <c r="AD562" s="3"/>
      <c r="AH562" s="3"/>
      <c r="AI562" s="3"/>
      <c r="AJ562" s="3"/>
      <c r="AK562" s="3"/>
    </row>
    <row r="563">
      <c r="A563" s="3"/>
      <c r="B563" s="3"/>
      <c r="C563" s="3"/>
      <c r="D563" s="3"/>
      <c r="E563" s="3"/>
      <c r="F563" s="3"/>
      <c r="G563" s="3"/>
      <c r="H563" s="3"/>
      <c r="I563" s="3"/>
      <c r="J563" s="3"/>
      <c r="K563" s="3"/>
      <c r="L563" s="3"/>
      <c r="M563" s="3"/>
      <c r="N563" s="3"/>
      <c r="O563" s="3"/>
      <c r="P563" s="3"/>
      <c r="Q563" s="3"/>
      <c r="AC563" s="3"/>
      <c r="AD563" s="3"/>
      <c r="AH563" s="3"/>
      <c r="AI563" s="3"/>
      <c r="AJ563" s="3"/>
      <c r="AK563" s="3"/>
    </row>
    <row r="564">
      <c r="A564" s="3"/>
      <c r="B564" s="3"/>
      <c r="C564" s="3"/>
      <c r="D564" s="3"/>
      <c r="E564" s="3"/>
      <c r="F564" s="3"/>
      <c r="G564" s="3"/>
      <c r="H564" s="3"/>
      <c r="I564" s="3"/>
      <c r="J564" s="3"/>
      <c r="K564" s="3"/>
      <c r="L564" s="3"/>
      <c r="M564" s="3"/>
      <c r="N564" s="3"/>
      <c r="O564" s="3"/>
      <c r="P564" s="3"/>
      <c r="Q564" s="3"/>
      <c r="AC564" s="3"/>
      <c r="AD564" s="3"/>
      <c r="AH564" s="3"/>
      <c r="AI564" s="3"/>
      <c r="AJ564" s="3"/>
      <c r="AK564" s="3"/>
    </row>
    <row r="565">
      <c r="A565" s="3"/>
      <c r="B565" s="3"/>
      <c r="C565" s="3"/>
      <c r="D565" s="3"/>
      <c r="E565" s="3"/>
      <c r="F565" s="3"/>
      <c r="G565" s="3"/>
      <c r="H565" s="3"/>
      <c r="I565" s="3"/>
      <c r="J565" s="3"/>
      <c r="K565" s="3"/>
      <c r="L565" s="3"/>
      <c r="M565" s="3"/>
      <c r="N565" s="3"/>
      <c r="O565" s="3"/>
      <c r="P565" s="3"/>
      <c r="Q565" s="3"/>
      <c r="AC565" s="3"/>
      <c r="AD565" s="3"/>
      <c r="AH565" s="3"/>
      <c r="AI565" s="3"/>
      <c r="AJ565" s="3"/>
      <c r="AK565" s="3"/>
    </row>
    <row r="566">
      <c r="A566" s="3"/>
      <c r="B566" s="3"/>
      <c r="C566" s="3"/>
      <c r="D566" s="3"/>
      <c r="E566" s="3"/>
      <c r="F566" s="3"/>
      <c r="G566" s="3"/>
      <c r="H566" s="3"/>
      <c r="I566" s="3"/>
      <c r="J566" s="3"/>
      <c r="K566" s="3"/>
      <c r="L566" s="3"/>
      <c r="M566" s="3"/>
      <c r="N566" s="3"/>
      <c r="O566" s="3"/>
      <c r="P566" s="3"/>
      <c r="Q566" s="3"/>
      <c r="AC566" s="3"/>
      <c r="AD566" s="3"/>
      <c r="AH566" s="3"/>
      <c r="AI566" s="3"/>
      <c r="AJ566" s="3"/>
      <c r="AK566" s="3"/>
    </row>
    <row r="567">
      <c r="A567" s="3"/>
      <c r="B567" s="3"/>
      <c r="C567" s="3"/>
      <c r="D567" s="3"/>
      <c r="E567" s="3"/>
      <c r="F567" s="3"/>
      <c r="G567" s="3"/>
      <c r="H567" s="3"/>
      <c r="I567" s="3"/>
      <c r="J567" s="3"/>
      <c r="K567" s="3"/>
      <c r="L567" s="3"/>
      <c r="M567" s="3"/>
      <c r="N567" s="3"/>
      <c r="O567" s="3"/>
      <c r="P567" s="3"/>
      <c r="Q567" s="3"/>
      <c r="AC567" s="3"/>
      <c r="AD567" s="3"/>
      <c r="AH567" s="3"/>
      <c r="AI567" s="3"/>
      <c r="AJ567" s="3"/>
      <c r="AK567" s="3"/>
    </row>
    <row r="568">
      <c r="A568" s="3"/>
      <c r="B568" s="3"/>
      <c r="C568" s="3"/>
      <c r="D568" s="3"/>
      <c r="E568" s="3"/>
      <c r="F568" s="3"/>
      <c r="G568" s="3"/>
      <c r="H568" s="3"/>
      <c r="I568" s="3"/>
      <c r="J568" s="3"/>
      <c r="K568" s="3"/>
      <c r="L568" s="3"/>
      <c r="M568" s="3"/>
      <c r="N568" s="3"/>
      <c r="O568" s="3"/>
      <c r="P568" s="3"/>
      <c r="Q568" s="3"/>
      <c r="AC568" s="3"/>
      <c r="AD568" s="3"/>
      <c r="AH568" s="3"/>
      <c r="AI568" s="3"/>
      <c r="AJ568" s="3"/>
      <c r="AK568" s="3"/>
    </row>
    <row r="569">
      <c r="A569" s="3"/>
      <c r="B569" s="3"/>
      <c r="C569" s="3"/>
      <c r="D569" s="3"/>
      <c r="E569" s="3"/>
      <c r="F569" s="3"/>
      <c r="G569" s="3"/>
      <c r="H569" s="3"/>
      <c r="I569" s="3"/>
      <c r="J569" s="3"/>
      <c r="K569" s="3"/>
      <c r="L569" s="3"/>
      <c r="M569" s="3"/>
      <c r="N569" s="3"/>
      <c r="O569" s="3"/>
      <c r="P569" s="3"/>
      <c r="Q569" s="3"/>
      <c r="AC569" s="3"/>
      <c r="AD569" s="3"/>
      <c r="AH569" s="3"/>
      <c r="AI569" s="3"/>
      <c r="AJ569" s="3"/>
      <c r="AK569" s="3"/>
    </row>
    <row r="570">
      <c r="A570" s="3"/>
      <c r="B570" s="3"/>
      <c r="C570" s="3"/>
      <c r="D570" s="3"/>
      <c r="E570" s="3"/>
      <c r="F570" s="3"/>
      <c r="G570" s="3"/>
      <c r="H570" s="3"/>
      <c r="I570" s="3"/>
      <c r="J570" s="3"/>
      <c r="K570" s="3"/>
      <c r="L570" s="3"/>
      <c r="M570" s="3"/>
      <c r="N570" s="3"/>
      <c r="O570" s="3"/>
      <c r="P570" s="3"/>
      <c r="Q570" s="3"/>
      <c r="AC570" s="3"/>
      <c r="AD570" s="3"/>
      <c r="AH570" s="3"/>
      <c r="AI570" s="3"/>
      <c r="AJ570" s="3"/>
      <c r="AK570" s="3"/>
    </row>
    <row r="571">
      <c r="A571" s="3"/>
      <c r="B571" s="3"/>
      <c r="C571" s="3"/>
      <c r="D571" s="3"/>
      <c r="E571" s="3"/>
      <c r="F571" s="3"/>
      <c r="G571" s="3"/>
      <c r="H571" s="3"/>
      <c r="I571" s="3"/>
      <c r="J571" s="3"/>
      <c r="K571" s="3"/>
      <c r="L571" s="3"/>
      <c r="M571" s="3"/>
      <c r="N571" s="3"/>
      <c r="O571" s="3"/>
      <c r="P571" s="3"/>
      <c r="Q571" s="3"/>
      <c r="AC571" s="3"/>
      <c r="AD571" s="3"/>
      <c r="AH571" s="3"/>
      <c r="AI571" s="3"/>
      <c r="AJ571" s="3"/>
      <c r="AK571" s="3"/>
    </row>
    <row r="572">
      <c r="A572" s="3"/>
      <c r="B572" s="3"/>
      <c r="C572" s="3"/>
      <c r="D572" s="3"/>
      <c r="E572" s="3"/>
      <c r="F572" s="3"/>
      <c r="G572" s="3"/>
      <c r="H572" s="3"/>
      <c r="I572" s="3"/>
      <c r="J572" s="3"/>
      <c r="K572" s="3"/>
      <c r="L572" s="3"/>
      <c r="M572" s="3"/>
      <c r="N572" s="3"/>
      <c r="O572" s="3"/>
      <c r="P572" s="3"/>
      <c r="Q572" s="3"/>
      <c r="AC572" s="3"/>
      <c r="AD572" s="3"/>
      <c r="AH572" s="3"/>
      <c r="AI572" s="3"/>
      <c r="AJ572" s="3"/>
      <c r="AK572" s="3"/>
    </row>
    <row r="573">
      <c r="A573" s="3"/>
      <c r="B573" s="3"/>
      <c r="C573" s="3"/>
      <c r="D573" s="3"/>
      <c r="E573" s="3"/>
      <c r="F573" s="3"/>
      <c r="G573" s="3"/>
      <c r="H573" s="3"/>
      <c r="I573" s="3"/>
      <c r="J573" s="3"/>
      <c r="K573" s="3"/>
      <c r="L573" s="3"/>
      <c r="M573" s="3"/>
      <c r="N573" s="3"/>
      <c r="O573" s="3"/>
      <c r="P573" s="3"/>
      <c r="Q573" s="3"/>
      <c r="AC573" s="3"/>
      <c r="AD573" s="3"/>
      <c r="AH573" s="3"/>
      <c r="AI573" s="3"/>
      <c r="AJ573" s="3"/>
      <c r="AK573" s="3"/>
    </row>
    <row r="574">
      <c r="A574" s="3"/>
      <c r="B574" s="3"/>
      <c r="C574" s="3"/>
      <c r="D574" s="3"/>
      <c r="E574" s="3"/>
      <c r="F574" s="3"/>
      <c r="G574" s="3"/>
      <c r="H574" s="3"/>
      <c r="I574" s="3"/>
      <c r="J574" s="3"/>
      <c r="K574" s="3"/>
      <c r="L574" s="3"/>
      <c r="M574" s="3"/>
      <c r="N574" s="3"/>
      <c r="O574" s="3"/>
      <c r="P574" s="3"/>
      <c r="Q574" s="3"/>
      <c r="AC574" s="3"/>
      <c r="AD574" s="3"/>
      <c r="AH574" s="3"/>
      <c r="AI574" s="3"/>
      <c r="AJ574" s="3"/>
      <c r="AK574" s="3"/>
    </row>
    <row r="575">
      <c r="A575" s="3"/>
      <c r="B575" s="3"/>
      <c r="C575" s="3"/>
      <c r="D575" s="3"/>
      <c r="E575" s="3"/>
      <c r="F575" s="3"/>
      <c r="G575" s="3"/>
      <c r="H575" s="3"/>
      <c r="I575" s="3"/>
      <c r="J575" s="3"/>
      <c r="K575" s="3"/>
      <c r="L575" s="3"/>
      <c r="M575" s="3"/>
      <c r="N575" s="3"/>
      <c r="O575" s="3"/>
      <c r="P575" s="3"/>
      <c r="Q575" s="3"/>
      <c r="AC575" s="3"/>
      <c r="AD575" s="3"/>
      <c r="AH575" s="3"/>
      <c r="AI575" s="3"/>
      <c r="AJ575" s="3"/>
      <c r="AK575" s="3"/>
    </row>
    <row r="576">
      <c r="A576" s="3"/>
      <c r="B576" s="3"/>
      <c r="C576" s="3"/>
      <c r="D576" s="3"/>
      <c r="E576" s="3"/>
      <c r="F576" s="3"/>
      <c r="G576" s="3"/>
      <c r="H576" s="3"/>
      <c r="I576" s="3"/>
      <c r="J576" s="3"/>
      <c r="K576" s="3"/>
      <c r="L576" s="3"/>
      <c r="M576" s="3"/>
      <c r="N576" s="3"/>
      <c r="O576" s="3"/>
      <c r="P576" s="3"/>
      <c r="Q576" s="3"/>
      <c r="AC576" s="3"/>
      <c r="AD576" s="3"/>
      <c r="AH576" s="3"/>
      <c r="AI576" s="3"/>
      <c r="AJ576" s="3"/>
      <c r="AK576" s="3"/>
    </row>
    <row r="577">
      <c r="A577" s="3"/>
      <c r="B577" s="3"/>
      <c r="C577" s="3"/>
      <c r="D577" s="3"/>
      <c r="E577" s="3"/>
      <c r="F577" s="3"/>
      <c r="G577" s="3"/>
      <c r="H577" s="3"/>
      <c r="I577" s="3"/>
      <c r="J577" s="3"/>
      <c r="K577" s="3"/>
      <c r="L577" s="3"/>
      <c r="M577" s="3"/>
      <c r="N577" s="3"/>
      <c r="O577" s="3"/>
      <c r="P577" s="3"/>
      <c r="Q577" s="3"/>
      <c r="AC577" s="3"/>
      <c r="AD577" s="3"/>
      <c r="AH577" s="3"/>
      <c r="AI577" s="3"/>
      <c r="AJ577" s="3"/>
      <c r="AK577" s="3"/>
    </row>
    <row r="578">
      <c r="A578" s="3"/>
      <c r="B578" s="3"/>
      <c r="C578" s="3"/>
      <c r="D578" s="3"/>
      <c r="E578" s="3"/>
      <c r="F578" s="3"/>
      <c r="G578" s="3"/>
      <c r="H578" s="3"/>
      <c r="I578" s="3"/>
      <c r="J578" s="3"/>
      <c r="K578" s="3"/>
      <c r="L578" s="3"/>
      <c r="M578" s="3"/>
      <c r="N578" s="3"/>
      <c r="O578" s="3"/>
      <c r="P578" s="3"/>
      <c r="Q578" s="3"/>
      <c r="AC578" s="3"/>
      <c r="AD578" s="3"/>
      <c r="AH578" s="3"/>
      <c r="AI578" s="3"/>
      <c r="AJ578" s="3"/>
      <c r="AK578" s="3"/>
    </row>
    <row r="579">
      <c r="A579" s="3"/>
      <c r="B579" s="3"/>
      <c r="C579" s="3"/>
      <c r="D579" s="3"/>
      <c r="E579" s="3"/>
      <c r="F579" s="3"/>
      <c r="G579" s="3"/>
      <c r="H579" s="3"/>
      <c r="I579" s="3"/>
      <c r="J579" s="3"/>
      <c r="K579" s="3"/>
      <c r="L579" s="3"/>
      <c r="M579" s="3"/>
      <c r="N579" s="3"/>
      <c r="O579" s="3"/>
      <c r="P579" s="3"/>
      <c r="Q579" s="3"/>
      <c r="AC579" s="3"/>
      <c r="AD579" s="3"/>
      <c r="AH579" s="3"/>
      <c r="AI579" s="3"/>
      <c r="AJ579" s="3"/>
      <c r="AK579" s="3"/>
    </row>
    <row r="580">
      <c r="A580" s="3"/>
      <c r="B580" s="3"/>
      <c r="C580" s="3"/>
      <c r="D580" s="3"/>
      <c r="E580" s="3"/>
      <c r="F580" s="3"/>
      <c r="G580" s="3"/>
      <c r="H580" s="3"/>
      <c r="I580" s="3"/>
      <c r="J580" s="3"/>
      <c r="K580" s="3"/>
      <c r="L580" s="3"/>
      <c r="M580" s="3"/>
      <c r="N580" s="3"/>
      <c r="O580" s="3"/>
      <c r="P580" s="3"/>
      <c r="Q580" s="3"/>
      <c r="AC580" s="3"/>
      <c r="AD580" s="3"/>
      <c r="AH580" s="3"/>
      <c r="AI580" s="3"/>
      <c r="AJ580" s="3"/>
      <c r="AK580" s="3"/>
    </row>
    <row r="581">
      <c r="A581" s="3"/>
      <c r="B581" s="3"/>
      <c r="C581" s="3"/>
      <c r="D581" s="3"/>
      <c r="E581" s="3"/>
      <c r="F581" s="3"/>
      <c r="G581" s="3"/>
      <c r="H581" s="3"/>
      <c r="I581" s="3"/>
      <c r="J581" s="3"/>
      <c r="K581" s="3"/>
      <c r="L581" s="3"/>
      <c r="M581" s="3"/>
      <c r="N581" s="3"/>
      <c r="O581" s="3"/>
      <c r="P581" s="3"/>
      <c r="Q581" s="3"/>
      <c r="AC581" s="3"/>
      <c r="AD581" s="3"/>
      <c r="AH581" s="3"/>
      <c r="AI581" s="3"/>
      <c r="AJ581" s="3"/>
      <c r="AK581" s="3"/>
    </row>
    <row r="582">
      <c r="A582" s="3"/>
      <c r="B582" s="3"/>
      <c r="C582" s="3"/>
      <c r="D582" s="3"/>
      <c r="E582" s="3"/>
      <c r="F582" s="3"/>
      <c r="G582" s="3"/>
      <c r="H582" s="3"/>
      <c r="I582" s="3"/>
      <c r="J582" s="3"/>
      <c r="K582" s="3"/>
      <c r="L582" s="3"/>
      <c r="M582" s="3"/>
      <c r="N582" s="3"/>
      <c r="O582" s="3"/>
      <c r="P582" s="3"/>
      <c r="Q582" s="3"/>
      <c r="AC582" s="3"/>
      <c r="AD582" s="3"/>
      <c r="AH582" s="3"/>
      <c r="AI582" s="3"/>
      <c r="AJ582" s="3"/>
      <c r="AK582" s="3"/>
    </row>
    <row r="583">
      <c r="A583" s="3"/>
      <c r="B583" s="3"/>
      <c r="C583" s="3"/>
      <c r="D583" s="3"/>
      <c r="E583" s="3"/>
      <c r="F583" s="3"/>
      <c r="G583" s="3"/>
      <c r="H583" s="3"/>
      <c r="I583" s="3"/>
      <c r="J583" s="3"/>
      <c r="K583" s="3"/>
      <c r="L583" s="3"/>
      <c r="M583" s="3"/>
      <c r="N583" s="3"/>
      <c r="O583" s="3"/>
      <c r="P583" s="3"/>
      <c r="Q583" s="3"/>
      <c r="AC583" s="3"/>
      <c r="AD583" s="3"/>
      <c r="AH583" s="3"/>
      <c r="AI583" s="3"/>
      <c r="AJ583" s="3"/>
      <c r="AK583" s="3"/>
    </row>
    <row r="584">
      <c r="A584" s="3"/>
      <c r="B584" s="3"/>
      <c r="C584" s="3"/>
      <c r="D584" s="3"/>
      <c r="E584" s="3"/>
      <c r="F584" s="3"/>
      <c r="G584" s="3"/>
      <c r="H584" s="3"/>
      <c r="I584" s="3"/>
      <c r="J584" s="3"/>
      <c r="K584" s="3"/>
      <c r="L584" s="3"/>
      <c r="M584" s="3"/>
      <c r="N584" s="3"/>
      <c r="O584" s="3"/>
      <c r="P584" s="3"/>
      <c r="Q584" s="3"/>
      <c r="AC584" s="3"/>
      <c r="AD584" s="3"/>
      <c r="AH584" s="3"/>
      <c r="AI584" s="3"/>
      <c r="AJ584" s="3"/>
      <c r="AK584" s="3"/>
    </row>
    <row r="585">
      <c r="A585" s="3"/>
      <c r="B585" s="3"/>
      <c r="C585" s="3"/>
      <c r="D585" s="3"/>
      <c r="E585" s="3"/>
      <c r="F585" s="3"/>
      <c r="G585" s="3"/>
      <c r="H585" s="3"/>
      <c r="I585" s="3"/>
      <c r="J585" s="3"/>
      <c r="K585" s="3"/>
      <c r="L585" s="3"/>
      <c r="M585" s="3"/>
      <c r="N585" s="3"/>
      <c r="O585" s="3"/>
      <c r="P585" s="3"/>
      <c r="Q585" s="3"/>
      <c r="AC585" s="3"/>
      <c r="AD585" s="3"/>
      <c r="AH585" s="3"/>
      <c r="AI585" s="3"/>
      <c r="AJ585" s="3"/>
      <c r="AK585" s="3"/>
    </row>
    <row r="586">
      <c r="A586" s="3"/>
      <c r="B586" s="3"/>
      <c r="C586" s="3"/>
      <c r="D586" s="3"/>
      <c r="E586" s="3"/>
      <c r="F586" s="3"/>
      <c r="G586" s="3"/>
      <c r="H586" s="3"/>
      <c r="I586" s="3"/>
      <c r="J586" s="3"/>
      <c r="K586" s="3"/>
      <c r="L586" s="3"/>
      <c r="M586" s="3"/>
      <c r="N586" s="3"/>
      <c r="O586" s="3"/>
      <c r="P586" s="3"/>
      <c r="Q586" s="3"/>
      <c r="AC586" s="3"/>
      <c r="AD586" s="3"/>
      <c r="AH586" s="3"/>
      <c r="AI586" s="3"/>
      <c r="AJ586" s="3"/>
      <c r="AK586" s="3"/>
    </row>
    <row r="587">
      <c r="A587" s="3"/>
      <c r="B587" s="3"/>
      <c r="C587" s="3"/>
      <c r="D587" s="3"/>
      <c r="E587" s="3"/>
      <c r="F587" s="3"/>
      <c r="G587" s="3"/>
      <c r="H587" s="3"/>
      <c r="I587" s="3"/>
      <c r="J587" s="3"/>
      <c r="K587" s="3"/>
      <c r="L587" s="3"/>
      <c r="M587" s="3"/>
      <c r="N587" s="3"/>
      <c r="O587" s="3"/>
      <c r="P587" s="3"/>
      <c r="Q587" s="3"/>
      <c r="AC587" s="3"/>
      <c r="AD587" s="3"/>
      <c r="AH587" s="3"/>
      <c r="AI587" s="3"/>
      <c r="AJ587" s="3"/>
      <c r="AK587" s="3"/>
    </row>
    <row r="588">
      <c r="A588" s="3"/>
      <c r="B588" s="3"/>
      <c r="C588" s="3"/>
      <c r="D588" s="3"/>
      <c r="E588" s="3"/>
      <c r="F588" s="3"/>
      <c r="G588" s="3"/>
      <c r="H588" s="3"/>
      <c r="I588" s="3"/>
      <c r="J588" s="3"/>
      <c r="K588" s="3"/>
      <c r="L588" s="3"/>
      <c r="M588" s="3"/>
      <c r="N588" s="3"/>
      <c r="O588" s="3"/>
      <c r="P588" s="3"/>
      <c r="Q588" s="3"/>
      <c r="AC588" s="3"/>
      <c r="AD588" s="3"/>
      <c r="AH588" s="3"/>
      <c r="AI588" s="3"/>
      <c r="AJ588" s="3"/>
      <c r="AK588" s="3"/>
    </row>
    <row r="589">
      <c r="A589" s="3"/>
      <c r="B589" s="3"/>
      <c r="C589" s="3"/>
      <c r="D589" s="3"/>
      <c r="E589" s="3"/>
      <c r="F589" s="3"/>
      <c r="G589" s="3"/>
      <c r="H589" s="3"/>
      <c r="I589" s="3"/>
      <c r="J589" s="3"/>
      <c r="K589" s="3"/>
      <c r="L589" s="3"/>
      <c r="M589" s="3"/>
      <c r="N589" s="3"/>
      <c r="O589" s="3"/>
      <c r="P589" s="3"/>
      <c r="Q589" s="3"/>
      <c r="AC589" s="3"/>
      <c r="AD589" s="3"/>
      <c r="AH589" s="3"/>
      <c r="AI589" s="3"/>
      <c r="AJ589" s="3"/>
      <c r="AK589" s="3"/>
    </row>
    <row r="590">
      <c r="A590" s="3"/>
      <c r="B590" s="3"/>
      <c r="C590" s="3"/>
      <c r="D590" s="3"/>
      <c r="E590" s="3"/>
      <c r="F590" s="3"/>
      <c r="G590" s="3"/>
      <c r="H590" s="3"/>
      <c r="I590" s="3"/>
      <c r="J590" s="3"/>
      <c r="K590" s="3"/>
      <c r="L590" s="3"/>
      <c r="M590" s="3"/>
      <c r="N590" s="3"/>
      <c r="O590" s="3"/>
      <c r="P590" s="3"/>
      <c r="Q590" s="3"/>
      <c r="AC590" s="3"/>
      <c r="AD590" s="3"/>
      <c r="AH590" s="3"/>
      <c r="AI590" s="3"/>
      <c r="AJ590" s="3"/>
      <c r="AK590" s="3"/>
    </row>
    <row r="591">
      <c r="A591" s="3"/>
      <c r="B591" s="3"/>
      <c r="C591" s="3"/>
      <c r="D591" s="3"/>
      <c r="E591" s="3"/>
      <c r="F591" s="3"/>
      <c r="G591" s="3"/>
      <c r="H591" s="3"/>
      <c r="I591" s="3"/>
      <c r="J591" s="3"/>
      <c r="K591" s="3"/>
      <c r="L591" s="3"/>
      <c r="M591" s="3"/>
      <c r="N591" s="3"/>
      <c r="O591" s="3"/>
      <c r="P591" s="3"/>
      <c r="Q591" s="3"/>
      <c r="AC591" s="3"/>
      <c r="AD591" s="3"/>
      <c r="AH591" s="3"/>
      <c r="AI591" s="3"/>
      <c r="AJ591" s="3"/>
      <c r="AK591" s="3"/>
    </row>
    <row r="592">
      <c r="A592" s="3"/>
      <c r="B592" s="3"/>
      <c r="C592" s="3"/>
      <c r="D592" s="3"/>
      <c r="E592" s="3"/>
      <c r="F592" s="3"/>
      <c r="G592" s="3"/>
      <c r="H592" s="3"/>
      <c r="I592" s="3"/>
      <c r="J592" s="3"/>
      <c r="K592" s="3"/>
      <c r="L592" s="3"/>
      <c r="M592" s="3"/>
      <c r="N592" s="3"/>
      <c r="O592" s="3"/>
      <c r="P592" s="3"/>
      <c r="Q592" s="3"/>
      <c r="AC592" s="3"/>
      <c r="AD592" s="3"/>
      <c r="AH592" s="3"/>
      <c r="AI592" s="3"/>
      <c r="AJ592" s="3"/>
      <c r="AK592" s="3"/>
    </row>
    <row r="593">
      <c r="A593" s="3"/>
      <c r="B593" s="3"/>
      <c r="C593" s="3"/>
      <c r="D593" s="3"/>
      <c r="E593" s="3"/>
      <c r="F593" s="3"/>
      <c r="G593" s="3"/>
      <c r="H593" s="3"/>
      <c r="I593" s="3"/>
      <c r="J593" s="3"/>
      <c r="K593" s="3"/>
      <c r="L593" s="3"/>
      <c r="M593" s="3"/>
      <c r="N593" s="3"/>
      <c r="O593" s="3"/>
      <c r="P593" s="3"/>
      <c r="Q593" s="3"/>
      <c r="AC593" s="3"/>
      <c r="AD593" s="3"/>
      <c r="AH593" s="3"/>
      <c r="AI593" s="3"/>
      <c r="AJ593" s="3"/>
      <c r="AK593" s="3"/>
    </row>
    <row r="594">
      <c r="A594" s="3"/>
      <c r="B594" s="3"/>
      <c r="C594" s="3"/>
      <c r="D594" s="3"/>
      <c r="E594" s="3"/>
      <c r="F594" s="3"/>
      <c r="G594" s="3"/>
      <c r="H594" s="3"/>
      <c r="I594" s="3"/>
      <c r="J594" s="3"/>
      <c r="K594" s="3"/>
      <c r="L594" s="3"/>
      <c r="M594" s="3"/>
      <c r="N594" s="3"/>
      <c r="O594" s="3"/>
      <c r="P594" s="3"/>
      <c r="Q594" s="3"/>
      <c r="AC594" s="3"/>
      <c r="AD594" s="3"/>
      <c r="AH594" s="3"/>
      <c r="AI594" s="3"/>
      <c r="AJ594" s="3"/>
      <c r="AK594" s="3"/>
    </row>
    <row r="595">
      <c r="A595" s="3"/>
      <c r="B595" s="3"/>
      <c r="C595" s="3"/>
      <c r="D595" s="3"/>
      <c r="E595" s="3"/>
      <c r="F595" s="3"/>
      <c r="G595" s="3"/>
      <c r="H595" s="3"/>
      <c r="I595" s="3"/>
      <c r="J595" s="3"/>
      <c r="K595" s="3"/>
      <c r="L595" s="3"/>
      <c r="M595" s="3"/>
      <c r="N595" s="3"/>
      <c r="O595" s="3"/>
      <c r="P595" s="3"/>
      <c r="Q595" s="3"/>
      <c r="AC595" s="3"/>
      <c r="AD595" s="3"/>
      <c r="AH595" s="3"/>
      <c r="AI595" s="3"/>
      <c r="AJ595" s="3"/>
      <c r="AK595" s="3"/>
    </row>
    <row r="596">
      <c r="A596" s="3"/>
      <c r="B596" s="3"/>
      <c r="C596" s="3"/>
      <c r="D596" s="3"/>
      <c r="E596" s="3"/>
      <c r="F596" s="3"/>
      <c r="G596" s="3"/>
      <c r="H596" s="3"/>
      <c r="I596" s="3"/>
      <c r="J596" s="3"/>
      <c r="K596" s="3"/>
      <c r="L596" s="3"/>
      <c r="M596" s="3"/>
      <c r="N596" s="3"/>
      <c r="O596" s="3"/>
      <c r="P596" s="3"/>
      <c r="Q596" s="3"/>
      <c r="AC596" s="3"/>
      <c r="AD596" s="3"/>
      <c r="AH596" s="3"/>
      <c r="AI596" s="3"/>
      <c r="AJ596" s="3"/>
      <c r="AK596" s="3"/>
    </row>
    <row r="597">
      <c r="A597" s="3"/>
      <c r="B597" s="3"/>
      <c r="C597" s="3"/>
      <c r="D597" s="3"/>
      <c r="E597" s="3"/>
      <c r="F597" s="3"/>
      <c r="G597" s="3"/>
      <c r="H597" s="3"/>
      <c r="I597" s="3"/>
      <c r="J597" s="3"/>
      <c r="K597" s="3"/>
      <c r="L597" s="3"/>
      <c r="M597" s="3"/>
      <c r="N597" s="3"/>
      <c r="O597" s="3"/>
      <c r="P597" s="3"/>
      <c r="Q597" s="3"/>
      <c r="AC597" s="3"/>
      <c r="AD597" s="3"/>
      <c r="AH597" s="3"/>
      <c r="AI597" s="3"/>
      <c r="AJ597" s="3"/>
      <c r="AK597" s="3"/>
    </row>
    <row r="598">
      <c r="A598" s="3"/>
      <c r="B598" s="3"/>
      <c r="C598" s="3"/>
      <c r="D598" s="3"/>
      <c r="E598" s="3"/>
      <c r="F598" s="3"/>
      <c r="G598" s="3"/>
      <c r="H598" s="3"/>
      <c r="I598" s="3"/>
      <c r="J598" s="3"/>
      <c r="K598" s="3"/>
      <c r="L598" s="3"/>
      <c r="M598" s="3"/>
      <c r="N598" s="3"/>
      <c r="O598" s="3"/>
      <c r="P598" s="3"/>
      <c r="Q598" s="3"/>
      <c r="AC598" s="3"/>
      <c r="AD598" s="3"/>
      <c r="AH598" s="3"/>
      <c r="AI598" s="3"/>
      <c r="AJ598" s="3"/>
      <c r="AK598" s="3"/>
    </row>
    <row r="599">
      <c r="A599" s="3"/>
      <c r="B599" s="3"/>
      <c r="C599" s="3"/>
      <c r="D599" s="3"/>
      <c r="E599" s="3"/>
      <c r="F599" s="3"/>
      <c r="G599" s="3"/>
      <c r="H599" s="3"/>
      <c r="I599" s="3"/>
      <c r="J599" s="3"/>
      <c r="K599" s="3"/>
      <c r="L599" s="3"/>
      <c r="M599" s="3"/>
      <c r="N599" s="3"/>
      <c r="O599" s="3"/>
      <c r="P599" s="3"/>
      <c r="Q599" s="3"/>
      <c r="AC599" s="3"/>
      <c r="AD599" s="3"/>
      <c r="AH599" s="3"/>
      <c r="AI599" s="3"/>
      <c r="AJ599" s="3"/>
      <c r="AK599" s="3"/>
    </row>
    <row r="600">
      <c r="A600" s="3"/>
      <c r="B600" s="3"/>
      <c r="C600" s="3"/>
      <c r="D600" s="3"/>
      <c r="E600" s="3"/>
      <c r="F600" s="3"/>
      <c r="G600" s="3"/>
      <c r="H600" s="3"/>
      <c r="I600" s="3"/>
      <c r="J600" s="3"/>
      <c r="K600" s="3"/>
      <c r="L600" s="3"/>
      <c r="M600" s="3"/>
      <c r="N600" s="3"/>
      <c r="O600" s="3"/>
      <c r="P600" s="3"/>
      <c r="Q600" s="3"/>
      <c r="AC600" s="3"/>
      <c r="AD600" s="3"/>
      <c r="AH600" s="3"/>
      <c r="AI600" s="3"/>
      <c r="AJ600" s="3"/>
      <c r="AK600" s="3"/>
    </row>
    <row r="601">
      <c r="A601" s="3"/>
      <c r="B601" s="3"/>
      <c r="C601" s="3"/>
      <c r="D601" s="3"/>
      <c r="E601" s="3"/>
      <c r="F601" s="3"/>
      <c r="G601" s="3"/>
      <c r="H601" s="3"/>
      <c r="I601" s="3"/>
      <c r="J601" s="3"/>
      <c r="K601" s="3"/>
      <c r="L601" s="3"/>
      <c r="M601" s="3"/>
      <c r="N601" s="3"/>
      <c r="O601" s="3"/>
      <c r="P601" s="3"/>
      <c r="Q601" s="3"/>
      <c r="AC601" s="3"/>
      <c r="AD601" s="3"/>
      <c r="AH601" s="3"/>
      <c r="AI601" s="3"/>
      <c r="AJ601" s="3"/>
      <c r="AK601" s="3"/>
    </row>
    <row r="602">
      <c r="A602" s="3"/>
      <c r="B602" s="3"/>
      <c r="C602" s="3"/>
      <c r="D602" s="3"/>
      <c r="E602" s="3"/>
      <c r="F602" s="3"/>
      <c r="G602" s="3"/>
      <c r="H602" s="3"/>
      <c r="I602" s="3"/>
      <c r="J602" s="3"/>
      <c r="K602" s="3"/>
      <c r="L602" s="3"/>
      <c r="M602" s="3"/>
      <c r="N602" s="3"/>
      <c r="O602" s="3"/>
      <c r="P602" s="3"/>
      <c r="Q602" s="3"/>
      <c r="AC602" s="3"/>
      <c r="AD602" s="3"/>
      <c r="AH602" s="3"/>
      <c r="AI602" s="3"/>
      <c r="AJ602" s="3"/>
      <c r="AK602" s="3"/>
    </row>
    <row r="603">
      <c r="A603" s="3"/>
      <c r="B603" s="3"/>
      <c r="C603" s="3"/>
      <c r="D603" s="3"/>
      <c r="E603" s="3"/>
      <c r="F603" s="3"/>
      <c r="G603" s="3"/>
      <c r="H603" s="3"/>
      <c r="I603" s="3"/>
      <c r="J603" s="3"/>
      <c r="K603" s="3"/>
      <c r="L603" s="3"/>
      <c r="M603" s="3"/>
      <c r="N603" s="3"/>
      <c r="O603" s="3"/>
      <c r="P603" s="3"/>
      <c r="Q603" s="3"/>
      <c r="AC603" s="3"/>
      <c r="AD603" s="3"/>
      <c r="AH603" s="3"/>
      <c r="AI603" s="3"/>
      <c r="AJ603" s="3"/>
      <c r="AK603" s="3"/>
    </row>
    <row r="604">
      <c r="A604" s="3"/>
      <c r="B604" s="3"/>
      <c r="C604" s="3"/>
      <c r="D604" s="3"/>
      <c r="E604" s="3"/>
      <c r="F604" s="3"/>
      <c r="G604" s="3"/>
      <c r="H604" s="3"/>
      <c r="I604" s="3"/>
      <c r="J604" s="3"/>
      <c r="K604" s="3"/>
      <c r="L604" s="3"/>
      <c r="M604" s="3"/>
      <c r="N604" s="3"/>
      <c r="O604" s="3"/>
      <c r="P604" s="3"/>
      <c r="Q604" s="3"/>
      <c r="AC604" s="3"/>
      <c r="AD604" s="3"/>
      <c r="AH604" s="3"/>
      <c r="AI604" s="3"/>
      <c r="AJ604" s="3"/>
      <c r="AK604" s="3"/>
    </row>
    <row r="605">
      <c r="A605" s="3"/>
      <c r="B605" s="3"/>
      <c r="C605" s="3"/>
      <c r="D605" s="3"/>
      <c r="E605" s="3"/>
      <c r="F605" s="3"/>
      <c r="G605" s="3"/>
      <c r="H605" s="3"/>
      <c r="I605" s="3"/>
      <c r="J605" s="3"/>
      <c r="K605" s="3"/>
      <c r="L605" s="3"/>
      <c r="M605" s="3"/>
      <c r="N605" s="3"/>
      <c r="O605" s="3"/>
      <c r="P605" s="3"/>
      <c r="Q605" s="3"/>
      <c r="AC605" s="3"/>
      <c r="AD605" s="3"/>
      <c r="AH605" s="3"/>
      <c r="AI605" s="3"/>
      <c r="AJ605" s="3"/>
      <c r="AK605" s="3"/>
    </row>
    <row r="606">
      <c r="A606" s="3"/>
      <c r="B606" s="3"/>
      <c r="C606" s="3"/>
      <c r="D606" s="3"/>
      <c r="E606" s="3"/>
      <c r="F606" s="3"/>
      <c r="G606" s="3"/>
      <c r="H606" s="3"/>
      <c r="I606" s="3"/>
      <c r="J606" s="3"/>
      <c r="K606" s="3"/>
      <c r="L606" s="3"/>
      <c r="M606" s="3"/>
      <c r="N606" s="3"/>
      <c r="O606" s="3"/>
      <c r="P606" s="3"/>
      <c r="Q606" s="3"/>
      <c r="AC606" s="3"/>
      <c r="AD606" s="3"/>
      <c r="AH606" s="3"/>
      <c r="AI606" s="3"/>
      <c r="AJ606" s="3"/>
      <c r="AK606" s="3"/>
    </row>
    <row r="607">
      <c r="A607" s="3"/>
      <c r="B607" s="3"/>
      <c r="C607" s="3"/>
      <c r="D607" s="3"/>
      <c r="E607" s="3"/>
      <c r="F607" s="3"/>
      <c r="G607" s="3"/>
      <c r="H607" s="3"/>
      <c r="I607" s="3"/>
      <c r="J607" s="3"/>
      <c r="K607" s="3"/>
      <c r="L607" s="3"/>
      <c r="M607" s="3"/>
      <c r="N607" s="3"/>
      <c r="O607" s="3"/>
      <c r="P607" s="3"/>
      <c r="Q607" s="3"/>
      <c r="AC607" s="3"/>
      <c r="AD607" s="3"/>
      <c r="AH607" s="3"/>
      <c r="AI607" s="3"/>
      <c r="AJ607" s="3"/>
      <c r="AK607" s="3"/>
    </row>
    <row r="608">
      <c r="A608" s="3"/>
      <c r="B608" s="3"/>
      <c r="C608" s="3"/>
      <c r="D608" s="3"/>
      <c r="E608" s="3"/>
      <c r="F608" s="3"/>
      <c r="G608" s="3"/>
      <c r="H608" s="3"/>
      <c r="I608" s="3"/>
      <c r="J608" s="3"/>
      <c r="K608" s="3"/>
      <c r="L608" s="3"/>
      <c r="M608" s="3"/>
      <c r="N608" s="3"/>
      <c r="O608" s="3"/>
      <c r="P608" s="3"/>
      <c r="Q608" s="3"/>
      <c r="AC608" s="3"/>
      <c r="AD608" s="3"/>
      <c r="AH608" s="3"/>
      <c r="AI608" s="3"/>
      <c r="AJ608" s="3"/>
      <c r="AK608" s="3"/>
    </row>
    <row r="609">
      <c r="A609" s="3"/>
      <c r="B609" s="3"/>
      <c r="C609" s="3"/>
      <c r="D609" s="3"/>
      <c r="E609" s="3"/>
      <c r="F609" s="3"/>
      <c r="G609" s="3"/>
      <c r="H609" s="3"/>
      <c r="I609" s="3"/>
      <c r="J609" s="3"/>
      <c r="K609" s="3"/>
      <c r="L609" s="3"/>
      <c r="M609" s="3"/>
      <c r="N609" s="3"/>
      <c r="O609" s="3"/>
      <c r="P609" s="3"/>
      <c r="Q609" s="3"/>
      <c r="AC609" s="3"/>
      <c r="AD609" s="3"/>
      <c r="AH609" s="3"/>
      <c r="AI609" s="3"/>
      <c r="AJ609" s="3"/>
      <c r="AK609" s="3"/>
    </row>
    <row r="610">
      <c r="A610" s="3"/>
      <c r="B610" s="3"/>
      <c r="C610" s="3"/>
      <c r="D610" s="3"/>
      <c r="E610" s="3"/>
      <c r="F610" s="3"/>
      <c r="G610" s="3"/>
      <c r="H610" s="3"/>
      <c r="I610" s="3"/>
      <c r="J610" s="3"/>
      <c r="K610" s="3"/>
      <c r="L610" s="3"/>
      <c r="M610" s="3"/>
      <c r="N610" s="3"/>
      <c r="O610" s="3"/>
      <c r="P610" s="3"/>
      <c r="Q610" s="3"/>
      <c r="AC610" s="3"/>
      <c r="AD610" s="3"/>
      <c r="AH610" s="3"/>
      <c r="AI610" s="3"/>
      <c r="AJ610" s="3"/>
      <c r="AK610" s="3"/>
    </row>
    <row r="611">
      <c r="A611" s="3"/>
      <c r="B611" s="3"/>
      <c r="C611" s="3"/>
      <c r="D611" s="3"/>
      <c r="E611" s="3"/>
      <c r="F611" s="3"/>
      <c r="G611" s="3"/>
      <c r="H611" s="3"/>
      <c r="I611" s="3"/>
      <c r="J611" s="3"/>
      <c r="K611" s="3"/>
      <c r="L611" s="3"/>
      <c r="M611" s="3"/>
      <c r="N611" s="3"/>
      <c r="O611" s="3"/>
      <c r="P611" s="3"/>
      <c r="Q611" s="3"/>
      <c r="AC611" s="3"/>
      <c r="AD611" s="3"/>
      <c r="AH611" s="3"/>
      <c r="AI611" s="3"/>
      <c r="AJ611" s="3"/>
      <c r="AK611" s="3"/>
    </row>
    <row r="612">
      <c r="A612" s="3"/>
      <c r="B612" s="3"/>
      <c r="C612" s="3"/>
      <c r="D612" s="3"/>
      <c r="E612" s="3"/>
      <c r="F612" s="3"/>
      <c r="G612" s="3"/>
      <c r="H612" s="3"/>
      <c r="I612" s="3"/>
      <c r="J612" s="3"/>
      <c r="K612" s="3"/>
      <c r="L612" s="3"/>
      <c r="M612" s="3"/>
      <c r="N612" s="3"/>
      <c r="O612" s="3"/>
      <c r="P612" s="3"/>
      <c r="Q612" s="3"/>
      <c r="AC612" s="3"/>
      <c r="AD612" s="3"/>
      <c r="AH612" s="3"/>
      <c r="AI612" s="3"/>
      <c r="AJ612" s="3"/>
      <c r="AK612" s="3"/>
    </row>
    <row r="613">
      <c r="A613" s="3"/>
      <c r="B613" s="3"/>
      <c r="C613" s="3"/>
      <c r="D613" s="3"/>
      <c r="E613" s="3"/>
      <c r="F613" s="3"/>
      <c r="G613" s="3"/>
      <c r="H613" s="3"/>
      <c r="I613" s="3"/>
      <c r="J613" s="3"/>
      <c r="K613" s="3"/>
      <c r="L613" s="3"/>
      <c r="M613" s="3"/>
      <c r="N613" s="3"/>
      <c r="O613" s="3"/>
      <c r="P613" s="3"/>
      <c r="Q613" s="3"/>
      <c r="AC613" s="3"/>
      <c r="AD613" s="3"/>
      <c r="AH613" s="3"/>
      <c r="AI613" s="3"/>
      <c r="AJ613" s="3"/>
      <c r="AK613" s="3"/>
    </row>
    <row r="614">
      <c r="A614" s="3"/>
      <c r="B614" s="3"/>
      <c r="C614" s="3"/>
      <c r="D614" s="3"/>
      <c r="E614" s="3"/>
      <c r="F614" s="3"/>
      <c r="G614" s="3"/>
      <c r="H614" s="3"/>
      <c r="I614" s="3"/>
      <c r="J614" s="3"/>
      <c r="K614" s="3"/>
      <c r="L614" s="3"/>
      <c r="M614" s="3"/>
      <c r="N614" s="3"/>
      <c r="O614" s="3"/>
      <c r="P614" s="3"/>
      <c r="Q614" s="3"/>
      <c r="AC614" s="3"/>
      <c r="AD614" s="3"/>
      <c r="AH614" s="3"/>
      <c r="AI614" s="3"/>
      <c r="AJ614" s="3"/>
      <c r="AK614" s="3"/>
    </row>
    <row r="615">
      <c r="A615" s="3"/>
      <c r="B615" s="3"/>
      <c r="C615" s="3"/>
      <c r="D615" s="3"/>
      <c r="E615" s="3"/>
      <c r="F615" s="3"/>
      <c r="G615" s="3"/>
      <c r="H615" s="3"/>
      <c r="I615" s="3"/>
      <c r="J615" s="3"/>
      <c r="K615" s="3"/>
      <c r="L615" s="3"/>
      <c r="M615" s="3"/>
      <c r="N615" s="3"/>
      <c r="O615" s="3"/>
      <c r="P615" s="3"/>
      <c r="Q615" s="3"/>
      <c r="AC615" s="3"/>
      <c r="AD615" s="3"/>
      <c r="AH615" s="3"/>
      <c r="AI615" s="3"/>
      <c r="AJ615" s="3"/>
      <c r="AK615" s="3"/>
    </row>
    <row r="616">
      <c r="A616" s="3"/>
      <c r="B616" s="3"/>
      <c r="C616" s="3"/>
      <c r="D616" s="3"/>
      <c r="E616" s="3"/>
      <c r="F616" s="3"/>
      <c r="G616" s="3"/>
      <c r="H616" s="3"/>
      <c r="I616" s="3"/>
      <c r="J616" s="3"/>
      <c r="K616" s="3"/>
      <c r="L616" s="3"/>
      <c r="M616" s="3"/>
      <c r="N616" s="3"/>
      <c r="O616" s="3"/>
      <c r="P616" s="3"/>
      <c r="Q616" s="3"/>
      <c r="AC616" s="3"/>
      <c r="AD616" s="3"/>
      <c r="AH616" s="3"/>
      <c r="AI616" s="3"/>
      <c r="AJ616" s="3"/>
      <c r="AK616" s="3"/>
    </row>
    <row r="617">
      <c r="A617" s="3"/>
      <c r="B617" s="3"/>
      <c r="C617" s="3"/>
      <c r="D617" s="3"/>
      <c r="E617" s="3"/>
      <c r="F617" s="3"/>
      <c r="G617" s="3"/>
      <c r="H617" s="3"/>
      <c r="I617" s="3"/>
      <c r="J617" s="3"/>
      <c r="K617" s="3"/>
      <c r="L617" s="3"/>
      <c r="M617" s="3"/>
      <c r="N617" s="3"/>
      <c r="O617" s="3"/>
      <c r="P617" s="3"/>
      <c r="Q617" s="3"/>
      <c r="AC617" s="3"/>
      <c r="AD617" s="3"/>
      <c r="AH617" s="3"/>
      <c r="AI617" s="3"/>
      <c r="AJ617" s="3"/>
      <c r="AK617" s="3"/>
    </row>
    <row r="618">
      <c r="A618" s="3"/>
      <c r="B618" s="3"/>
      <c r="C618" s="3"/>
      <c r="D618" s="3"/>
      <c r="E618" s="3"/>
      <c r="F618" s="3"/>
      <c r="G618" s="3"/>
      <c r="H618" s="3"/>
      <c r="I618" s="3"/>
      <c r="J618" s="3"/>
      <c r="K618" s="3"/>
      <c r="L618" s="3"/>
      <c r="M618" s="3"/>
      <c r="N618" s="3"/>
      <c r="O618" s="3"/>
      <c r="P618" s="3"/>
      <c r="Q618" s="3"/>
      <c r="AC618" s="3"/>
      <c r="AD618" s="3"/>
      <c r="AH618" s="3"/>
      <c r="AI618" s="3"/>
      <c r="AJ618" s="3"/>
      <c r="AK618" s="3"/>
    </row>
    <row r="619">
      <c r="A619" s="3"/>
      <c r="B619" s="3"/>
      <c r="C619" s="3"/>
      <c r="D619" s="3"/>
      <c r="E619" s="3"/>
      <c r="F619" s="3"/>
      <c r="G619" s="3"/>
      <c r="H619" s="3"/>
      <c r="I619" s="3"/>
      <c r="J619" s="3"/>
      <c r="K619" s="3"/>
      <c r="L619" s="3"/>
      <c r="M619" s="3"/>
      <c r="N619" s="3"/>
      <c r="O619" s="3"/>
      <c r="P619" s="3"/>
      <c r="Q619" s="3"/>
      <c r="AC619" s="3"/>
      <c r="AD619" s="3"/>
      <c r="AH619" s="3"/>
      <c r="AI619" s="3"/>
      <c r="AJ619" s="3"/>
      <c r="AK619" s="3"/>
    </row>
    <row r="620">
      <c r="A620" s="3"/>
      <c r="B620" s="3"/>
      <c r="C620" s="3"/>
      <c r="D620" s="3"/>
      <c r="E620" s="3"/>
      <c r="F620" s="3"/>
      <c r="G620" s="3"/>
      <c r="H620" s="3"/>
      <c r="I620" s="3"/>
      <c r="J620" s="3"/>
      <c r="K620" s="3"/>
      <c r="L620" s="3"/>
      <c r="M620" s="3"/>
      <c r="N620" s="3"/>
      <c r="O620" s="3"/>
      <c r="P620" s="3"/>
      <c r="Q620" s="3"/>
      <c r="AC620" s="3"/>
      <c r="AD620" s="3"/>
      <c r="AH620" s="3"/>
      <c r="AI620" s="3"/>
      <c r="AJ620" s="3"/>
      <c r="AK620" s="3"/>
    </row>
    <row r="621">
      <c r="A621" s="3"/>
      <c r="B621" s="3"/>
      <c r="C621" s="3"/>
      <c r="D621" s="3"/>
      <c r="E621" s="3"/>
      <c r="F621" s="3"/>
      <c r="G621" s="3"/>
      <c r="H621" s="3"/>
      <c r="I621" s="3"/>
      <c r="J621" s="3"/>
      <c r="K621" s="3"/>
      <c r="L621" s="3"/>
      <c r="M621" s="3"/>
      <c r="N621" s="3"/>
      <c r="O621" s="3"/>
      <c r="P621" s="3"/>
      <c r="Q621" s="3"/>
      <c r="AC621" s="3"/>
      <c r="AD621" s="3"/>
      <c r="AH621" s="3"/>
      <c r="AI621" s="3"/>
      <c r="AJ621" s="3"/>
      <c r="AK621" s="3"/>
    </row>
    <row r="622">
      <c r="A622" s="3"/>
      <c r="B622" s="3"/>
      <c r="C622" s="3"/>
      <c r="D622" s="3"/>
      <c r="E622" s="3"/>
      <c r="F622" s="3"/>
      <c r="G622" s="3"/>
      <c r="H622" s="3"/>
      <c r="I622" s="3"/>
      <c r="J622" s="3"/>
      <c r="K622" s="3"/>
      <c r="L622" s="3"/>
      <c r="M622" s="3"/>
      <c r="N622" s="3"/>
      <c r="O622" s="3"/>
      <c r="P622" s="3"/>
      <c r="Q622" s="3"/>
      <c r="AC622" s="3"/>
      <c r="AD622" s="3"/>
      <c r="AH622" s="3"/>
      <c r="AI622" s="3"/>
      <c r="AJ622" s="3"/>
      <c r="AK622" s="3"/>
    </row>
    <row r="623">
      <c r="A623" s="3"/>
      <c r="B623" s="3"/>
      <c r="C623" s="3"/>
      <c r="D623" s="3"/>
      <c r="E623" s="3"/>
      <c r="F623" s="3"/>
      <c r="G623" s="3"/>
      <c r="H623" s="3"/>
      <c r="I623" s="3"/>
      <c r="J623" s="3"/>
      <c r="K623" s="3"/>
      <c r="L623" s="3"/>
      <c r="M623" s="3"/>
      <c r="N623" s="3"/>
      <c r="O623" s="3"/>
      <c r="P623" s="3"/>
      <c r="Q623" s="3"/>
      <c r="AC623" s="3"/>
      <c r="AD623" s="3"/>
      <c r="AH623" s="3"/>
      <c r="AI623" s="3"/>
      <c r="AJ623" s="3"/>
      <c r="AK623" s="3"/>
    </row>
    <row r="624">
      <c r="A624" s="3"/>
      <c r="B624" s="3"/>
      <c r="C624" s="3"/>
      <c r="D624" s="3"/>
      <c r="E624" s="3"/>
      <c r="F624" s="3"/>
      <c r="G624" s="3"/>
      <c r="H624" s="3"/>
      <c r="I624" s="3"/>
      <c r="J624" s="3"/>
      <c r="K624" s="3"/>
      <c r="L624" s="3"/>
      <c r="M624" s="3"/>
      <c r="N624" s="3"/>
      <c r="O624" s="3"/>
      <c r="P624" s="3"/>
      <c r="Q624" s="3"/>
      <c r="AC624" s="3"/>
      <c r="AD624" s="3"/>
      <c r="AH624" s="3"/>
      <c r="AI624" s="3"/>
      <c r="AJ624" s="3"/>
      <c r="AK624" s="3"/>
    </row>
    <row r="625">
      <c r="A625" s="3"/>
      <c r="B625" s="3"/>
      <c r="C625" s="3"/>
      <c r="D625" s="3"/>
      <c r="E625" s="3"/>
      <c r="F625" s="3"/>
      <c r="G625" s="3"/>
      <c r="H625" s="3"/>
      <c r="I625" s="3"/>
      <c r="J625" s="3"/>
      <c r="K625" s="3"/>
      <c r="L625" s="3"/>
      <c r="M625" s="3"/>
      <c r="N625" s="3"/>
      <c r="O625" s="3"/>
      <c r="P625" s="3"/>
      <c r="Q625" s="3"/>
      <c r="AC625" s="3"/>
      <c r="AD625" s="3"/>
      <c r="AH625" s="3"/>
      <c r="AI625" s="3"/>
      <c r="AJ625" s="3"/>
      <c r="AK625" s="3"/>
    </row>
    <row r="626">
      <c r="A626" s="3"/>
      <c r="B626" s="3"/>
      <c r="C626" s="3"/>
      <c r="D626" s="3"/>
      <c r="E626" s="3"/>
      <c r="F626" s="3"/>
      <c r="G626" s="3"/>
      <c r="H626" s="3"/>
      <c r="I626" s="3"/>
      <c r="J626" s="3"/>
      <c r="K626" s="3"/>
      <c r="L626" s="3"/>
      <c r="M626" s="3"/>
      <c r="N626" s="3"/>
      <c r="O626" s="3"/>
      <c r="P626" s="3"/>
      <c r="Q626" s="3"/>
      <c r="AC626" s="3"/>
      <c r="AD626" s="3"/>
      <c r="AH626" s="3"/>
      <c r="AI626" s="3"/>
      <c r="AJ626" s="3"/>
      <c r="AK626" s="3"/>
    </row>
    <row r="627">
      <c r="A627" s="3"/>
      <c r="B627" s="3"/>
      <c r="C627" s="3"/>
      <c r="D627" s="3"/>
      <c r="E627" s="3"/>
      <c r="F627" s="3"/>
      <c r="G627" s="3"/>
      <c r="H627" s="3"/>
      <c r="I627" s="3"/>
      <c r="J627" s="3"/>
      <c r="K627" s="3"/>
      <c r="L627" s="3"/>
      <c r="M627" s="3"/>
      <c r="N627" s="3"/>
      <c r="O627" s="3"/>
      <c r="P627" s="3"/>
      <c r="Q627" s="3"/>
      <c r="AC627" s="3"/>
      <c r="AD627" s="3"/>
      <c r="AH627" s="3"/>
      <c r="AI627" s="3"/>
      <c r="AJ627" s="3"/>
      <c r="AK627" s="3"/>
    </row>
    <row r="628">
      <c r="A628" s="3"/>
      <c r="B628" s="3"/>
      <c r="C628" s="3"/>
      <c r="D628" s="3"/>
      <c r="E628" s="3"/>
      <c r="F628" s="3"/>
      <c r="G628" s="3"/>
      <c r="H628" s="3"/>
      <c r="I628" s="3"/>
      <c r="J628" s="3"/>
      <c r="K628" s="3"/>
      <c r="L628" s="3"/>
      <c r="M628" s="3"/>
      <c r="N628" s="3"/>
      <c r="O628" s="3"/>
      <c r="P628" s="3"/>
      <c r="Q628" s="3"/>
      <c r="AC628" s="3"/>
      <c r="AD628" s="3"/>
      <c r="AH628" s="3"/>
      <c r="AI628" s="3"/>
      <c r="AJ628" s="3"/>
      <c r="AK628" s="3"/>
    </row>
    <row r="629">
      <c r="A629" s="3"/>
      <c r="B629" s="3"/>
      <c r="C629" s="3"/>
      <c r="D629" s="3"/>
      <c r="E629" s="3"/>
      <c r="F629" s="3"/>
      <c r="G629" s="3"/>
      <c r="H629" s="3"/>
      <c r="I629" s="3"/>
      <c r="J629" s="3"/>
      <c r="K629" s="3"/>
      <c r="L629" s="3"/>
      <c r="M629" s="3"/>
      <c r="N629" s="3"/>
      <c r="O629" s="3"/>
      <c r="P629" s="3"/>
      <c r="Q629" s="3"/>
      <c r="AC629" s="3"/>
      <c r="AD629" s="3"/>
      <c r="AH629" s="3"/>
      <c r="AI629" s="3"/>
      <c r="AJ629" s="3"/>
      <c r="AK629" s="3"/>
    </row>
    <row r="630">
      <c r="A630" s="3"/>
      <c r="B630" s="3"/>
      <c r="C630" s="3"/>
      <c r="D630" s="3"/>
      <c r="E630" s="3"/>
      <c r="F630" s="3"/>
      <c r="G630" s="3"/>
      <c r="H630" s="3"/>
      <c r="I630" s="3"/>
      <c r="J630" s="3"/>
      <c r="K630" s="3"/>
      <c r="L630" s="3"/>
      <c r="M630" s="3"/>
      <c r="N630" s="3"/>
      <c r="O630" s="3"/>
      <c r="P630" s="3"/>
      <c r="Q630" s="3"/>
      <c r="AC630" s="3"/>
      <c r="AD630" s="3"/>
      <c r="AH630" s="3"/>
      <c r="AI630" s="3"/>
      <c r="AJ630" s="3"/>
      <c r="AK630" s="3"/>
    </row>
    <row r="631">
      <c r="A631" s="3"/>
      <c r="B631" s="3"/>
      <c r="C631" s="3"/>
      <c r="D631" s="3"/>
      <c r="E631" s="3"/>
      <c r="F631" s="3"/>
      <c r="G631" s="3"/>
      <c r="H631" s="3"/>
      <c r="I631" s="3"/>
      <c r="J631" s="3"/>
      <c r="K631" s="3"/>
      <c r="L631" s="3"/>
      <c r="M631" s="3"/>
      <c r="N631" s="3"/>
      <c r="O631" s="3"/>
      <c r="P631" s="3"/>
      <c r="Q631" s="3"/>
      <c r="AC631" s="3"/>
      <c r="AD631" s="3"/>
      <c r="AH631" s="3"/>
      <c r="AI631" s="3"/>
      <c r="AJ631" s="3"/>
      <c r="AK631" s="3"/>
    </row>
    <row r="632">
      <c r="A632" s="3"/>
      <c r="B632" s="3"/>
      <c r="C632" s="3"/>
      <c r="D632" s="3"/>
      <c r="E632" s="3"/>
      <c r="F632" s="3"/>
      <c r="G632" s="3"/>
      <c r="H632" s="3"/>
      <c r="I632" s="3"/>
      <c r="J632" s="3"/>
      <c r="K632" s="3"/>
      <c r="L632" s="3"/>
      <c r="M632" s="3"/>
      <c r="N632" s="3"/>
      <c r="O632" s="3"/>
      <c r="P632" s="3"/>
      <c r="Q632" s="3"/>
      <c r="AC632" s="3"/>
      <c r="AD632" s="3"/>
      <c r="AH632" s="3"/>
      <c r="AI632" s="3"/>
      <c r="AJ632" s="3"/>
      <c r="AK632" s="3"/>
    </row>
    <row r="633">
      <c r="A633" s="3"/>
      <c r="B633" s="3"/>
      <c r="C633" s="3"/>
      <c r="D633" s="3"/>
      <c r="E633" s="3"/>
      <c r="F633" s="3"/>
      <c r="G633" s="3"/>
      <c r="H633" s="3"/>
      <c r="I633" s="3"/>
      <c r="J633" s="3"/>
      <c r="K633" s="3"/>
      <c r="L633" s="3"/>
      <c r="M633" s="3"/>
      <c r="N633" s="3"/>
      <c r="O633" s="3"/>
      <c r="P633" s="3"/>
      <c r="Q633" s="3"/>
      <c r="AC633" s="3"/>
      <c r="AD633" s="3"/>
      <c r="AH633" s="3"/>
      <c r="AI633" s="3"/>
      <c r="AJ633" s="3"/>
      <c r="AK633" s="3"/>
    </row>
    <row r="634">
      <c r="A634" s="3"/>
      <c r="B634" s="3"/>
      <c r="C634" s="3"/>
      <c r="D634" s="3"/>
      <c r="E634" s="3"/>
      <c r="F634" s="3"/>
      <c r="G634" s="3"/>
      <c r="H634" s="3"/>
      <c r="I634" s="3"/>
      <c r="J634" s="3"/>
      <c r="K634" s="3"/>
      <c r="L634" s="3"/>
      <c r="M634" s="3"/>
      <c r="N634" s="3"/>
      <c r="O634" s="3"/>
      <c r="P634" s="3"/>
      <c r="Q634" s="3"/>
      <c r="AC634" s="3"/>
      <c r="AD634" s="3"/>
      <c r="AH634" s="3"/>
      <c r="AI634" s="3"/>
      <c r="AJ634" s="3"/>
      <c r="AK634" s="3"/>
    </row>
    <row r="635">
      <c r="A635" s="3"/>
      <c r="B635" s="3"/>
      <c r="C635" s="3"/>
      <c r="D635" s="3"/>
      <c r="E635" s="3"/>
      <c r="F635" s="3"/>
      <c r="G635" s="3"/>
      <c r="H635" s="3"/>
      <c r="I635" s="3"/>
      <c r="J635" s="3"/>
      <c r="K635" s="3"/>
      <c r="L635" s="3"/>
      <c r="M635" s="3"/>
      <c r="N635" s="3"/>
      <c r="O635" s="3"/>
      <c r="P635" s="3"/>
      <c r="Q635" s="3"/>
      <c r="AC635" s="3"/>
      <c r="AD635" s="3"/>
      <c r="AH635" s="3"/>
      <c r="AI635" s="3"/>
      <c r="AJ635" s="3"/>
      <c r="AK635" s="3"/>
    </row>
    <row r="636">
      <c r="A636" s="3"/>
      <c r="B636" s="3"/>
      <c r="C636" s="3"/>
      <c r="D636" s="3"/>
      <c r="E636" s="3"/>
      <c r="F636" s="3"/>
      <c r="G636" s="3"/>
      <c r="H636" s="3"/>
      <c r="I636" s="3"/>
      <c r="J636" s="3"/>
      <c r="K636" s="3"/>
      <c r="L636" s="3"/>
      <c r="M636" s="3"/>
      <c r="N636" s="3"/>
      <c r="O636" s="3"/>
      <c r="P636" s="3"/>
      <c r="Q636" s="3"/>
      <c r="AC636" s="3"/>
      <c r="AD636" s="3"/>
      <c r="AH636" s="3"/>
      <c r="AI636" s="3"/>
      <c r="AJ636" s="3"/>
      <c r="AK636" s="3"/>
    </row>
    <row r="637">
      <c r="A637" s="3"/>
      <c r="B637" s="3"/>
      <c r="C637" s="3"/>
      <c r="D637" s="3"/>
      <c r="E637" s="3"/>
      <c r="F637" s="3"/>
      <c r="G637" s="3"/>
      <c r="H637" s="3"/>
      <c r="I637" s="3"/>
      <c r="J637" s="3"/>
      <c r="K637" s="3"/>
      <c r="L637" s="3"/>
      <c r="M637" s="3"/>
      <c r="N637" s="3"/>
      <c r="O637" s="3"/>
      <c r="P637" s="3"/>
      <c r="Q637" s="3"/>
      <c r="AC637" s="3"/>
      <c r="AD637" s="3"/>
      <c r="AH637" s="3"/>
      <c r="AI637" s="3"/>
      <c r="AJ637" s="3"/>
      <c r="AK637" s="3"/>
    </row>
    <row r="638">
      <c r="A638" s="3"/>
      <c r="B638" s="3"/>
      <c r="C638" s="3"/>
      <c r="D638" s="3"/>
      <c r="E638" s="3"/>
      <c r="F638" s="3"/>
      <c r="G638" s="3"/>
      <c r="H638" s="3"/>
      <c r="I638" s="3"/>
      <c r="J638" s="3"/>
      <c r="K638" s="3"/>
      <c r="L638" s="3"/>
      <c r="M638" s="3"/>
      <c r="N638" s="3"/>
      <c r="O638" s="3"/>
      <c r="P638" s="3"/>
      <c r="Q638" s="3"/>
      <c r="AC638" s="3"/>
      <c r="AD638" s="3"/>
      <c r="AH638" s="3"/>
      <c r="AI638" s="3"/>
      <c r="AJ638" s="3"/>
      <c r="AK638" s="3"/>
    </row>
    <row r="639">
      <c r="A639" s="3"/>
      <c r="B639" s="3"/>
      <c r="C639" s="3"/>
      <c r="D639" s="3"/>
      <c r="E639" s="3"/>
      <c r="F639" s="3"/>
      <c r="G639" s="3"/>
      <c r="H639" s="3"/>
      <c r="I639" s="3"/>
      <c r="J639" s="3"/>
      <c r="K639" s="3"/>
      <c r="L639" s="3"/>
      <c r="M639" s="3"/>
      <c r="N639" s="3"/>
      <c r="O639" s="3"/>
      <c r="P639" s="3"/>
      <c r="Q639" s="3"/>
      <c r="AC639" s="3"/>
      <c r="AD639" s="3"/>
      <c r="AH639" s="3"/>
      <c r="AI639" s="3"/>
      <c r="AJ639" s="3"/>
      <c r="AK639" s="3"/>
    </row>
    <row r="640">
      <c r="A640" s="3"/>
      <c r="B640" s="3"/>
      <c r="C640" s="3"/>
      <c r="D640" s="3"/>
      <c r="E640" s="3"/>
      <c r="F640" s="3"/>
      <c r="G640" s="3"/>
      <c r="H640" s="3"/>
      <c r="I640" s="3"/>
      <c r="J640" s="3"/>
      <c r="K640" s="3"/>
      <c r="L640" s="3"/>
      <c r="M640" s="3"/>
      <c r="N640" s="3"/>
      <c r="O640" s="3"/>
      <c r="P640" s="3"/>
      <c r="Q640" s="3"/>
      <c r="AC640" s="3"/>
      <c r="AD640" s="3"/>
      <c r="AH640" s="3"/>
      <c r="AI640" s="3"/>
      <c r="AJ640" s="3"/>
      <c r="AK640" s="3"/>
    </row>
    <row r="641">
      <c r="A641" s="3"/>
      <c r="B641" s="3"/>
      <c r="C641" s="3"/>
      <c r="D641" s="3"/>
      <c r="E641" s="3"/>
      <c r="F641" s="3"/>
      <c r="G641" s="3"/>
      <c r="H641" s="3"/>
      <c r="I641" s="3"/>
      <c r="J641" s="3"/>
      <c r="K641" s="3"/>
      <c r="L641" s="3"/>
      <c r="M641" s="3"/>
      <c r="N641" s="3"/>
      <c r="O641" s="3"/>
      <c r="P641" s="3"/>
      <c r="Q641" s="3"/>
      <c r="AC641" s="3"/>
      <c r="AD641" s="3"/>
      <c r="AH641" s="3"/>
      <c r="AI641" s="3"/>
      <c r="AJ641" s="3"/>
      <c r="AK641" s="3"/>
    </row>
    <row r="642">
      <c r="A642" s="3"/>
      <c r="B642" s="3"/>
      <c r="C642" s="3"/>
      <c r="D642" s="3"/>
      <c r="E642" s="3"/>
      <c r="F642" s="3"/>
      <c r="G642" s="3"/>
      <c r="H642" s="3"/>
      <c r="I642" s="3"/>
      <c r="J642" s="3"/>
      <c r="K642" s="3"/>
      <c r="L642" s="3"/>
      <c r="M642" s="3"/>
      <c r="N642" s="3"/>
      <c r="O642" s="3"/>
      <c r="P642" s="3"/>
      <c r="Q642" s="3"/>
      <c r="AC642" s="3"/>
      <c r="AD642" s="3"/>
      <c r="AH642" s="3"/>
      <c r="AI642" s="3"/>
      <c r="AJ642" s="3"/>
      <c r="AK642" s="3"/>
    </row>
    <row r="643">
      <c r="A643" s="3"/>
      <c r="B643" s="3"/>
      <c r="C643" s="3"/>
      <c r="D643" s="3"/>
      <c r="E643" s="3"/>
      <c r="F643" s="3"/>
      <c r="G643" s="3"/>
      <c r="H643" s="3"/>
      <c r="I643" s="3"/>
      <c r="J643" s="3"/>
      <c r="K643" s="3"/>
      <c r="L643" s="3"/>
      <c r="M643" s="3"/>
      <c r="N643" s="3"/>
      <c r="O643" s="3"/>
      <c r="P643" s="3"/>
      <c r="Q643" s="3"/>
      <c r="AC643" s="3"/>
      <c r="AD643" s="3"/>
      <c r="AH643" s="3"/>
      <c r="AI643" s="3"/>
      <c r="AJ643" s="3"/>
      <c r="AK643" s="3"/>
    </row>
    <row r="644">
      <c r="A644" s="3"/>
      <c r="B644" s="3"/>
      <c r="C644" s="3"/>
      <c r="D644" s="3"/>
      <c r="E644" s="3"/>
      <c r="F644" s="3"/>
      <c r="G644" s="3"/>
      <c r="H644" s="3"/>
      <c r="I644" s="3"/>
      <c r="J644" s="3"/>
      <c r="K644" s="3"/>
      <c r="L644" s="3"/>
      <c r="M644" s="3"/>
      <c r="N644" s="3"/>
      <c r="O644" s="3"/>
      <c r="P644" s="3"/>
      <c r="Q644" s="3"/>
      <c r="AC644" s="3"/>
      <c r="AD644" s="3"/>
      <c r="AH644" s="3"/>
      <c r="AI644" s="3"/>
      <c r="AJ644" s="3"/>
      <c r="AK644" s="3"/>
    </row>
    <row r="645">
      <c r="A645" s="3"/>
      <c r="B645" s="3"/>
      <c r="C645" s="3"/>
      <c r="D645" s="3"/>
      <c r="E645" s="3"/>
      <c r="F645" s="3"/>
      <c r="G645" s="3"/>
      <c r="H645" s="3"/>
      <c r="I645" s="3"/>
      <c r="J645" s="3"/>
      <c r="K645" s="3"/>
      <c r="L645" s="3"/>
      <c r="M645" s="3"/>
      <c r="N645" s="3"/>
      <c r="O645" s="3"/>
      <c r="P645" s="3"/>
      <c r="Q645" s="3"/>
      <c r="AC645" s="3"/>
      <c r="AD645" s="3"/>
      <c r="AH645" s="3"/>
      <c r="AI645" s="3"/>
      <c r="AJ645" s="3"/>
      <c r="AK645" s="3"/>
    </row>
    <row r="646">
      <c r="A646" s="3"/>
      <c r="B646" s="3"/>
      <c r="C646" s="3"/>
      <c r="D646" s="3"/>
      <c r="E646" s="3"/>
      <c r="F646" s="3"/>
      <c r="G646" s="3"/>
      <c r="H646" s="3"/>
      <c r="I646" s="3"/>
      <c r="J646" s="3"/>
      <c r="K646" s="3"/>
      <c r="L646" s="3"/>
      <c r="M646" s="3"/>
      <c r="N646" s="3"/>
      <c r="O646" s="3"/>
      <c r="P646" s="3"/>
      <c r="Q646" s="3"/>
      <c r="AC646" s="3"/>
      <c r="AD646" s="3"/>
      <c r="AH646" s="3"/>
      <c r="AI646" s="3"/>
      <c r="AJ646" s="3"/>
      <c r="AK646" s="3"/>
    </row>
    <row r="647">
      <c r="A647" s="3"/>
      <c r="B647" s="3"/>
      <c r="C647" s="3"/>
      <c r="D647" s="3"/>
      <c r="E647" s="3"/>
      <c r="F647" s="3"/>
      <c r="G647" s="3"/>
      <c r="H647" s="3"/>
      <c r="I647" s="3"/>
      <c r="J647" s="3"/>
      <c r="K647" s="3"/>
      <c r="L647" s="3"/>
      <c r="M647" s="3"/>
      <c r="N647" s="3"/>
      <c r="O647" s="3"/>
      <c r="P647" s="3"/>
      <c r="Q647" s="3"/>
      <c r="AC647" s="3"/>
      <c r="AD647" s="3"/>
      <c r="AH647" s="3"/>
      <c r="AI647" s="3"/>
      <c r="AJ647" s="3"/>
      <c r="AK647" s="3"/>
    </row>
    <row r="648">
      <c r="A648" s="3"/>
      <c r="B648" s="3"/>
      <c r="C648" s="3"/>
      <c r="D648" s="3"/>
      <c r="E648" s="3"/>
      <c r="F648" s="3"/>
      <c r="G648" s="3"/>
      <c r="H648" s="3"/>
      <c r="I648" s="3"/>
      <c r="J648" s="3"/>
      <c r="K648" s="3"/>
      <c r="L648" s="3"/>
      <c r="M648" s="3"/>
      <c r="N648" s="3"/>
      <c r="O648" s="3"/>
      <c r="P648" s="3"/>
      <c r="Q648" s="3"/>
      <c r="AC648" s="3"/>
      <c r="AD648" s="3"/>
      <c r="AH648" s="3"/>
      <c r="AI648" s="3"/>
      <c r="AJ648" s="3"/>
      <c r="AK648" s="3"/>
    </row>
    <row r="649">
      <c r="A649" s="3"/>
      <c r="B649" s="3"/>
      <c r="C649" s="3"/>
      <c r="D649" s="3"/>
      <c r="E649" s="3"/>
      <c r="F649" s="3"/>
      <c r="G649" s="3"/>
      <c r="H649" s="3"/>
      <c r="I649" s="3"/>
      <c r="J649" s="3"/>
      <c r="K649" s="3"/>
      <c r="L649" s="3"/>
      <c r="M649" s="3"/>
      <c r="N649" s="3"/>
      <c r="O649" s="3"/>
      <c r="P649" s="3"/>
      <c r="Q649" s="3"/>
      <c r="AC649" s="3"/>
      <c r="AD649" s="3"/>
      <c r="AH649" s="3"/>
      <c r="AI649" s="3"/>
      <c r="AJ649" s="3"/>
      <c r="AK649" s="3"/>
    </row>
    <row r="650">
      <c r="A650" s="3"/>
      <c r="B650" s="3"/>
      <c r="C650" s="3"/>
      <c r="D650" s="3"/>
      <c r="E650" s="3"/>
      <c r="F650" s="3"/>
      <c r="G650" s="3"/>
      <c r="H650" s="3"/>
      <c r="I650" s="3"/>
      <c r="J650" s="3"/>
      <c r="K650" s="3"/>
      <c r="L650" s="3"/>
      <c r="M650" s="3"/>
      <c r="N650" s="3"/>
      <c r="O650" s="3"/>
      <c r="P650" s="3"/>
      <c r="Q650" s="3"/>
      <c r="AC650" s="3"/>
      <c r="AD650" s="3"/>
      <c r="AH650" s="3"/>
      <c r="AI650" s="3"/>
      <c r="AJ650" s="3"/>
      <c r="AK650" s="3"/>
    </row>
    <row r="651">
      <c r="A651" s="3"/>
      <c r="B651" s="3"/>
      <c r="C651" s="3"/>
      <c r="D651" s="3"/>
      <c r="E651" s="3"/>
      <c r="F651" s="3"/>
      <c r="G651" s="3"/>
      <c r="H651" s="3"/>
      <c r="I651" s="3"/>
      <c r="J651" s="3"/>
      <c r="K651" s="3"/>
      <c r="L651" s="3"/>
      <c r="M651" s="3"/>
      <c r="N651" s="3"/>
      <c r="O651" s="3"/>
      <c r="P651" s="3"/>
      <c r="Q651" s="3"/>
      <c r="AC651" s="3"/>
      <c r="AD651" s="3"/>
      <c r="AH651" s="3"/>
      <c r="AI651" s="3"/>
      <c r="AJ651" s="3"/>
      <c r="AK651" s="3"/>
    </row>
    <row r="652">
      <c r="A652" s="3"/>
      <c r="B652" s="3"/>
      <c r="C652" s="3"/>
      <c r="D652" s="3"/>
      <c r="E652" s="3"/>
      <c r="F652" s="3"/>
      <c r="G652" s="3"/>
      <c r="H652" s="3"/>
      <c r="I652" s="3"/>
      <c r="J652" s="3"/>
      <c r="K652" s="3"/>
      <c r="L652" s="3"/>
      <c r="M652" s="3"/>
      <c r="N652" s="3"/>
      <c r="O652" s="3"/>
      <c r="P652" s="3"/>
      <c r="Q652" s="3"/>
      <c r="AC652" s="3"/>
      <c r="AD652" s="3"/>
      <c r="AH652" s="3"/>
      <c r="AI652" s="3"/>
      <c r="AJ652" s="3"/>
      <c r="AK652" s="3"/>
    </row>
    <row r="653">
      <c r="A653" s="3"/>
      <c r="B653" s="3"/>
      <c r="C653" s="3"/>
      <c r="D653" s="3"/>
      <c r="E653" s="3"/>
      <c r="F653" s="3"/>
      <c r="G653" s="3"/>
      <c r="H653" s="3"/>
      <c r="I653" s="3"/>
      <c r="J653" s="3"/>
      <c r="K653" s="3"/>
      <c r="L653" s="3"/>
      <c r="M653" s="3"/>
      <c r="N653" s="3"/>
      <c r="O653" s="3"/>
      <c r="P653" s="3"/>
      <c r="Q653" s="3"/>
      <c r="AC653" s="3"/>
      <c r="AD653" s="3"/>
      <c r="AH653" s="3"/>
      <c r="AI653" s="3"/>
      <c r="AJ653" s="3"/>
      <c r="AK653" s="3"/>
    </row>
    <row r="654">
      <c r="A654" s="3"/>
      <c r="B654" s="3"/>
      <c r="C654" s="3"/>
      <c r="D654" s="3"/>
      <c r="E654" s="3"/>
      <c r="F654" s="3"/>
      <c r="G654" s="3"/>
      <c r="H654" s="3"/>
      <c r="I654" s="3"/>
      <c r="J654" s="3"/>
      <c r="K654" s="3"/>
      <c r="L654" s="3"/>
      <c r="M654" s="3"/>
      <c r="N654" s="3"/>
      <c r="O654" s="3"/>
      <c r="P654" s="3"/>
      <c r="Q654" s="3"/>
      <c r="AC654" s="3"/>
      <c r="AD654" s="3"/>
      <c r="AH654" s="3"/>
      <c r="AI654" s="3"/>
      <c r="AJ654" s="3"/>
      <c r="AK654" s="3"/>
    </row>
    <row r="655">
      <c r="A655" s="3"/>
      <c r="B655" s="3"/>
      <c r="C655" s="3"/>
      <c r="D655" s="3"/>
      <c r="E655" s="3"/>
      <c r="F655" s="3"/>
      <c r="G655" s="3"/>
      <c r="H655" s="3"/>
      <c r="I655" s="3"/>
      <c r="J655" s="3"/>
      <c r="K655" s="3"/>
      <c r="L655" s="3"/>
      <c r="M655" s="3"/>
      <c r="N655" s="3"/>
      <c r="O655" s="3"/>
      <c r="P655" s="3"/>
      <c r="Q655" s="3"/>
      <c r="AC655" s="3"/>
      <c r="AD655" s="3"/>
      <c r="AH655" s="3"/>
      <c r="AI655" s="3"/>
      <c r="AJ655" s="3"/>
      <c r="AK655" s="3"/>
    </row>
    <row r="656">
      <c r="A656" s="3"/>
      <c r="B656" s="3"/>
      <c r="C656" s="3"/>
      <c r="D656" s="3"/>
      <c r="E656" s="3"/>
      <c r="F656" s="3"/>
      <c r="G656" s="3"/>
      <c r="H656" s="3"/>
      <c r="I656" s="3"/>
      <c r="J656" s="3"/>
      <c r="K656" s="3"/>
      <c r="L656" s="3"/>
      <c r="M656" s="3"/>
      <c r="N656" s="3"/>
      <c r="O656" s="3"/>
      <c r="P656" s="3"/>
      <c r="Q656" s="3"/>
      <c r="AC656" s="3"/>
      <c r="AD656" s="3"/>
      <c r="AH656" s="3"/>
      <c r="AI656" s="3"/>
      <c r="AJ656" s="3"/>
      <c r="AK656" s="3"/>
    </row>
    <row r="657">
      <c r="A657" s="3"/>
      <c r="B657" s="3"/>
      <c r="C657" s="3"/>
      <c r="D657" s="3"/>
      <c r="E657" s="3"/>
      <c r="F657" s="3"/>
      <c r="G657" s="3"/>
      <c r="H657" s="3"/>
      <c r="I657" s="3"/>
      <c r="J657" s="3"/>
      <c r="K657" s="3"/>
      <c r="L657" s="3"/>
      <c r="M657" s="3"/>
      <c r="N657" s="3"/>
      <c r="O657" s="3"/>
      <c r="P657" s="3"/>
      <c r="Q657" s="3"/>
      <c r="AC657" s="3"/>
      <c r="AD657" s="3"/>
      <c r="AH657" s="3"/>
      <c r="AI657" s="3"/>
      <c r="AJ657" s="3"/>
      <c r="AK657" s="3"/>
    </row>
    <row r="658">
      <c r="A658" s="3"/>
      <c r="B658" s="3"/>
      <c r="C658" s="3"/>
      <c r="D658" s="3"/>
      <c r="E658" s="3"/>
      <c r="F658" s="3"/>
      <c r="G658" s="3"/>
      <c r="H658" s="3"/>
      <c r="I658" s="3"/>
      <c r="J658" s="3"/>
      <c r="K658" s="3"/>
      <c r="L658" s="3"/>
      <c r="M658" s="3"/>
      <c r="N658" s="3"/>
      <c r="O658" s="3"/>
      <c r="P658" s="3"/>
      <c r="Q658" s="3"/>
      <c r="AC658" s="3"/>
      <c r="AD658" s="3"/>
      <c r="AH658" s="3"/>
      <c r="AI658" s="3"/>
      <c r="AJ658" s="3"/>
      <c r="AK658" s="3"/>
    </row>
    <row r="659">
      <c r="A659" s="3"/>
      <c r="B659" s="3"/>
      <c r="C659" s="3"/>
      <c r="D659" s="3"/>
      <c r="E659" s="3"/>
      <c r="F659" s="3"/>
      <c r="G659" s="3"/>
      <c r="H659" s="3"/>
      <c r="I659" s="3"/>
      <c r="J659" s="3"/>
      <c r="K659" s="3"/>
      <c r="L659" s="3"/>
      <c r="M659" s="3"/>
      <c r="N659" s="3"/>
      <c r="O659" s="3"/>
      <c r="P659" s="3"/>
      <c r="Q659" s="3"/>
      <c r="AC659" s="3"/>
      <c r="AD659" s="3"/>
      <c r="AH659" s="3"/>
      <c r="AI659" s="3"/>
      <c r="AJ659" s="3"/>
      <c r="AK659" s="3"/>
    </row>
    <row r="660">
      <c r="A660" s="3"/>
      <c r="B660" s="3"/>
      <c r="C660" s="3"/>
      <c r="D660" s="3"/>
      <c r="E660" s="3"/>
      <c r="F660" s="3"/>
      <c r="G660" s="3"/>
      <c r="H660" s="3"/>
      <c r="I660" s="3"/>
      <c r="J660" s="3"/>
      <c r="K660" s="3"/>
      <c r="L660" s="3"/>
      <c r="M660" s="3"/>
      <c r="N660" s="3"/>
      <c r="O660" s="3"/>
      <c r="P660" s="3"/>
      <c r="Q660" s="3"/>
      <c r="AC660" s="3"/>
      <c r="AD660" s="3"/>
      <c r="AH660" s="3"/>
      <c r="AI660" s="3"/>
      <c r="AJ660" s="3"/>
      <c r="AK660" s="3"/>
    </row>
    <row r="661">
      <c r="A661" s="3"/>
      <c r="B661" s="3"/>
      <c r="C661" s="3"/>
      <c r="D661" s="3"/>
      <c r="E661" s="3"/>
      <c r="F661" s="3"/>
      <c r="G661" s="3"/>
      <c r="H661" s="3"/>
      <c r="I661" s="3"/>
      <c r="J661" s="3"/>
      <c r="K661" s="3"/>
      <c r="L661" s="3"/>
      <c r="M661" s="3"/>
      <c r="N661" s="3"/>
      <c r="O661" s="3"/>
      <c r="P661" s="3"/>
      <c r="Q661" s="3"/>
      <c r="AC661" s="3"/>
      <c r="AD661" s="3"/>
      <c r="AH661" s="3"/>
      <c r="AI661" s="3"/>
      <c r="AJ661" s="3"/>
      <c r="AK661" s="3"/>
    </row>
    <row r="662">
      <c r="A662" s="3"/>
      <c r="B662" s="3"/>
      <c r="C662" s="3"/>
      <c r="D662" s="3"/>
      <c r="E662" s="3"/>
      <c r="F662" s="3"/>
      <c r="G662" s="3"/>
      <c r="H662" s="3"/>
      <c r="I662" s="3"/>
      <c r="J662" s="3"/>
      <c r="K662" s="3"/>
      <c r="L662" s="3"/>
      <c r="M662" s="3"/>
      <c r="N662" s="3"/>
      <c r="O662" s="3"/>
      <c r="P662" s="3"/>
      <c r="Q662" s="3"/>
      <c r="AC662" s="3"/>
      <c r="AD662" s="3"/>
      <c r="AH662" s="3"/>
      <c r="AI662" s="3"/>
      <c r="AJ662" s="3"/>
      <c r="AK662" s="3"/>
    </row>
    <row r="663">
      <c r="A663" s="3"/>
      <c r="B663" s="3"/>
      <c r="C663" s="3"/>
      <c r="D663" s="3"/>
      <c r="E663" s="3"/>
      <c r="F663" s="3"/>
      <c r="G663" s="3"/>
      <c r="H663" s="3"/>
      <c r="I663" s="3"/>
      <c r="J663" s="3"/>
      <c r="K663" s="3"/>
      <c r="L663" s="3"/>
      <c r="M663" s="3"/>
      <c r="N663" s="3"/>
      <c r="O663" s="3"/>
      <c r="P663" s="3"/>
      <c r="Q663" s="3"/>
      <c r="AC663" s="3"/>
      <c r="AD663" s="3"/>
      <c r="AH663" s="3"/>
      <c r="AI663" s="3"/>
      <c r="AJ663" s="3"/>
      <c r="AK663" s="3"/>
    </row>
    <row r="664">
      <c r="A664" s="3"/>
      <c r="B664" s="3"/>
      <c r="C664" s="3"/>
      <c r="D664" s="3"/>
      <c r="E664" s="3"/>
      <c r="F664" s="3"/>
      <c r="G664" s="3"/>
      <c r="H664" s="3"/>
      <c r="I664" s="3"/>
      <c r="J664" s="3"/>
      <c r="K664" s="3"/>
      <c r="L664" s="3"/>
      <c r="M664" s="3"/>
      <c r="N664" s="3"/>
      <c r="O664" s="3"/>
      <c r="P664" s="3"/>
      <c r="Q664" s="3"/>
      <c r="AC664" s="3"/>
      <c r="AD664" s="3"/>
      <c r="AH664" s="3"/>
      <c r="AI664" s="3"/>
      <c r="AJ664" s="3"/>
      <c r="AK664" s="3"/>
    </row>
    <row r="665">
      <c r="A665" s="3"/>
      <c r="B665" s="3"/>
      <c r="C665" s="3"/>
      <c r="D665" s="3"/>
      <c r="E665" s="3"/>
      <c r="F665" s="3"/>
      <c r="G665" s="3"/>
      <c r="H665" s="3"/>
      <c r="I665" s="3"/>
      <c r="J665" s="3"/>
      <c r="K665" s="3"/>
      <c r="L665" s="3"/>
      <c r="M665" s="3"/>
      <c r="N665" s="3"/>
      <c r="O665" s="3"/>
      <c r="P665" s="3"/>
      <c r="Q665" s="3"/>
      <c r="AC665" s="3"/>
      <c r="AD665" s="3"/>
      <c r="AH665" s="3"/>
      <c r="AI665" s="3"/>
      <c r="AJ665" s="3"/>
      <c r="AK665" s="3"/>
    </row>
    <row r="666">
      <c r="A666" s="3"/>
      <c r="B666" s="3"/>
      <c r="C666" s="3"/>
      <c r="D666" s="3"/>
      <c r="E666" s="3"/>
      <c r="F666" s="3"/>
      <c r="G666" s="3"/>
      <c r="H666" s="3"/>
      <c r="I666" s="3"/>
      <c r="J666" s="3"/>
      <c r="K666" s="3"/>
      <c r="L666" s="3"/>
      <c r="M666" s="3"/>
      <c r="N666" s="3"/>
      <c r="O666" s="3"/>
      <c r="P666" s="3"/>
      <c r="Q666" s="3"/>
      <c r="AC666" s="3"/>
      <c r="AD666" s="3"/>
      <c r="AH666" s="3"/>
      <c r="AI666" s="3"/>
      <c r="AJ666" s="3"/>
      <c r="AK666" s="3"/>
    </row>
    <row r="667">
      <c r="A667" s="3"/>
      <c r="B667" s="3"/>
      <c r="C667" s="3"/>
      <c r="D667" s="3"/>
      <c r="E667" s="3"/>
      <c r="F667" s="3"/>
      <c r="G667" s="3"/>
      <c r="H667" s="3"/>
      <c r="I667" s="3"/>
      <c r="J667" s="3"/>
      <c r="K667" s="3"/>
      <c r="L667" s="3"/>
      <c r="M667" s="3"/>
      <c r="N667" s="3"/>
      <c r="O667" s="3"/>
      <c r="P667" s="3"/>
      <c r="Q667" s="3"/>
      <c r="AC667" s="3"/>
      <c r="AD667" s="3"/>
      <c r="AH667" s="3"/>
      <c r="AI667" s="3"/>
      <c r="AJ667" s="3"/>
      <c r="AK667" s="3"/>
    </row>
    <row r="668">
      <c r="A668" s="3"/>
      <c r="B668" s="3"/>
      <c r="C668" s="3"/>
      <c r="D668" s="3"/>
      <c r="E668" s="3"/>
      <c r="F668" s="3"/>
      <c r="G668" s="3"/>
      <c r="H668" s="3"/>
      <c r="I668" s="3"/>
      <c r="J668" s="3"/>
      <c r="K668" s="3"/>
      <c r="L668" s="3"/>
      <c r="M668" s="3"/>
      <c r="N668" s="3"/>
      <c r="O668" s="3"/>
      <c r="P668" s="3"/>
      <c r="Q668" s="3"/>
      <c r="AC668" s="3"/>
      <c r="AD668" s="3"/>
      <c r="AH668" s="3"/>
      <c r="AI668" s="3"/>
      <c r="AJ668" s="3"/>
      <c r="AK668" s="3"/>
    </row>
    <row r="669">
      <c r="A669" s="3"/>
      <c r="B669" s="3"/>
      <c r="C669" s="3"/>
      <c r="D669" s="3"/>
      <c r="E669" s="3"/>
      <c r="F669" s="3"/>
      <c r="G669" s="3"/>
      <c r="H669" s="3"/>
      <c r="I669" s="3"/>
      <c r="J669" s="3"/>
      <c r="K669" s="3"/>
      <c r="L669" s="3"/>
      <c r="M669" s="3"/>
      <c r="N669" s="3"/>
      <c r="O669" s="3"/>
      <c r="P669" s="3"/>
      <c r="Q669" s="3"/>
      <c r="AC669" s="3"/>
      <c r="AD669" s="3"/>
      <c r="AH669" s="3"/>
      <c r="AI669" s="3"/>
      <c r="AJ669" s="3"/>
      <c r="AK669" s="3"/>
    </row>
    <row r="670">
      <c r="A670" s="3"/>
      <c r="B670" s="3"/>
      <c r="C670" s="3"/>
      <c r="D670" s="3"/>
      <c r="E670" s="3"/>
      <c r="F670" s="3"/>
      <c r="G670" s="3"/>
      <c r="H670" s="3"/>
      <c r="I670" s="3"/>
      <c r="J670" s="3"/>
      <c r="K670" s="3"/>
      <c r="L670" s="3"/>
      <c r="M670" s="3"/>
      <c r="N670" s="3"/>
      <c r="O670" s="3"/>
      <c r="P670" s="3"/>
      <c r="Q670" s="3"/>
      <c r="AC670" s="3"/>
      <c r="AD670" s="3"/>
      <c r="AH670" s="3"/>
      <c r="AI670" s="3"/>
      <c r="AJ670" s="3"/>
      <c r="AK670" s="3"/>
    </row>
    <row r="671">
      <c r="A671" s="3"/>
      <c r="B671" s="3"/>
      <c r="C671" s="3"/>
      <c r="D671" s="3"/>
      <c r="E671" s="3"/>
      <c r="F671" s="3"/>
      <c r="G671" s="3"/>
      <c r="H671" s="3"/>
      <c r="I671" s="3"/>
      <c r="J671" s="3"/>
      <c r="K671" s="3"/>
      <c r="L671" s="3"/>
      <c r="M671" s="3"/>
      <c r="N671" s="3"/>
      <c r="O671" s="3"/>
      <c r="P671" s="3"/>
      <c r="Q671" s="3"/>
      <c r="AC671" s="3"/>
      <c r="AD671" s="3"/>
      <c r="AH671" s="3"/>
      <c r="AI671" s="3"/>
      <c r="AJ671" s="3"/>
      <c r="AK671" s="3"/>
    </row>
    <row r="672">
      <c r="A672" s="3"/>
      <c r="B672" s="3"/>
      <c r="C672" s="3"/>
      <c r="D672" s="3"/>
      <c r="E672" s="3"/>
      <c r="F672" s="3"/>
      <c r="G672" s="3"/>
      <c r="H672" s="3"/>
      <c r="I672" s="3"/>
      <c r="J672" s="3"/>
      <c r="K672" s="3"/>
      <c r="L672" s="3"/>
      <c r="M672" s="3"/>
      <c r="N672" s="3"/>
      <c r="O672" s="3"/>
      <c r="P672" s="3"/>
      <c r="Q672" s="3"/>
      <c r="AC672" s="3"/>
      <c r="AD672" s="3"/>
      <c r="AH672" s="3"/>
      <c r="AI672" s="3"/>
      <c r="AJ672" s="3"/>
      <c r="AK672" s="3"/>
    </row>
    <row r="673">
      <c r="A673" s="3"/>
      <c r="B673" s="3"/>
      <c r="C673" s="3"/>
      <c r="D673" s="3"/>
      <c r="E673" s="3"/>
      <c r="F673" s="3"/>
      <c r="G673" s="3"/>
      <c r="H673" s="3"/>
      <c r="I673" s="3"/>
      <c r="J673" s="3"/>
      <c r="K673" s="3"/>
      <c r="L673" s="3"/>
      <c r="M673" s="3"/>
      <c r="N673" s="3"/>
      <c r="O673" s="3"/>
      <c r="P673" s="3"/>
      <c r="Q673" s="3"/>
      <c r="AC673" s="3"/>
      <c r="AD673" s="3"/>
      <c r="AH673" s="3"/>
      <c r="AI673" s="3"/>
      <c r="AJ673" s="3"/>
      <c r="AK673" s="3"/>
    </row>
    <row r="674">
      <c r="A674" s="3"/>
      <c r="B674" s="3"/>
      <c r="C674" s="3"/>
      <c r="D674" s="3"/>
      <c r="E674" s="3"/>
      <c r="F674" s="3"/>
      <c r="G674" s="3"/>
      <c r="H674" s="3"/>
      <c r="I674" s="3"/>
      <c r="J674" s="3"/>
      <c r="K674" s="3"/>
      <c r="L674" s="3"/>
      <c r="M674" s="3"/>
      <c r="N674" s="3"/>
      <c r="O674" s="3"/>
      <c r="P674" s="3"/>
      <c r="Q674" s="3"/>
      <c r="AC674" s="3"/>
      <c r="AD674" s="3"/>
      <c r="AH674" s="3"/>
      <c r="AI674" s="3"/>
      <c r="AJ674" s="3"/>
      <c r="AK674" s="3"/>
    </row>
    <row r="675">
      <c r="A675" s="3"/>
      <c r="B675" s="3"/>
      <c r="C675" s="3"/>
      <c r="D675" s="3"/>
      <c r="E675" s="3"/>
      <c r="F675" s="3"/>
      <c r="G675" s="3"/>
      <c r="H675" s="3"/>
      <c r="I675" s="3"/>
      <c r="J675" s="3"/>
      <c r="K675" s="3"/>
      <c r="L675" s="3"/>
      <c r="M675" s="3"/>
      <c r="N675" s="3"/>
      <c r="O675" s="3"/>
      <c r="P675" s="3"/>
      <c r="Q675" s="3"/>
      <c r="AC675" s="3"/>
      <c r="AD675" s="3"/>
      <c r="AH675" s="3"/>
      <c r="AI675" s="3"/>
      <c r="AJ675" s="3"/>
      <c r="AK675" s="3"/>
    </row>
    <row r="676">
      <c r="A676" s="3"/>
      <c r="B676" s="3"/>
      <c r="C676" s="3"/>
      <c r="D676" s="3"/>
      <c r="E676" s="3"/>
      <c r="F676" s="3"/>
      <c r="G676" s="3"/>
      <c r="H676" s="3"/>
      <c r="I676" s="3"/>
      <c r="J676" s="3"/>
      <c r="K676" s="3"/>
      <c r="L676" s="3"/>
      <c r="M676" s="3"/>
      <c r="N676" s="3"/>
      <c r="O676" s="3"/>
      <c r="P676" s="3"/>
      <c r="Q676" s="3"/>
      <c r="AC676" s="3"/>
      <c r="AD676" s="3"/>
      <c r="AH676" s="3"/>
      <c r="AI676" s="3"/>
      <c r="AJ676" s="3"/>
      <c r="AK676" s="3"/>
    </row>
    <row r="677">
      <c r="A677" s="3"/>
      <c r="B677" s="3"/>
      <c r="C677" s="3"/>
      <c r="D677" s="3"/>
      <c r="E677" s="3"/>
      <c r="F677" s="3"/>
      <c r="G677" s="3"/>
      <c r="H677" s="3"/>
      <c r="I677" s="3"/>
      <c r="J677" s="3"/>
      <c r="K677" s="3"/>
      <c r="L677" s="3"/>
      <c r="M677" s="3"/>
      <c r="N677" s="3"/>
      <c r="O677" s="3"/>
      <c r="P677" s="3"/>
      <c r="Q677" s="3"/>
      <c r="AC677" s="3"/>
      <c r="AD677" s="3"/>
      <c r="AH677" s="3"/>
      <c r="AI677" s="3"/>
      <c r="AJ677" s="3"/>
      <c r="AK677" s="3"/>
    </row>
    <row r="678">
      <c r="A678" s="3"/>
      <c r="B678" s="3"/>
      <c r="C678" s="3"/>
      <c r="D678" s="3"/>
      <c r="E678" s="3"/>
      <c r="F678" s="3"/>
      <c r="G678" s="3"/>
      <c r="H678" s="3"/>
      <c r="I678" s="3"/>
      <c r="J678" s="3"/>
      <c r="K678" s="3"/>
      <c r="L678" s="3"/>
      <c r="M678" s="3"/>
      <c r="N678" s="3"/>
      <c r="O678" s="3"/>
      <c r="P678" s="3"/>
      <c r="Q678" s="3"/>
      <c r="AC678" s="3"/>
      <c r="AD678" s="3"/>
      <c r="AH678" s="3"/>
      <c r="AI678" s="3"/>
      <c r="AJ678" s="3"/>
      <c r="AK678" s="3"/>
    </row>
    <row r="679">
      <c r="A679" s="3"/>
      <c r="B679" s="3"/>
      <c r="C679" s="3"/>
      <c r="D679" s="3"/>
      <c r="E679" s="3"/>
      <c r="F679" s="3"/>
      <c r="G679" s="3"/>
      <c r="H679" s="3"/>
      <c r="I679" s="3"/>
      <c r="J679" s="3"/>
      <c r="K679" s="3"/>
      <c r="L679" s="3"/>
      <c r="M679" s="3"/>
      <c r="N679" s="3"/>
      <c r="O679" s="3"/>
      <c r="P679" s="3"/>
      <c r="Q679" s="3"/>
      <c r="AC679" s="3"/>
      <c r="AD679" s="3"/>
      <c r="AH679" s="3"/>
      <c r="AI679" s="3"/>
      <c r="AJ679" s="3"/>
      <c r="AK679" s="3"/>
    </row>
    <row r="680">
      <c r="A680" s="3"/>
      <c r="B680" s="3"/>
      <c r="C680" s="3"/>
      <c r="D680" s="3"/>
      <c r="E680" s="3"/>
      <c r="F680" s="3"/>
      <c r="G680" s="3"/>
      <c r="H680" s="3"/>
      <c r="I680" s="3"/>
      <c r="J680" s="3"/>
      <c r="K680" s="3"/>
      <c r="L680" s="3"/>
      <c r="M680" s="3"/>
      <c r="N680" s="3"/>
      <c r="O680" s="3"/>
      <c r="P680" s="3"/>
      <c r="Q680" s="3"/>
      <c r="AC680" s="3"/>
      <c r="AD680" s="3"/>
      <c r="AH680" s="3"/>
      <c r="AI680" s="3"/>
      <c r="AJ680" s="3"/>
      <c r="AK680" s="3"/>
    </row>
    <row r="681">
      <c r="A681" s="3"/>
      <c r="B681" s="3"/>
      <c r="C681" s="3"/>
      <c r="D681" s="3"/>
      <c r="E681" s="3"/>
      <c r="F681" s="3"/>
      <c r="G681" s="3"/>
      <c r="H681" s="3"/>
      <c r="I681" s="3"/>
      <c r="J681" s="3"/>
      <c r="K681" s="3"/>
      <c r="L681" s="3"/>
      <c r="M681" s="3"/>
      <c r="N681" s="3"/>
      <c r="O681" s="3"/>
      <c r="P681" s="3"/>
      <c r="Q681" s="3"/>
      <c r="AC681" s="3"/>
      <c r="AD681" s="3"/>
      <c r="AH681" s="3"/>
      <c r="AI681" s="3"/>
      <c r="AJ681" s="3"/>
      <c r="AK681" s="3"/>
    </row>
    <row r="682">
      <c r="A682" s="3"/>
      <c r="B682" s="3"/>
      <c r="C682" s="3"/>
      <c r="D682" s="3"/>
      <c r="E682" s="3"/>
      <c r="F682" s="3"/>
      <c r="G682" s="3"/>
      <c r="H682" s="3"/>
      <c r="I682" s="3"/>
      <c r="J682" s="3"/>
      <c r="K682" s="3"/>
      <c r="L682" s="3"/>
      <c r="M682" s="3"/>
      <c r="N682" s="3"/>
      <c r="O682" s="3"/>
      <c r="P682" s="3"/>
      <c r="Q682" s="3"/>
      <c r="AC682" s="3"/>
      <c r="AD682" s="3"/>
      <c r="AH682" s="3"/>
      <c r="AI682" s="3"/>
      <c r="AJ682" s="3"/>
      <c r="AK682" s="3"/>
    </row>
    <row r="683">
      <c r="A683" s="3"/>
      <c r="B683" s="3"/>
      <c r="C683" s="3"/>
      <c r="D683" s="3"/>
      <c r="E683" s="3"/>
      <c r="F683" s="3"/>
      <c r="G683" s="3"/>
      <c r="H683" s="3"/>
      <c r="I683" s="3"/>
      <c r="J683" s="3"/>
      <c r="K683" s="3"/>
      <c r="L683" s="3"/>
      <c r="M683" s="3"/>
      <c r="N683" s="3"/>
      <c r="O683" s="3"/>
      <c r="P683" s="3"/>
      <c r="Q683" s="3"/>
      <c r="AC683" s="3"/>
      <c r="AD683" s="3"/>
      <c r="AH683" s="3"/>
      <c r="AI683" s="3"/>
      <c r="AJ683" s="3"/>
      <c r="AK683" s="3"/>
    </row>
    <row r="684">
      <c r="A684" s="3"/>
      <c r="B684" s="3"/>
      <c r="C684" s="3"/>
      <c r="D684" s="3"/>
      <c r="E684" s="3"/>
      <c r="F684" s="3"/>
      <c r="G684" s="3"/>
      <c r="H684" s="3"/>
      <c r="I684" s="3"/>
      <c r="J684" s="3"/>
      <c r="K684" s="3"/>
      <c r="L684" s="3"/>
      <c r="M684" s="3"/>
      <c r="N684" s="3"/>
      <c r="O684" s="3"/>
      <c r="P684" s="3"/>
      <c r="Q684" s="3"/>
      <c r="AC684" s="3"/>
      <c r="AD684" s="3"/>
      <c r="AH684" s="3"/>
      <c r="AI684" s="3"/>
      <c r="AJ684" s="3"/>
      <c r="AK684" s="3"/>
    </row>
    <row r="685">
      <c r="A685" s="3"/>
      <c r="B685" s="3"/>
      <c r="C685" s="3"/>
      <c r="D685" s="3"/>
      <c r="E685" s="3"/>
      <c r="F685" s="3"/>
      <c r="G685" s="3"/>
      <c r="H685" s="3"/>
      <c r="I685" s="3"/>
      <c r="J685" s="3"/>
      <c r="K685" s="3"/>
      <c r="L685" s="3"/>
      <c r="M685" s="3"/>
      <c r="N685" s="3"/>
      <c r="O685" s="3"/>
      <c r="P685" s="3"/>
      <c r="Q685" s="3"/>
      <c r="AC685" s="3"/>
      <c r="AD685" s="3"/>
      <c r="AH685" s="3"/>
      <c r="AI685" s="3"/>
      <c r="AJ685" s="3"/>
      <c r="AK685" s="3"/>
    </row>
    <row r="686">
      <c r="A686" s="3"/>
      <c r="B686" s="3"/>
      <c r="C686" s="3"/>
      <c r="D686" s="3"/>
      <c r="E686" s="3"/>
      <c r="F686" s="3"/>
      <c r="G686" s="3"/>
      <c r="H686" s="3"/>
      <c r="I686" s="3"/>
      <c r="J686" s="3"/>
      <c r="K686" s="3"/>
      <c r="L686" s="3"/>
      <c r="M686" s="3"/>
      <c r="N686" s="3"/>
      <c r="O686" s="3"/>
      <c r="P686" s="3"/>
      <c r="Q686" s="3"/>
      <c r="AC686" s="3"/>
      <c r="AD686" s="3"/>
      <c r="AH686" s="3"/>
      <c r="AI686" s="3"/>
      <c r="AJ686" s="3"/>
      <c r="AK686" s="3"/>
    </row>
    <row r="687">
      <c r="A687" s="3"/>
      <c r="B687" s="3"/>
      <c r="C687" s="3"/>
      <c r="D687" s="3"/>
      <c r="E687" s="3"/>
      <c r="F687" s="3"/>
      <c r="G687" s="3"/>
      <c r="H687" s="3"/>
      <c r="I687" s="3"/>
      <c r="J687" s="3"/>
      <c r="K687" s="3"/>
      <c r="L687" s="3"/>
      <c r="M687" s="3"/>
      <c r="N687" s="3"/>
      <c r="O687" s="3"/>
      <c r="P687" s="3"/>
      <c r="Q687" s="3"/>
      <c r="AC687" s="3"/>
      <c r="AD687" s="3"/>
      <c r="AH687" s="3"/>
      <c r="AI687" s="3"/>
      <c r="AJ687" s="3"/>
      <c r="AK687" s="3"/>
    </row>
    <row r="688">
      <c r="A688" s="3"/>
      <c r="B688" s="3"/>
      <c r="C688" s="3"/>
      <c r="D688" s="3"/>
      <c r="E688" s="3"/>
      <c r="F688" s="3"/>
      <c r="G688" s="3"/>
      <c r="H688" s="3"/>
      <c r="I688" s="3"/>
      <c r="J688" s="3"/>
      <c r="K688" s="3"/>
      <c r="L688" s="3"/>
      <c r="M688" s="3"/>
      <c r="N688" s="3"/>
      <c r="O688" s="3"/>
      <c r="P688" s="3"/>
      <c r="Q688" s="3"/>
      <c r="AC688" s="3"/>
      <c r="AD688" s="3"/>
      <c r="AH688" s="3"/>
      <c r="AI688" s="3"/>
      <c r="AJ688" s="3"/>
      <c r="AK688" s="3"/>
    </row>
    <row r="689">
      <c r="A689" s="3"/>
      <c r="B689" s="3"/>
      <c r="C689" s="3"/>
      <c r="D689" s="3"/>
      <c r="E689" s="3"/>
      <c r="F689" s="3"/>
      <c r="G689" s="3"/>
      <c r="H689" s="3"/>
      <c r="I689" s="3"/>
      <c r="J689" s="3"/>
      <c r="K689" s="3"/>
      <c r="L689" s="3"/>
      <c r="M689" s="3"/>
      <c r="N689" s="3"/>
      <c r="O689" s="3"/>
      <c r="P689" s="3"/>
      <c r="Q689" s="3"/>
      <c r="AC689" s="3"/>
      <c r="AD689" s="3"/>
      <c r="AH689" s="3"/>
      <c r="AI689" s="3"/>
      <c r="AJ689" s="3"/>
      <c r="AK689" s="3"/>
    </row>
    <row r="690">
      <c r="A690" s="3"/>
      <c r="B690" s="3"/>
      <c r="C690" s="3"/>
      <c r="D690" s="3"/>
      <c r="E690" s="3"/>
      <c r="F690" s="3"/>
      <c r="G690" s="3"/>
      <c r="H690" s="3"/>
      <c r="I690" s="3"/>
      <c r="J690" s="3"/>
      <c r="K690" s="3"/>
      <c r="L690" s="3"/>
      <c r="M690" s="3"/>
      <c r="N690" s="3"/>
      <c r="O690" s="3"/>
      <c r="P690" s="3"/>
      <c r="Q690" s="3"/>
      <c r="AC690" s="3"/>
      <c r="AD690" s="3"/>
      <c r="AH690" s="3"/>
      <c r="AI690" s="3"/>
      <c r="AJ690" s="3"/>
      <c r="AK690" s="3"/>
    </row>
    <row r="691">
      <c r="A691" s="3"/>
      <c r="B691" s="3"/>
      <c r="C691" s="3"/>
      <c r="D691" s="3"/>
      <c r="E691" s="3"/>
      <c r="F691" s="3"/>
      <c r="G691" s="3"/>
      <c r="H691" s="3"/>
      <c r="I691" s="3"/>
      <c r="J691" s="3"/>
      <c r="K691" s="3"/>
      <c r="L691" s="3"/>
      <c r="M691" s="3"/>
      <c r="N691" s="3"/>
      <c r="O691" s="3"/>
      <c r="P691" s="3"/>
      <c r="Q691" s="3"/>
      <c r="AC691" s="3"/>
      <c r="AD691" s="3"/>
      <c r="AH691" s="3"/>
      <c r="AI691" s="3"/>
      <c r="AJ691" s="3"/>
      <c r="AK691" s="3"/>
    </row>
    <row r="692">
      <c r="A692" s="3"/>
      <c r="B692" s="3"/>
      <c r="C692" s="3"/>
      <c r="D692" s="3"/>
      <c r="E692" s="3"/>
      <c r="F692" s="3"/>
      <c r="G692" s="3"/>
      <c r="H692" s="3"/>
      <c r="I692" s="3"/>
      <c r="J692" s="3"/>
      <c r="K692" s="3"/>
      <c r="L692" s="3"/>
      <c r="M692" s="3"/>
      <c r="N692" s="3"/>
      <c r="O692" s="3"/>
      <c r="P692" s="3"/>
      <c r="Q692" s="3"/>
      <c r="AC692" s="3"/>
      <c r="AD692" s="3"/>
      <c r="AH692" s="3"/>
      <c r="AI692" s="3"/>
      <c r="AJ692" s="3"/>
      <c r="AK692" s="3"/>
    </row>
    <row r="693">
      <c r="A693" s="3"/>
      <c r="B693" s="3"/>
      <c r="C693" s="3"/>
      <c r="D693" s="3"/>
      <c r="E693" s="3"/>
      <c r="F693" s="3"/>
      <c r="G693" s="3"/>
      <c r="H693" s="3"/>
      <c r="I693" s="3"/>
      <c r="J693" s="3"/>
      <c r="K693" s="3"/>
      <c r="L693" s="3"/>
      <c r="M693" s="3"/>
      <c r="N693" s="3"/>
      <c r="O693" s="3"/>
      <c r="P693" s="3"/>
      <c r="Q693" s="3"/>
      <c r="AC693" s="3"/>
      <c r="AD693" s="3"/>
      <c r="AH693" s="3"/>
      <c r="AI693" s="3"/>
      <c r="AJ693" s="3"/>
      <c r="AK693" s="3"/>
    </row>
    <row r="694">
      <c r="A694" s="3"/>
      <c r="B694" s="3"/>
      <c r="C694" s="3"/>
      <c r="D694" s="3"/>
      <c r="E694" s="3"/>
      <c r="F694" s="3"/>
      <c r="G694" s="3"/>
      <c r="H694" s="3"/>
      <c r="I694" s="3"/>
      <c r="J694" s="3"/>
      <c r="K694" s="3"/>
      <c r="L694" s="3"/>
      <c r="M694" s="3"/>
      <c r="N694" s="3"/>
      <c r="O694" s="3"/>
      <c r="P694" s="3"/>
      <c r="Q694" s="3"/>
      <c r="AC694" s="3"/>
      <c r="AD694" s="3"/>
      <c r="AH694" s="3"/>
      <c r="AI694" s="3"/>
      <c r="AJ694" s="3"/>
      <c r="AK694" s="3"/>
    </row>
    <row r="695">
      <c r="A695" s="3"/>
      <c r="B695" s="3"/>
      <c r="C695" s="3"/>
      <c r="D695" s="3"/>
      <c r="E695" s="3"/>
      <c r="F695" s="3"/>
      <c r="G695" s="3"/>
      <c r="H695" s="3"/>
      <c r="I695" s="3"/>
      <c r="J695" s="3"/>
      <c r="K695" s="3"/>
      <c r="L695" s="3"/>
      <c r="M695" s="3"/>
      <c r="N695" s="3"/>
      <c r="O695" s="3"/>
      <c r="P695" s="3"/>
      <c r="Q695" s="3"/>
      <c r="AC695" s="3"/>
      <c r="AD695" s="3"/>
      <c r="AH695" s="3"/>
      <c r="AI695" s="3"/>
      <c r="AJ695" s="3"/>
      <c r="AK695" s="3"/>
    </row>
    <row r="696">
      <c r="A696" s="3"/>
      <c r="B696" s="3"/>
      <c r="C696" s="3"/>
      <c r="D696" s="3"/>
      <c r="E696" s="3"/>
      <c r="F696" s="3"/>
      <c r="G696" s="3"/>
      <c r="H696" s="3"/>
      <c r="I696" s="3"/>
      <c r="J696" s="3"/>
      <c r="K696" s="3"/>
      <c r="L696" s="3"/>
      <c r="M696" s="3"/>
      <c r="N696" s="3"/>
      <c r="O696" s="3"/>
      <c r="P696" s="3"/>
      <c r="Q696" s="3"/>
      <c r="AC696" s="3"/>
      <c r="AD696" s="3"/>
      <c r="AH696" s="3"/>
      <c r="AI696" s="3"/>
      <c r="AJ696" s="3"/>
      <c r="AK696" s="3"/>
    </row>
    <row r="697">
      <c r="A697" s="3"/>
      <c r="B697" s="3"/>
      <c r="C697" s="3"/>
      <c r="D697" s="3"/>
      <c r="E697" s="3"/>
      <c r="F697" s="3"/>
      <c r="G697" s="3"/>
      <c r="H697" s="3"/>
      <c r="I697" s="3"/>
      <c r="J697" s="3"/>
      <c r="K697" s="3"/>
      <c r="L697" s="3"/>
      <c r="M697" s="3"/>
      <c r="N697" s="3"/>
      <c r="O697" s="3"/>
      <c r="P697" s="3"/>
      <c r="Q697" s="3"/>
      <c r="AC697" s="3"/>
      <c r="AD697" s="3"/>
      <c r="AH697" s="3"/>
      <c r="AI697" s="3"/>
      <c r="AJ697" s="3"/>
      <c r="AK697" s="3"/>
    </row>
    <row r="698">
      <c r="A698" s="3"/>
      <c r="B698" s="3"/>
      <c r="C698" s="3"/>
      <c r="D698" s="3"/>
      <c r="E698" s="3"/>
      <c r="F698" s="3"/>
      <c r="G698" s="3"/>
      <c r="H698" s="3"/>
      <c r="I698" s="3"/>
      <c r="J698" s="3"/>
      <c r="K698" s="3"/>
      <c r="L698" s="3"/>
      <c r="M698" s="3"/>
      <c r="N698" s="3"/>
      <c r="O698" s="3"/>
      <c r="P698" s="3"/>
      <c r="Q698" s="3"/>
      <c r="AC698" s="3"/>
      <c r="AD698" s="3"/>
      <c r="AH698" s="3"/>
      <c r="AI698" s="3"/>
      <c r="AJ698" s="3"/>
      <c r="AK698" s="3"/>
    </row>
    <row r="699">
      <c r="A699" s="3"/>
      <c r="B699" s="3"/>
      <c r="C699" s="3"/>
      <c r="D699" s="3"/>
      <c r="E699" s="3"/>
      <c r="F699" s="3"/>
      <c r="G699" s="3"/>
      <c r="H699" s="3"/>
      <c r="I699" s="3"/>
      <c r="J699" s="3"/>
      <c r="K699" s="3"/>
      <c r="L699" s="3"/>
      <c r="M699" s="3"/>
      <c r="N699" s="3"/>
      <c r="O699" s="3"/>
      <c r="P699" s="3"/>
      <c r="Q699" s="3"/>
      <c r="AC699" s="3"/>
      <c r="AD699" s="3"/>
      <c r="AH699" s="3"/>
      <c r="AI699" s="3"/>
      <c r="AJ699" s="3"/>
      <c r="AK699" s="3"/>
    </row>
    <row r="700">
      <c r="A700" s="3"/>
      <c r="B700" s="3"/>
      <c r="C700" s="3"/>
      <c r="D700" s="3"/>
      <c r="E700" s="3"/>
      <c r="F700" s="3"/>
      <c r="G700" s="3"/>
      <c r="H700" s="3"/>
      <c r="I700" s="3"/>
      <c r="J700" s="3"/>
      <c r="K700" s="3"/>
      <c r="L700" s="3"/>
      <c r="M700" s="3"/>
      <c r="N700" s="3"/>
      <c r="O700" s="3"/>
      <c r="P700" s="3"/>
      <c r="Q700" s="3"/>
      <c r="AC700" s="3"/>
      <c r="AD700" s="3"/>
      <c r="AH700" s="3"/>
      <c r="AI700" s="3"/>
      <c r="AJ700" s="3"/>
      <c r="AK700" s="3"/>
    </row>
    <row r="701">
      <c r="A701" s="3"/>
      <c r="B701" s="3"/>
      <c r="C701" s="3"/>
      <c r="D701" s="3"/>
      <c r="E701" s="3"/>
      <c r="F701" s="3"/>
      <c r="G701" s="3"/>
      <c r="H701" s="3"/>
      <c r="I701" s="3"/>
      <c r="J701" s="3"/>
      <c r="K701" s="3"/>
      <c r="L701" s="3"/>
      <c r="M701" s="3"/>
      <c r="N701" s="3"/>
      <c r="O701" s="3"/>
      <c r="P701" s="3"/>
      <c r="Q701" s="3"/>
      <c r="AC701" s="3"/>
      <c r="AD701" s="3"/>
      <c r="AH701" s="3"/>
      <c r="AI701" s="3"/>
      <c r="AJ701" s="3"/>
      <c r="AK701" s="3"/>
    </row>
    <row r="702">
      <c r="A702" s="3"/>
      <c r="B702" s="3"/>
      <c r="C702" s="3"/>
      <c r="D702" s="3"/>
      <c r="E702" s="3"/>
      <c r="F702" s="3"/>
      <c r="G702" s="3"/>
      <c r="H702" s="3"/>
      <c r="I702" s="3"/>
      <c r="J702" s="3"/>
      <c r="K702" s="3"/>
      <c r="L702" s="3"/>
      <c r="M702" s="3"/>
      <c r="N702" s="3"/>
      <c r="O702" s="3"/>
      <c r="P702" s="3"/>
      <c r="Q702" s="3"/>
      <c r="AC702" s="3"/>
      <c r="AD702" s="3"/>
      <c r="AH702" s="3"/>
      <c r="AI702" s="3"/>
      <c r="AJ702" s="3"/>
      <c r="AK702" s="3"/>
    </row>
    <row r="703">
      <c r="A703" s="3"/>
      <c r="B703" s="3"/>
      <c r="C703" s="3"/>
      <c r="D703" s="3"/>
      <c r="E703" s="3"/>
      <c r="F703" s="3"/>
      <c r="G703" s="3"/>
      <c r="H703" s="3"/>
      <c r="I703" s="3"/>
      <c r="J703" s="3"/>
      <c r="K703" s="3"/>
      <c r="L703" s="3"/>
      <c r="M703" s="3"/>
      <c r="N703" s="3"/>
      <c r="O703" s="3"/>
      <c r="P703" s="3"/>
      <c r="Q703" s="3"/>
      <c r="AC703" s="3"/>
      <c r="AD703" s="3"/>
      <c r="AH703" s="3"/>
      <c r="AI703" s="3"/>
      <c r="AJ703" s="3"/>
      <c r="AK703" s="3"/>
    </row>
    <row r="704">
      <c r="A704" s="3"/>
      <c r="B704" s="3"/>
      <c r="C704" s="3"/>
      <c r="D704" s="3"/>
      <c r="E704" s="3"/>
      <c r="F704" s="3"/>
      <c r="G704" s="3"/>
      <c r="H704" s="3"/>
      <c r="I704" s="3"/>
      <c r="J704" s="3"/>
      <c r="K704" s="3"/>
      <c r="L704" s="3"/>
      <c r="M704" s="3"/>
      <c r="N704" s="3"/>
      <c r="O704" s="3"/>
      <c r="P704" s="3"/>
      <c r="Q704" s="3"/>
      <c r="AC704" s="3"/>
      <c r="AD704" s="3"/>
      <c r="AH704" s="3"/>
      <c r="AI704" s="3"/>
      <c r="AJ704" s="3"/>
      <c r="AK704" s="3"/>
    </row>
    <row r="705">
      <c r="A705" s="3"/>
      <c r="B705" s="3"/>
      <c r="C705" s="3"/>
      <c r="D705" s="3"/>
      <c r="E705" s="3"/>
      <c r="F705" s="3"/>
      <c r="G705" s="3"/>
      <c r="H705" s="3"/>
      <c r="I705" s="3"/>
      <c r="J705" s="3"/>
      <c r="K705" s="3"/>
      <c r="L705" s="3"/>
      <c r="M705" s="3"/>
      <c r="N705" s="3"/>
      <c r="O705" s="3"/>
      <c r="P705" s="3"/>
      <c r="Q705" s="3"/>
      <c r="AC705" s="3"/>
      <c r="AD705" s="3"/>
      <c r="AH705" s="3"/>
      <c r="AI705" s="3"/>
      <c r="AJ705" s="3"/>
      <c r="AK705" s="3"/>
    </row>
    <row r="706">
      <c r="A706" s="3"/>
      <c r="B706" s="3"/>
      <c r="C706" s="3"/>
      <c r="D706" s="3"/>
      <c r="E706" s="3"/>
      <c r="F706" s="3"/>
      <c r="G706" s="3"/>
      <c r="H706" s="3"/>
      <c r="I706" s="3"/>
      <c r="J706" s="3"/>
      <c r="K706" s="3"/>
      <c r="L706" s="3"/>
      <c r="M706" s="3"/>
      <c r="N706" s="3"/>
      <c r="O706" s="3"/>
      <c r="P706" s="3"/>
      <c r="Q706" s="3"/>
      <c r="AC706" s="3"/>
      <c r="AD706" s="3"/>
      <c r="AH706" s="3"/>
      <c r="AI706" s="3"/>
      <c r="AJ706" s="3"/>
      <c r="AK706" s="3"/>
    </row>
    <row r="707">
      <c r="A707" s="3"/>
      <c r="B707" s="3"/>
      <c r="C707" s="3"/>
      <c r="D707" s="3"/>
      <c r="E707" s="3"/>
      <c r="F707" s="3"/>
      <c r="G707" s="3"/>
      <c r="H707" s="3"/>
      <c r="I707" s="3"/>
      <c r="J707" s="3"/>
      <c r="K707" s="3"/>
      <c r="L707" s="3"/>
      <c r="M707" s="3"/>
      <c r="N707" s="3"/>
      <c r="O707" s="3"/>
      <c r="P707" s="3"/>
      <c r="Q707" s="3"/>
      <c r="AC707" s="3"/>
      <c r="AD707" s="3"/>
      <c r="AH707" s="3"/>
      <c r="AI707" s="3"/>
      <c r="AJ707" s="3"/>
      <c r="AK707" s="3"/>
    </row>
    <row r="708">
      <c r="A708" s="3"/>
      <c r="B708" s="3"/>
      <c r="C708" s="3"/>
      <c r="D708" s="3"/>
      <c r="E708" s="3"/>
      <c r="F708" s="3"/>
      <c r="G708" s="3"/>
      <c r="H708" s="3"/>
      <c r="I708" s="3"/>
      <c r="J708" s="3"/>
      <c r="K708" s="3"/>
      <c r="L708" s="3"/>
      <c r="M708" s="3"/>
      <c r="N708" s="3"/>
      <c r="O708" s="3"/>
      <c r="P708" s="3"/>
      <c r="Q708" s="3"/>
      <c r="AC708" s="3"/>
      <c r="AD708" s="3"/>
      <c r="AH708" s="3"/>
      <c r="AI708" s="3"/>
      <c r="AJ708" s="3"/>
      <c r="AK708" s="3"/>
    </row>
    <row r="709">
      <c r="A709" s="3"/>
      <c r="B709" s="3"/>
      <c r="C709" s="3"/>
      <c r="D709" s="3"/>
      <c r="E709" s="3"/>
      <c r="F709" s="3"/>
      <c r="G709" s="3"/>
      <c r="H709" s="3"/>
      <c r="I709" s="3"/>
      <c r="J709" s="3"/>
      <c r="K709" s="3"/>
      <c r="L709" s="3"/>
      <c r="M709" s="3"/>
      <c r="N709" s="3"/>
      <c r="O709" s="3"/>
      <c r="P709" s="3"/>
      <c r="Q709" s="3"/>
      <c r="AC709" s="3"/>
      <c r="AD709" s="3"/>
      <c r="AH709" s="3"/>
      <c r="AI709" s="3"/>
      <c r="AJ709" s="3"/>
      <c r="AK709" s="3"/>
    </row>
    <row r="710">
      <c r="A710" s="3"/>
      <c r="B710" s="3"/>
      <c r="C710" s="3"/>
      <c r="D710" s="3"/>
      <c r="E710" s="3"/>
      <c r="F710" s="3"/>
      <c r="G710" s="3"/>
      <c r="H710" s="3"/>
      <c r="I710" s="3"/>
      <c r="J710" s="3"/>
      <c r="K710" s="3"/>
      <c r="L710" s="3"/>
      <c r="M710" s="3"/>
      <c r="N710" s="3"/>
      <c r="O710" s="3"/>
      <c r="P710" s="3"/>
      <c r="Q710" s="3"/>
      <c r="AC710" s="3"/>
      <c r="AD710" s="3"/>
      <c r="AH710" s="3"/>
      <c r="AI710" s="3"/>
      <c r="AJ710" s="3"/>
      <c r="AK710" s="3"/>
    </row>
    <row r="711">
      <c r="A711" s="3"/>
      <c r="B711" s="3"/>
      <c r="C711" s="3"/>
      <c r="D711" s="3"/>
      <c r="E711" s="3"/>
      <c r="F711" s="3"/>
      <c r="G711" s="3"/>
      <c r="H711" s="3"/>
      <c r="I711" s="3"/>
      <c r="J711" s="3"/>
      <c r="K711" s="3"/>
      <c r="L711" s="3"/>
      <c r="M711" s="3"/>
      <c r="N711" s="3"/>
      <c r="O711" s="3"/>
      <c r="P711" s="3"/>
      <c r="Q711" s="3"/>
      <c r="AC711" s="3"/>
      <c r="AD711" s="3"/>
      <c r="AH711" s="3"/>
      <c r="AI711" s="3"/>
      <c r="AJ711" s="3"/>
      <c r="AK711" s="3"/>
    </row>
    <row r="712">
      <c r="A712" s="3"/>
      <c r="B712" s="3"/>
      <c r="C712" s="3"/>
      <c r="D712" s="3"/>
      <c r="E712" s="3"/>
      <c r="F712" s="3"/>
      <c r="G712" s="3"/>
      <c r="H712" s="3"/>
      <c r="I712" s="3"/>
      <c r="J712" s="3"/>
      <c r="K712" s="3"/>
      <c r="L712" s="3"/>
      <c r="M712" s="3"/>
      <c r="N712" s="3"/>
      <c r="O712" s="3"/>
      <c r="P712" s="3"/>
      <c r="Q712" s="3"/>
      <c r="AC712" s="3"/>
      <c r="AD712" s="3"/>
      <c r="AH712" s="3"/>
      <c r="AI712" s="3"/>
      <c r="AJ712" s="3"/>
      <c r="AK712" s="3"/>
    </row>
    <row r="713">
      <c r="A713" s="3"/>
      <c r="B713" s="3"/>
      <c r="C713" s="3"/>
      <c r="D713" s="3"/>
      <c r="E713" s="3"/>
      <c r="F713" s="3"/>
      <c r="G713" s="3"/>
      <c r="H713" s="3"/>
      <c r="I713" s="3"/>
      <c r="J713" s="3"/>
      <c r="K713" s="3"/>
      <c r="L713" s="3"/>
      <c r="M713" s="3"/>
      <c r="N713" s="3"/>
      <c r="O713" s="3"/>
      <c r="P713" s="3"/>
      <c r="Q713" s="3"/>
      <c r="AC713" s="3"/>
      <c r="AD713" s="3"/>
      <c r="AH713" s="3"/>
      <c r="AI713" s="3"/>
      <c r="AJ713" s="3"/>
      <c r="AK713" s="3"/>
    </row>
    <row r="714">
      <c r="A714" s="3"/>
      <c r="B714" s="3"/>
      <c r="C714" s="3"/>
      <c r="D714" s="3"/>
      <c r="E714" s="3"/>
      <c r="F714" s="3"/>
      <c r="G714" s="3"/>
      <c r="H714" s="3"/>
      <c r="I714" s="3"/>
      <c r="J714" s="3"/>
      <c r="K714" s="3"/>
      <c r="L714" s="3"/>
      <c r="M714" s="3"/>
      <c r="N714" s="3"/>
      <c r="O714" s="3"/>
      <c r="P714" s="3"/>
      <c r="Q714" s="3"/>
      <c r="AC714" s="3"/>
      <c r="AD714" s="3"/>
      <c r="AH714" s="3"/>
      <c r="AI714" s="3"/>
      <c r="AJ714" s="3"/>
      <c r="AK714" s="3"/>
    </row>
    <row r="715">
      <c r="A715" s="3"/>
      <c r="B715" s="3"/>
      <c r="C715" s="3"/>
      <c r="D715" s="3"/>
      <c r="E715" s="3"/>
      <c r="F715" s="3"/>
      <c r="G715" s="3"/>
      <c r="H715" s="3"/>
      <c r="I715" s="3"/>
      <c r="J715" s="3"/>
      <c r="K715" s="3"/>
      <c r="L715" s="3"/>
      <c r="M715" s="3"/>
      <c r="N715" s="3"/>
      <c r="O715" s="3"/>
      <c r="P715" s="3"/>
      <c r="Q715" s="3"/>
      <c r="AC715" s="3"/>
      <c r="AD715" s="3"/>
      <c r="AH715" s="3"/>
      <c r="AI715" s="3"/>
      <c r="AJ715" s="3"/>
      <c r="AK715" s="3"/>
    </row>
    <row r="716">
      <c r="A716" s="3"/>
      <c r="B716" s="3"/>
      <c r="C716" s="3"/>
      <c r="D716" s="3"/>
      <c r="E716" s="3"/>
      <c r="F716" s="3"/>
      <c r="G716" s="3"/>
      <c r="H716" s="3"/>
      <c r="I716" s="3"/>
      <c r="J716" s="3"/>
      <c r="K716" s="3"/>
      <c r="L716" s="3"/>
      <c r="M716" s="3"/>
      <c r="N716" s="3"/>
      <c r="O716" s="3"/>
      <c r="P716" s="3"/>
      <c r="Q716" s="3"/>
      <c r="AC716" s="3"/>
      <c r="AD716" s="3"/>
      <c r="AH716" s="3"/>
      <c r="AI716" s="3"/>
      <c r="AJ716" s="3"/>
      <c r="AK716" s="3"/>
    </row>
    <row r="717">
      <c r="A717" s="3"/>
      <c r="B717" s="3"/>
      <c r="C717" s="3"/>
      <c r="D717" s="3"/>
      <c r="E717" s="3"/>
      <c r="F717" s="3"/>
      <c r="G717" s="3"/>
      <c r="H717" s="3"/>
      <c r="I717" s="3"/>
      <c r="J717" s="3"/>
      <c r="K717" s="3"/>
      <c r="L717" s="3"/>
      <c r="M717" s="3"/>
      <c r="N717" s="3"/>
      <c r="O717" s="3"/>
      <c r="P717" s="3"/>
      <c r="Q717" s="3"/>
      <c r="AC717" s="3"/>
      <c r="AD717" s="3"/>
      <c r="AH717" s="3"/>
      <c r="AI717" s="3"/>
      <c r="AJ717" s="3"/>
      <c r="AK717" s="3"/>
    </row>
    <row r="718">
      <c r="A718" s="3"/>
      <c r="B718" s="3"/>
      <c r="C718" s="3"/>
      <c r="D718" s="3"/>
      <c r="E718" s="3"/>
      <c r="F718" s="3"/>
      <c r="G718" s="3"/>
      <c r="H718" s="3"/>
      <c r="I718" s="3"/>
      <c r="J718" s="3"/>
      <c r="K718" s="3"/>
      <c r="L718" s="3"/>
      <c r="M718" s="3"/>
      <c r="N718" s="3"/>
      <c r="O718" s="3"/>
      <c r="P718" s="3"/>
      <c r="Q718" s="3"/>
      <c r="AC718" s="3"/>
      <c r="AD718" s="3"/>
      <c r="AH718" s="3"/>
      <c r="AI718" s="3"/>
      <c r="AJ718" s="3"/>
      <c r="AK718" s="3"/>
    </row>
    <row r="719">
      <c r="A719" s="3"/>
      <c r="B719" s="3"/>
      <c r="C719" s="3"/>
      <c r="D719" s="3"/>
      <c r="E719" s="3"/>
      <c r="F719" s="3"/>
      <c r="G719" s="3"/>
      <c r="H719" s="3"/>
      <c r="I719" s="3"/>
      <c r="J719" s="3"/>
      <c r="K719" s="3"/>
      <c r="L719" s="3"/>
      <c r="M719" s="3"/>
      <c r="N719" s="3"/>
      <c r="O719" s="3"/>
      <c r="P719" s="3"/>
      <c r="Q719" s="3"/>
      <c r="AC719" s="3"/>
      <c r="AD719" s="3"/>
      <c r="AH719" s="3"/>
      <c r="AI719" s="3"/>
      <c r="AJ719" s="3"/>
      <c r="AK719" s="3"/>
    </row>
    <row r="720">
      <c r="A720" s="3"/>
      <c r="B720" s="3"/>
      <c r="C720" s="3"/>
      <c r="D720" s="3"/>
      <c r="E720" s="3"/>
      <c r="F720" s="3"/>
      <c r="G720" s="3"/>
      <c r="H720" s="3"/>
      <c r="I720" s="3"/>
      <c r="J720" s="3"/>
      <c r="K720" s="3"/>
      <c r="L720" s="3"/>
      <c r="M720" s="3"/>
      <c r="N720" s="3"/>
      <c r="O720" s="3"/>
      <c r="P720" s="3"/>
      <c r="Q720" s="3"/>
      <c r="AC720" s="3"/>
      <c r="AD720" s="3"/>
      <c r="AH720" s="3"/>
      <c r="AI720" s="3"/>
      <c r="AJ720" s="3"/>
      <c r="AK720" s="3"/>
    </row>
    <row r="721">
      <c r="A721" s="3"/>
      <c r="B721" s="3"/>
      <c r="C721" s="3"/>
      <c r="D721" s="3"/>
      <c r="E721" s="3"/>
      <c r="F721" s="3"/>
      <c r="G721" s="3"/>
      <c r="H721" s="3"/>
      <c r="I721" s="3"/>
      <c r="J721" s="3"/>
      <c r="K721" s="3"/>
      <c r="L721" s="3"/>
      <c r="M721" s="3"/>
      <c r="N721" s="3"/>
      <c r="O721" s="3"/>
      <c r="P721" s="3"/>
      <c r="Q721" s="3"/>
      <c r="AC721" s="3"/>
      <c r="AD721" s="3"/>
      <c r="AH721" s="3"/>
      <c r="AI721" s="3"/>
      <c r="AJ721" s="3"/>
      <c r="AK721" s="3"/>
    </row>
    <row r="722">
      <c r="A722" s="3"/>
      <c r="B722" s="3"/>
      <c r="C722" s="3"/>
      <c r="D722" s="3"/>
      <c r="E722" s="3"/>
      <c r="F722" s="3"/>
      <c r="G722" s="3"/>
      <c r="H722" s="3"/>
      <c r="I722" s="3"/>
      <c r="J722" s="3"/>
      <c r="K722" s="3"/>
      <c r="L722" s="3"/>
      <c r="M722" s="3"/>
      <c r="N722" s="3"/>
      <c r="O722" s="3"/>
      <c r="P722" s="3"/>
      <c r="Q722" s="3"/>
      <c r="AC722" s="3"/>
      <c r="AD722" s="3"/>
      <c r="AH722" s="3"/>
      <c r="AI722" s="3"/>
      <c r="AJ722" s="3"/>
      <c r="AK722" s="3"/>
    </row>
    <row r="723">
      <c r="A723" s="3"/>
      <c r="B723" s="3"/>
      <c r="C723" s="3"/>
      <c r="D723" s="3"/>
      <c r="E723" s="3"/>
      <c r="F723" s="3"/>
      <c r="G723" s="3"/>
      <c r="H723" s="3"/>
      <c r="I723" s="3"/>
      <c r="J723" s="3"/>
      <c r="K723" s="3"/>
      <c r="L723" s="3"/>
      <c r="M723" s="3"/>
      <c r="N723" s="3"/>
      <c r="O723" s="3"/>
      <c r="P723" s="3"/>
      <c r="Q723" s="3"/>
      <c r="AC723" s="3"/>
      <c r="AD723" s="3"/>
      <c r="AH723" s="3"/>
      <c r="AI723" s="3"/>
      <c r="AJ723" s="3"/>
      <c r="AK723" s="3"/>
    </row>
    <row r="724">
      <c r="A724" s="3"/>
      <c r="B724" s="3"/>
      <c r="C724" s="3"/>
      <c r="D724" s="3"/>
      <c r="E724" s="3"/>
      <c r="F724" s="3"/>
      <c r="G724" s="3"/>
      <c r="H724" s="3"/>
      <c r="I724" s="3"/>
      <c r="J724" s="3"/>
      <c r="K724" s="3"/>
      <c r="L724" s="3"/>
      <c r="M724" s="3"/>
      <c r="N724" s="3"/>
      <c r="O724" s="3"/>
      <c r="P724" s="3"/>
      <c r="Q724" s="3"/>
      <c r="AC724" s="3"/>
      <c r="AD724" s="3"/>
      <c r="AH724" s="3"/>
      <c r="AI724" s="3"/>
      <c r="AJ724" s="3"/>
      <c r="AK724" s="3"/>
    </row>
    <row r="725">
      <c r="A725" s="3"/>
      <c r="B725" s="3"/>
      <c r="C725" s="3"/>
      <c r="D725" s="3"/>
      <c r="E725" s="3"/>
      <c r="F725" s="3"/>
      <c r="G725" s="3"/>
      <c r="H725" s="3"/>
      <c r="I725" s="3"/>
      <c r="J725" s="3"/>
      <c r="K725" s="3"/>
      <c r="L725" s="3"/>
      <c r="M725" s="3"/>
      <c r="N725" s="3"/>
      <c r="O725" s="3"/>
      <c r="P725" s="3"/>
      <c r="Q725" s="3"/>
      <c r="AC725" s="3"/>
      <c r="AD725" s="3"/>
      <c r="AH725" s="3"/>
      <c r="AI725" s="3"/>
      <c r="AJ725" s="3"/>
      <c r="AK725" s="3"/>
    </row>
    <row r="726">
      <c r="A726" s="3"/>
      <c r="B726" s="3"/>
      <c r="C726" s="3"/>
      <c r="D726" s="3"/>
      <c r="E726" s="3"/>
      <c r="F726" s="3"/>
      <c r="G726" s="3"/>
      <c r="H726" s="3"/>
      <c r="I726" s="3"/>
      <c r="J726" s="3"/>
      <c r="K726" s="3"/>
      <c r="L726" s="3"/>
      <c r="M726" s="3"/>
      <c r="N726" s="3"/>
      <c r="O726" s="3"/>
      <c r="P726" s="3"/>
      <c r="Q726" s="3"/>
      <c r="AC726" s="3"/>
      <c r="AD726" s="3"/>
      <c r="AH726" s="3"/>
      <c r="AI726" s="3"/>
      <c r="AJ726" s="3"/>
      <c r="AK726" s="3"/>
    </row>
    <row r="727">
      <c r="A727" s="3"/>
      <c r="B727" s="3"/>
      <c r="C727" s="3"/>
      <c r="D727" s="3"/>
      <c r="E727" s="3"/>
      <c r="F727" s="3"/>
      <c r="G727" s="3"/>
      <c r="H727" s="3"/>
      <c r="I727" s="3"/>
      <c r="J727" s="3"/>
      <c r="K727" s="3"/>
      <c r="L727" s="3"/>
      <c r="M727" s="3"/>
      <c r="N727" s="3"/>
      <c r="O727" s="3"/>
      <c r="P727" s="3"/>
      <c r="Q727" s="3"/>
      <c r="AC727" s="3"/>
      <c r="AD727" s="3"/>
      <c r="AH727" s="3"/>
      <c r="AI727" s="3"/>
      <c r="AJ727" s="3"/>
      <c r="AK727" s="3"/>
    </row>
    <row r="728">
      <c r="A728" s="3"/>
      <c r="B728" s="3"/>
      <c r="C728" s="3"/>
      <c r="D728" s="3"/>
      <c r="E728" s="3"/>
      <c r="F728" s="3"/>
      <c r="G728" s="3"/>
      <c r="H728" s="3"/>
      <c r="I728" s="3"/>
      <c r="J728" s="3"/>
      <c r="K728" s="3"/>
      <c r="L728" s="3"/>
      <c r="M728" s="3"/>
      <c r="N728" s="3"/>
      <c r="O728" s="3"/>
      <c r="P728" s="3"/>
      <c r="Q728" s="3"/>
      <c r="AC728" s="3"/>
      <c r="AD728" s="3"/>
      <c r="AH728" s="3"/>
      <c r="AI728" s="3"/>
      <c r="AJ728" s="3"/>
      <c r="AK728" s="3"/>
    </row>
    <row r="729">
      <c r="A729" s="3"/>
      <c r="B729" s="3"/>
      <c r="C729" s="3"/>
      <c r="D729" s="3"/>
      <c r="E729" s="3"/>
      <c r="F729" s="3"/>
      <c r="G729" s="3"/>
      <c r="H729" s="3"/>
      <c r="I729" s="3"/>
      <c r="J729" s="3"/>
      <c r="K729" s="3"/>
      <c r="L729" s="3"/>
      <c r="M729" s="3"/>
      <c r="N729" s="3"/>
      <c r="O729" s="3"/>
      <c r="P729" s="3"/>
      <c r="Q729" s="3"/>
      <c r="AC729" s="3"/>
      <c r="AD729" s="3"/>
      <c r="AH729" s="3"/>
      <c r="AI729" s="3"/>
      <c r="AJ729" s="3"/>
      <c r="AK729" s="3"/>
    </row>
    <row r="730">
      <c r="A730" s="3"/>
      <c r="B730" s="3"/>
      <c r="C730" s="3"/>
      <c r="D730" s="3"/>
      <c r="E730" s="3"/>
      <c r="F730" s="3"/>
      <c r="G730" s="3"/>
      <c r="H730" s="3"/>
      <c r="I730" s="3"/>
      <c r="J730" s="3"/>
      <c r="K730" s="3"/>
      <c r="L730" s="3"/>
      <c r="M730" s="3"/>
      <c r="N730" s="3"/>
      <c r="O730" s="3"/>
      <c r="P730" s="3"/>
      <c r="Q730" s="3"/>
      <c r="AC730" s="3"/>
      <c r="AD730" s="3"/>
      <c r="AH730" s="3"/>
      <c r="AI730" s="3"/>
      <c r="AJ730" s="3"/>
      <c r="AK730" s="3"/>
    </row>
    <row r="731">
      <c r="A731" s="3"/>
      <c r="B731" s="3"/>
      <c r="C731" s="3"/>
      <c r="D731" s="3"/>
      <c r="E731" s="3"/>
      <c r="F731" s="3"/>
      <c r="G731" s="3"/>
      <c r="H731" s="3"/>
      <c r="I731" s="3"/>
      <c r="J731" s="3"/>
      <c r="K731" s="3"/>
      <c r="L731" s="3"/>
      <c r="M731" s="3"/>
      <c r="N731" s="3"/>
      <c r="O731" s="3"/>
      <c r="P731" s="3"/>
      <c r="Q731" s="3"/>
      <c r="AC731" s="3"/>
      <c r="AD731" s="3"/>
      <c r="AH731" s="3"/>
      <c r="AI731" s="3"/>
      <c r="AJ731" s="3"/>
      <c r="AK731" s="3"/>
    </row>
    <row r="732">
      <c r="A732" s="3"/>
      <c r="B732" s="3"/>
      <c r="C732" s="3"/>
      <c r="D732" s="3"/>
      <c r="E732" s="3"/>
      <c r="F732" s="3"/>
      <c r="G732" s="3"/>
      <c r="H732" s="3"/>
      <c r="I732" s="3"/>
      <c r="J732" s="3"/>
      <c r="K732" s="3"/>
      <c r="L732" s="3"/>
      <c r="M732" s="3"/>
      <c r="N732" s="3"/>
      <c r="O732" s="3"/>
      <c r="P732" s="3"/>
      <c r="Q732" s="3"/>
      <c r="AC732" s="3"/>
      <c r="AD732" s="3"/>
      <c r="AH732" s="3"/>
      <c r="AI732" s="3"/>
      <c r="AJ732" s="3"/>
      <c r="AK732" s="3"/>
    </row>
    <row r="733">
      <c r="A733" s="3"/>
      <c r="B733" s="3"/>
      <c r="C733" s="3"/>
      <c r="D733" s="3"/>
      <c r="E733" s="3"/>
      <c r="F733" s="3"/>
      <c r="G733" s="3"/>
      <c r="H733" s="3"/>
      <c r="I733" s="3"/>
      <c r="J733" s="3"/>
      <c r="K733" s="3"/>
      <c r="L733" s="3"/>
      <c r="M733" s="3"/>
      <c r="N733" s="3"/>
      <c r="O733" s="3"/>
      <c r="P733" s="3"/>
      <c r="Q733" s="3"/>
      <c r="AC733" s="3"/>
      <c r="AD733" s="3"/>
      <c r="AH733" s="3"/>
      <c r="AI733" s="3"/>
      <c r="AJ733" s="3"/>
      <c r="AK733" s="3"/>
    </row>
    <row r="734">
      <c r="A734" s="3"/>
      <c r="B734" s="3"/>
      <c r="C734" s="3"/>
      <c r="D734" s="3"/>
      <c r="E734" s="3"/>
      <c r="F734" s="3"/>
      <c r="G734" s="3"/>
      <c r="H734" s="3"/>
      <c r="I734" s="3"/>
      <c r="J734" s="3"/>
      <c r="K734" s="3"/>
      <c r="L734" s="3"/>
      <c r="M734" s="3"/>
      <c r="N734" s="3"/>
      <c r="O734" s="3"/>
      <c r="P734" s="3"/>
      <c r="Q734" s="3"/>
      <c r="AC734" s="3"/>
      <c r="AD734" s="3"/>
      <c r="AH734" s="3"/>
      <c r="AI734" s="3"/>
      <c r="AJ734" s="3"/>
      <c r="AK734" s="3"/>
    </row>
    <row r="735">
      <c r="A735" s="3"/>
      <c r="B735" s="3"/>
      <c r="C735" s="3"/>
      <c r="D735" s="3"/>
      <c r="E735" s="3"/>
      <c r="F735" s="3"/>
      <c r="G735" s="3"/>
      <c r="H735" s="3"/>
      <c r="I735" s="3"/>
      <c r="J735" s="3"/>
      <c r="K735" s="3"/>
      <c r="L735" s="3"/>
      <c r="M735" s="3"/>
      <c r="N735" s="3"/>
      <c r="O735" s="3"/>
      <c r="P735" s="3"/>
      <c r="Q735" s="3"/>
      <c r="AC735" s="3"/>
      <c r="AD735" s="3"/>
      <c r="AH735" s="3"/>
      <c r="AI735" s="3"/>
      <c r="AJ735" s="3"/>
      <c r="AK735" s="3"/>
    </row>
    <row r="736">
      <c r="A736" s="3"/>
      <c r="B736" s="3"/>
      <c r="C736" s="3"/>
      <c r="D736" s="3"/>
      <c r="E736" s="3"/>
      <c r="F736" s="3"/>
      <c r="G736" s="3"/>
      <c r="H736" s="3"/>
      <c r="I736" s="3"/>
      <c r="J736" s="3"/>
      <c r="K736" s="3"/>
      <c r="L736" s="3"/>
      <c r="M736" s="3"/>
      <c r="N736" s="3"/>
      <c r="O736" s="3"/>
      <c r="P736" s="3"/>
      <c r="Q736" s="3"/>
      <c r="AC736" s="3"/>
      <c r="AD736" s="3"/>
      <c r="AH736" s="3"/>
      <c r="AI736" s="3"/>
      <c r="AJ736" s="3"/>
      <c r="AK736" s="3"/>
    </row>
    <row r="737">
      <c r="A737" s="3"/>
      <c r="B737" s="3"/>
      <c r="C737" s="3"/>
      <c r="D737" s="3"/>
      <c r="E737" s="3"/>
      <c r="F737" s="3"/>
      <c r="G737" s="3"/>
      <c r="H737" s="3"/>
      <c r="I737" s="3"/>
      <c r="J737" s="3"/>
      <c r="K737" s="3"/>
      <c r="L737" s="3"/>
      <c r="M737" s="3"/>
      <c r="N737" s="3"/>
      <c r="O737" s="3"/>
      <c r="P737" s="3"/>
      <c r="Q737" s="3"/>
      <c r="AC737" s="3"/>
      <c r="AD737" s="3"/>
      <c r="AH737" s="3"/>
      <c r="AI737" s="3"/>
      <c r="AJ737" s="3"/>
      <c r="AK737" s="3"/>
    </row>
    <row r="738">
      <c r="A738" s="3"/>
      <c r="B738" s="3"/>
      <c r="C738" s="3"/>
      <c r="D738" s="3"/>
      <c r="E738" s="3"/>
      <c r="F738" s="3"/>
      <c r="G738" s="3"/>
      <c r="H738" s="3"/>
      <c r="I738" s="3"/>
      <c r="J738" s="3"/>
      <c r="K738" s="3"/>
      <c r="L738" s="3"/>
      <c r="M738" s="3"/>
      <c r="N738" s="3"/>
      <c r="O738" s="3"/>
      <c r="P738" s="3"/>
      <c r="Q738" s="3"/>
      <c r="AC738" s="3"/>
      <c r="AD738" s="3"/>
      <c r="AH738" s="3"/>
      <c r="AI738" s="3"/>
      <c r="AJ738" s="3"/>
      <c r="AK738" s="3"/>
    </row>
    <row r="739">
      <c r="A739" s="3"/>
      <c r="B739" s="3"/>
      <c r="C739" s="3"/>
      <c r="D739" s="3"/>
      <c r="E739" s="3"/>
      <c r="F739" s="3"/>
      <c r="G739" s="3"/>
      <c r="H739" s="3"/>
      <c r="I739" s="3"/>
      <c r="J739" s="3"/>
      <c r="K739" s="3"/>
      <c r="L739" s="3"/>
      <c r="M739" s="3"/>
      <c r="N739" s="3"/>
      <c r="O739" s="3"/>
      <c r="P739" s="3"/>
      <c r="Q739" s="3"/>
      <c r="AC739" s="3"/>
      <c r="AD739" s="3"/>
      <c r="AH739" s="3"/>
      <c r="AI739" s="3"/>
      <c r="AJ739" s="3"/>
      <c r="AK739" s="3"/>
    </row>
    <row r="740">
      <c r="A740" s="3"/>
      <c r="B740" s="3"/>
      <c r="C740" s="3"/>
      <c r="D740" s="3"/>
      <c r="E740" s="3"/>
      <c r="F740" s="3"/>
      <c r="G740" s="3"/>
      <c r="H740" s="3"/>
      <c r="I740" s="3"/>
      <c r="J740" s="3"/>
      <c r="K740" s="3"/>
      <c r="L740" s="3"/>
      <c r="M740" s="3"/>
      <c r="N740" s="3"/>
      <c r="O740" s="3"/>
      <c r="P740" s="3"/>
      <c r="Q740" s="3"/>
      <c r="AC740" s="3"/>
      <c r="AD740" s="3"/>
      <c r="AH740" s="3"/>
      <c r="AI740" s="3"/>
      <c r="AJ740" s="3"/>
      <c r="AK740" s="3"/>
    </row>
    <row r="741">
      <c r="A741" s="3"/>
      <c r="B741" s="3"/>
      <c r="C741" s="3"/>
      <c r="D741" s="3"/>
      <c r="E741" s="3"/>
      <c r="F741" s="3"/>
      <c r="G741" s="3"/>
      <c r="H741" s="3"/>
      <c r="I741" s="3"/>
      <c r="J741" s="3"/>
      <c r="K741" s="3"/>
      <c r="L741" s="3"/>
      <c r="M741" s="3"/>
      <c r="N741" s="3"/>
      <c r="O741" s="3"/>
      <c r="P741" s="3"/>
      <c r="Q741" s="3"/>
      <c r="AC741" s="3"/>
      <c r="AD741" s="3"/>
      <c r="AH741" s="3"/>
      <c r="AI741" s="3"/>
      <c r="AJ741" s="3"/>
      <c r="AK741" s="3"/>
    </row>
    <row r="742">
      <c r="A742" s="3"/>
      <c r="B742" s="3"/>
      <c r="C742" s="3"/>
      <c r="D742" s="3"/>
      <c r="E742" s="3"/>
      <c r="F742" s="3"/>
      <c r="G742" s="3"/>
      <c r="H742" s="3"/>
      <c r="I742" s="3"/>
      <c r="J742" s="3"/>
      <c r="K742" s="3"/>
      <c r="L742" s="3"/>
      <c r="M742" s="3"/>
      <c r="N742" s="3"/>
      <c r="O742" s="3"/>
      <c r="P742" s="3"/>
      <c r="Q742" s="3"/>
      <c r="AC742" s="3"/>
      <c r="AD742" s="3"/>
      <c r="AH742" s="3"/>
      <c r="AI742" s="3"/>
      <c r="AJ742" s="3"/>
      <c r="AK742" s="3"/>
    </row>
    <row r="743">
      <c r="A743" s="3"/>
      <c r="B743" s="3"/>
      <c r="C743" s="3"/>
      <c r="D743" s="3"/>
      <c r="E743" s="3"/>
      <c r="F743" s="3"/>
      <c r="G743" s="3"/>
      <c r="H743" s="3"/>
      <c r="I743" s="3"/>
      <c r="J743" s="3"/>
      <c r="K743" s="3"/>
      <c r="L743" s="3"/>
      <c r="M743" s="3"/>
      <c r="N743" s="3"/>
      <c r="O743" s="3"/>
      <c r="P743" s="3"/>
      <c r="Q743" s="3"/>
      <c r="AC743" s="3"/>
      <c r="AD743" s="3"/>
      <c r="AH743" s="3"/>
      <c r="AI743" s="3"/>
      <c r="AJ743" s="3"/>
      <c r="AK743" s="3"/>
    </row>
    <row r="744">
      <c r="A744" s="3"/>
      <c r="B744" s="3"/>
      <c r="C744" s="3"/>
      <c r="D744" s="3"/>
      <c r="E744" s="3"/>
      <c r="F744" s="3"/>
      <c r="G744" s="3"/>
      <c r="H744" s="3"/>
      <c r="I744" s="3"/>
      <c r="J744" s="3"/>
      <c r="K744" s="3"/>
      <c r="L744" s="3"/>
      <c r="M744" s="3"/>
      <c r="N744" s="3"/>
      <c r="O744" s="3"/>
      <c r="P744" s="3"/>
      <c r="Q744" s="3"/>
      <c r="AC744" s="3"/>
      <c r="AD744" s="3"/>
      <c r="AH744" s="3"/>
      <c r="AI744" s="3"/>
      <c r="AJ744" s="3"/>
      <c r="AK744" s="3"/>
    </row>
    <row r="745">
      <c r="A745" s="3"/>
      <c r="B745" s="3"/>
      <c r="C745" s="3"/>
      <c r="D745" s="3"/>
      <c r="E745" s="3"/>
      <c r="F745" s="3"/>
      <c r="G745" s="3"/>
      <c r="H745" s="3"/>
      <c r="I745" s="3"/>
      <c r="J745" s="3"/>
      <c r="K745" s="3"/>
      <c r="L745" s="3"/>
      <c r="M745" s="3"/>
      <c r="N745" s="3"/>
      <c r="O745" s="3"/>
      <c r="P745" s="3"/>
      <c r="Q745" s="3"/>
      <c r="AC745" s="3"/>
      <c r="AD745" s="3"/>
      <c r="AH745" s="3"/>
      <c r="AI745" s="3"/>
      <c r="AJ745" s="3"/>
      <c r="AK745" s="3"/>
    </row>
    <row r="746">
      <c r="A746" s="3"/>
      <c r="B746" s="3"/>
      <c r="C746" s="3"/>
      <c r="D746" s="3"/>
      <c r="E746" s="3"/>
      <c r="F746" s="3"/>
      <c r="G746" s="3"/>
      <c r="H746" s="3"/>
      <c r="I746" s="3"/>
      <c r="J746" s="3"/>
      <c r="K746" s="3"/>
      <c r="L746" s="3"/>
      <c r="M746" s="3"/>
      <c r="N746" s="3"/>
      <c r="O746" s="3"/>
      <c r="P746" s="3"/>
      <c r="Q746" s="3"/>
      <c r="AC746" s="3"/>
      <c r="AD746" s="3"/>
      <c r="AH746" s="3"/>
      <c r="AI746" s="3"/>
      <c r="AJ746" s="3"/>
      <c r="AK746" s="3"/>
    </row>
    <row r="747">
      <c r="A747" s="3"/>
      <c r="B747" s="3"/>
      <c r="C747" s="3"/>
      <c r="D747" s="3"/>
      <c r="E747" s="3"/>
      <c r="F747" s="3"/>
      <c r="G747" s="3"/>
      <c r="H747" s="3"/>
      <c r="I747" s="3"/>
      <c r="J747" s="3"/>
      <c r="K747" s="3"/>
      <c r="L747" s="3"/>
      <c r="M747" s="3"/>
      <c r="N747" s="3"/>
      <c r="O747" s="3"/>
      <c r="P747" s="3"/>
      <c r="Q747" s="3"/>
      <c r="AC747" s="3"/>
      <c r="AD747" s="3"/>
      <c r="AH747" s="3"/>
      <c r="AI747" s="3"/>
      <c r="AJ747" s="3"/>
      <c r="AK747" s="3"/>
    </row>
    <row r="748">
      <c r="A748" s="3"/>
      <c r="B748" s="3"/>
      <c r="C748" s="3"/>
      <c r="D748" s="3"/>
      <c r="E748" s="3"/>
      <c r="F748" s="3"/>
      <c r="G748" s="3"/>
      <c r="H748" s="3"/>
      <c r="I748" s="3"/>
      <c r="J748" s="3"/>
      <c r="K748" s="3"/>
      <c r="L748" s="3"/>
      <c r="M748" s="3"/>
      <c r="N748" s="3"/>
      <c r="O748" s="3"/>
      <c r="P748" s="3"/>
      <c r="Q748" s="3"/>
      <c r="AC748" s="3"/>
      <c r="AD748" s="3"/>
      <c r="AH748" s="3"/>
      <c r="AI748" s="3"/>
      <c r="AJ748" s="3"/>
      <c r="AK748" s="3"/>
    </row>
    <row r="749">
      <c r="A749" s="3"/>
      <c r="B749" s="3"/>
      <c r="C749" s="3"/>
      <c r="D749" s="3"/>
      <c r="E749" s="3"/>
      <c r="F749" s="3"/>
      <c r="G749" s="3"/>
      <c r="H749" s="3"/>
      <c r="I749" s="3"/>
      <c r="J749" s="3"/>
      <c r="K749" s="3"/>
      <c r="L749" s="3"/>
      <c r="M749" s="3"/>
      <c r="N749" s="3"/>
      <c r="O749" s="3"/>
      <c r="P749" s="3"/>
      <c r="Q749" s="3"/>
      <c r="AC749" s="3"/>
      <c r="AD749" s="3"/>
      <c r="AH749" s="3"/>
      <c r="AI749" s="3"/>
      <c r="AJ749" s="3"/>
      <c r="AK749" s="3"/>
    </row>
    <row r="750">
      <c r="A750" s="3"/>
      <c r="B750" s="3"/>
      <c r="C750" s="3"/>
      <c r="D750" s="3"/>
      <c r="E750" s="3"/>
      <c r="F750" s="3"/>
      <c r="G750" s="3"/>
      <c r="H750" s="3"/>
      <c r="I750" s="3"/>
      <c r="J750" s="3"/>
      <c r="K750" s="3"/>
      <c r="L750" s="3"/>
      <c r="M750" s="3"/>
      <c r="N750" s="3"/>
      <c r="O750" s="3"/>
      <c r="P750" s="3"/>
      <c r="Q750" s="3"/>
      <c r="AC750" s="3"/>
      <c r="AD750" s="3"/>
      <c r="AH750" s="3"/>
      <c r="AI750" s="3"/>
      <c r="AJ750" s="3"/>
      <c r="AK750" s="3"/>
    </row>
    <row r="751">
      <c r="A751" s="3"/>
      <c r="B751" s="3"/>
      <c r="C751" s="3"/>
      <c r="D751" s="3"/>
      <c r="E751" s="3"/>
      <c r="F751" s="3"/>
      <c r="G751" s="3"/>
      <c r="H751" s="3"/>
      <c r="I751" s="3"/>
      <c r="J751" s="3"/>
      <c r="K751" s="3"/>
      <c r="L751" s="3"/>
      <c r="M751" s="3"/>
      <c r="N751" s="3"/>
      <c r="O751" s="3"/>
      <c r="P751" s="3"/>
      <c r="Q751" s="3"/>
      <c r="AC751" s="3"/>
      <c r="AD751" s="3"/>
      <c r="AH751" s="3"/>
      <c r="AI751" s="3"/>
      <c r="AJ751" s="3"/>
      <c r="AK751" s="3"/>
    </row>
    <row r="752">
      <c r="A752" s="3"/>
      <c r="B752" s="3"/>
      <c r="C752" s="3"/>
      <c r="D752" s="3"/>
      <c r="E752" s="3"/>
      <c r="F752" s="3"/>
      <c r="G752" s="3"/>
      <c r="H752" s="3"/>
      <c r="I752" s="3"/>
      <c r="J752" s="3"/>
      <c r="K752" s="3"/>
      <c r="L752" s="3"/>
      <c r="M752" s="3"/>
      <c r="N752" s="3"/>
      <c r="O752" s="3"/>
      <c r="P752" s="3"/>
      <c r="Q752" s="3"/>
      <c r="AC752" s="3"/>
      <c r="AD752" s="3"/>
      <c r="AH752" s="3"/>
      <c r="AI752" s="3"/>
      <c r="AJ752" s="3"/>
      <c r="AK752" s="3"/>
    </row>
    <row r="753">
      <c r="A753" s="3"/>
      <c r="B753" s="3"/>
      <c r="C753" s="3"/>
      <c r="D753" s="3"/>
      <c r="E753" s="3"/>
      <c r="F753" s="3"/>
      <c r="G753" s="3"/>
      <c r="H753" s="3"/>
      <c r="I753" s="3"/>
      <c r="J753" s="3"/>
      <c r="K753" s="3"/>
      <c r="L753" s="3"/>
      <c r="M753" s="3"/>
      <c r="N753" s="3"/>
      <c r="O753" s="3"/>
      <c r="P753" s="3"/>
      <c r="Q753" s="3"/>
      <c r="AC753" s="3"/>
      <c r="AD753" s="3"/>
      <c r="AH753" s="3"/>
      <c r="AI753" s="3"/>
      <c r="AJ753" s="3"/>
      <c r="AK753" s="3"/>
    </row>
    <row r="754">
      <c r="A754" s="3"/>
      <c r="B754" s="3"/>
      <c r="C754" s="3"/>
      <c r="D754" s="3"/>
      <c r="E754" s="3"/>
      <c r="F754" s="3"/>
      <c r="G754" s="3"/>
      <c r="H754" s="3"/>
      <c r="I754" s="3"/>
      <c r="J754" s="3"/>
      <c r="K754" s="3"/>
      <c r="L754" s="3"/>
      <c r="M754" s="3"/>
      <c r="N754" s="3"/>
      <c r="O754" s="3"/>
      <c r="P754" s="3"/>
      <c r="Q754" s="3"/>
      <c r="AC754" s="3"/>
      <c r="AD754" s="3"/>
      <c r="AH754" s="3"/>
      <c r="AI754" s="3"/>
      <c r="AJ754" s="3"/>
      <c r="AK754" s="3"/>
    </row>
    <row r="755">
      <c r="A755" s="3"/>
      <c r="B755" s="3"/>
      <c r="C755" s="3"/>
      <c r="D755" s="3"/>
      <c r="E755" s="3"/>
      <c r="F755" s="3"/>
      <c r="G755" s="3"/>
      <c r="H755" s="3"/>
      <c r="I755" s="3"/>
      <c r="J755" s="3"/>
      <c r="K755" s="3"/>
      <c r="L755" s="3"/>
      <c r="M755" s="3"/>
      <c r="N755" s="3"/>
      <c r="O755" s="3"/>
      <c r="P755" s="3"/>
      <c r="Q755" s="3"/>
      <c r="AC755" s="3"/>
      <c r="AD755" s="3"/>
      <c r="AH755" s="3"/>
      <c r="AI755" s="3"/>
      <c r="AJ755" s="3"/>
      <c r="AK755" s="3"/>
    </row>
    <row r="756">
      <c r="A756" s="3"/>
      <c r="B756" s="3"/>
      <c r="C756" s="3"/>
      <c r="D756" s="3"/>
      <c r="E756" s="3"/>
      <c r="F756" s="3"/>
      <c r="G756" s="3"/>
      <c r="H756" s="3"/>
      <c r="I756" s="3"/>
      <c r="J756" s="3"/>
      <c r="K756" s="3"/>
      <c r="L756" s="3"/>
      <c r="M756" s="3"/>
      <c r="N756" s="3"/>
      <c r="O756" s="3"/>
      <c r="P756" s="3"/>
      <c r="Q756" s="3"/>
      <c r="AC756" s="3"/>
      <c r="AD756" s="3"/>
      <c r="AH756" s="3"/>
      <c r="AI756" s="3"/>
      <c r="AJ756" s="3"/>
      <c r="AK756" s="3"/>
    </row>
    <row r="757">
      <c r="A757" s="3"/>
      <c r="B757" s="3"/>
      <c r="C757" s="3"/>
      <c r="D757" s="3"/>
      <c r="E757" s="3"/>
      <c r="F757" s="3"/>
      <c r="G757" s="3"/>
      <c r="H757" s="3"/>
      <c r="I757" s="3"/>
      <c r="J757" s="3"/>
      <c r="K757" s="3"/>
      <c r="L757" s="3"/>
      <c r="M757" s="3"/>
      <c r="N757" s="3"/>
      <c r="O757" s="3"/>
      <c r="P757" s="3"/>
      <c r="Q757" s="3"/>
      <c r="AC757" s="3"/>
      <c r="AD757" s="3"/>
      <c r="AH757" s="3"/>
      <c r="AI757" s="3"/>
      <c r="AJ757" s="3"/>
      <c r="AK757" s="3"/>
    </row>
    <row r="758">
      <c r="A758" s="3"/>
      <c r="B758" s="3"/>
      <c r="C758" s="3"/>
      <c r="D758" s="3"/>
      <c r="E758" s="3"/>
      <c r="F758" s="3"/>
      <c r="G758" s="3"/>
      <c r="H758" s="3"/>
      <c r="I758" s="3"/>
      <c r="J758" s="3"/>
      <c r="K758" s="3"/>
      <c r="L758" s="3"/>
      <c r="M758" s="3"/>
      <c r="N758" s="3"/>
      <c r="O758" s="3"/>
      <c r="P758" s="3"/>
      <c r="Q758" s="3"/>
      <c r="AC758" s="3"/>
      <c r="AD758" s="3"/>
      <c r="AH758" s="3"/>
      <c r="AI758" s="3"/>
      <c r="AJ758" s="3"/>
      <c r="AK758" s="3"/>
    </row>
    <row r="759">
      <c r="A759" s="3"/>
      <c r="B759" s="3"/>
      <c r="C759" s="3"/>
      <c r="D759" s="3"/>
      <c r="E759" s="3"/>
      <c r="F759" s="3"/>
      <c r="G759" s="3"/>
      <c r="H759" s="3"/>
      <c r="I759" s="3"/>
      <c r="J759" s="3"/>
      <c r="K759" s="3"/>
      <c r="L759" s="3"/>
      <c r="M759" s="3"/>
      <c r="N759" s="3"/>
      <c r="O759" s="3"/>
      <c r="P759" s="3"/>
      <c r="Q759" s="3"/>
      <c r="AC759" s="3"/>
      <c r="AD759" s="3"/>
      <c r="AH759" s="3"/>
      <c r="AI759" s="3"/>
      <c r="AJ759" s="3"/>
      <c r="AK759" s="3"/>
    </row>
    <row r="760">
      <c r="A760" s="3"/>
      <c r="B760" s="3"/>
      <c r="C760" s="3"/>
      <c r="D760" s="3"/>
      <c r="E760" s="3"/>
      <c r="F760" s="3"/>
      <c r="G760" s="3"/>
      <c r="H760" s="3"/>
      <c r="I760" s="3"/>
      <c r="J760" s="3"/>
      <c r="K760" s="3"/>
      <c r="L760" s="3"/>
      <c r="M760" s="3"/>
      <c r="N760" s="3"/>
      <c r="O760" s="3"/>
      <c r="P760" s="3"/>
      <c r="Q760" s="3"/>
      <c r="AC760" s="3"/>
      <c r="AD760" s="3"/>
      <c r="AH760" s="3"/>
      <c r="AI760" s="3"/>
      <c r="AJ760" s="3"/>
      <c r="AK760" s="3"/>
    </row>
    <row r="761">
      <c r="A761" s="3"/>
      <c r="B761" s="3"/>
      <c r="C761" s="3"/>
      <c r="D761" s="3"/>
      <c r="E761" s="3"/>
      <c r="F761" s="3"/>
      <c r="G761" s="3"/>
      <c r="H761" s="3"/>
      <c r="I761" s="3"/>
      <c r="J761" s="3"/>
      <c r="K761" s="3"/>
      <c r="L761" s="3"/>
      <c r="M761" s="3"/>
      <c r="N761" s="3"/>
      <c r="O761" s="3"/>
      <c r="P761" s="3"/>
      <c r="Q761" s="3"/>
      <c r="AC761" s="3"/>
      <c r="AD761" s="3"/>
      <c r="AH761" s="3"/>
      <c r="AI761" s="3"/>
      <c r="AJ761" s="3"/>
      <c r="AK761" s="3"/>
    </row>
    <row r="762">
      <c r="A762" s="3"/>
      <c r="B762" s="3"/>
      <c r="C762" s="3"/>
      <c r="D762" s="3"/>
      <c r="E762" s="3"/>
      <c r="F762" s="3"/>
      <c r="G762" s="3"/>
      <c r="H762" s="3"/>
      <c r="I762" s="3"/>
      <c r="J762" s="3"/>
      <c r="K762" s="3"/>
      <c r="L762" s="3"/>
      <c r="M762" s="3"/>
      <c r="N762" s="3"/>
      <c r="O762" s="3"/>
      <c r="P762" s="3"/>
      <c r="Q762" s="3"/>
      <c r="AC762" s="3"/>
      <c r="AD762" s="3"/>
      <c r="AH762" s="3"/>
      <c r="AI762" s="3"/>
      <c r="AJ762" s="3"/>
      <c r="AK762" s="3"/>
    </row>
    <row r="763">
      <c r="A763" s="3"/>
      <c r="B763" s="3"/>
      <c r="C763" s="3"/>
      <c r="D763" s="3"/>
      <c r="E763" s="3"/>
      <c r="F763" s="3"/>
      <c r="G763" s="3"/>
      <c r="H763" s="3"/>
      <c r="I763" s="3"/>
      <c r="J763" s="3"/>
      <c r="K763" s="3"/>
      <c r="L763" s="3"/>
      <c r="M763" s="3"/>
      <c r="N763" s="3"/>
      <c r="O763" s="3"/>
      <c r="P763" s="3"/>
      <c r="Q763" s="3"/>
      <c r="AC763" s="3"/>
      <c r="AD763" s="3"/>
      <c r="AH763" s="3"/>
      <c r="AI763" s="3"/>
      <c r="AJ763" s="3"/>
      <c r="AK763" s="3"/>
    </row>
    <row r="764">
      <c r="A764" s="3"/>
      <c r="B764" s="3"/>
      <c r="C764" s="3"/>
      <c r="D764" s="3"/>
      <c r="E764" s="3"/>
      <c r="F764" s="3"/>
      <c r="G764" s="3"/>
      <c r="H764" s="3"/>
      <c r="I764" s="3"/>
      <c r="J764" s="3"/>
      <c r="K764" s="3"/>
      <c r="L764" s="3"/>
      <c r="M764" s="3"/>
      <c r="N764" s="3"/>
      <c r="O764" s="3"/>
      <c r="P764" s="3"/>
      <c r="Q764" s="3"/>
      <c r="AC764" s="3"/>
      <c r="AD764" s="3"/>
      <c r="AH764" s="3"/>
      <c r="AI764" s="3"/>
      <c r="AJ764" s="3"/>
      <c r="AK764" s="3"/>
    </row>
    <row r="765">
      <c r="A765" s="3"/>
      <c r="B765" s="3"/>
      <c r="C765" s="3"/>
      <c r="D765" s="3"/>
      <c r="E765" s="3"/>
      <c r="F765" s="3"/>
      <c r="G765" s="3"/>
      <c r="H765" s="3"/>
      <c r="I765" s="3"/>
      <c r="J765" s="3"/>
      <c r="K765" s="3"/>
      <c r="L765" s="3"/>
      <c r="M765" s="3"/>
      <c r="N765" s="3"/>
      <c r="O765" s="3"/>
      <c r="P765" s="3"/>
      <c r="Q765" s="3"/>
      <c r="AC765" s="3"/>
      <c r="AD765" s="3"/>
      <c r="AH765" s="3"/>
      <c r="AI765" s="3"/>
      <c r="AJ765" s="3"/>
      <c r="AK765" s="3"/>
    </row>
    <row r="766">
      <c r="A766" s="3"/>
      <c r="B766" s="3"/>
      <c r="C766" s="3"/>
      <c r="D766" s="3"/>
      <c r="E766" s="3"/>
      <c r="F766" s="3"/>
      <c r="G766" s="3"/>
      <c r="H766" s="3"/>
      <c r="I766" s="3"/>
      <c r="J766" s="3"/>
      <c r="K766" s="3"/>
      <c r="L766" s="3"/>
      <c r="M766" s="3"/>
      <c r="N766" s="3"/>
      <c r="O766" s="3"/>
      <c r="P766" s="3"/>
      <c r="Q766" s="3"/>
      <c r="AC766" s="3"/>
      <c r="AD766" s="3"/>
      <c r="AH766" s="3"/>
      <c r="AI766" s="3"/>
      <c r="AJ766" s="3"/>
      <c r="AK766" s="3"/>
    </row>
    <row r="767">
      <c r="A767" s="3"/>
      <c r="B767" s="3"/>
      <c r="C767" s="3"/>
      <c r="D767" s="3"/>
      <c r="E767" s="3"/>
      <c r="F767" s="3"/>
      <c r="G767" s="3"/>
      <c r="H767" s="3"/>
      <c r="I767" s="3"/>
      <c r="J767" s="3"/>
      <c r="K767" s="3"/>
      <c r="L767" s="3"/>
      <c r="M767" s="3"/>
      <c r="N767" s="3"/>
      <c r="O767" s="3"/>
      <c r="P767" s="3"/>
      <c r="Q767" s="3"/>
      <c r="AC767" s="3"/>
      <c r="AD767" s="3"/>
      <c r="AH767" s="3"/>
      <c r="AI767" s="3"/>
      <c r="AJ767" s="3"/>
      <c r="AK767" s="3"/>
    </row>
    <row r="768">
      <c r="A768" s="3"/>
      <c r="B768" s="3"/>
      <c r="C768" s="3"/>
      <c r="D768" s="3"/>
      <c r="E768" s="3"/>
      <c r="F768" s="3"/>
      <c r="G768" s="3"/>
      <c r="H768" s="3"/>
      <c r="I768" s="3"/>
      <c r="J768" s="3"/>
      <c r="K768" s="3"/>
      <c r="L768" s="3"/>
      <c r="M768" s="3"/>
      <c r="N768" s="3"/>
      <c r="O768" s="3"/>
      <c r="P768" s="3"/>
      <c r="Q768" s="3"/>
      <c r="AC768" s="3"/>
      <c r="AD768" s="3"/>
      <c r="AH768" s="3"/>
      <c r="AI768" s="3"/>
      <c r="AJ768" s="3"/>
      <c r="AK768" s="3"/>
    </row>
    <row r="769">
      <c r="A769" s="3"/>
      <c r="B769" s="3"/>
      <c r="C769" s="3"/>
      <c r="D769" s="3"/>
      <c r="E769" s="3"/>
      <c r="F769" s="3"/>
      <c r="G769" s="3"/>
      <c r="H769" s="3"/>
      <c r="I769" s="3"/>
      <c r="J769" s="3"/>
      <c r="K769" s="3"/>
      <c r="L769" s="3"/>
      <c r="M769" s="3"/>
      <c r="N769" s="3"/>
      <c r="O769" s="3"/>
      <c r="P769" s="3"/>
      <c r="Q769" s="3"/>
      <c r="AC769" s="3"/>
      <c r="AD769" s="3"/>
      <c r="AH769" s="3"/>
      <c r="AI769" s="3"/>
      <c r="AJ769" s="3"/>
      <c r="AK769" s="3"/>
    </row>
    <row r="770">
      <c r="A770" s="3"/>
      <c r="B770" s="3"/>
      <c r="C770" s="3"/>
      <c r="D770" s="3"/>
      <c r="E770" s="3"/>
      <c r="F770" s="3"/>
      <c r="G770" s="3"/>
      <c r="H770" s="3"/>
      <c r="I770" s="3"/>
      <c r="J770" s="3"/>
      <c r="K770" s="3"/>
      <c r="L770" s="3"/>
      <c r="M770" s="3"/>
      <c r="N770" s="3"/>
      <c r="O770" s="3"/>
      <c r="P770" s="3"/>
      <c r="Q770" s="3"/>
      <c r="AC770" s="3"/>
      <c r="AD770" s="3"/>
      <c r="AH770" s="3"/>
      <c r="AI770" s="3"/>
      <c r="AJ770" s="3"/>
      <c r="AK770" s="3"/>
    </row>
    <row r="771">
      <c r="A771" s="3"/>
      <c r="B771" s="3"/>
      <c r="C771" s="3"/>
      <c r="D771" s="3"/>
      <c r="E771" s="3"/>
      <c r="F771" s="3"/>
      <c r="G771" s="3"/>
      <c r="H771" s="3"/>
      <c r="I771" s="3"/>
      <c r="J771" s="3"/>
      <c r="K771" s="3"/>
      <c r="L771" s="3"/>
      <c r="M771" s="3"/>
      <c r="N771" s="3"/>
      <c r="O771" s="3"/>
      <c r="P771" s="3"/>
      <c r="Q771" s="3"/>
      <c r="AC771" s="3"/>
      <c r="AD771" s="3"/>
      <c r="AH771" s="3"/>
      <c r="AI771" s="3"/>
      <c r="AJ771" s="3"/>
      <c r="AK771" s="3"/>
    </row>
    <row r="772">
      <c r="A772" s="3"/>
      <c r="B772" s="3"/>
      <c r="C772" s="3"/>
      <c r="D772" s="3"/>
      <c r="E772" s="3"/>
      <c r="F772" s="3"/>
      <c r="G772" s="3"/>
      <c r="H772" s="3"/>
      <c r="I772" s="3"/>
      <c r="J772" s="3"/>
      <c r="K772" s="3"/>
      <c r="L772" s="3"/>
      <c r="M772" s="3"/>
      <c r="N772" s="3"/>
      <c r="O772" s="3"/>
      <c r="P772" s="3"/>
      <c r="Q772" s="3"/>
      <c r="AC772" s="3"/>
      <c r="AD772" s="3"/>
      <c r="AH772" s="3"/>
      <c r="AI772" s="3"/>
      <c r="AJ772" s="3"/>
      <c r="AK772" s="3"/>
    </row>
    <row r="773">
      <c r="A773" s="3"/>
      <c r="B773" s="3"/>
      <c r="C773" s="3"/>
      <c r="D773" s="3"/>
      <c r="E773" s="3"/>
      <c r="F773" s="3"/>
      <c r="G773" s="3"/>
      <c r="H773" s="3"/>
      <c r="I773" s="3"/>
      <c r="J773" s="3"/>
      <c r="K773" s="3"/>
      <c r="L773" s="3"/>
      <c r="M773" s="3"/>
      <c r="N773" s="3"/>
      <c r="O773" s="3"/>
      <c r="P773" s="3"/>
      <c r="Q773" s="3"/>
      <c r="AC773" s="3"/>
      <c r="AD773" s="3"/>
      <c r="AH773" s="3"/>
      <c r="AI773" s="3"/>
      <c r="AJ773" s="3"/>
      <c r="AK773" s="3"/>
    </row>
    <row r="774">
      <c r="A774" s="3"/>
      <c r="B774" s="3"/>
      <c r="C774" s="3"/>
      <c r="D774" s="3"/>
      <c r="E774" s="3"/>
      <c r="F774" s="3"/>
      <c r="G774" s="3"/>
      <c r="H774" s="3"/>
      <c r="I774" s="3"/>
      <c r="J774" s="3"/>
      <c r="K774" s="3"/>
      <c r="L774" s="3"/>
      <c r="M774" s="3"/>
      <c r="N774" s="3"/>
      <c r="O774" s="3"/>
      <c r="P774" s="3"/>
      <c r="Q774" s="3"/>
      <c r="AC774" s="3"/>
      <c r="AD774" s="3"/>
      <c r="AH774" s="3"/>
      <c r="AI774" s="3"/>
      <c r="AJ774" s="3"/>
      <c r="AK774" s="3"/>
    </row>
    <row r="775">
      <c r="A775" s="3"/>
      <c r="B775" s="3"/>
      <c r="C775" s="3"/>
      <c r="D775" s="3"/>
      <c r="E775" s="3"/>
      <c r="F775" s="3"/>
      <c r="G775" s="3"/>
      <c r="H775" s="3"/>
      <c r="I775" s="3"/>
      <c r="J775" s="3"/>
      <c r="K775" s="3"/>
      <c r="L775" s="3"/>
      <c r="M775" s="3"/>
      <c r="N775" s="3"/>
      <c r="O775" s="3"/>
      <c r="P775" s="3"/>
      <c r="Q775" s="3"/>
      <c r="AC775" s="3"/>
      <c r="AD775" s="3"/>
      <c r="AH775" s="3"/>
      <c r="AI775" s="3"/>
      <c r="AJ775" s="3"/>
      <c r="AK775" s="3"/>
    </row>
    <row r="776">
      <c r="A776" s="3"/>
      <c r="B776" s="3"/>
      <c r="C776" s="3"/>
      <c r="D776" s="3"/>
      <c r="E776" s="3"/>
      <c r="F776" s="3"/>
      <c r="G776" s="3"/>
      <c r="H776" s="3"/>
      <c r="I776" s="3"/>
      <c r="J776" s="3"/>
      <c r="K776" s="3"/>
      <c r="L776" s="3"/>
      <c r="M776" s="3"/>
      <c r="N776" s="3"/>
      <c r="O776" s="3"/>
      <c r="P776" s="3"/>
      <c r="Q776" s="3"/>
      <c r="AC776" s="3"/>
      <c r="AD776" s="3"/>
      <c r="AH776" s="3"/>
      <c r="AI776" s="3"/>
      <c r="AJ776" s="3"/>
      <c r="AK776" s="3"/>
    </row>
    <row r="777">
      <c r="A777" s="3"/>
      <c r="B777" s="3"/>
      <c r="C777" s="3"/>
      <c r="D777" s="3"/>
      <c r="E777" s="3"/>
      <c r="F777" s="3"/>
      <c r="G777" s="3"/>
      <c r="H777" s="3"/>
      <c r="I777" s="3"/>
      <c r="J777" s="3"/>
      <c r="K777" s="3"/>
      <c r="L777" s="3"/>
      <c r="M777" s="3"/>
      <c r="N777" s="3"/>
      <c r="O777" s="3"/>
      <c r="P777" s="3"/>
      <c r="Q777" s="3"/>
      <c r="AC777" s="3"/>
      <c r="AD777" s="3"/>
      <c r="AH777" s="3"/>
      <c r="AI777" s="3"/>
      <c r="AJ777" s="3"/>
      <c r="AK777" s="3"/>
    </row>
    <row r="778">
      <c r="A778" s="3"/>
      <c r="B778" s="3"/>
      <c r="C778" s="3"/>
      <c r="D778" s="3"/>
      <c r="E778" s="3"/>
      <c r="F778" s="3"/>
      <c r="G778" s="3"/>
      <c r="H778" s="3"/>
      <c r="I778" s="3"/>
      <c r="J778" s="3"/>
      <c r="K778" s="3"/>
      <c r="L778" s="3"/>
      <c r="M778" s="3"/>
      <c r="N778" s="3"/>
      <c r="O778" s="3"/>
      <c r="P778" s="3"/>
      <c r="Q778" s="3"/>
      <c r="AC778" s="3"/>
      <c r="AD778" s="3"/>
      <c r="AH778" s="3"/>
      <c r="AI778" s="3"/>
      <c r="AJ778" s="3"/>
      <c r="AK778" s="3"/>
    </row>
    <row r="779">
      <c r="A779" s="3"/>
      <c r="B779" s="3"/>
      <c r="C779" s="3"/>
      <c r="D779" s="3"/>
      <c r="E779" s="3"/>
      <c r="F779" s="3"/>
      <c r="G779" s="3"/>
      <c r="H779" s="3"/>
      <c r="I779" s="3"/>
      <c r="J779" s="3"/>
      <c r="K779" s="3"/>
      <c r="L779" s="3"/>
      <c r="M779" s="3"/>
      <c r="N779" s="3"/>
      <c r="O779" s="3"/>
      <c r="P779" s="3"/>
      <c r="Q779" s="3"/>
      <c r="AC779" s="3"/>
      <c r="AD779" s="3"/>
      <c r="AH779" s="3"/>
      <c r="AI779" s="3"/>
      <c r="AJ779" s="3"/>
      <c r="AK779" s="3"/>
    </row>
    <row r="780">
      <c r="A780" s="3"/>
      <c r="B780" s="3"/>
      <c r="C780" s="3"/>
      <c r="D780" s="3"/>
      <c r="E780" s="3"/>
      <c r="F780" s="3"/>
      <c r="G780" s="3"/>
      <c r="H780" s="3"/>
      <c r="I780" s="3"/>
      <c r="J780" s="3"/>
      <c r="K780" s="3"/>
      <c r="L780" s="3"/>
      <c r="M780" s="3"/>
      <c r="N780" s="3"/>
      <c r="O780" s="3"/>
      <c r="P780" s="3"/>
      <c r="Q780" s="3"/>
      <c r="AC780" s="3"/>
      <c r="AD780" s="3"/>
      <c r="AH780" s="3"/>
      <c r="AI780" s="3"/>
      <c r="AJ780" s="3"/>
      <c r="AK780" s="3"/>
    </row>
    <row r="781">
      <c r="A781" s="3"/>
      <c r="B781" s="3"/>
      <c r="C781" s="3"/>
      <c r="D781" s="3"/>
      <c r="E781" s="3"/>
      <c r="F781" s="3"/>
      <c r="G781" s="3"/>
      <c r="H781" s="3"/>
      <c r="I781" s="3"/>
      <c r="J781" s="3"/>
      <c r="K781" s="3"/>
      <c r="L781" s="3"/>
      <c r="M781" s="3"/>
      <c r="N781" s="3"/>
      <c r="O781" s="3"/>
      <c r="P781" s="3"/>
      <c r="Q781" s="3"/>
      <c r="AC781" s="3"/>
      <c r="AD781" s="3"/>
      <c r="AH781" s="3"/>
      <c r="AI781" s="3"/>
      <c r="AJ781" s="3"/>
      <c r="AK781" s="3"/>
    </row>
    <row r="782">
      <c r="A782" s="3"/>
      <c r="B782" s="3"/>
      <c r="C782" s="3"/>
      <c r="D782" s="3"/>
      <c r="E782" s="3"/>
      <c r="F782" s="3"/>
      <c r="G782" s="3"/>
      <c r="H782" s="3"/>
      <c r="I782" s="3"/>
      <c r="J782" s="3"/>
      <c r="K782" s="3"/>
      <c r="L782" s="3"/>
      <c r="M782" s="3"/>
      <c r="N782" s="3"/>
      <c r="O782" s="3"/>
      <c r="P782" s="3"/>
      <c r="Q782" s="3"/>
      <c r="AC782" s="3"/>
      <c r="AD782" s="3"/>
      <c r="AH782" s="3"/>
      <c r="AI782" s="3"/>
      <c r="AJ782" s="3"/>
      <c r="AK782" s="3"/>
    </row>
    <row r="783">
      <c r="A783" s="3"/>
      <c r="B783" s="3"/>
      <c r="C783" s="3"/>
      <c r="D783" s="3"/>
      <c r="E783" s="3"/>
      <c r="F783" s="3"/>
      <c r="G783" s="3"/>
      <c r="H783" s="3"/>
      <c r="I783" s="3"/>
      <c r="J783" s="3"/>
      <c r="K783" s="3"/>
      <c r="L783" s="3"/>
      <c r="M783" s="3"/>
      <c r="N783" s="3"/>
      <c r="O783" s="3"/>
      <c r="P783" s="3"/>
      <c r="Q783" s="3"/>
      <c r="AC783" s="3"/>
      <c r="AD783" s="3"/>
      <c r="AH783" s="3"/>
      <c r="AI783" s="3"/>
      <c r="AJ783" s="3"/>
      <c r="AK783" s="3"/>
    </row>
    <row r="784">
      <c r="A784" s="3"/>
      <c r="B784" s="3"/>
      <c r="C784" s="3"/>
      <c r="D784" s="3"/>
      <c r="E784" s="3"/>
      <c r="F784" s="3"/>
      <c r="G784" s="3"/>
      <c r="H784" s="3"/>
      <c r="I784" s="3"/>
      <c r="J784" s="3"/>
      <c r="K784" s="3"/>
      <c r="L784" s="3"/>
      <c r="M784" s="3"/>
      <c r="N784" s="3"/>
      <c r="O784" s="3"/>
      <c r="P784" s="3"/>
      <c r="Q784" s="3"/>
      <c r="AC784" s="3"/>
      <c r="AD784" s="3"/>
      <c r="AH784" s="3"/>
      <c r="AI784" s="3"/>
      <c r="AJ784" s="3"/>
      <c r="AK784" s="3"/>
    </row>
    <row r="785">
      <c r="A785" s="3"/>
      <c r="B785" s="3"/>
      <c r="C785" s="3"/>
      <c r="D785" s="3"/>
      <c r="E785" s="3"/>
      <c r="F785" s="3"/>
      <c r="G785" s="3"/>
      <c r="H785" s="3"/>
      <c r="I785" s="3"/>
      <c r="J785" s="3"/>
      <c r="K785" s="3"/>
      <c r="L785" s="3"/>
      <c r="M785" s="3"/>
      <c r="N785" s="3"/>
      <c r="O785" s="3"/>
      <c r="P785" s="3"/>
      <c r="Q785" s="3"/>
      <c r="AC785" s="3"/>
      <c r="AD785" s="3"/>
      <c r="AH785" s="3"/>
      <c r="AI785" s="3"/>
      <c r="AJ785" s="3"/>
      <c r="AK785" s="3"/>
    </row>
    <row r="786">
      <c r="A786" s="3"/>
      <c r="B786" s="3"/>
      <c r="C786" s="3"/>
      <c r="D786" s="3"/>
      <c r="E786" s="3"/>
      <c r="F786" s="3"/>
      <c r="G786" s="3"/>
      <c r="H786" s="3"/>
      <c r="I786" s="3"/>
      <c r="J786" s="3"/>
      <c r="K786" s="3"/>
      <c r="L786" s="3"/>
      <c r="M786" s="3"/>
      <c r="N786" s="3"/>
      <c r="O786" s="3"/>
      <c r="P786" s="3"/>
      <c r="Q786" s="3"/>
      <c r="AC786" s="3"/>
      <c r="AD786" s="3"/>
      <c r="AH786" s="3"/>
      <c r="AI786" s="3"/>
      <c r="AJ786" s="3"/>
      <c r="AK786" s="3"/>
    </row>
    <row r="787">
      <c r="A787" s="3"/>
      <c r="B787" s="3"/>
      <c r="C787" s="3"/>
      <c r="D787" s="3"/>
      <c r="E787" s="3"/>
      <c r="F787" s="3"/>
      <c r="G787" s="3"/>
      <c r="H787" s="3"/>
      <c r="I787" s="3"/>
      <c r="J787" s="3"/>
      <c r="K787" s="3"/>
      <c r="L787" s="3"/>
      <c r="M787" s="3"/>
      <c r="N787" s="3"/>
      <c r="O787" s="3"/>
      <c r="P787" s="3"/>
      <c r="Q787" s="3"/>
      <c r="AC787" s="3"/>
      <c r="AD787" s="3"/>
      <c r="AH787" s="3"/>
      <c r="AI787" s="3"/>
      <c r="AJ787" s="3"/>
      <c r="AK787" s="3"/>
    </row>
    <row r="788">
      <c r="A788" s="3"/>
      <c r="B788" s="3"/>
      <c r="C788" s="3"/>
      <c r="D788" s="3"/>
      <c r="E788" s="3"/>
      <c r="F788" s="3"/>
      <c r="G788" s="3"/>
      <c r="H788" s="3"/>
      <c r="I788" s="3"/>
      <c r="J788" s="3"/>
      <c r="K788" s="3"/>
      <c r="L788" s="3"/>
      <c r="M788" s="3"/>
      <c r="N788" s="3"/>
      <c r="O788" s="3"/>
      <c r="P788" s="3"/>
      <c r="Q788" s="3"/>
      <c r="AC788" s="3"/>
      <c r="AD788" s="3"/>
      <c r="AH788" s="3"/>
      <c r="AI788" s="3"/>
      <c r="AJ788" s="3"/>
      <c r="AK788" s="3"/>
    </row>
    <row r="789">
      <c r="A789" s="3"/>
      <c r="B789" s="3"/>
      <c r="C789" s="3"/>
      <c r="D789" s="3"/>
      <c r="E789" s="3"/>
      <c r="F789" s="3"/>
      <c r="G789" s="3"/>
      <c r="H789" s="3"/>
      <c r="I789" s="3"/>
      <c r="J789" s="3"/>
      <c r="K789" s="3"/>
      <c r="L789" s="3"/>
      <c r="M789" s="3"/>
      <c r="N789" s="3"/>
      <c r="O789" s="3"/>
      <c r="P789" s="3"/>
      <c r="Q789" s="3"/>
      <c r="AC789" s="3"/>
      <c r="AD789" s="3"/>
      <c r="AH789" s="3"/>
      <c r="AI789" s="3"/>
      <c r="AJ789" s="3"/>
      <c r="AK789" s="3"/>
    </row>
    <row r="790">
      <c r="A790" s="3"/>
      <c r="B790" s="3"/>
      <c r="C790" s="3"/>
      <c r="D790" s="3"/>
      <c r="E790" s="3"/>
      <c r="F790" s="3"/>
      <c r="G790" s="3"/>
      <c r="H790" s="3"/>
      <c r="I790" s="3"/>
      <c r="J790" s="3"/>
      <c r="K790" s="3"/>
      <c r="L790" s="3"/>
      <c r="M790" s="3"/>
      <c r="N790" s="3"/>
      <c r="O790" s="3"/>
      <c r="P790" s="3"/>
      <c r="Q790" s="3"/>
      <c r="AC790" s="3"/>
      <c r="AD790" s="3"/>
      <c r="AH790" s="3"/>
      <c r="AI790" s="3"/>
      <c r="AJ790" s="3"/>
      <c r="AK790" s="3"/>
    </row>
    <row r="791">
      <c r="A791" s="3"/>
      <c r="B791" s="3"/>
      <c r="C791" s="3"/>
      <c r="D791" s="3"/>
      <c r="E791" s="3"/>
      <c r="F791" s="3"/>
      <c r="G791" s="3"/>
      <c r="H791" s="3"/>
      <c r="I791" s="3"/>
      <c r="J791" s="3"/>
      <c r="K791" s="3"/>
      <c r="L791" s="3"/>
      <c r="M791" s="3"/>
      <c r="N791" s="3"/>
      <c r="O791" s="3"/>
      <c r="P791" s="3"/>
      <c r="Q791" s="3"/>
      <c r="AC791" s="3"/>
      <c r="AD791" s="3"/>
      <c r="AH791" s="3"/>
      <c r="AI791" s="3"/>
      <c r="AJ791" s="3"/>
      <c r="AK791" s="3"/>
    </row>
    <row r="792">
      <c r="A792" s="3"/>
      <c r="B792" s="3"/>
      <c r="C792" s="3"/>
      <c r="D792" s="3"/>
      <c r="E792" s="3"/>
      <c r="F792" s="3"/>
      <c r="G792" s="3"/>
      <c r="H792" s="3"/>
      <c r="I792" s="3"/>
      <c r="J792" s="3"/>
      <c r="K792" s="3"/>
      <c r="L792" s="3"/>
      <c r="M792" s="3"/>
      <c r="N792" s="3"/>
      <c r="O792" s="3"/>
      <c r="P792" s="3"/>
      <c r="Q792" s="3"/>
      <c r="AC792" s="3"/>
      <c r="AD792" s="3"/>
      <c r="AH792" s="3"/>
      <c r="AI792" s="3"/>
      <c r="AJ792" s="3"/>
      <c r="AK792" s="3"/>
    </row>
    <row r="793">
      <c r="A793" s="3"/>
      <c r="B793" s="3"/>
      <c r="C793" s="3"/>
      <c r="D793" s="3"/>
      <c r="E793" s="3"/>
      <c r="F793" s="3"/>
      <c r="G793" s="3"/>
      <c r="H793" s="3"/>
      <c r="I793" s="3"/>
      <c r="J793" s="3"/>
      <c r="K793" s="3"/>
      <c r="L793" s="3"/>
      <c r="M793" s="3"/>
      <c r="N793" s="3"/>
      <c r="O793" s="3"/>
      <c r="P793" s="3"/>
      <c r="Q793" s="3"/>
      <c r="AC793" s="3"/>
      <c r="AD793" s="3"/>
      <c r="AH793" s="3"/>
      <c r="AI793" s="3"/>
      <c r="AJ793" s="3"/>
      <c r="AK793" s="3"/>
    </row>
    <row r="794">
      <c r="A794" s="3"/>
      <c r="B794" s="3"/>
      <c r="C794" s="3"/>
      <c r="D794" s="3"/>
      <c r="E794" s="3"/>
      <c r="F794" s="3"/>
      <c r="G794" s="3"/>
      <c r="H794" s="3"/>
      <c r="I794" s="3"/>
      <c r="J794" s="3"/>
      <c r="K794" s="3"/>
      <c r="L794" s="3"/>
      <c r="M794" s="3"/>
      <c r="N794" s="3"/>
      <c r="O794" s="3"/>
      <c r="P794" s="3"/>
      <c r="Q794" s="3"/>
      <c r="AC794" s="3"/>
      <c r="AD794" s="3"/>
      <c r="AH794" s="3"/>
      <c r="AI794" s="3"/>
      <c r="AJ794" s="3"/>
      <c r="AK794" s="3"/>
    </row>
    <row r="795">
      <c r="A795" s="3"/>
      <c r="B795" s="3"/>
      <c r="C795" s="3"/>
      <c r="D795" s="3"/>
      <c r="E795" s="3"/>
      <c r="F795" s="3"/>
      <c r="G795" s="3"/>
      <c r="H795" s="3"/>
      <c r="I795" s="3"/>
      <c r="J795" s="3"/>
      <c r="K795" s="3"/>
      <c r="L795" s="3"/>
      <c r="M795" s="3"/>
      <c r="N795" s="3"/>
      <c r="O795" s="3"/>
      <c r="P795" s="3"/>
      <c r="Q795" s="3"/>
      <c r="AC795" s="3"/>
      <c r="AD795" s="3"/>
      <c r="AH795" s="3"/>
      <c r="AI795" s="3"/>
      <c r="AJ795" s="3"/>
      <c r="AK795" s="3"/>
    </row>
    <row r="796">
      <c r="A796" s="3"/>
      <c r="B796" s="3"/>
      <c r="C796" s="3"/>
      <c r="D796" s="3"/>
      <c r="E796" s="3"/>
      <c r="F796" s="3"/>
      <c r="G796" s="3"/>
      <c r="H796" s="3"/>
      <c r="I796" s="3"/>
      <c r="J796" s="3"/>
      <c r="K796" s="3"/>
      <c r="L796" s="3"/>
      <c r="M796" s="3"/>
      <c r="N796" s="3"/>
      <c r="O796" s="3"/>
      <c r="P796" s="3"/>
      <c r="Q796" s="3"/>
      <c r="AC796" s="3"/>
      <c r="AD796" s="3"/>
      <c r="AH796" s="3"/>
      <c r="AI796" s="3"/>
      <c r="AJ796" s="3"/>
      <c r="AK796" s="3"/>
    </row>
    <row r="797">
      <c r="A797" s="3"/>
      <c r="B797" s="3"/>
      <c r="C797" s="3"/>
      <c r="D797" s="3"/>
      <c r="E797" s="3"/>
      <c r="F797" s="3"/>
      <c r="G797" s="3"/>
      <c r="H797" s="3"/>
      <c r="I797" s="3"/>
      <c r="J797" s="3"/>
      <c r="K797" s="3"/>
      <c r="L797" s="3"/>
      <c r="M797" s="3"/>
      <c r="N797" s="3"/>
      <c r="O797" s="3"/>
      <c r="P797" s="3"/>
      <c r="Q797" s="3"/>
      <c r="AC797" s="3"/>
      <c r="AD797" s="3"/>
      <c r="AH797" s="3"/>
      <c r="AI797" s="3"/>
      <c r="AJ797" s="3"/>
      <c r="AK797" s="3"/>
    </row>
    <row r="798">
      <c r="A798" s="3"/>
      <c r="B798" s="3"/>
      <c r="C798" s="3"/>
      <c r="D798" s="3"/>
      <c r="E798" s="3"/>
      <c r="F798" s="3"/>
      <c r="G798" s="3"/>
      <c r="H798" s="3"/>
      <c r="I798" s="3"/>
      <c r="J798" s="3"/>
      <c r="K798" s="3"/>
      <c r="L798" s="3"/>
      <c r="M798" s="3"/>
      <c r="N798" s="3"/>
      <c r="O798" s="3"/>
      <c r="P798" s="3"/>
      <c r="Q798" s="3"/>
      <c r="AC798" s="3"/>
      <c r="AD798" s="3"/>
      <c r="AH798" s="3"/>
      <c r="AI798" s="3"/>
      <c r="AJ798" s="3"/>
      <c r="AK798" s="3"/>
    </row>
    <row r="799">
      <c r="A799" s="3"/>
      <c r="B799" s="3"/>
      <c r="C799" s="3"/>
      <c r="D799" s="3"/>
      <c r="E799" s="3"/>
      <c r="F799" s="3"/>
      <c r="G799" s="3"/>
      <c r="H799" s="3"/>
      <c r="I799" s="3"/>
      <c r="J799" s="3"/>
      <c r="K799" s="3"/>
      <c r="L799" s="3"/>
      <c r="M799" s="3"/>
      <c r="N799" s="3"/>
      <c r="O799" s="3"/>
      <c r="P799" s="3"/>
      <c r="Q799" s="3"/>
      <c r="AC799" s="3"/>
      <c r="AD799" s="3"/>
      <c r="AH799" s="3"/>
      <c r="AI799" s="3"/>
      <c r="AJ799" s="3"/>
      <c r="AK799" s="3"/>
    </row>
    <row r="800">
      <c r="A800" s="3"/>
      <c r="B800" s="3"/>
      <c r="C800" s="3"/>
      <c r="D800" s="3"/>
      <c r="E800" s="3"/>
      <c r="F800" s="3"/>
      <c r="G800" s="3"/>
      <c r="H800" s="3"/>
      <c r="I800" s="3"/>
      <c r="J800" s="3"/>
      <c r="K800" s="3"/>
      <c r="L800" s="3"/>
      <c r="M800" s="3"/>
      <c r="N800" s="3"/>
      <c r="O800" s="3"/>
      <c r="P800" s="3"/>
      <c r="Q800" s="3"/>
      <c r="AC800" s="3"/>
      <c r="AD800" s="3"/>
      <c r="AH800" s="3"/>
      <c r="AI800" s="3"/>
      <c r="AJ800" s="3"/>
      <c r="AK800" s="3"/>
    </row>
    <row r="801">
      <c r="A801" s="3"/>
      <c r="B801" s="3"/>
      <c r="C801" s="3"/>
      <c r="D801" s="3"/>
      <c r="E801" s="3"/>
      <c r="F801" s="3"/>
      <c r="G801" s="3"/>
      <c r="H801" s="3"/>
      <c r="I801" s="3"/>
      <c r="J801" s="3"/>
      <c r="K801" s="3"/>
      <c r="L801" s="3"/>
      <c r="M801" s="3"/>
      <c r="N801" s="3"/>
      <c r="O801" s="3"/>
      <c r="P801" s="3"/>
      <c r="Q801" s="3"/>
      <c r="AC801" s="3"/>
      <c r="AD801" s="3"/>
      <c r="AH801" s="3"/>
      <c r="AI801" s="3"/>
      <c r="AJ801" s="3"/>
      <c r="AK801" s="3"/>
    </row>
    <row r="802">
      <c r="A802" s="3"/>
      <c r="B802" s="3"/>
      <c r="C802" s="3"/>
      <c r="D802" s="3"/>
      <c r="E802" s="3"/>
      <c r="F802" s="3"/>
      <c r="G802" s="3"/>
      <c r="H802" s="3"/>
      <c r="I802" s="3"/>
      <c r="J802" s="3"/>
      <c r="K802" s="3"/>
      <c r="L802" s="3"/>
      <c r="M802" s="3"/>
      <c r="N802" s="3"/>
      <c r="O802" s="3"/>
      <c r="P802" s="3"/>
      <c r="Q802" s="3"/>
      <c r="AC802" s="3"/>
      <c r="AD802" s="3"/>
      <c r="AH802" s="3"/>
      <c r="AI802" s="3"/>
      <c r="AJ802" s="3"/>
      <c r="AK802" s="3"/>
    </row>
    <row r="803">
      <c r="A803" s="3"/>
      <c r="B803" s="3"/>
      <c r="C803" s="3"/>
      <c r="D803" s="3"/>
      <c r="E803" s="3"/>
      <c r="F803" s="3"/>
      <c r="G803" s="3"/>
      <c r="H803" s="3"/>
      <c r="I803" s="3"/>
      <c r="J803" s="3"/>
      <c r="K803" s="3"/>
      <c r="L803" s="3"/>
      <c r="M803" s="3"/>
      <c r="N803" s="3"/>
      <c r="O803" s="3"/>
      <c r="P803" s="3"/>
      <c r="Q803" s="3"/>
      <c r="AC803" s="3"/>
      <c r="AD803" s="3"/>
      <c r="AH803" s="3"/>
      <c r="AI803" s="3"/>
      <c r="AJ803" s="3"/>
      <c r="AK803" s="3"/>
    </row>
    <row r="804">
      <c r="A804" s="3"/>
      <c r="B804" s="3"/>
      <c r="C804" s="3"/>
      <c r="D804" s="3"/>
      <c r="E804" s="3"/>
      <c r="F804" s="3"/>
      <c r="G804" s="3"/>
      <c r="H804" s="3"/>
      <c r="I804" s="3"/>
      <c r="J804" s="3"/>
      <c r="K804" s="3"/>
      <c r="L804" s="3"/>
      <c r="M804" s="3"/>
      <c r="N804" s="3"/>
      <c r="O804" s="3"/>
      <c r="P804" s="3"/>
      <c r="Q804" s="3"/>
      <c r="AC804" s="3"/>
      <c r="AD804" s="3"/>
      <c r="AH804" s="3"/>
      <c r="AI804" s="3"/>
      <c r="AJ804" s="3"/>
      <c r="AK804" s="3"/>
    </row>
    <row r="805">
      <c r="A805" s="3"/>
      <c r="B805" s="3"/>
      <c r="C805" s="3"/>
      <c r="D805" s="3"/>
      <c r="E805" s="3"/>
      <c r="F805" s="3"/>
      <c r="G805" s="3"/>
      <c r="H805" s="3"/>
      <c r="I805" s="3"/>
      <c r="J805" s="3"/>
      <c r="K805" s="3"/>
      <c r="L805" s="3"/>
      <c r="M805" s="3"/>
      <c r="N805" s="3"/>
      <c r="O805" s="3"/>
      <c r="P805" s="3"/>
      <c r="Q805" s="3"/>
      <c r="AC805" s="3"/>
      <c r="AD805" s="3"/>
      <c r="AH805" s="3"/>
      <c r="AI805" s="3"/>
      <c r="AJ805" s="3"/>
      <c r="AK805" s="3"/>
    </row>
    <row r="806">
      <c r="A806" s="3"/>
      <c r="B806" s="3"/>
      <c r="C806" s="3"/>
      <c r="D806" s="3"/>
      <c r="E806" s="3"/>
      <c r="F806" s="3"/>
      <c r="G806" s="3"/>
      <c r="H806" s="3"/>
      <c r="I806" s="3"/>
      <c r="J806" s="3"/>
      <c r="K806" s="3"/>
      <c r="L806" s="3"/>
      <c r="M806" s="3"/>
      <c r="N806" s="3"/>
      <c r="O806" s="3"/>
      <c r="P806" s="3"/>
      <c r="Q806" s="3"/>
      <c r="AC806" s="3"/>
      <c r="AD806" s="3"/>
      <c r="AH806" s="3"/>
      <c r="AI806" s="3"/>
      <c r="AJ806" s="3"/>
      <c r="AK806" s="3"/>
    </row>
    <row r="807">
      <c r="A807" s="3"/>
      <c r="B807" s="3"/>
      <c r="C807" s="3"/>
      <c r="D807" s="3"/>
      <c r="E807" s="3"/>
      <c r="F807" s="3"/>
      <c r="G807" s="3"/>
      <c r="H807" s="3"/>
      <c r="I807" s="3"/>
      <c r="J807" s="3"/>
      <c r="K807" s="3"/>
      <c r="L807" s="3"/>
      <c r="M807" s="3"/>
      <c r="N807" s="3"/>
      <c r="O807" s="3"/>
      <c r="P807" s="3"/>
      <c r="Q807" s="3"/>
      <c r="AC807" s="3"/>
      <c r="AD807" s="3"/>
      <c r="AH807" s="3"/>
      <c r="AI807" s="3"/>
      <c r="AJ807" s="3"/>
      <c r="AK807" s="3"/>
    </row>
    <row r="808">
      <c r="A808" s="3"/>
      <c r="B808" s="3"/>
      <c r="C808" s="3"/>
      <c r="D808" s="3"/>
      <c r="E808" s="3"/>
      <c r="F808" s="3"/>
      <c r="G808" s="3"/>
      <c r="H808" s="3"/>
      <c r="I808" s="3"/>
      <c r="J808" s="3"/>
      <c r="K808" s="3"/>
      <c r="L808" s="3"/>
      <c r="M808" s="3"/>
      <c r="N808" s="3"/>
      <c r="O808" s="3"/>
      <c r="P808" s="3"/>
      <c r="Q808" s="3"/>
      <c r="AC808" s="3"/>
      <c r="AD808" s="3"/>
      <c r="AH808" s="3"/>
      <c r="AI808" s="3"/>
      <c r="AJ808" s="3"/>
      <c r="AK808" s="3"/>
    </row>
    <row r="809">
      <c r="A809" s="3"/>
      <c r="B809" s="3"/>
      <c r="C809" s="3"/>
      <c r="D809" s="3"/>
      <c r="E809" s="3"/>
      <c r="F809" s="3"/>
      <c r="G809" s="3"/>
      <c r="H809" s="3"/>
      <c r="I809" s="3"/>
      <c r="J809" s="3"/>
      <c r="K809" s="3"/>
      <c r="L809" s="3"/>
      <c r="M809" s="3"/>
      <c r="N809" s="3"/>
      <c r="O809" s="3"/>
      <c r="P809" s="3"/>
      <c r="Q809" s="3"/>
      <c r="AC809" s="3"/>
      <c r="AD809" s="3"/>
      <c r="AH809" s="3"/>
      <c r="AI809" s="3"/>
      <c r="AJ809" s="3"/>
      <c r="AK809" s="3"/>
    </row>
    <row r="810">
      <c r="A810" s="3"/>
      <c r="B810" s="3"/>
      <c r="C810" s="3"/>
      <c r="D810" s="3"/>
      <c r="E810" s="3"/>
      <c r="F810" s="3"/>
      <c r="G810" s="3"/>
      <c r="H810" s="3"/>
      <c r="I810" s="3"/>
      <c r="J810" s="3"/>
      <c r="K810" s="3"/>
      <c r="L810" s="3"/>
      <c r="M810" s="3"/>
      <c r="N810" s="3"/>
      <c r="O810" s="3"/>
      <c r="P810" s="3"/>
      <c r="Q810" s="3"/>
      <c r="AC810" s="3"/>
      <c r="AD810" s="3"/>
      <c r="AH810" s="3"/>
      <c r="AI810" s="3"/>
      <c r="AJ810" s="3"/>
      <c r="AK810" s="3"/>
    </row>
    <row r="811">
      <c r="A811" s="3"/>
      <c r="B811" s="3"/>
      <c r="C811" s="3"/>
      <c r="D811" s="3"/>
      <c r="E811" s="3"/>
      <c r="F811" s="3"/>
      <c r="G811" s="3"/>
      <c r="H811" s="3"/>
      <c r="I811" s="3"/>
      <c r="J811" s="3"/>
      <c r="K811" s="3"/>
      <c r="L811" s="3"/>
      <c r="M811" s="3"/>
      <c r="N811" s="3"/>
      <c r="O811" s="3"/>
      <c r="P811" s="3"/>
      <c r="Q811" s="3"/>
      <c r="AC811" s="3"/>
      <c r="AD811" s="3"/>
      <c r="AH811" s="3"/>
      <c r="AI811" s="3"/>
      <c r="AJ811" s="3"/>
      <c r="AK811" s="3"/>
    </row>
    <row r="812">
      <c r="A812" s="3"/>
      <c r="B812" s="3"/>
      <c r="C812" s="3"/>
      <c r="D812" s="3"/>
      <c r="E812" s="3"/>
      <c r="F812" s="3"/>
      <c r="G812" s="3"/>
      <c r="H812" s="3"/>
      <c r="I812" s="3"/>
      <c r="J812" s="3"/>
      <c r="K812" s="3"/>
      <c r="L812" s="3"/>
      <c r="M812" s="3"/>
      <c r="N812" s="3"/>
      <c r="O812" s="3"/>
      <c r="P812" s="3"/>
      <c r="Q812" s="3"/>
      <c r="AC812" s="3"/>
      <c r="AD812" s="3"/>
      <c r="AH812" s="3"/>
      <c r="AI812" s="3"/>
      <c r="AJ812" s="3"/>
      <c r="AK812" s="3"/>
    </row>
    <row r="813">
      <c r="A813" s="3"/>
      <c r="B813" s="3"/>
      <c r="C813" s="3"/>
      <c r="D813" s="3"/>
      <c r="E813" s="3"/>
      <c r="F813" s="3"/>
      <c r="G813" s="3"/>
      <c r="H813" s="3"/>
      <c r="I813" s="3"/>
      <c r="J813" s="3"/>
      <c r="K813" s="3"/>
      <c r="L813" s="3"/>
      <c r="M813" s="3"/>
      <c r="N813" s="3"/>
      <c r="O813" s="3"/>
      <c r="P813" s="3"/>
      <c r="Q813" s="3"/>
      <c r="AC813" s="3"/>
      <c r="AD813" s="3"/>
      <c r="AH813" s="3"/>
      <c r="AI813" s="3"/>
      <c r="AJ813" s="3"/>
      <c r="AK813" s="3"/>
    </row>
    <row r="814">
      <c r="A814" s="3"/>
      <c r="B814" s="3"/>
      <c r="C814" s="3"/>
      <c r="D814" s="3"/>
      <c r="E814" s="3"/>
      <c r="F814" s="3"/>
      <c r="G814" s="3"/>
      <c r="H814" s="3"/>
      <c r="I814" s="3"/>
      <c r="J814" s="3"/>
      <c r="K814" s="3"/>
      <c r="L814" s="3"/>
      <c r="M814" s="3"/>
      <c r="N814" s="3"/>
      <c r="O814" s="3"/>
      <c r="P814" s="3"/>
      <c r="Q814" s="3"/>
      <c r="AC814" s="3"/>
      <c r="AD814" s="3"/>
      <c r="AH814" s="3"/>
      <c r="AI814" s="3"/>
      <c r="AJ814" s="3"/>
      <c r="AK814" s="3"/>
    </row>
    <row r="815">
      <c r="A815" s="3"/>
      <c r="B815" s="3"/>
      <c r="C815" s="3"/>
      <c r="D815" s="3"/>
      <c r="E815" s="3"/>
      <c r="F815" s="3"/>
      <c r="G815" s="3"/>
      <c r="H815" s="3"/>
      <c r="I815" s="3"/>
      <c r="J815" s="3"/>
      <c r="K815" s="3"/>
      <c r="L815" s="3"/>
      <c r="M815" s="3"/>
      <c r="N815" s="3"/>
      <c r="O815" s="3"/>
      <c r="P815" s="3"/>
      <c r="Q815" s="3"/>
      <c r="AC815" s="3"/>
      <c r="AD815" s="3"/>
      <c r="AH815" s="3"/>
      <c r="AI815" s="3"/>
      <c r="AJ815" s="3"/>
      <c r="AK815" s="3"/>
    </row>
    <row r="816">
      <c r="A816" s="3"/>
      <c r="B816" s="3"/>
      <c r="C816" s="3"/>
      <c r="D816" s="3"/>
      <c r="E816" s="3"/>
      <c r="F816" s="3"/>
      <c r="G816" s="3"/>
      <c r="H816" s="3"/>
      <c r="I816" s="3"/>
      <c r="J816" s="3"/>
      <c r="K816" s="3"/>
      <c r="L816" s="3"/>
      <c r="M816" s="3"/>
      <c r="N816" s="3"/>
      <c r="O816" s="3"/>
      <c r="P816" s="3"/>
      <c r="Q816" s="3"/>
      <c r="AC816" s="3"/>
      <c r="AD816" s="3"/>
      <c r="AH816" s="3"/>
      <c r="AI816" s="3"/>
      <c r="AJ816" s="3"/>
      <c r="AK816" s="3"/>
    </row>
    <row r="817">
      <c r="A817" s="3"/>
      <c r="B817" s="3"/>
      <c r="C817" s="3"/>
      <c r="D817" s="3"/>
      <c r="E817" s="3"/>
      <c r="F817" s="3"/>
      <c r="G817" s="3"/>
      <c r="H817" s="3"/>
      <c r="I817" s="3"/>
      <c r="J817" s="3"/>
      <c r="K817" s="3"/>
      <c r="L817" s="3"/>
      <c r="M817" s="3"/>
      <c r="N817" s="3"/>
      <c r="O817" s="3"/>
      <c r="P817" s="3"/>
      <c r="Q817" s="3"/>
      <c r="AC817" s="3"/>
      <c r="AD817" s="3"/>
      <c r="AH817" s="3"/>
      <c r="AI817" s="3"/>
      <c r="AJ817" s="3"/>
      <c r="AK817" s="3"/>
    </row>
    <row r="818">
      <c r="A818" s="3"/>
      <c r="B818" s="3"/>
      <c r="C818" s="3"/>
      <c r="D818" s="3"/>
      <c r="E818" s="3"/>
      <c r="F818" s="3"/>
      <c r="G818" s="3"/>
      <c r="H818" s="3"/>
      <c r="I818" s="3"/>
      <c r="J818" s="3"/>
      <c r="K818" s="3"/>
      <c r="L818" s="3"/>
      <c r="M818" s="3"/>
      <c r="N818" s="3"/>
      <c r="O818" s="3"/>
      <c r="P818" s="3"/>
      <c r="Q818" s="3"/>
      <c r="AC818" s="3"/>
      <c r="AD818" s="3"/>
      <c r="AH818" s="3"/>
      <c r="AI818" s="3"/>
      <c r="AJ818" s="3"/>
      <c r="AK818" s="3"/>
    </row>
    <row r="819">
      <c r="A819" s="3"/>
      <c r="B819" s="3"/>
      <c r="C819" s="3"/>
      <c r="D819" s="3"/>
      <c r="E819" s="3"/>
      <c r="F819" s="3"/>
      <c r="G819" s="3"/>
      <c r="H819" s="3"/>
      <c r="I819" s="3"/>
      <c r="J819" s="3"/>
      <c r="K819" s="3"/>
      <c r="L819" s="3"/>
      <c r="M819" s="3"/>
      <c r="N819" s="3"/>
      <c r="O819" s="3"/>
      <c r="P819" s="3"/>
      <c r="Q819" s="3"/>
      <c r="AC819" s="3"/>
      <c r="AD819" s="3"/>
      <c r="AH819" s="3"/>
      <c r="AI819" s="3"/>
      <c r="AJ819" s="3"/>
      <c r="AK819" s="3"/>
    </row>
    <row r="820">
      <c r="A820" s="3"/>
      <c r="B820" s="3"/>
      <c r="C820" s="3"/>
      <c r="D820" s="3"/>
      <c r="E820" s="3"/>
      <c r="F820" s="3"/>
      <c r="G820" s="3"/>
      <c r="H820" s="3"/>
      <c r="I820" s="3"/>
      <c r="J820" s="3"/>
      <c r="K820" s="3"/>
      <c r="L820" s="3"/>
      <c r="M820" s="3"/>
      <c r="N820" s="3"/>
      <c r="O820" s="3"/>
      <c r="P820" s="3"/>
      <c r="Q820" s="3"/>
      <c r="AC820" s="3"/>
      <c r="AD820" s="3"/>
      <c r="AH820" s="3"/>
      <c r="AI820" s="3"/>
      <c r="AJ820" s="3"/>
      <c r="AK820" s="3"/>
    </row>
    <row r="821">
      <c r="A821" s="3"/>
      <c r="B821" s="3"/>
      <c r="C821" s="3"/>
      <c r="D821" s="3"/>
      <c r="E821" s="3"/>
      <c r="F821" s="3"/>
      <c r="G821" s="3"/>
      <c r="H821" s="3"/>
      <c r="I821" s="3"/>
      <c r="J821" s="3"/>
      <c r="K821" s="3"/>
      <c r="L821" s="3"/>
      <c r="M821" s="3"/>
      <c r="N821" s="3"/>
      <c r="O821" s="3"/>
      <c r="P821" s="3"/>
      <c r="Q821" s="3"/>
      <c r="AC821" s="3"/>
      <c r="AD821" s="3"/>
      <c r="AH821" s="3"/>
      <c r="AI821" s="3"/>
      <c r="AJ821" s="3"/>
      <c r="AK821" s="3"/>
    </row>
    <row r="822">
      <c r="A822" s="3"/>
      <c r="B822" s="3"/>
      <c r="C822" s="3"/>
      <c r="D822" s="3"/>
      <c r="E822" s="3"/>
      <c r="F822" s="3"/>
      <c r="G822" s="3"/>
      <c r="H822" s="3"/>
      <c r="I822" s="3"/>
      <c r="J822" s="3"/>
      <c r="K822" s="3"/>
      <c r="L822" s="3"/>
      <c r="M822" s="3"/>
      <c r="N822" s="3"/>
      <c r="O822" s="3"/>
      <c r="P822" s="3"/>
      <c r="Q822" s="3"/>
      <c r="AC822" s="3"/>
      <c r="AD822" s="3"/>
      <c r="AH822" s="3"/>
      <c r="AI822" s="3"/>
      <c r="AJ822" s="3"/>
      <c r="AK822" s="3"/>
    </row>
    <row r="823">
      <c r="A823" s="3"/>
      <c r="B823" s="3"/>
      <c r="C823" s="3"/>
      <c r="D823" s="3"/>
      <c r="E823" s="3"/>
      <c r="F823" s="3"/>
      <c r="G823" s="3"/>
      <c r="H823" s="3"/>
      <c r="I823" s="3"/>
      <c r="J823" s="3"/>
      <c r="K823" s="3"/>
      <c r="L823" s="3"/>
      <c r="M823" s="3"/>
      <c r="N823" s="3"/>
      <c r="O823" s="3"/>
      <c r="P823" s="3"/>
      <c r="Q823" s="3"/>
      <c r="AC823" s="3"/>
      <c r="AD823" s="3"/>
      <c r="AH823" s="3"/>
      <c r="AI823" s="3"/>
      <c r="AJ823" s="3"/>
      <c r="AK823" s="3"/>
    </row>
    <row r="824">
      <c r="A824" s="3"/>
      <c r="B824" s="3"/>
      <c r="C824" s="3"/>
      <c r="D824" s="3"/>
      <c r="E824" s="3"/>
      <c r="F824" s="3"/>
      <c r="G824" s="3"/>
      <c r="H824" s="3"/>
      <c r="I824" s="3"/>
      <c r="J824" s="3"/>
      <c r="K824" s="3"/>
      <c r="L824" s="3"/>
      <c r="M824" s="3"/>
      <c r="N824" s="3"/>
      <c r="O824" s="3"/>
      <c r="P824" s="3"/>
      <c r="Q824" s="3"/>
      <c r="AC824" s="3"/>
      <c r="AD824" s="3"/>
      <c r="AH824" s="3"/>
      <c r="AI824" s="3"/>
      <c r="AJ824" s="3"/>
      <c r="AK824" s="3"/>
    </row>
    <row r="825">
      <c r="A825" s="3"/>
      <c r="B825" s="3"/>
      <c r="C825" s="3"/>
      <c r="D825" s="3"/>
      <c r="E825" s="3"/>
      <c r="F825" s="3"/>
      <c r="G825" s="3"/>
      <c r="H825" s="3"/>
      <c r="I825" s="3"/>
      <c r="J825" s="3"/>
      <c r="K825" s="3"/>
      <c r="L825" s="3"/>
      <c r="M825" s="3"/>
      <c r="N825" s="3"/>
      <c r="O825" s="3"/>
      <c r="P825" s="3"/>
      <c r="Q825" s="3"/>
      <c r="AC825" s="3"/>
      <c r="AD825" s="3"/>
      <c r="AH825" s="3"/>
      <c r="AI825" s="3"/>
      <c r="AJ825" s="3"/>
      <c r="AK825" s="3"/>
    </row>
    <row r="826">
      <c r="A826" s="3"/>
      <c r="B826" s="3"/>
      <c r="C826" s="3"/>
      <c r="D826" s="3"/>
      <c r="E826" s="3"/>
      <c r="F826" s="3"/>
      <c r="G826" s="3"/>
      <c r="H826" s="3"/>
      <c r="I826" s="3"/>
      <c r="J826" s="3"/>
      <c r="K826" s="3"/>
      <c r="L826" s="3"/>
      <c r="M826" s="3"/>
      <c r="N826" s="3"/>
      <c r="O826" s="3"/>
      <c r="P826" s="3"/>
      <c r="Q826" s="3"/>
      <c r="AC826" s="3"/>
      <c r="AD826" s="3"/>
      <c r="AH826" s="3"/>
      <c r="AI826" s="3"/>
      <c r="AJ826" s="3"/>
      <c r="AK826" s="3"/>
    </row>
    <row r="827">
      <c r="A827" s="3"/>
      <c r="B827" s="3"/>
      <c r="C827" s="3"/>
      <c r="D827" s="3"/>
      <c r="E827" s="3"/>
      <c r="F827" s="3"/>
      <c r="G827" s="3"/>
      <c r="H827" s="3"/>
      <c r="I827" s="3"/>
      <c r="J827" s="3"/>
      <c r="K827" s="3"/>
      <c r="L827" s="3"/>
      <c r="M827" s="3"/>
      <c r="N827" s="3"/>
      <c r="O827" s="3"/>
      <c r="P827" s="3"/>
      <c r="Q827" s="3"/>
      <c r="AC827" s="3"/>
      <c r="AD827" s="3"/>
      <c r="AH827" s="3"/>
      <c r="AI827" s="3"/>
      <c r="AJ827" s="3"/>
      <c r="AK827" s="3"/>
    </row>
    <row r="828">
      <c r="A828" s="3"/>
      <c r="B828" s="3"/>
      <c r="C828" s="3"/>
      <c r="D828" s="3"/>
      <c r="E828" s="3"/>
      <c r="F828" s="3"/>
      <c r="G828" s="3"/>
      <c r="H828" s="3"/>
      <c r="I828" s="3"/>
      <c r="J828" s="3"/>
      <c r="K828" s="3"/>
      <c r="L828" s="3"/>
      <c r="M828" s="3"/>
      <c r="N828" s="3"/>
      <c r="O828" s="3"/>
      <c r="P828" s="3"/>
      <c r="Q828" s="3"/>
      <c r="AC828" s="3"/>
      <c r="AD828" s="3"/>
      <c r="AH828" s="3"/>
      <c r="AI828" s="3"/>
      <c r="AJ828" s="3"/>
      <c r="AK828" s="3"/>
    </row>
    <row r="829">
      <c r="A829" s="3"/>
      <c r="B829" s="3"/>
      <c r="C829" s="3"/>
      <c r="D829" s="3"/>
      <c r="E829" s="3"/>
      <c r="F829" s="3"/>
      <c r="G829" s="3"/>
      <c r="H829" s="3"/>
      <c r="I829" s="3"/>
      <c r="J829" s="3"/>
      <c r="K829" s="3"/>
      <c r="L829" s="3"/>
      <c r="M829" s="3"/>
      <c r="N829" s="3"/>
      <c r="O829" s="3"/>
      <c r="P829" s="3"/>
      <c r="Q829" s="3"/>
      <c r="AC829" s="3"/>
      <c r="AD829" s="3"/>
      <c r="AH829" s="3"/>
      <c r="AI829" s="3"/>
      <c r="AJ829" s="3"/>
      <c r="AK829" s="3"/>
    </row>
    <row r="830">
      <c r="A830" s="3"/>
      <c r="B830" s="3"/>
      <c r="C830" s="3"/>
      <c r="D830" s="3"/>
      <c r="E830" s="3"/>
      <c r="F830" s="3"/>
      <c r="G830" s="3"/>
      <c r="H830" s="3"/>
      <c r="I830" s="3"/>
      <c r="J830" s="3"/>
      <c r="K830" s="3"/>
      <c r="L830" s="3"/>
      <c r="M830" s="3"/>
      <c r="N830" s="3"/>
      <c r="O830" s="3"/>
      <c r="P830" s="3"/>
      <c r="Q830" s="3"/>
      <c r="AC830" s="3"/>
      <c r="AD830" s="3"/>
      <c r="AH830" s="3"/>
      <c r="AI830" s="3"/>
      <c r="AJ830" s="3"/>
      <c r="AK830" s="3"/>
    </row>
    <row r="831">
      <c r="A831" s="3"/>
      <c r="B831" s="3"/>
      <c r="C831" s="3"/>
      <c r="D831" s="3"/>
      <c r="E831" s="3"/>
      <c r="F831" s="3"/>
      <c r="G831" s="3"/>
      <c r="H831" s="3"/>
      <c r="I831" s="3"/>
      <c r="J831" s="3"/>
      <c r="K831" s="3"/>
      <c r="L831" s="3"/>
      <c r="M831" s="3"/>
      <c r="N831" s="3"/>
      <c r="O831" s="3"/>
      <c r="P831" s="3"/>
      <c r="Q831" s="3"/>
      <c r="AC831" s="3"/>
      <c r="AD831" s="3"/>
      <c r="AH831" s="3"/>
      <c r="AI831" s="3"/>
      <c r="AJ831" s="3"/>
      <c r="AK831" s="3"/>
    </row>
    <row r="832">
      <c r="A832" s="3"/>
      <c r="B832" s="3"/>
      <c r="C832" s="3"/>
      <c r="D832" s="3"/>
      <c r="E832" s="3"/>
      <c r="F832" s="3"/>
      <c r="G832" s="3"/>
      <c r="H832" s="3"/>
      <c r="I832" s="3"/>
      <c r="J832" s="3"/>
      <c r="K832" s="3"/>
      <c r="L832" s="3"/>
      <c r="M832" s="3"/>
      <c r="N832" s="3"/>
      <c r="O832" s="3"/>
      <c r="P832" s="3"/>
      <c r="Q832" s="3"/>
      <c r="AC832" s="3"/>
      <c r="AD832" s="3"/>
      <c r="AH832" s="3"/>
      <c r="AI832" s="3"/>
      <c r="AJ832" s="3"/>
      <c r="AK832" s="3"/>
    </row>
    <row r="833">
      <c r="A833" s="3"/>
      <c r="B833" s="3"/>
      <c r="C833" s="3"/>
      <c r="D833" s="3"/>
      <c r="E833" s="3"/>
      <c r="F833" s="3"/>
      <c r="G833" s="3"/>
      <c r="H833" s="3"/>
      <c r="I833" s="3"/>
      <c r="J833" s="3"/>
      <c r="K833" s="3"/>
      <c r="L833" s="3"/>
      <c r="M833" s="3"/>
      <c r="N833" s="3"/>
      <c r="O833" s="3"/>
      <c r="P833" s="3"/>
      <c r="Q833" s="3"/>
      <c r="AC833" s="3"/>
      <c r="AD833" s="3"/>
      <c r="AH833" s="3"/>
      <c r="AI833" s="3"/>
      <c r="AJ833" s="3"/>
      <c r="AK833" s="3"/>
    </row>
    <row r="834">
      <c r="A834" s="3"/>
      <c r="B834" s="3"/>
      <c r="C834" s="3"/>
      <c r="D834" s="3"/>
      <c r="E834" s="3"/>
      <c r="F834" s="3"/>
      <c r="G834" s="3"/>
      <c r="H834" s="3"/>
      <c r="I834" s="3"/>
      <c r="J834" s="3"/>
      <c r="K834" s="3"/>
      <c r="L834" s="3"/>
      <c r="M834" s="3"/>
      <c r="N834" s="3"/>
      <c r="O834" s="3"/>
      <c r="P834" s="3"/>
      <c r="Q834" s="3"/>
      <c r="AC834" s="3"/>
      <c r="AD834" s="3"/>
      <c r="AH834" s="3"/>
      <c r="AI834" s="3"/>
      <c r="AJ834" s="3"/>
      <c r="AK834" s="3"/>
    </row>
    <row r="835">
      <c r="A835" s="3"/>
      <c r="B835" s="3"/>
      <c r="C835" s="3"/>
      <c r="D835" s="3"/>
      <c r="E835" s="3"/>
      <c r="F835" s="3"/>
      <c r="G835" s="3"/>
      <c r="H835" s="3"/>
      <c r="I835" s="3"/>
      <c r="J835" s="3"/>
      <c r="K835" s="3"/>
      <c r="L835" s="3"/>
      <c r="M835" s="3"/>
      <c r="N835" s="3"/>
      <c r="O835" s="3"/>
      <c r="P835" s="3"/>
      <c r="Q835" s="3"/>
      <c r="AC835" s="3"/>
      <c r="AD835" s="3"/>
      <c r="AH835" s="3"/>
      <c r="AI835" s="3"/>
      <c r="AJ835" s="3"/>
      <c r="AK835" s="3"/>
    </row>
    <row r="836">
      <c r="A836" s="3"/>
      <c r="B836" s="3"/>
      <c r="C836" s="3"/>
      <c r="D836" s="3"/>
      <c r="E836" s="3"/>
      <c r="F836" s="3"/>
      <c r="G836" s="3"/>
      <c r="H836" s="3"/>
      <c r="I836" s="3"/>
      <c r="J836" s="3"/>
      <c r="K836" s="3"/>
      <c r="L836" s="3"/>
      <c r="M836" s="3"/>
      <c r="N836" s="3"/>
      <c r="O836" s="3"/>
      <c r="P836" s="3"/>
      <c r="Q836" s="3"/>
      <c r="AC836" s="3"/>
      <c r="AD836" s="3"/>
      <c r="AH836" s="3"/>
      <c r="AI836" s="3"/>
      <c r="AJ836" s="3"/>
      <c r="AK836" s="3"/>
    </row>
    <row r="837">
      <c r="A837" s="3"/>
      <c r="B837" s="3"/>
      <c r="C837" s="3"/>
      <c r="D837" s="3"/>
      <c r="E837" s="3"/>
      <c r="F837" s="3"/>
      <c r="G837" s="3"/>
      <c r="H837" s="3"/>
      <c r="I837" s="3"/>
      <c r="J837" s="3"/>
      <c r="K837" s="3"/>
      <c r="L837" s="3"/>
      <c r="M837" s="3"/>
      <c r="N837" s="3"/>
      <c r="O837" s="3"/>
      <c r="P837" s="3"/>
      <c r="Q837" s="3"/>
      <c r="AC837" s="3"/>
      <c r="AD837" s="3"/>
      <c r="AH837" s="3"/>
      <c r="AI837" s="3"/>
      <c r="AJ837" s="3"/>
      <c r="AK837" s="3"/>
    </row>
    <row r="838">
      <c r="A838" s="3"/>
      <c r="B838" s="3"/>
      <c r="C838" s="3"/>
      <c r="D838" s="3"/>
      <c r="E838" s="3"/>
      <c r="F838" s="3"/>
      <c r="G838" s="3"/>
      <c r="H838" s="3"/>
      <c r="I838" s="3"/>
      <c r="J838" s="3"/>
      <c r="K838" s="3"/>
      <c r="L838" s="3"/>
      <c r="M838" s="3"/>
      <c r="N838" s="3"/>
      <c r="O838" s="3"/>
      <c r="P838" s="3"/>
      <c r="Q838" s="3"/>
      <c r="AC838" s="3"/>
      <c r="AD838" s="3"/>
      <c r="AH838" s="3"/>
      <c r="AI838" s="3"/>
      <c r="AJ838" s="3"/>
      <c r="AK838" s="3"/>
    </row>
    <row r="839">
      <c r="A839" s="3"/>
      <c r="B839" s="3"/>
      <c r="C839" s="3"/>
      <c r="D839" s="3"/>
      <c r="E839" s="3"/>
      <c r="F839" s="3"/>
      <c r="G839" s="3"/>
      <c r="H839" s="3"/>
      <c r="I839" s="3"/>
      <c r="J839" s="3"/>
      <c r="K839" s="3"/>
      <c r="L839" s="3"/>
      <c r="M839" s="3"/>
      <c r="N839" s="3"/>
      <c r="O839" s="3"/>
      <c r="P839" s="3"/>
      <c r="Q839" s="3"/>
      <c r="AC839" s="3"/>
      <c r="AD839" s="3"/>
      <c r="AH839" s="3"/>
      <c r="AI839" s="3"/>
      <c r="AJ839" s="3"/>
      <c r="AK839" s="3"/>
    </row>
    <row r="840">
      <c r="A840" s="3"/>
      <c r="B840" s="3"/>
      <c r="C840" s="3"/>
      <c r="D840" s="3"/>
      <c r="E840" s="3"/>
      <c r="F840" s="3"/>
      <c r="G840" s="3"/>
      <c r="H840" s="3"/>
      <c r="I840" s="3"/>
      <c r="J840" s="3"/>
      <c r="K840" s="3"/>
      <c r="L840" s="3"/>
      <c r="M840" s="3"/>
      <c r="N840" s="3"/>
      <c r="O840" s="3"/>
      <c r="P840" s="3"/>
      <c r="Q840" s="3"/>
      <c r="AC840" s="3"/>
      <c r="AD840" s="3"/>
      <c r="AH840" s="3"/>
      <c r="AI840" s="3"/>
      <c r="AJ840" s="3"/>
      <c r="AK840" s="3"/>
    </row>
    <row r="841">
      <c r="A841" s="3"/>
      <c r="B841" s="3"/>
      <c r="C841" s="3"/>
      <c r="D841" s="3"/>
      <c r="E841" s="3"/>
      <c r="F841" s="3"/>
      <c r="G841" s="3"/>
      <c r="H841" s="3"/>
      <c r="I841" s="3"/>
      <c r="J841" s="3"/>
      <c r="K841" s="3"/>
      <c r="L841" s="3"/>
      <c r="M841" s="3"/>
      <c r="N841" s="3"/>
      <c r="O841" s="3"/>
      <c r="P841" s="3"/>
      <c r="Q841" s="3"/>
      <c r="AC841" s="3"/>
      <c r="AD841" s="3"/>
      <c r="AH841" s="3"/>
      <c r="AI841" s="3"/>
      <c r="AJ841" s="3"/>
      <c r="AK841" s="3"/>
    </row>
    <row r="842">
      <c r="A842" s="3"/>
      <c r="B842" s="3"/>
      <c r="C842" s="3"/>
      <c r="D842" s="3"/>
      <c r="E842" s="3"/>
      <c r="F842" s="3"/>
      <c r="G842" s="3"/>
      <c r="H842" s="3"/>
      <c r="I842" s="3"/>
      <c r="J842" s="3"/>
      <c r="K842" s="3"/>
      <c r="L842" s="3"/>
      <c r="M842" s="3"/>
      <c r="N842" s="3"/>
      <c r="O842" s="3"/>
      <c r="P842" s="3"/>
      <c r="Q842" s="3"/>
      <c r="AC842" s="3"/>
      <c r="AD842" s="3"/>
      <c r="AH842" s="3"/>
      <c r="AI842" s="3"/>
      <c r="AJ842" s="3"/>
      <c r="AK842" s="3"/>
    </row>
    <row r="843">
      <c r="A843" s="3"/>
      <c r="B843" s="3"/>
      <c r="C843" s="3"/>
      <c r="D843" s="3"/>
      <c r="E843" s="3"/>
      <c r="F843" s="3"/>
      <c r="G843" s="3"/>
      <c r="H843" s="3"/>
      <c r="I843" s="3"/>
      <c r="J843" s="3"/>
      <c r="K843" s="3"/>
      <c r="L843" s="3"/>
      <c r="M843" s="3"/>
      <c r="N843" s="3"/>
      <c r="O843" s="3"/>
      <c r="P843" s="3"/>
      <c r="Q843" s="3"/>
      <c r="AC843" s="3"/>
      <c r="AD843" s="3"/>
      <c r="AH843" s="3"/>
      <c r="AI843" s="3"/>
      <c r="AJ843" s="3"/>
      <c r="AK843" s="3"/>
    </row>
    <row r="844">
      <c r="A844" s="3"/>
      <c r="B844" s="3"/>
      <c r="C844" s="3"/>
      <c r="D844" s="3"/>
      <c r="E844" s="3"/>
      <c r="F844" s="3"/>
      <c r="G844" s="3"/>
      <c r="H844" s="3"/>
      <c r="I844" s="3"/>
      <c r="J844" s="3"/>
      <c r="K844" s="3"/>
      <c r="L844" s="3"/>
      <c r="M844" s="3"/>
      <c r="N844" s="3"/>
      <c r="O844" s="3"/>
      <c r="P844" s="3"/>
      <c r="Q844" s="3"/>
      <c r="AC844" s="3"/>
      <c r="AD844" s="3"/>
      <c r="AH844" s="3"/>
      <c r="AI844" s="3"/>
      <c r="AJ844" s="3"/>
      <c r="AK844" s="3"/>
    </row>
    <row r="845">
      <c r="A845" s="3"/>
      <c r="B845" s="3"/>
      <c r="C845" s="3"/>
      <c r="D845" s="3"/>
      <c r="E845" s="3"/>
      <c r="F845" s="3"/>
      <c r="G845" s="3"/>
      <c r="H845" s="3"/>
      <c r="I845" s="3"/>
      <c r="J845" s="3"/>
      <c r="K845" s="3"/>
      <c r="L845" s="3"/>
      <c r="M845" s="3"/>
      <c r="N845" s="3"/>
      <c r="O845" s="3"/>
      <c r="P845" s="3"/>
      <c r="Q845" s="3"/>
      <c r="AC845" s="3"/>
      <c r="AD845" s="3"/>
      <c r="AH845" s="3"/>
      <c r="AI845" s="3"/>
      <c r="AJ845" s="3"/>
      <c r="AK845" s="3"/>
    </row>
    <row r="846">
      <c r="A846" s="3"/>
      <c r="B846" s="3"/>
      <c r="C846" s="3"/>
      <c r="D846" s="3"/>
      <c r="E846" s="3"/>
      <c r="F846" s="3"/>
      <c r="G846" s="3"/>
      <c r="H846" s="3"/>
      <c r="I846" s="3"/>
      <c r="J846" s="3"/>
      <c r="K846" s="3"/>
      <c r="L846" s="3"/>
      <c r="M846" s="3"/>
      <c r="N846" s="3"/>
      <c r="O846" s="3"/>
      <c r="P846" s="3"/>
      <c r="Q846" s="3"/>
      <c r="AC846" s="3"/>
      <c r="AD846" s="3"/>
      <c r="AH846" s="3"/>
      <c r="AI846" s="3"/>
      <c r="AJ846" s="3"/>
      <c r="AK846" s="3"/>
    </row>
    <row r="847">
      <c r="A847" s="3"/>
      <c r="B847" s="3"/>
      <c r="C847" s="3"/>
      <c r="D847" s="3"/>
      <c r="E847" s="3"/>
      <c r="F847" s="3"/>
      <c r="G847" s="3"/>
      <c r="H847" s="3"/>
      <c r="I847" s="3"/>
      <c r="J847" s="3"/>
      <c r="K847" s="3"/>
      <c r="L847" s="3"/>
      <c r="M847" s="3"/>
      <c r="N847" s="3"/>
      <c r="O847" s="3"/>
      <c r="P847" s="3"/>
      <c r="Q847" s="3"/>
      <c r="AC847" s="3"/>
      <c r="AD847" s="3"/>
      <c r="AH847" s="3"/>
      <c r="AI847" s="3"/>
      <c r="AJ847" s="3"/>
      <c r="AK847" s="3"/>
    </row>
    <row r="848">
      <c r="A848" s="3"/>
      <c r="B848" s="3"/>
      <c r="C848" s="3"/>
      <c r="D848" s="3"/>
      <c r="E848" s="3"/>
      <c r="F848" s="3"/>
      <c r="G848" s="3"/>
      <c r="H848" s="3"/>
      <c r="I848" s="3"/>
      <c r="J848" s="3"/>
      <c r="K848" s="3"/>
      <c r="L848" s="3"/>
      <c r="M848" s="3"/>
      <c r="N848" s="3"/>
      <c r="O848" s="3"/>
      <c r="P848" s="3"/>
      <c r="Q848" s="3"/>
      <c r="AC848" s="3"/>
      <c r="AD848" s="3"/>
      <c r="AH848" s="3"/>
      <c r="AI848" s="3"/>
      <c r="AJ848" s="3"/>
      <c r="AK848" s="3"/>
    </row>
    <row r="849">
      <c r="A849" s="3"/>
      <c r="B849" s="3"/>
      <c r="C849" s="3"/>
      <c r="D849" s="3"/>
      <c r="E849" s="3"/>
      <c r="F849" s="3"/>
      <c r="G849" s="3"/>
      <c r="H849" s="3"/>
      <c r="I849" s="3"/>
      <c r="J849" s="3"/>
      <c r="K849" s="3"/>
      <c r="L849" s="3"/>
      <c r="M849" s="3"/>
      <c r="N849" s="3"/>
      <c r="O849" s="3"/>
      <c r="P849" s="3"/>
      <c r="Q849" s="3"/>
      <c r="AC849" s="3"/>
      <c r="AD849" s="3"/>
      <c r="AH849" s="3"/>
      <c r="AI849" s="3"/>
      <c r="AJ849" s="3"/>
      <c r="AK849" s="3"/>
    </row>
    <row r="850">
      <c r="A850" s="3"/>
      <c r="B850" s="3"/>
      <c r="C850" s="3"/>
      <c r="D850" s="3"/>
      <c r="E850" s="3"/>
      <c r="F850" s="3"/>
      <c r="G850" s="3"/>
      <c r="H850" s="3"/>
      <c r="I850" s="3"/>
      <c r="J850" s="3"/>
      <c r="K850" s="3"/>
      <c r="L850" s="3"/>
      <c r="M850" s="3"/>
      <c r="N850" s="3"/>
      <c r="O850" s="3"/>
      <c r="P850" s="3"/>
      <c r="Q850" s="3"/>
      <c r="AC850" s="3"/>
      <c r="AD850" s="3"/>
      <c r="AH850" s="3"/>
      <c r="AI850" s="3"/>
      <c r="AJ850" s="3"/>
      <c r="AK850" s="3"/>
    </row>
    <row r="851">
      <c r="A851" s="3"/>
      <c r="B851" s="3"/>
      <c r="C851" s="3"/>
      <c r="D851" s="3"/>
      <c r="E851" s="3"/>
      <c r="F851" s="3"/>
      <c r="G851" s="3"/>
      <c r="H851" s="3"/>
      <c r="I851" s="3"/>
      <c r="J851" s="3"/>
      <c r="K851" s="3"/>
      <c r="L851" s="3"/>
      <c r="M851" s="3"/>
      <c r="N851" s="3"/>
      <c r="O851" s="3"/>
      <c r="P851" s="3"/>
      <c r="Q851" s="3"/>
      <c r="AC851" s="3"/>
      <c r="AD851" s="3"/>
      <c r="AH851" s="3"/>
      <c r="AI851" s="3"/>
      <c r="AJ851" s="3"/>
      <c r="AK851" s="3"/>
    </row>
    <row r="852">
      <c r="A852" s="3"/>
      <c r="B852" s="3"/>
      <c r="C852" s="3"/>
      <c r="D852" s="3"/>
      <c r="E852" s="3"/>
      <c r="F852" s="3"/>
      <c r="G852" s="3"/>
      <c r="H852" s="3"/>
      <c r="I852" s="3"/>
      <c r="J852" s="3"/>
      <c r="K852" s="3"/>
      <c r="L852" s="3"/>
      <c r="M852" s="3"/>
      <c r="N852" s="3"/>
      <c r="O852" s="3"/>
      <c r="P852" s="3"/>
      <c r="Q852" s="3"/>
      <c r="AC852" s="3"/>
      <c r="AD852" s="3"/>
      <c r="AH852" s="3"/>
      <c r="AI852" s="3"/>
      <c r="AJ852" s="3"/>
      <c r="AK852" s="3"/>
    </row>
    <row r="853">
      <c r="A853" s="3"/>
      <c r="B853" s="3"/>
      <c r="C853" s="3"/>
      <c r="D853" s="3"/>
      <c r="E853" s="3"/>
      <c r="F853" s="3"/>
      <c r="G853" s="3"/>
      <c r="H853" s="3"/>
      <c r="I853" s="3"/>
      <c r="J853" s="3"/>
      <c r="K853" s="3"/>
      <c r="L853" s="3"/>
      <c r="M853" s="3"/>
      <c r="N853" s="3"/>
      <c r="O853" s="3"/>
      <c r="P853" s="3"/>
      <c r="Q853" s="3"/>
      <c r="AC853" s="3"/>
      <c r="AD853" s="3"/>
      <c r="AH853" s="3"/>
      <c r="AI853" s="3"/>
      <c r="AJ853" s="3"/>
      <c r="AK853" s="3"/>
    </row>
    <row r="854">
      <c r="A854" s="3"/>
      <c r="B854" s="3"/>
      <c r="C854" s="3"/>
      <c r="D854" s="3"/>
      <c r="E854" s="3"/>
      <c r="F854" s="3"/>
      <c r="G854" s="3"/>
      <c r="H854" s="3"/>
      <c r="I854" s="3"/>
      <c r="J854" s="3"/>
      <c r="K854" s="3"/>
      <c r="L854" s="3"/>
      <c r="M854" s="3"/>
      <c r="N854" s="3"/>
      <c r="O854" s="3"/>
      <c r="P854" s="3"/>
      <c r="Q854" s="3"/>
      <c r="AC854" s="3"/>
      <c r="AD854" s="3"/>
      <c r="AH854" s="3"/>
      <c r="AI854" s="3"/>
      <c r="AJ854" s="3"/>
      <c r="AK854" s="3"/>
    </row>
    <row r="855">
      <c r="A855" s="3"/>
      <c r="B855" s="3"/>
      <c r="C855" s="3"/>
      <c r="D855" s="3"/>
      <c r="E855" s="3"/>
      <c r="F855" s="3"/>
      <c r="G855" s="3"/>
      <c r="H855" s="3"/>
      <c r="I855" s="3"/>
      <c r="J855" s="3"/>
      <c r="K855" s="3"/>
      <c r="L855" s="3"/>
      <c r="M855" s="3"/>
      <c r="N855" s="3"/>
      <c r="O855" s="3"/>
      <c r="P855" s="3"/>
      <c r="Q855" s="3"/>
      <c r="AC855" s="3"/>
      <c r="AD855" s="3"/>
      <c r="AH855" s="3"/>
      <c r="AI855" s="3"/>
      <c r="AJ855" s="3"/>
      <c r="AK855" s="3"/>
    </row>
    <row r="856">
      <c r="A856" s="3"/>
      <c r="B856" s="3"/>
      <c r="C856" s="3"/>
      <c r="D856" s="3"/>
      <c r="E856" s="3"/>
      <c r="F856" s="3"/>
      <c r="G856" s="3"/>
      <c r="H856" s="3"/>
      <c r="I856" s="3"/>
      <c r="J856" s="3"/>
      <c r="K856" s="3"/>
      <c r="L856" s="3"/>
      <c r="M856" s="3"/>
      <c r="N856" s="3"/>
      <c r="O856" s="3"/>
      <c r="P856" s="3"/>
      <c r="Q856" s="3"/>
      <c r="AC856" s="3"/>
      <c r="AD856" s="3"/>
      <c r="AH856" s="3"/>
      <c r="AI856" s="3"/>
      <c r="AJ856" s="3"/>
      <c r="AK856" s="3"/>
    </row>
    <row r="857">
      <c r="A857" s="3"/>
      <c r="B857" s="3"/>
      <c r="C857" s="3"/>
      <c r="D857" s="3"/>
      <c r="E857" s="3"/>
      <c r="F857" s="3"/>
      <c r="G857" s="3"/>
      <c r="H857" s="3"/>
      <c r="I857" s="3"/>
      <c r="J857" s="3"/>
      <c r="K857" s="3"/>
      <c r="L857" s="3"/>
      <c r="M857" s="3"/>
      <c r="N857" s="3"/>
      <c r="O857" s="3"/>
      <c r="P857" s="3"/>
      <c r="Q857" s="3"/>
      <c r="AC857" s="3"/>
      <c r="AD857" s="3"/>
      <c r="AH857" s="3"/>
      <c r="AI857" s="3"/>
      <c r="AJ857" s="3"/>
      <c r="AK857" s="3"/>
    </row>
    <row r="858">
      <c r="A858" s="3"/>
      <c r="B858" s="3"/>
      <c r="C858" s="3"/>
      <c r="D858" s="3"/>
      <c r="E858" s="3"/>
      <c r="F858" s="3"/>
      <c r="G858" s="3"/>
      <c r="H858" s="3"/>
      <c r="I858" s="3"/>
      <c r="J858" s="3"/>
      <c r="K858" s="3"/>
      <c r="L858" s="3"/>
      <c r="M858" s="3"/>
      <c r="N858" s="3"/>
      <c r="O858" s="3"/>
      <c r="P858" s="3"/>
      <c r="Q858" s="3"/>
      <c r="AC858" s="3"/>
      <c r="AD858" s="3"/>
      <c r="AH858" s="3"/>
      <c r="AI858" s="3"/>
      <c r="AJ858" s="3"/>
      <c r="AK858" s="3"/>
    </row>
    <row r="859">
      <c r="A859" s="3"/>
      <c r="B859" s="3"/>
      <c r="C859" s="3"/>
      <c r="D859" s="3"/>
      <c r="E859" s="3"/>
      <c r="F859" s="3"/>
      <c r="G859" s="3"/>
      <c r="H859" s="3"/>
      <c r="I859" s="3"/>
      <c r="J859" s="3"/>
      <c r="K859" s="3"/>
      <c r="L859" s="3"/>
      <c r="M859" s="3"/>
      <c r="N859" s="3"/>
      <c r="O859" s="3"/>
      <c r="P859" s="3"/>
      <c r="Q859" s="3"/>
      <c r="AC859" s="3"/>
      <c r="AD859" s="3"/>
      <c r="AH859" s="3"/>
      <c r="AI859" s="3"/>
      <c r="AJ859" s="3"/>
      <c r="AK859" s="3"/>
    </row>
    <row r="860">
      <c r="A860" s="3"/>
      <c r="B860" s="3"/>
      <c r="C860" s="3"/>
      <c r="D860" s="3"/>
      <c r="E860" s="3"/>
      <c r="F860" s="3"/>
      <c r="G860" s="3"/>
      <c r="H860" s="3"/>
      <c r="I860" s="3"/>
      <c r="J860" s="3"/>
      <c r="K860" s="3"/>
      <c r="L860" s="3"/>
      <c r="M860" s="3"/>
      <c r="N860" s="3"/>
      <c r="O860" s="3"/>
      <c r="P860" s="3"/>
      <c r="Q860" s="3"/>
      <c r="AC860" s="3"/>
      <c r="AD860" s="3"/>
      <c r="AH860" s="3"/>
      <c r="AI860" s="3"/>
      <c r="AJ860" s="3"/>
      <c r="AK860" s="3"/>
    </row>
    <row r="861">
      <c r="A861" s="3"/>
      <c r="B861" s="3"/>
      <c r="C861" s="3"/>
      <c r="D861" s="3"/>
      <c r="E861" s="3"/>
      <c r="F861" s="3"/>
      <c r="G861" s="3"/>
      <c r="H861" s="3"/>
      <c r="I861" s="3"/>
      <c r="J861" s="3"/>
      <c r="K861" s="3"/>
      <c r="L861" s="3"/>
      <c r="M861" s="3"/>
      <c r="N861" s="3"/>
      <c r="O861" s="3"/>
      <c r="P861" s="3"/>
      <c r="Q861" s="3"/>
      <c r="AC861" s="3"/>
      <c r="AD861" s="3"/>
      <c r="AH861" s="3"/>
      <c r="AI861" s="3"/>
      <c r="AJ861" s="3"/>
      <c r="AK861" s="3"/>
    </row>
    <row r="862">
      <c r="A862" s="3"/>
      <c r="B862" s="3"/>
      <c r="C862" s="3"/>
      <c r="D862" s="3"/>
      <c r="E862" s="3"/>
      <c r="F862" s="3"/>
      <c r="G862" s="3"/>
      <c r="H862" s="3"/>
      <c r="I862" s="3"/>
      <c r="J862" s="3"/>
      <c r="K862" s="3"/>
      <c r="L862" s="3"/>
      <c r="M862" s="3"/>
      <c r="N862" s="3"/>
      <c r="O862" s="3"/>
      <c r="P862" s="3"/>
      <c r="Q862" s="3"/>
      <c r="AC862" s="3"/>
      <c r="AD862" s="3"/>
      <c r="AH862" s="3"/>
      <c r="AI862" s="3"/>
      <c r="AJ862" s="3"/>
      <c r="AK862" s="3"/>
    </row>
    <row r="863">
      <c r="A863" s="3"/>
      <c r="B863" s="3"/>
      <c r="C863" s="3"/>
      <c r="D863" s="3"/>
      <c r="E863" s="3"/>
      <c r="F863" s="3"/>
      <c r="G863" s="3"/>
      <c r="H863" s="3"/>
      <c r="I863" s="3"/>
      <c r="J863" s="3"/>
      <c r="K863" s="3"/>
      <c r="L863" s="3"/>
      <c r="M863" s="3"/>
      <c r="N863" s="3"/>
      <c r="O863" s="3"/>
      <c r="P863" s="3"/>
      <c r="Q863" s="3"/>
      <c r="AC863" s="3"/>
      <c r="AD863" s="3"/>
      <c r="AH863" s="3"/>
      <c r="AI863" s="3"/>
      <c r="AJ863" s="3"/>
      <c r="AK863" s="3"/>
    </row>
    <row r="864">
      <c r="A864" s="3"/>
      <c r="B864" s="3"/>
      <c r="C864" s="3"/>
      <c r="D864" s="3"/>
      <c r="E864" s="3"/>
      <c r="F864" s="3"/>
      <c r="G864" s="3"/>
      <c r="H864" s="3"/>
      <c r="I864" s="3"/>
      <c r="J864" s="3"/>
      <c r="K864" s="3"/>
      <c r="L864" s="3"/>
      <c r="M864" s="3"/>
      <c r="N864" s="3"/>
      <c r="O864" s="3"/>
      <c r="P864" s="3"/>
      <c r="Q864" s="3"/>
      <c r="AC864" s="3"/>
      <c r="AD864" s="3"/>
      <c r="AH864" s="3"/>
      <c r="AI864" s="3"/>
      <c r="AJ864" s="3"/>
      <c r="AK864" s="3"/>
    </row>
    <row r="865">
      <c r="A865" s="3"/>
      <c r="B865" s="3"/>
      <c r="C865" s="3"/>
      <c r="D865" s="3"/>
      <c r="E865" s="3"/>
      <c r="F865" s="3"/>
      <c r="G865" s="3"/>
      <c r="H865" s="3"/>
      <c r="I865" s="3"/>
      <c r="J865" s="3"/>
      <c r="K865" s="3"/>
      <c r="L865" s="3"/>
      <c r="M865" s="3"/>
      <c r="N865" s="3"/>
      <c r="O865" s="3"/>
      <c r="P865" s="3"/>
      <c r="Q865" s="3"/>
      <c r="AC865" s="3"/>
      <c r="AD865" s="3"/>
      <c r="AH865" s="3"/>
      <c r="AI865" s="3"/>
      <c r="AJ865" s="3"/>
      <c r="AK865" s="3"/>
    </row>
    <row r="866">
      <c r="A866" s="3"/>
      <c r="B866" s="3"/>
      <c r="C866" s="3"/>
      <c r="D866" s="3"/>
      <c r="E866" s="3"/>
      <c r="F866" s="3"/>
      <c r="G866" s="3"/>
      <c r="H866" s="3"/>
      <c r="I866" s="3"/>
      <c r="J866" s="3"/>
      <c r="K866" s="3"/>
      <c r="L866" s="3"/>
      <c r="M866" s="3"/>
      <c r="N866" s="3"/>
      <c r="O866" s="3"/>
      <c r="P866" s="3"/>
      <c r="Q866" s="3"/>
      <c r="AC866" s="3"/>
      <c r="AD866" s="3"/>
      <c r="AH866" s="3"/>
      <c r="AI866" s="3"/>
      <c r="AJ866" s="3"/>
      <c r="AK866" s="3"/>
    </row>
    <row r="867">
      <c r="A867" s="3"/>
      <c r="B867" s="3"/>
      <c r="C867" s="3"/>
      <c r="D867" s="3"/>
      <c r="E867" s="3"/>
      <c r="F867" s="3"/>
      <c r="G867" s="3"/>
      <c r="H867" s="3"/>
      <c r="I867" s="3"/>
      <c r="J867" s="3"/>
      <c r="K867" s="3"/>
      <c r="L867" s="3"/>
      <c r="M867" s="3"/>
      <c r="N867" s="3"/>
      <c r="O867" s="3"/>
      <c r="P867" s="3"/>
      <c r="Q867" s="3"/>
      <c r="AC867" s="3"/>
      <c r="AD867" s="3"/>
      <c r="AH867" s="3"/>
      <c r="AI867" s="3"/>
      <c r="AJ867" s="3"/>
      <c r="AK867" s="3"/>
    </row>
    <row r="868">
      <c r="A868" s="3"/>
      <c r="B868" s="3"/>
      <c r="C868" s="3"/>
      <c r="D868" s="3"/>
      <c r="E868" s="3"/>
      <c r="F868" s="3"/>
      <c r="G868" s="3"/>
      <c r="H868" s="3"/>
      <c r="I868" s="3"/>
      <c r="J868" s="3"/>
      <c r="K868" s="3"/>
      <c r="L868" s="3"/>
      <c r="M868" s="3"/>
      <c r="N868" s="3"/>
      <c r="O868" s="3"/>
      <c r="P868" s="3"/>
      <c r="Q868" s="3"/>
      <c r="AC868" s="3"/>
      <c r="AD868" s="3"/>
      <c r="AH868" s="3"/>
      <c r="AI868" s="3"/>
      <c r="AJ868" s="3"/>
      <c r="AK868" s="3"/>
    </row>
    <row r="869">
      <c r="A869" s="3"/>
      <c r="B869" s="3"/>
      <c r="C869" s="3"/>
      <c r="D869" s="3"/>
      <c r="E869" s="3"/>
      <c r="F869" s="3"/>
      <c r="G869" s="3"/>
      <c r="H869" s="3"/>
      <c r="I869" s="3"/>
      <c r="J869" s="3"/>
      <c r="K869" s="3"/>
      <c r="L869" s="3"/>
      <c r="M869" s="3"/>
      <c r="N869" s="3"/>
      <c r="O869" s="3"/>
      <c r="P869" s="3"/>
      <c r="Q869" s="3"/>
      <c r="AC869" s="3"/>
      <c r="AD869" s="3"/>
      <c r="AH869" s="3"/>
      <c r="AI869" s="3"/>
      <c r="AJ869" s="3"/>
      <c r="AK869" s="3"/>
    </row>
    <row r="870">
      <c r="A870" s="3"/>
      <c r="B870" s="3"/>
      <c r="C870" s="3"/>
      <c r="D870" s="3"/>
      <c r="E870" s="3"/>
      <c r="F870" s="3"/>
      <c r="G870" s="3"/>
      <c r="H870" s="3"/>
      <c r="I870" s="3"/>
      <c r="J870" s="3"/>
      <c r="K870" s="3"/>
      <c r="L870" s="3"/>
      <c r="M870" s="3"/>
      <c r="N870" s="3"/>
      <c r="O870" s="3"/>
      <c r="P870" s="3"/>
      <c r="Q870" s="3"/>
      <c r="AC870" s="3"/>
      <c r="AD870" s="3"/>
      <c r="AH870" s="3"/>
      <c r="AI870" s="3"/>
      <c r="AJ870" s="3"/>
      <c r="AK870" s="3"/>
    </row>
    <row r="871">
      <c r="A871" s="3"/>
      <c r="B871" s="3"/>
      <c r="C871" s="3"/>
      <c r="D871" s="3"/>
      <c r="E871" s="3"/>
      <c r="F871" s="3"/>
      <c r="G871" s="3"/>
      <c r="H871" s="3"/>
      <c r="I871" s="3"/>
      <c r="J871" s="3"/>
      <c r="K871" s="3"/>
      <c r="L871" s="3"/>
      <c r="M871" s="3"/>
      <c r="N871" s="3"/>
      <c r="O871" s="3"/>
      <c r="P871" s="3"/>
      <c r="Q871" s="3"/>
      <c r="AC871" s="3"/>
      <c r="AD871" s="3"/>
      <c r="AH871" s="3"/>
      <c r="AI871" s="3"/>
      <c r="AJ871" s="3"/>
      <c r="AK871" s="3"/>
    </row>
    <row r="872">
      <c r="A872" s="3"/>
      <c r="B872" s="3"/>
      <c r="C872" s="3"/>
      <c r="D872" s="3"/>
      <c r="E872" s="3"/>
      <c r="F872" s="3"/>
      <c r="G872" s="3"/>
      <c r="H872" s="3"/>
      <c r="I872" s="3"/>
      <c r="J872" s="3"/>
      <c r="K872" s="3"/>
      <c r="L872" s="3"/>
      <c r="M872" s="3"/>
      <c r="N872" s="3"/>
      <c r="O872" s="3"/>
      <c r="P872" s="3"/>
      <c r="Q872" s="3"/>
      <c r="AC872" s="3"/>
      <c r="AD872" s="3"/>
      <c r="AH872" s="3"/>
      <c r="AI872" s="3"/>
      <c r="AJ872" s="3"/>
      <c r="AK872" s="3"/>
    </row>
    <row r="873">
      <c r="A873" s="3"/>
      <c r="B873" s="3"/>
      <c r="C873" s="3"/>
      <c r="D873" s="3"/>
      <c r="E873" s="3"/>
      <c r="F873" s="3"/>
      <c r="G873" s="3"/>
      <c r="H873" s="3"/>
      <c r="I873" s="3"/>
      <c r="J873" s="3"/>
      <c r="K873" s="3"/>
      <c r="L873" s="3"/>
      <c r="M873" s="3"/>
      <c r="N873" s="3"/>
      <c r="O873" s="3"/>
      <c r="P873" s="3"/>
      <c r="Q873" s="3"/>
      <c r="AC873" s="3"/>
      <c r="AD873" s="3"/>
      <c r="AH873" s="3"/>
      <c r="AI873" s="3"/>
      <c r="AJ873" s="3"/>
      <c r="AK873" s="3"/>
    </row>
    <row r="874">
      <c r="A874" s="3"/>
      <c r="B874" s="3"/>
      <c r="C874" s="3"/>
      <c r="D874" s="3"/>
      <c r="E874" s="3"/>
      <c r="F874" s="3"/>
      <c r="G874" s="3"/>
      <c r="H874" s="3"/>
      <c r="I874" s="3"/>
      <c r="J874" s="3"/>
      <c r="K874" s="3"/>
      <c r="L874" s="3"/>
      <c r="M874" s="3"/>
      <c r="N874" s="3"/>
      <c r="O874" s="3"/>
      <c r="P874" s="3"/>
      <c r="Q874" s="3"/>
      <c r="AC874" s="3"/>
      <c r="AD874" s="3"/>
      <c r="AH874" s="3"/>
      <c r="AI874" s="3"/>
      <c r="AJ874" s="3"/>
      <c r="AK874" s="3"/>
    </row>
    <row r="875">
      <c r="A875" s="3"/>
      <c r="B875" s="3"/>
      <c r="C875" s="3"/>
      <c r="D875" s="3"/>
      <c r="E875" s="3"/>
      <c r="F875" s="3"/>
      <c r="G875" s="3"/>
      <c r="H875" s="3"/>
      <c r="I875" s="3"/>
      <c r="J875" s="3"/>
      <c r="K875" s="3"/>
      <c r="L875" s="3"/>
      <c r="M875" s="3"/>
      <c r="N875" s="3"/>
      <c r="O875" s="3"/>
      <c r="P875" s="3"/>
      <c r="Q875" s="3"/>
      <c r="AC875" s="3"/>
      <c r="AD875" s="3"/>
      <c r="AH875" s="3"/>
      <c r="AI875" s="3"/>
      <c r="AJ875" s="3"/>
      <c r="AK875" s="3"/>
    </row>
    <row r="876">
      <c r="A876" s="3"/>
      <c r="B876" s="3"/>
      <c r="C876" s="3"/>
      <c r="D876" s="3"/>
      <c r="E876" s="3"/>
      <c r="F876" s="3"/>
      <c r="G876" s="3"/>
      <c r="H876" s="3"/>
      <c r="I876" s="3"/>
      <c r="J876" s="3"/>
      <c r="K876" s="3"/>
      <c r="L876" s="3"/>
      <c r="M876" s="3"/>
      <c r="N876" s="3"/>
      <c r="O876" s="3"/>
      <c r="P876" s="3"/>
      <c r="Q876" s="3"/>
      <c r="AC876" s="3"/>
      <c r="AD876" s="3"/>
      <c r="AH876" s="3"/>
      <c r="AI876" s="3"/>
      <c r="AJ876" s="3"/>
      <c r="AK876" s="3"/>
    </row>
    <row r="877">
      <c r="A877" s="3"/>
      <c r="B877" s="3"/>
      <c r="C877" s="3"/>
      <c r="D877" s="3"/>
      <c r="E877" s="3"/>
      <c r="F877" s="3"/>
      <c r="G877" s="3"/>
      <c r="H877" s="3"/>
      <c r="I877" s="3"/>
      <c r="J877" s="3"/>
      <c r="K877" s="3"/>
      <c r="L877" s="3"/>
      <c r="M877" s="3"/>
      <c r="N877" s="3"/>
      <c r="O877" s="3"/>
      <c r="P877" s="3"/>
      <c r="Q877" s="3"/>
      <c r="AC877" s="3"/>
      <c r="AD877" s="3"/>
      <c r="AH877" s="3"/>
      <c r="AI877" s="3"/>
      <c r="AJ877" s="3"/>
      <c r="AK877" s="3"/>
    </row>
    <row r="878">
      <c r="A878" s="3"/>
      <c r="B878" s="3"/>
      <c r="C878" s="3"/>
      <c r="D878" s="3"/>
      <c r="E878" s="3"/>
      <c r="F878" s="3"/>
      <c r="G878" s="3"/>
      <c r="H878" s="3"/>
      <c r="I878" s="3"/>
      <c r="J878" s="3"/>
      <c r="K878" s="3"/>
      <c r="L878" s="3"/>
      <c r="M878" s="3"/>
      <c r="N878" s="3"/>
      <c r="O878" s="3"/>
      <c r="P878" s="3"/>
      <c r="Q878" s="3"/>
      <c r="AC878" s="3"/>
      <c r="AD878" s="3"/>
      <c r="AH878" s="3"/>
      <c r="AI878" s="3"/>
      <c r="AJ878" s="3"/>
      <c r="AK878" s="3"/>
    </row>
    <row r="879">
      <c r="A879" s="3"/>
      <c r="B879" s="3"/>
      <c r="C879" s="3"/>
      <c r="D879" s="3"/>
      <c r="E879" s="3"/>
      <c r="F879" s="3"/>
      <c r="G879" s="3"/>
      <c r="H879" s="3"/>
      <c r="I879" s="3"/>
      <c r="J879" s="3"/>
      <c r="K879" s="3"/>
      <c r="L879" s="3"/>
      <c r="M879" s="3"/>
      <c r="N879" s="3"/>
      <c r="O879" s="3"/>
      <c r="P879" s="3"/>
      <c r="Q879" s="3"/>
      <c r="AC879" s="3"/>
      <c r="AD879" s="3"/>
      <c r="AH879" s="3"/>
      <c r="AI879" s="3"/>
      <c r="AJ879" s="3"/>
      <c r="AK879" s="3"/>
    </row>
    <row r="880">
      <c r="A880" s="3"/>
      <c r="B880" s="3"/>
      <c r="C880" s="3"/>
      <c r="D880" s="3"/>
      <c r="E880" s="3"/>
      <c r="F880" s="3"/>
      <c r="G880" s="3"/>
      <c r="H880" s="3"/>
      <c r="I880" s="3"/>
      <c r="J880" s="3"/>
      <c r="K880" s="3"/>
      <c r="L880" s="3"/>
      <c r="M880" s="3"/>
      <c r="N880" s="3"/>
      <c r="O880" s="3"/>
      <c r="P880" s="3"/>
      <c r="Q880" s="3"/>
      <c r="AC880" s="3"/>
      <c r="AD880" s="3"/>
      <c r="AH880" s="3"/>
      <c r="AI880" s="3"/>
      <c r="AJ880" s="3"/>
      <c r="AK880" s="3"/>
    </row>
    <row r="881">
      <c r="A881" s="3"/>
      <c r="B881" s="3"/>
      <c r="C881" s="3"/>
      <c r="D881" s="3"/>
      <c r="E881" s="3"/>
      <c r="F881" s="3"/>
      <c r="G881" s="3"/>
      <c r="H881" s="3"/>
      <c r="I881" s="3"/>
      <c r="J881" s="3"/>
      <c r="K881" s="3"/>
      <c r="L881" s="3"/>
      <c r="M881" s="3"/>
      <c r="N881" s="3"/>
      <c r="O881" s="3"/>
      <c r="P881" s="3"/>
      <c r="Q881" s="3"/>
      <c r="AC881" s="3"/>
      <c r="AD881" s="3"/>
      <c r="AH881" s="3"/>
      <c r="AI881" s="3"/>
      <c r="AJ881" s="3"/>
      <c r="AK881" s="3"/>
    </row>
    <row r="882">
      <c r="A882" s="3"/>
      <c r="B882" s="3"/>
      <c r="C882" s="3"/>
      <c r="D882" s="3"/>
      <c r="E882" s="3"/>
      <c r="F882" s="3"/>
      <c r="G882" s="3"/>
      <c r="H882" s="3"/>
      <c r="I882" s="3"/>
      <c r="J882" s="3"/>
      <c r="K882" s="3"/>
      <c r="L882" s="3"/>
      <c r="M882" s="3"/>
      <c r="N882" s="3"/>
      <c r="O882" s="3"/>
      <c r="P882" s="3"/>
      <c r="Q882" s="3"/>
      <c r="AC882" s="3"/>
      <c r="AD882" s="3"/>
      <c r="AH882" s="3"/>
      <c r="AI882" s="3"/>
      <c r="AJ882" s="3"/>
      <c r="AK882" s="3"/>
    </row>
    <row r="883">
      <c r="A883" s="3"/>
      <c r="B883" s="3"/>
      <c r="C883" s="3"/>
      <c r="D883" s="3"/>
      <c r="E883" s="3"/>
      <c r="F883" s="3"/>
      <c r="G883" s="3"/>
      <c r="H883" s="3"/>
      <c r="I883" s="3"/>
      <c r="J883" s="3"/>
      <c r="K883" s="3"/>
      <c r="L883" s="3"/>
      <c r="M883" s="3"/>
      <c r="N883" s="3"/>
      <c r="O883" s="3"/>
      <c r="P883" s="3"/>
      <c r="Q883" s="3"/>
      <c r="AC883" s="3"/>
      <c r="AD883" s="3"/>
      <c r="AH883" s="3"/>
      <c r="AI883" s="3"/>
      <c r="AJ883" s="3"/>
      <c r="AK883" s="3"/>
    </row>
    <row r="884">
      <c r="A884" s="3"/>
      <c r="B884" s="3"/>
      <c r="C884" s="3"/>
      <c r="D884" s="3"/>
      <c r="E884" s="3"/>
      <c r="F884" s="3"/>
      <c r="G884" s="3"/>
      <c r="H884" s="3"/>
      <c r="I884" s="3"/>
      <c r="J884" s="3"/>
      <c r="K884" s="3"/>
      <c r="L884" s="3"/>
      <c r="M884" s="3"/>
      <c r="N884" s="3"/>
      <c r="O884" s="3"/>
      <c r="P884" s="3"/>
      <c r="Q884" s="3"/>
      <c r="AC884" s="3"/>
      <c r="AD884" s="3"/>
      <c r="AH884" s="3"/>
      <c r="AI884" s="3"/>
      <c r="AJ884" s="3"/>
      <c r="AK884" s="3"/>
    </row>
    <row r="885">
      <c r="A885" s="3"/>
      <c r="B885" s="3"/>
      <c r="C885" s="3"/>
      <c r="D885" s="3"/>
      <c r="E885" s="3"/>
      <c r="F885" s="3"/>
      <c r="G885" s="3"/>
      <c r="H885" s="3"/>
      <c r="I885" s="3"/>
      <c r="J885" s="3"/>
      <c r="K885" s="3"/>
      <c r="L885" s="3"/>
      <c r="M885" s="3"/>
      <c r="N885" s="3"/>
      <c r="O885" s="3"/>
      <c r="P885" s="3"/>
      <c r="Q885" s="3"/>
      <c r="AC885" s="3"/>
      <c r="AD885" s="3"/>
      <c r="AH885" s="3"/>
      <c r="AI885" s="3"/>
      <c r="AJ885" s="3"/>
      <c r="AK885" s="3"/>
    </row>
    <row r="886">
      <c r="A886" s="3"/>
      <c r="B886" s="3"/>
      <c r="C886" s="3"/>
      <c r="D886" s="3"/>
      <c r="E886" s="3"/>
      <c r="F886" s="3"/>
      <c r="G886" s="3"/>
      <c r="H886" s="3"/>
      <c r="I886" s="3"/>
      <c r="J886" s="3"/>
      <c r="K886" s="3"/>
      <c r="L886" s="3"/>
      <c r="M886" s="3"/>
      <c r="N886" s="3"/>
      <c r="O886" s="3"/>
      <c r="P886" s="3"/>
      <c r="Q886" s="3"/>
      <c r="AC886" s="3"/>
      <c r="AD886" s="3"/>
      <c r="AH886" s="3"/>
      <c r="AI886" s="3"/>
      <c r="AJ886" s="3"/>
      <c r="AK886" s="3"/>
    </row>
    <row r="887">
      <c r="A887" s="3"/>
      <c r="B887" s="3"/>
      <c r="C887" s="3"/>
      <c r="D887" s="3"/>
      <c r="E887" s="3"/>
      <c r="F887" s="3"/>
      <c r="G887" s="3"/>
      <c r="H887" s="3"/>
      <c r="I887" s="3"/>
      <c r="J887" s="3"/>
      <c r="K887" s="3"/>
      <c r="L887" s="3"/>
      <c r="M887" s="3"/>
      <c r="N887" s="3"/>
      <c r="O887" s="3"/>
      <c r="P887" s="3"/>
      <c r="Q887" s="3"/>
      <c r="AC887" s="3"/>
      <c r="AD887" s="3"/>
      <c r="AH887" s="3"/>
      <c r="AI887" s="3"/>
      <c r="AJ887" s="3"/>
      <c r="AK887" s="3"/>
    </row>
    <row r="888">
      <c r="A888" s="3"/>
      <c r="B888" s="3"/>
      <c r="C888" s="3"/>
      <c r="D888" s="3"/>
      <c r="E888" s="3"/>
      <c r="F888" s="3"/>
      <c r="G888" s="3"/>
      <c r="H888" s="3"/>
      <c r="I888" s="3"/>
      <c r="J888" s="3"/>
      <c r="K888" s="3"/>
      <c r="L888" s="3"/>
      <c r="M888" s="3"/>
      <c r="N888" s="3"/>
      <c r="O888" s="3"/>
      <c r="P888" s="3"/>
      <c r="Q888" s="3"/>
      <c r="AC888" s="3"/>
      <c r="AD888" s="3"/>
      <c r="AH888" s="3"/>
      <c r="AI888" s="3"/>
      <c r="AJ888" s="3"/>
      <c r="AK888" s="3"/>
    </row>
    <row r="889">
      <c r="A889" s="3"/>
      <c r="B889" s="3"/>
      <c r="C889" s="3"/>
      <c r="D889" s="3"/>
      <c r="E889" s="3"/>
      <c r="F889" s="3"/>
      <c r="G889" s="3"/>
      <c r="H889" s="3"/>
      <c r="I889" s="3"/>
      <c r="J889" s="3"/>
      <c r="K889" s="3"/>
      <c r="L889" s="3"/>
      <c r="M889" s="3"/>
      <c r="N889" s="3"/>
      <c r="O889" s="3"/>
      <c r="P889" s="3"/>
      <c r="Q889" s="3"/>
      <c r="AC889" s="3"/>
      <c r="AD889" s="3"/>
      <c r="AH889" s="3"/>
      <c r="AI889" s="3"/>
      <c r="AJ889" s="3"/>
      <c r="AK889" s="3"/>
    </row>
    <row r="890">
      <c r="A890" s="3"/>
      <c r="B890" s="3"/>
      <c r="C890" s="3"/>
      <c r="D890" s="3"/>
      <c r="E890" s="3"/>
      <c r="F890" s="3"/>
      <c r="G890" s="3"/>
      <c r="H890" s="3"/>
      <c r="I890" s="3"/>
      <c r="J890" s="3"/>
      <c r="K890" s="3"/>
      <c r="L890" s="3"/>
      <c r="M890" s="3"/>
      <c r="N890" s="3"/>
      <c r="O890" s="3"/>
      <c r="P890" s="3"/>
      <c r="Q890" s="3"/>
      <c r="AC890" s="3"/>
      <c r="AD890" s="3"/>
      <c r="AH890" s="3"/>
      <c r="AI890" s="3"/>
      <c r="AJ890" s="3"/>
      <c r="AK890" s="3"/>
    </row>
    <row r="891">
      <c r="A891" s="3"/>
      <c r="B891" s="3"/>
      <c r="C891" s="3"/>
      <c r="D891" s="3"/>
      <c r="E891" s="3"/>
      <c r="F891" s="3"/>
      <c r="G891" s="3"/>
      <c r="H891" s="3"/>
      <c r="I891" s="3"/>
      <c r="J891" s="3"/>
      <c r="K891" s="3"/>
      <c r="L891" s="3"/>
      <c r="M891" s="3"/>
      <c r="N891" s="3"/>
      <c r="O891" s="3"/>
      <c r="P891" s="3"/>
      <c r="Q891" s="3"/>
      <c r="AC891" s="3"/>
      <c r="AD891" s="3"/>
      <c r="AH891" s="3"/>
      <c r="AI891" s="3"/>
      <c r="AJ891" s="3"/>
      <c r="AK891" s="3"/>
    </row>
    <row r="892">
      <c r="A892" s="3"/>
      <c r="B892" s="3"/>
      <c r="C892" s="3"/>
      <c r="D892" s="3"/>
      <c r="E892" s="3"/>
      <c r="F892" s="3"/>
      <c r="G892" s="3"/>
      <c r="H892" s="3"/>
      <c r="I892" s="3"/>
      <c r="J892" s="3"/>
      <c r="K892" s="3"/>
      <c r="L892" s="3"/>
      <c r="M892" s="3"/>
      <c r="N892" s="3"/>
      <c r="O892" s="3"/>
      <c r="P892" s="3"/>
      <c r="Q892" s="3"/>
      <c r="AC892" s="3"/>
      <c r="AD892" s="3"/>
      <c r="AH892" s="3"/>
      <c r="AI892" s="3"/>
      <c r="AJ892" s="3"/>
      <c r="AK892" s="3"/>
    </row>
    <row r="893">
      <c r="A893" s="3"/>
      <c r="B893" s="3"/>
      <c r="C893" s="3"/>
      <c r="D893" s="3"/>
      <c r="E893" s="3"/>
      <c r="F893" s="3"/>
      <c r="G893" s="3"/>
      <c r="H893" s="3"/>
      <c r="I893" s="3"/>
      <c r="J893" s="3"/>
      <c r="K893" s="3"/>
      <c r="L893" s="3"/>
      <c r="M893" s="3"/>
      <c r="N893" s="3"/>
      <c r="O893" s="3"/>
      <c r="P893" s="3"/>
      <c r="Q893" s="3"/>
      <c r="AC893" s="3"/>
      <c r="AD893" s="3"/>
      <c r="AH893" s="3"/>
      <c r="AI893" s="3"/>
      <c r="AJ893" s="3"/>
      <c r="AK893" s="3"/>
    </row>
    <row r="894">
      <c r="A894" s="3"/>
      <c r="B894" s="3"/>
      <c r="C894" s="3"/>
      <c r="D894" s="3"/>
      <c r="E894" s="3"/>
      <c r="F894" s="3"/>
      <c r="G894" s="3"/>
      <c r="H894" s="3"/>
      <c r="I894" s="3"/>
      <c r="J894" s="3"/>
      <c r="K894" s="3"/>
      <c r="L894" s="3"/>
      <c r="M894" s="3"/>
      <c r="N894" s="3"/>
      <c r="O894" s="3"/>
      <c r="P894" s="3"/>
      <c r="Q894" s="3"/>
      <c r="AC894" s="3"/>
      <c r="AD894" s="3"/>
      <c r="AH894" s="3"/>
      <c r="AI894" s="3"/>
      <c r="AJ894" s="3"/>
      <c r="AK894" s="3"/>
    </row>
    <row r="895">
      <c r="A895" s="3"/>
      <c r="B895" s="3"/>
      <c r="C895" s="3"/>
      <c r="D895" s="3"/>
      <c r="E895" s="3"/>
      <c r="F895" s="3"/>
      <c r="G895" s="3"/>
      <c r="H895" s="3"/>
      <c r="I895" s="3"/>
      <c r="J895" s="3"/>
      <c r="K895" s="3"/>
      <c r="L895" s="3"/>
      <c r="M895" s="3"/>
      <c r="N895" s="3"/>
      <c r="O895" s="3"/>
      <c r="P895" s="3"/>
      <c r="Q895" s="3"/>
      <c r="AC895" s="3"/>
      <c r="AD895" s="3"/>
      <c r="AH895" s="3"/>
      <c r="AI895" s="3"/>
      <c r="AJ895" s="3"/>
      <c r="AK895" s="3"/>
    </row>
    <row r="896">
      <c r="A896" s="3"/>
      <c r="B896" s="3"/>
      <c r="C896" s="3"/>
      <c r="D896" s="3"/>
      <c r="E896" s="3"/>
      <c r="F896" s="3"/>
      <c r="G896" s="3"/>
      <c r="H896" s="3"/>
      <c r="I896" s="3"/>
      <c r="J896" s="3"/>
      <c r="K896" s="3"/>
      <c r="L896" s="3"/>
      <c r="M896" s="3"/>
      <c r="N896" s="3"/>
      <c r="O896" s="3"/>
      <c r="P896" s="3"/>
      <c r="Q896" s="3"/>
      <c r="AC896" s="3"/>
      <c r="AD896" s="3"/>
      <c r="AH896" s="3"/>
      <c r="AI896" s="3"/>
      <c r="AJ896" s="3"/>
      <c r="AK896" s="3"/>
    </row>
    <row r="897">
      <c r="A897" s="3"/>
      <c r="B897" s="3"/>
      <c r="C897" s="3"/>
      <c r="D897" s="3"/>
      <c r="E897" s="3"/>
      <c r="F897" s="3"/>
      <c r="G897" s="3"/>
      <c r="H897" s="3"/>
      <c r="I897" s="3"/>
      <c r="J897" s="3"/>
      <c r="K897" s="3"/>
      <c r="L897" s="3"/>
      <c r="M897" s="3"/>
      <c r="N897" s="3"/>
      <c r="O897" s="3"/>
      <c r="P897" s="3"/>
      <c r="Q897" s="3"/>
      <c r="AC897" s="3"/>
      <c r="AD897" s="3"/>
      <c r="AH897" s="3"/>
      <c r="AI897" s="3"/>
      <c r="AJ897" s="3"/>
      <c r="AK897" s="3"/>
    </row>
    <row r="898">
      <c r="A898" s="3"/>
      <c r="B898" s="3"/>
      <c r="C898" s="3"/>
      <c r="D898" s="3"/>
      <c r="E898" s="3"/>
      <c r="F898" s="3"/>
      <c r="G898" s="3"/>
      <c r="H898" s="3"/>
      <c r="I898" s="3"/>
      <c r="J898" s="3"/>
      <c r="K898" s="3"/>
      <c r="L898" s="3"/>
      <c r="M898" s="3"/>
      <c r="N898" s="3"/>
      <c r="O898" s="3"/>
      <c r="P898" s="3"/>
      <c r="Q898" s="3"/>
      <c r="AC898" s="3"/>
      <c r="AD898" s="3"/>
      <c r="AH898" s="3"/>
      <c r="AI898" s="3"/>
      <c r="AJ898" s="3"/>
      <c r="AK898" s="3"/>
    </row>
    <row r="899">
      <c r="A899" s="3"/>
      <c r="B899" s="3"/>
      <c r="C899" s="3"/>
      <c r="D899" s="3"/>
      <c r="E899" s="3"/>
      <c r="F899" s="3"/>
      <c r="G899" s="3"/>
      <c r="H899" s="3"/>
      <c r="I899" s="3"/>
      <c r="J899" s="3"/>
      <c r="K899" s="3"/>
      <c r="L899" s="3"/>
      <c r="M899" s="3"/>
      <c r="N899" s="3"/>
      <c r="O899" s="3"/>
      <c r="P899" s="3"/>
      <c r="Q899" s="3"/>
      <c r="AC899" s="3"/>
      <c r="AD899" s="3"/>
      <c r="AH899" s="3"/>
      <c r="AI899" s="3"/>
      <c r="AJ899" s="3"/>
      <c r="AK899" s="3"/>
    </row>
    <row r="900">
      <c r="A900" s="3"/>
      <c r="B900" s="3"/>
      <c r="C900" s="3"/>
      <c r="D900" s="3"/>
      <c r="E900" s="3"/>
      <c r="F900" s="3"/>
      <c r="G900" s="3"/>
      <c r="H900" s="3"/>
      <c r="I900" s="3"/>
      <c r="J900" s="3"/>
      <c r="K900" s="3"/>
      <c r="L900" s="3"/>
      <c r="M900" s="3"/>
      <c r="N900" s="3"/>
      <c r="O900" s="3"/>
      <c r="P900" s="3"/>
      <c r="Q900" s="3"/>
      <c r="AC900" s="3"/>
      <c r="AD900" s="3"/>
      <c r="AH900" s="3"/>
      <c r="AI900" s="3"/>
      <c r="AJ900" s="3"/>
      <c r="AK900" s="3"/>
    </row>
    <row r="901">
      <c r="A901" s="3"/>
      <c r="B901" s="3"/>
      <c r="C901" s="3"/>
      <c r="D901" s="3"/>
      <c r="E901" s="3"/>
      <c r="F901" s="3"/>
      <c r="G901" s="3"/>
      <c r="H901" s="3"/>
      <c r="I901" s="3"/>
      <c r="J901" s="3"/>
      <c r="K901" s="3"/>
      <c r="L901" s="3"/>
      <c r="M901" s="3"/>
      <c r="N901" s="3"/>
      <c r="O901" s="3"/>
      <c r="P901" s="3"/>
      <c r="Q901" s="3"/>
      <c r="AC901" s="3"/>
      <c r="AD901" s="3"/>
      <c r="AH901" s="3"/>
      <c r="AI901" s="3"/>
      <c r="AJ901" s="3"/>
      <c r="AK901" s="3"/>
    </row>
    <row r="902">
      <c r="A902" s="3"/>
      <c r="B902" s="3"/>
      <c r="C902" s="3"/>
      <c r="D902" s="3"/>
      <c r="E902" s="3"/>
      <c r="F902" s="3"/>
      <c r="G902" s="3"/>
      <c r="H902" s="3"/>
      <c r="I902" s="3"/>
      <c r="J902" s="3"/>
      <c r="K902" s="3"/>
      <c r="L902" s="3"/>
      <c r="M902" s="3"/>
      <c r="N902" s="3"/>
      <c r="O902" s="3"/>
      <c r="P902" s="3"/>
      <c r="Q902" s="3"/>
      <c r="AC902" s="3"/>
      <c r="AD902" s="3"/>
      <c r="AH902" s="3"/>
      <c r="AI902" s="3"/>
      <c r="AJ902" s="3"/>
      <c r="AK902" s="3"/>
    </row>
    <row r="903">
      <c r="A903" s="3"/>
      <c r="B903" s="3"/>
      <c r="C903" s="3"/>
      <c r="D903" s="3"/>
      <c r="E903" s="3"/>
      <c r="F903" s="3"/>
      <c r="G903" s="3"/>
      <c r="H903" s="3"/>
      <c r="I903" s="3"/>
      <c r="J903" s="3"/>
      <c r="K903" s="3"/>
      <c r="L903" s="3"/>
      <c r="M903" s="3"/>
      <c r="N903" s="3"/>
      <c r="O903" s="3"/>
      <c r="P903" s="3"/>
      <c r="Q903" s="3"/>
      <c r="AC903" s="3"/>
      <c r="AD903" s="3"/>
      <c r="AH903" s="3"/>
      <c r="AI903" s="3"/>
      <c r="AJ903" s="3"/>
      <c r="AK903" s="3"/>
    </row>
    <row r="904">
      <c r="A904" s="3"/>
      <c r="B904" s="3"/>
      <c r="C904" s="3"/>
      <c r="D904" s="3"/>
      <c r="E904" s="3"/>
      <c r="F904" s="3"/>
      <c r="G904" s="3"/>
      <c r="H904" s="3"/>
      <c r="I904" s="3"/>
      <c r="J904" s="3"/>
      <c r="K904" s="3"/>
      <c r="L904" s="3"/>
      <c r="M904" s="3"/>
      <c r="N904" s="3"/>
      <c r="O904" s="3"/>
      <c r="P904" s="3"/>
      <c r="Q904" s="3"/>
      <c r="AC904" s="3"/>
      <c r="AD904" s="3"/>
      <c r="AH904" s="3"/>
      <c r="AI904" s="3"/>
      <c r="AJ904" s="3"/>
      <c r="AK904" s="3"/>
    </row>
    <row r="905">
      <c r="A905" s="3"/>
      <c r="B905" s="3"/>
      <c r="C905" s="3"/>
      <c r="D905" s="3"/>
      <c r="E905" s="3"/>
      <c r="F905" s="3"/>
      <c r="G905" s="3"/>
      <c r="H905" s="3"/>
      <c r="I905" s="3"/>
      <c r="J905" s="3"/>
      <c r="K905" s="3"/>
      <c r="L905" s="3"/>
      <c r="M905" s="3"/>
      <c r="N905" s="3"/>
      <c r="O905" s="3"/>
      <c r="P905" s="3"/>
      <c r="Q905" s="3"/>
      <c r="AC905" s="3"/>
      <c r="AD905" s="3"/>
      <c r="AH905" s="3"/>
      <c r="AI905" s="3"/>
      <c r="AJ905" s="3"/>
      <c r="AK905" s="3"/>
    </row>
    <row r="906">
      <c r="A906" s="3"/>
      <c r="B906" s="3"/>
      <c r="C906" s="3"/>
      <c r="D906" s="3"/>
      <c r="E906" s="3"/>
      <c r="F906" s="3"/>
      <c r="G906" s="3"/>
      <c r="H906" s="3"/>
      <c r="I906" s="3"/>
      <c r="J906" s="3"/>
      <c r="K906" s="3"/>
      <c r="L906" s="3"/>
      <c r="M906" s="3"/>
      <c r="N906" s="3"/>
      <c r="O906" s="3"/>
      <c r="P906" s="3"/>
      <c r="Q906" s="3"/>
      <c r="AC906" s="3"/>
      <c r="AD906" s="3"/>
      <c r="AH906" s="3"/>
      <c r="AI906" s="3"/>
      <c r="AJ906" s="3"/>
      <c r="AK906" s="3"/>
    </row>
    <row r="907">
      <c r="A907" s="3"/>
      <c r="B907" s="3"/>
      <c r="C907" s="3"/>
      <c r="D907" s="3"/>
      <c r="E907" s="3"/>
      <c r="F907" s="3"/>
      <c r="G907" s="3"/>
      <c r="H907" s="3"/>
      <c r="I907" s="3"/>
      <c r="J907" s="3"/>
      <c r="K907" s="3"/>
      <c r="L907" s="3"/>
      <c r="M907" s="3"/>
      <c r="N907" s="3"/>
      <c r="O907" s="3"/>
      <c r="P907" s="3"/>
      <c r="Q907" s="3"/>
      <c r="AC907" s="3"/>
      <c r="AD907" s="3"/>
      <c r="AH907" s="3"/>
      <c r="AI907" s="3"/>
      <c r="AJ907" s="3"/>
      <c r="AK907" s="3"/>
    </row>
    <row r="908">
      <c r="A908" s="3"/>
      <c r="B908" s="3"/>
      <c r="C908" s="3"/>
      <c r="D908" s="3"/>
      <c r="E908" s="3"/>
      <c r="F908" s="3"/>
      <c r="G908" s="3"/>
      <c r="H908" s="3"/>
      <c r="I908" s="3"/>
      <c r="J908" s="3"/>
      <c r="K908" s="3"/>
      <c r="L908" s="3"/>
      <c r="M908" s="3"/>
      <c r="N908" s="3"/>
      <c r="O908" s="3"/>
      <c r="P908" s="3"/>
      <c r="Q908" s="3"/>
      <c r="AC908" s="3"/>
      <c r="AD908" s="3"/>
      <c r="AH908" s="3"/>
      <c r="AI908" s="3"/>
      <c r="AJ908" s="3"/>
      <c r="AK908" s="3"/>
    </row>
    <row r="909">
      <c r="A909" s="3"/>
      <c r="B909" s="3"/>
      <c r="C909" s="3"/>
      <c r="D909" s="3"/>
      <c r="E909" s="3"/>
      <c r="F909" s="3"/>
      <c r="G909" s="3"/>
      <c r="H909" s="3"/>
      <c r="I909" s="3"/>
      <c r="J909" s="3"/>
      <c r="K909" s="3"/>
      <c r="L909" s="3"/>
      <c r="M909" s="3"/>
      <c r="N909" s="3"/>
      <c r="O909" s="3"/>
      <c r="P909" s="3"/>
      <c r="Q909" s="3"/>
      <c r="AC909" s="3"/>
      <c r="AD909" s="3"/>
      <c r="AH909" s="3"/>
      <c r="AI909" s="3"/>
      <c r="AJ909" s="3"/>
      <c r="AK909" s="3"/>
    </row>
    <row r="910">
      <c r="A910" s="3"/>
      <c r="B910" s="3"/>
      <c r="C910" s="3"/>
      <c r="D910" s="3"/>
      <c r="E910" s="3"/>
      <c r="F910" s="3"/>
      <c r="G910" s="3"/>
      <c r="H910" s="3"/>
      <c r="I910" s="3"/>
      <c r="J910" s="3"/>
      <c r="K910" s="3"/>
      <c r="L910" s="3"/>
      <c r="M910" s="3"/>
      <c r="N910" s="3"/>
      <c r="O910" s="3"/>
      <c r="P910" s="3"/>
      <c r="Q910" s="3"/>
      <c r="AC910" s="3"/>
      <c r="AD910" s="3"/>
      <c r="AH910" s="3"/>
      <c r="AI910" s="3"/>
      <c r="AJ910" s="3"/>
      <c r="AK910" s="3"/>
    </row>
    <row r="911">
      <c r="A911" s="3"/>
      <c r="B911" s="3"/>
      <c r="C911" s="3"/>
      <c r="D911" s="3"/>
      <c r="E911" s="3"/>
      <c r="F911" s="3"/>
      <c r="G911" s="3"/>
      <c r="H911" s="3"/>
      <c r="I911" s="3"/>
      <c r="J911" s="3"/>
      <c r="K911" s="3"/>
      <c r="L911" s="3"/>
      <c r="M911" s="3"/>
      <c r="N911" s="3"/>
      <c r="O911" s="3"/>
      <c r="P911" s="3"/>
      <c r="Q911" s="3"/>
      <c r="AC911" s="3"/>
      <c r="AD911" s="3"/>
      <c r="AH911" s="3"/>
      <c r="AI911" s="3"/>
      <c r="AJ911" s="3"/>
      <c r="AK911" s="3"/>
    </row>
    <row r="912">
      <c r="A912" s="3"/>
      <c r="B912" s="3"/>
      <c r="C912" s="3"/>
      <c r="D912" s="3"/>
      <c r="E912" s="3"/>
      <c r="F912" s="3"/>
      <c r="G912" s="3"/>
      <c r="H912" s="3"/>
      <c r="I912" s="3"/>
      <c r="J912" s="3"/>
      <c r="K912" s="3"/>
      <c r="L912" s="3"/>
      <c r="M912" s="3"/>
      <c r="N912" s="3"/>
      <c r="O912" s="3"/>
      <c r="P912" s="3"/>
      <c r="Q912" s="3"/>
      <c r="AC912" s="3"/>
      <c r="AD912" s="3"/>
      <c r="AH912" s="3"/>
      <c r="AI912" s="3"/>
      <c r="AJ912" s="3"/>
      <c r="AK912" s="3"/>
    </row>
    <row r="913">
      <c r="A913" s="3"/>
      <c r="B913" s="3"/>
      <c r="C913" s="3"/>
      <c r="D913" s="3"/>
      <c r="E913" s="3"/>
      <c r="F913" s="3"/>
      <c r="G913" s="3"/>
      <c r="H913" s="3"/>
      <c r="I913" s="3"/>
      <c r="J913" s="3"/>
      <c r="K913" s="3"/>
      <c r="L913" s="3"/>
      <c r="M913" s="3"/>
      <c r="N913" s="3"/>
      <c r="O913" s="3"/>
      <c r="P913" s="3"/>
      <c r="Q913" s="3"/>
      <c r="AC913" s="3"/>
      <c r="AD913" s="3"/>
      <c r="AH913" s="3"/>
      <c r="AI913" s="3"/>
      <c r="AJ913" s="3"/>
      <c r="AK913" s="3"/>
    </row>
    <row r="914">
      <c r="A914" s="3"/>
      <c r="B914" s="3"/>
      <c r="C914" s="3"/>
      <c r="D914" s="3"/>
      <c r="E914" s="3"/>
      <c r="F914" s="3"/>
      <c r="G914" s="3"/>
      <c r="H914" s="3"/>
      <c r="I914" s="3"/>
      <c r="J914" s="3"/>
      <c r="K914" s="3"/>
      <c r="L914" s="3"/>
      <c r="M914" s="3"/>
      <c r="N914" s="3"/>
      <c r="O914" s="3"/>
      <c r="P914" s="3"/>
      <c r="Q914" s="3"/>
      <c r="AC914" s="3"/>
      <c r="AD914" s="3"/>
      <c r="AH914" s="3"/>
      <c r="AI914" s="3"/>
      <c r="AJ914" s="3"/>
      <c r="AK914" s="3"/>
    </row>
    <row r="915">
      <c r="A915" s="3"/>
      <c r="B915" s="3"/>
      <c r="C915" s="3"/>
      <c r="D915" s="3"/>
      <c r="E915" s="3"/>
      <c r="F915" s="3"/>
      <c r="G915" s="3"/>
      <c r="H915" s="3"/>
      <c r="I915" s="3"/>
      <c r="J915" s="3"/>
      <c r="K915" s="3"/>
      <c r="L915" s="3"/>
      <c r="M915" s="3"/>
      <c r="N915" s="3"/>
      <c r="O915" s="3"/>
      <c r="P915" s="3"/>
      <c r="Q915" s="3"/>
      <c r="AC915" s="3"/>
      <c r="AD915" s="3"/>
      <c r="AH915" s="3"/>
      <c r="AI915" s="3"/>
      <c r="AJ915" s="3"/>
      <c r="AK915" s="3"/>
    </row>
    <row r="916">
      <c r="A916" s="3"/>
      <c r="B916" s="3"/>
      <c r="C916" s="3"/>
      <c r="D916" s="3"/>
      <c r="E916" s="3"/>
      <c r="F916" s="3"/>
      <c r="G916" s="3"/>
      <c r="H916" s="3"/>
      <c r="I916" s="3"/>
      <c r="J916" s="3"/>
      <c r="K916" s="3"/>
      <c r="L916" s="3"/>
      <c r="M916" s="3"/>
      <c r="N916" s="3"/>
      <c r="O916" s="3"/>
      <c r="P916" s="3"/>
      <c r="Q916" s="3"/>
      <c r="AC916" s="3"/>
      <c r="AD916" s="3"/>
      <c r="AH916" s="3"/>
      <c r="AI916" s="3"/>
      <c r="AJ916" s="3"/>
      <c r="AK916" s="3"/>
    </row>
    <row r="917">
      <c r="A917" s="3"/>
      <c r="B917" s="3"/>
      <c r="C917" s="3"/>
      <c r="D917" s="3"/>
      <c r="E917" s="3"/>
      <c r="F917" s="3"/>
      <c r="G917" s="3"/>
      <c r="H917" s="3"/>
      <c r="I917" s="3"/>
      <c r="J917" s="3"/>
      <c r="K917" s="3"/>
      <c r="L917" s="3"/>
      <c r="M917" s="3"/>
      <c r="N917" s="3"/>
      <c r="O917" s="3"/>
      <c r="P917" s="3"/>
      <c r="Q917" s="3"/>
      <c r="AC917" s="3"/>
      <c r="AD917" s="3"/>
      <c r="AH917" s="3"/>
      <c r="AI917" s="3"/>
      <c r="AJ917" s="3"/>
      <c r="AK917" s="3"/>
    </row>
    <row r="918">
      <c r="A918" s="3"/>
      <c r="B918" s="3"/>
      <c r="C918" s="3"/>
      <c r="D918" s="3"/>
      <c r="E918" s="3"/>
      <c r="F918" s="3"/>
      <c r="G918" s="3"/>
      <c r="H918" s="3"/>
      <c r="I918" s="3"/>
      <c r="J918" s="3"/>
      <c r="K918" s="3"/>
      <c r="L918" s="3"/>
      <c r="M918" s="3"/>
      <c r="N918" s="3"/>
      <c r="O918" s="3"/>
      <c r="P918" s="3"/>
      <c r="Q918" s="3"/>
      <c r="AC918" s="3"/>
      <c r="AD918" s="3"/>
      <c r="AH918" s="3"/>
      <c r="AI918" s="3"/>
      <c r="AJ918" s="3"/>
      <c r="AK918" s="3"/>
    </row>
    <row r="919">
      <c r="A919" s="3"/>
      <c r="B919" s="3"/>
      <c r="C919" s="3"/>
      <c r="D919" s="3"/>
      <c r="E919" s="3"/>
      <c r="F919" s="3"/>
      <c r="G919" s="3"/>
      <c r="H919" s="3"/>
      <c r="I919" s="3"/>
      <c r="J919" s="3"/>
      <c r="K919" s="3"/>
      <c r="L919" s="3"/>
      <c r="M919" s="3"/>
      <c r="N919" s="3"/>
      <c r="O919" s="3"/>
      <c r="P919" s="3"/>
      <c r="Q919" s="3"/>
      <c r="AC919" s="3"/>
      <c r="AD919" s="3"/>
      <c r="AH919" s="3"/>
      <c r="AI919" s="3"/>
      <c r="AJ919" s="3"/>
      <c r="AK919" s="3"/>
    </row>
    <row r="920">
      <c r="A920" s="3"/>
      <c r="B920" s="3"/>
      <c r="C920" s="3"/>
      <c r="D920" s="3"/>
      <c r="E920" s="3"/>
      <c r="F920" s="3"/>
      <c r="G920" s="3"/>
      <c r="H920" s="3"/>
      <c r="I920" s="3"/>
      <c r="J920" s="3"/>
      <c r="K920" s="3"/>
      <c r="L920" s="3"/>
      <c r="M920" s="3"/>
      <c r="N920" s="3"/>
      <c r="O920" s="3"/>
      <c r="P920" s="3"/>
      <c r="Q920" s="3"/>
      <c r="AC920" s="3"/>
      <c r="AD920" s="3"/>
      <c r="AH920" s="3"/>
      <c r="AI920" s="3"/>
      <c r="AJ920" s="3"/>
      <c r="AK920" s="3"/>
    </row>
    <row r="921">
      <c r="A921" s="3"/>
      <c r="B921" s="3"/>
      <c r="C921" s="3"/>
      <c r="D921" s="3"/>
      <c r="E921" s="3"/>
      <c r="F921" s="3"/>
      <c r="G921" s="3"/>
      <c r="H921" s="3"/>
      <c r="I921" s="3"/>
      <c r="J921" s="3"/>
      <c r="K921" s="3"/>
      <c r="L921" s="3"/>
      <c r="M921" s="3"/>
      <c r="N921" s="3"/>
      <c r="O921" s="3"/>
      <c r="P921" s="3"/>
      <c r="Q921" s="3"/>
      <c r="AC921" s="3"/>
      <c r="AD921" s="3"/>
      <c r="AH921" s="3"/>
      <c r="AI921" s="3"/>
      <c r="AJ921" s="3"/>
      <c r="AK921" s="3"/>
    </row>
    <row r="922">
      <c r="A922" s="3"/>
      <c r="B922" s="3"/>
      <c r="C922" s="3"/>
      <c r="D922" s="3"/>
      <c r="E922" s="3"/>
      <c r="F922" s="3"/>
      <c r="G922" s="3"/>
      <c r="H922" s="3"/>
      <c r="I922" s="3"/>
      <c r="J922" s="3"/>
      <c r="K922" s="3"/>
      <c r="L922" s="3"/>
      <c r="M922" s="3"/>
      <c r="N922" s="3"/>
      <c r="O922" s="3"/>
      <c r="P922" s="3"/>
      <c r="Q922" s="3"/>
      <c r="AC922" s="3"/>
      <c r="AD922" s="3"/>
      <c r="AH922" s="3"/>
      <c r="AI922" s="3"/>
      <c r="AJ922" s="3"/>
      <c r="AK922" s="3"/>
    </row>
    <row r="923">
      <c r="A923" s="3"/>
      <c r="B923" s="3"/>
      <c r="C923" s="3"/>
      <c r="D923" s="3"/>
      <c r="E923" s="3"/>
      <c r="F923" s="3"/>
      <c r="G923" s="3"/>
      <c r="H923" s="3"/>
      <c r="I923" s="3"/>
      <c r="J923" s="3"/>
      <c r="K923" s="3"/>
      <c r="L923" s="3"/>
      <c r="M923" s="3"/>
      <c r="N923" s="3"/>
      <c r="O923" s="3"/>
      <c r="P923" s="3"/>
      <c r="Q923" s="3"/>
      <c r="AC923" s="3"/>
      <c r="AD923" s="3"/>
      <c r="AH923" s="3"/>
      <c r="AI923" s="3"/>
      <c r="AJ923" s="3"/>
      <c r="AK923" s="3"/>
    </row>
    <row r="924">
      <c r="A924" s="3"/>
      <c r="B924" s="3"/>
      <c r="C924" s="3"/>
      <c r="D924" s="3"/>
      <c r="E924" s="3"/>
      <c r="F924" s="3"/>
      <c r="G924" s="3"/>
      <c r="H924" s="3"/>
      <c r="I924" s="3"/>
      <c r="J924" s="3"/>
      <c r="K924" s="3"/>
      <c r="L924" s="3"/>
      <c r="M924" s="3"/>
      <c r="N924" s="3"/>
      <c r="O924" s="3"/>
      <c r="P924" s="3"/>
      <c r="Q924" s="3"/>
      <c r="AC924" s="3"/>
      <c r="AD924" s="3"/>
      <c r="AH924" s="3"/>
      <c r="AI924" s="3"/>
      <c r="AJ924" s="3"/>
      <c r="AK924" s="3"/>
    </row>
    <row r="925">
      <c r="A925" s="3"/>
      <c r="B925" s="3"/>
      <c r="C925" s="3"/>
      <c r="D925" s="3"/>
      <c r="E925" s="3"/>
      <c r="F925" s="3"/>
      <c r="G925" s="3"/>
      <c r="H925" s="3"/>
      <c r="I925" s="3"/>
      <c r="J925" s="3"/>
      <c r="K925" s="3"/>
      <c r="L925" s="3"/>
      <c r="M925" s="3"/>
      <c r="N925" s="3"/>
      <c r="O925" s="3"/>
      <c r="P925" s="3"/>
      <c r="Q925" s="3"/>
      <c r="AC925" s="3"/>
      <c r="AD925" s="3"/>
      <c r="AH925" s="3"/>
      <c r="AI925" s="3"/>
      <c r="AJ925" s="3"/>
      <c r="AK925" s="3"/>
    </row>
    <row r="926">
      <c r="A926" s="3"/>
      <c r="B926" s="3"/>
      <c r="C926" s="3"/>
      <c r="D926" s="3"/>
      <c r="E926" s="3"/>
      <c r="F926" s="3"/>
      <c r="G926" s="3"/>
      <c r="H926" s="3"/>
      <c r="I926" s="3"/>
      <c r="J926" s="3"/>
      <c r="K926" s="3"/>
      <c r="L926" s="3"/>
      <c r="M926" s="3"/>
      <c r="N926" s="3"/>
      <c r="O926" s="3"/>
      <c r="P926" s="3"/>
      <c r="Q926" s="3"/>
      <c r="AC926" s="3"/>
      <c r="AD926" s="3"/>
      <c r="AH926" s="3"/>
      <c r="AI926" s="3"/>
      <c r="AJ926" s="3"/>
      <c r="AK926" s="3"/>
    </row>
    <row r="927">
      <c r="A927" s="3"/>
      <c r="B927" s="3"/>
      <c r="C927" s="3"/>
      <c r="D927" s="3"/>
      <c r="E927" s="3"/>
      <c r="F927" s="3"/>
      <c r="G927" s="3"/>
      <c r="H927" s="3"/>
      <c r="I927" s="3"/>
      <c r="J927" s="3"/>
      <c r="K927" s="3"/>
      <c r="L927" s="3"/>
      <c r="M927" s="3"/>
      <c r="N927" s="3"/>
      <c r="O927" s="3"/>
      <c r="P927" s="3"/>
      <c r="Q927" s="3"/>
      <c r="AC927" s="3"/>
      <c r="AD927" s="3"/>
      <c r="AH927" s="3"/>
      <c r="AI927" s="3"/>
      <c r="AJ927" s="3"/>
      <c r="AK927" s="3"/>
    </row>
    <row r="928">
      <c r="A928" s="3"/>
      <c r="B928" s="3"/>
      <c r="C928" s="3"/>
      <c r="D928" s="3"/>
      <c r="E928" s="3"/>
      <c r="F928" s="3"/>
      <c r="G928" s="3"/>
      <c r="H928" s="3"/>
      <c r="I928" s="3"/>
      <c r="J928" s="3"/>
      <c r="K928" s="3"/>
      <c r="L928" s="3"/>
      <c r="M928" s="3"/>
      <c r="N928" s="3"/>
      <c r="O928" s="3"/>
      <c r="P928" s="3"/>
      <c r="Q928" s="3"/>
      <c r="AC928" s="3"/>
      <c r="AD928" s="3"/>
      <c r="AH928" s="3"/>
      <c r="AI928" s="3"/>
      <c r="AJ928" s="3"/>
      <c r="AK928" s="3"/>
    </row>
    <row r="929">
      <c r="A929" s="3"/>
      <c r="B929" s="3"/>
      <c r="C929" s="3"/>
      <c r="D929" s="3"/>
      <c r="E929" s="3"/>
      <c r="F929" s="3"/>
      <c r="G929" s="3"/>
      <c r="H929" s="3"/>
      <c r="I929" s="3"/>
      <c r="J929" s="3"/>
      <c r="K929" s="3"/>
      <c r="L929" s="3"/>
      <c r="M929" s="3"/>
      <c r="N929" s="3"/>
      <c r="O929" s="3"/>
      <c r="P929" s="3"/>
      <c r="Q929" s="3"/>
      <c r="AC929" s="3"/>
      <c r="AD929" s="3"/>
      <c r="AH929" s="3"/>
      <c r="AI929" s="3"/>
      <c r="AJ929" s="3"/>
      <c r="AK929" s="3"/>
    </row>
    <row r="930">
      <c r="A930" s="3"/>
      <c r="B930" s="3"/>
      <c r="C930" s="3"/>
      <c r="D930" s="3"/>
      <c r="E930" s="3"/>
      <c r="F930" s="3"/>
      <c r="G930" s="3"/>
      <c r="H930" s="3"/>
      <c r="I930" s="3"/>
      <c r="J930" s="3"/>
      <c r="K930" s="3"/>
      <c r="L930" s="3"/>
      <c r="M930" s="3"/>
      <c r="N930" s="3"/>
      <c r="O930" s="3"/>
      <c r="P930" s="3"/>
      <c r="Q930" s="3"/>
      <c r="AC930" s="3"/>
      <c r="AD930" s="3"/>
      <c r="AH930" s="3"/>
      <c r="AI930" s="3"/>
      <c r="AJ930" s="3"/>
      <c r="AK930" s="3"/>
    </row>
    <row r="931">
      <c r="A931" s="3"/>
      <c r="B931" s="3"/>
      <c r="C931" s="3"/>
      <c r="D931" s="3"/>
      <c r="E931" s="3"/>
      <c r="F931" s="3"/>
      <c r="G931" s="3"/>
      <c r="H931" s="3"/>
      <c r="I931" s="3"/>
      <c r="J931" s="3"/>
      <c r="K931" s="3"/>
      <c r="L931" s="3"/>
      <c r="M931" s="3"/>
      <c r="N931" s="3"/>
      <c r="O931" s="3"/>
      <c r="P931" s="3"/>
      <c r="Q931" s="3"/>
      <c r="AC931" s="3"/>
      <c r="AD931" s="3"/>
      <c r="AH931" s="3"/>
      <c r="AI931" s="3"/>
      <c r="AJ931" s="3"/>
      <c r="AK931" s="3"/>
    </row>
    <row r="932">
      <c r="A932" s="3"/>
      <c r="B932" s="3"/>
      <c r="C932" s="3"/>
      <c r="D932" s="3"/>
      <c r="E932" s="3"/>
      <c r="F932" s="3"/>
      <c r="G932" s="3"/>
      <c r="H932" s="3"/>
      <c r="I932" s="3"/>
      <c r="J932" s="3"/>
      <c r="K932" s="3"/>
      <c r="L932" s="3"/>
      <c r="M932" s="3"/>
      <c r="N932" s="3"/>
      <c r="O932" s="3"/>
      <c r="P932" s="3"/>
      <c r="Q932" s="3"/>
      <c r="AC932" s="3"/>
      <c r="AD932" s="3"/>
      <c r="AH932" s="3"/>
      <c r="AI932" s="3"/>
      <c r="AJ932" s="3"/>
      <c r="AK932" s="3"/>
    </row>
    <row r="933">
      <c r="A933" s="3"/>
      <c r="B933" s="3"/>
      <c r="C933" s="3"/>
      <c r="D933" s="3"/>
      <c r="E933" s="3"/>
      <c r="F933" s="3"/>
      <c r="G933" s="3"/>
      <c r="H933" s="3"/>
      <c r="I933" s="3"/>
      <c r="J933" s="3"/>
      <c r="K933" s="3"/>
      <c r="L933" s="3"/>
      <c r="M933" s="3"/>
      <c r="N933" s="3"/>
      <c r="O933" s="3"/>
      <c r="P933" s="3"/>
      <c r="Q933" s="3"/>
      <c r="AC933" s="3"/>
      <c r="AD933" s="3"/>
      <c r="AH933" s="3"/>
      <c r="AI933" s="3"/>
      <c r="AJ933" s="3"/>
      <c r="AK933" s="3"/>
    </row>
    <row r="934">
      <c r="A934" s="3"/>
      <c r="B934" s="3"/>
      <c r="C934" s="3"/>
      <c r="D934" s="3"/>
      <c r="E934" s="3"/>
      <c r="F934" s="3"/>
      <c r="G934" s="3"/>
      <c r="H934" s="3"/>
      <c r="I934" s="3"/>
      <c r="J934" s="3"/>
      <c r="K934" s="3"/>
      <c r="L934" s="3"/>
      <c r="M934" s="3"/>
      <c r="N934" s="3"/>
      <c r="O934" s="3"/>
      <c r="P934" s="3"/>
      <c r="Q934" s="3"/>
      <c r="AC934" s="3"/>
      <c r="AD934" s="3"/>
      <c r="AH934" s="3"/>
      <c r="AI934" s="3"/>
      <c r="AJ934" s="3"/>
      <c r="AK934" s="3"/>
    </row>
    <row r="935">
      <c r="A935" s="3"/>
      <c r="B935" s="3"/>
      <c r="C935" s="3"/>
      <c r="D935" s="3"/>
      <c r="E935" s="3"/>
      <c r="F935" s="3"/>
      <c r="G935" s="3"/>
      <c r="H935" s="3"/>
      <c r="I935" s="3"/>
      <c r="J935" s="3"/>
      <c r="K935" s="3"/>
      <c r="L935" s="3"/>
      <c r="M935" s="3"/>
      <c r="N935" s="3"/>
      <c r="O935" s="3"/>
      <c r="P935" s="3"/>
      <c r="Q935" s="3"/>
      <c r="AC935" s="3"/>
      <c r="AD935" s="3"/>
      <c r="AH935" s="3"/>
      <c r="AI935" s="3"/>
      <c r="AJ935" s="3"/>
      <c r="AK935" s="3"/>
    </row>
    <row r="936">
      <c r="A936" s="3"/>
      <c r="B936" s="3"/>
      <c r="C936" s="3"/>
      <c r="D936" s="3"/>
      <c r="E936" s="3"/>
      <c r="F936" s="3"/>
      <c r="G936" s="3"/>
      <c r="H936" s="3"/>
      <c r="I936" s="3"/>
      <c r="J936" s="3"/>
      <c r="K936" s="3"/>
      <c r="L936" s="3"/>
      <c r="M936" s="3"/>
      <c r="N936" s="3"/>
      <c r="O936" s="3"/>
      <c r="P936" s="3"/>
      <c r="Q936" s="3"/>
      <c r="AC936" s="3"/>
      <c r="AD936" s="3"/>
      <c r="AH936" s="3"/>
      <c r="AI936" s="3"/>
      <c r="AJ936" s="3"/>
      <c r="AK936" s="3"/>
    </row>
    <row r="937">
      <c r="A937" s="3"/>
      <c r="B937" s="3"/>
      <c r="C937" s="3"/>
      <c r="D937" s="3"/>
      <c r="E937" s="3"/>
      <c r="F937" s="3"/>
      <c r="G937" s="3"/>
      <c r="H937" s="3"/>
      <c r="I937" s="3"/>
      <c r="J937" s="3"/>
      <c r="K937" s="3"/>
      <c r="L937" s="3"/>
      <c r="M937" s="3"/>
      <c r="N937" s="3"/>
      <c r="O937" s="3"/>
      <c r="P937" s="3"/>
      <c r="Q937" s="3"/>
      <c r="AC937" s="3"/>
      <c r="AD937" s="3"/>
      <c r="AH937" s="3"/>
      <c r="AI937" s="3"/>
      <c r="AJ937" s="3"/>
      <c r="AK937" s="3"/>
    </row>
    <row r="938">
      <c r="A938" s="3"/>
      <c r="B938" s="3"/>
      <c r="C938" s="3"/>
      <c r="D938" s="3"/>
      <c r="E938" s="3"/>
      <c r="F938" s="3"/>
      <c r="G938" s="3"/>
      <c r="H938" s="3"/>
      <c r="I938" s="3"/>
      <c r="J938" s="3"/>
      <c r="K938" s="3"/>
      <c r="L938" s="3"/>
      <c r="M938" s="3"/>
      <c r="N938" s="3"/>
      <c r="O938" s="3"/>
      <c r="P938" s="3"/>
      <c r="Q938" s="3"/>
      <c r="AC938" s="3"/>
      <c r="AD938" s="3"/>
      <c r="AH938" s="3"/>
      <c r="AI938" s="3"/>
      <c r="AJ938" s="3"/>
      <c r="AK938" s="3"/>
    </row>
    <row r="939">
      <c r="A939" s="3"/>
      <c r="B939" s="3"/>
      <c r="C939" s="3"/>
      <c r="D939" s="3"/>
      <c r="E939" s="3"/>
      <c r="F939" s="3"/>
      <c r="G939" s="3"/>
      <c r="H939" s="3"/>
      <c r="I939" s="3"/>
      <c r="J939" s="3"/>
      <c r="K939" s="3"/>
      <c r="L939" s="3"/>
      <c r="M939" s="3"/>
      <c r="N939" s="3"/>
      <c r="O939" s="3"/>
      <c r="P939" s="3"/>
      <c r="Q939" s="3"/>
      <c r="AC939" s="3"/>
      <c r="AD939" s="3"/>
      <c r="AH939" s="3"/>
      <c r="AI939" s="3"/>
      <c r="AJ939" s="3"/>
      <c r="AK939" s="3"/>
    </row>
    <row r="940">
      <c r="A940" s="3"/>
      <c r="B940" s="3"/>
      <c r="C940" s="3"/>
      <c r="D940" s="3"/>
      <c r="E940" s="3"/>
      <c r="F940" s="3"/>
      <c r="G940" s="3"/>
      <c r="H940" s="3"/>
      <c r="I940" s="3"/>
      <c r="J940" s="3"/>
      <c r="K940" s="3"/>
      <c r="L940" s="3"/>
      <c r="M940" s="3"/>
      <c r="N940" s="3"/>
      <c r="O940" s="3"/>
      <c r="P940" s="3"/>
      <c r="Q940" s="3"/>
      <c r="AC940" s="3"/>
      <c r="AD940" s="3"/>
      <c r="AH940" s="3"/>
      <c r="AI940" s="3"/>
      <c r="AJ940" s="3"/>
      <c r="AK940" s="3"/>
    </row>
    <row r="941">
      <c r="A941" s="3"/>
      <c r="B941" s="3"/>
      <c r="C941" s="3"/>
      <c r="D941" s="3"/>
      <c r="E941" s="3"/>
      <c r="F941" s="3"/>
      <c r="G941" s="3"/>
      <c r="H941" s="3"/>
      <c r="I941" s="3"/>
      <c r="J941" s="3"/>
      <c r="K941" s="3"/>
      <c r="L941" s="3"/>
      <c r="M941" s="3"/>
      <c r="N941" s="3"/>
      <c r="O941" s="3"/>
      <c r="P941" s="3"/>
      <c r="Q941" s="3"/>
      <c r="AC941" s="3"/>
      <c r="AD941" s="3"/>
      <c r="AH941" s="3"/>
      <c r="AI941" s="3"/>
      <c r="AJ941" s="3"/>
      <c r="AK941" s="3"/>
    </row>
    <row r="942">
      <c r="A942" s="3"/>
      <c r="B942" s="3"/>
      <c r="C942" s="3"/>
      <c r="D942" s="3"/>
      <c r="E942" s="3"/>
      <c r="F942" s="3"/>
      <c r="G942" s="3"/>
      <c r="H942" s="3"/>
      <c r="I942" s="3"/>
      <c r="J942" s="3"/>
      <c r="K942" s="3"/>
      <c r="L942" s="3"/>
      <c r="M942" s="3"/>
      <c r="N942" s="3"/>
      <c r="O942" s="3"/>
      <c r="P942" s="3"/>
      <c r="Q942" s="3"/>
      <c r="AC942" s="3"/>
      <c r="AD942" s="3"/>
      <c r="AH942" s="3"/>
      <c r="AI942" s="3"/>
      <c r="AJ942" s="3"/>
      <c r="AK942" s="3"/>
    </row>
    <row r="943">
      <c r="A943" s="3"/>
      <c r="B943" s="3"/>
      <c r="C943" s="3"/>
      <c r="D943" s="3"/>
      <c r="E943" s="3"/>
      <c r="F943" s="3"/>
      <c r="G943" s="3"/>
      <c r="H943" s="3"/>
      <c r="I943" s="3"/>
      <c r="J943" s="3"/>
      <c r="K943" s="3"/>
      <c r="L943" s="3"/>
      <c r="M943" s="3"/>
      <c r="N943" s="3"/>
      <c r="O943" s="3"/>
      <c r="P943" s="3"/>
      <c r="Q943" s="3"/>
      <c r="AC943" s="3"/>
      <c r="AD943" s="3"/>
      <c r="AH943" s="3"/>
      <c r="AI943" s="3"/>
      <c r="AJ943" s="3"/>
      <c r="AK943" s="3"/>
    </row>
    <row r="944">
      <c r="A944" s="3"/>
      <c r="B944" s="3"/>
      <c r="C944" s="3"/>
      <c r="D944" s="3"/>
      <c r="E944" s="3"/>
      <c r="F944" s="3"/>
      <c r="G944" s="3"/>
      <c r="H944" s="3"/>
      <c r="I944" s="3"/>
      <c r="J944" s="3"/>
      <c r="K944" s="3"/>
      <c r="L944" s="3"/>
      <c r="M944" s="3"/>
      <c r="N944" s="3"/>
      <c r="O944" s="3"/>
      <c r="P944" s="3"/>
      <c r="Q944" s="3"/>
      <c r="AC944" s="3"/>
      <c r="AD944" s="3"/>
      <c r="AH944" s="3"/>
      <c r="AI944" s="3"/>
      <c r="AJ944" s="3"/>
      <c r="AK944" s="3"/>
    </row>
    <row r="945">
      <c r="A945" s="3"/>
      <c r="B945" s="3"/>
      <c r="C945" s="3"/>
      <c r="D945" s="3"/>
      <c r="E945" s="3"/>
      <c r="F945" s="3"/>
      <c r="G945" s="3"/>
      <c r="H945" s="3"/>
      <c r="I945" s="3"/>
      <c r="J945" s="3"/>
      <c r="K945" s="3"/>
      <c r="L945" s="3"/>
      <c r="M945" s="3"/>
      <c r="N945" s="3"/>
      <c r="O945" s="3"/>
      <c r="P945" s="3"/>
      <c r="Q945" s="3"/>
      <c r="AC945" s="3"/>
      <c r="AD945" s="3"/>
      <c r="AH945" s="3"/>
      <c r="AI945" s="3"/>
      <c r="AJ945" s="3"/>
      <c r="AK945" s="3"/>
    </row>
    <row r="946">
      <c r="A946" s="3"/>
      <c r="B946" s="3"/>
      <c r="C946" s="3"/>
      <c r="D946" s="3"/>
      <c r="E946" s="3"/>
      <c r="F946" s="3"/>
      <c r="G946" s="3"/>
      <c r="H946" s="3"/>
      <c r="I946" s="3"/>
      <c r="J946" s="3"/>
      <c r="K946" s="3"/>
      <c r="L946" s="3"/>
      <c r="M946" s="3"/>
      <c r="N946" s="3"/>
      <c r="O946" s="3"/>
      <c r="P946" s="3"/>
      <c r="Q946" s="3"/>
      <c r="AC946" s="3"/>
      <c r="AD946" s="3"/>
      <c r="AH946" s="3"/>
      <c r="AI946" s="3"/>
      <c r="AJ946" s="3"/>
      <c r="AK946" s="3"/>
    </row>
    <row r="947">
      <c r="A947" s="3"/>
      <c r="B947" s="3"/>
      <c r="C947" s="3"/>
      <c r="D947" s="3"/>
      <c r="E947" s="3"/>
      <c r="F947" s="3"/>
      <c r="G947" s="3"/>
      <c r="H947" s="3"/>
      <c r="I947" s="3"/>
      <c r="J947" s="3"/>
      <c r="K947" s="3"/>
      <c r="L947" s="3"/>
      <c r="M947" s="3"/>
      <c r="N947" s="3"/>
      <c r="O947" s="3"/>
      <c r="P947" s="3"/>
      <c r="Q947" s="3"/>
      <c r="AC947" s="3"/>
      <c r="AD947" s="3"/>
      <c r="AH947" s="3"/>
      <c r="AI947" s="3"/>
      <c r="AJ947" s="3"/>
      <c r="AK947" s="3"/>
    </row>
    <row r="948">
      <c r="A948" s="3"/>
      <c r="B948" s="3"/>
      <c r="C948" s="3"/>
      <c r="D948" s="3"/>
      <c r="E948" s="3"/>
      <c r="F948" s="3"/>
      <c r="G948" s="3"/>
      <c r="H948" s="3"/>
      <c r="I948" s="3"/>
      <c r="J948" s="3"/>
      <c r="K948" s="3"/>
      <c r="L948" s="3"/>
      <c r="M948" s="3"/>
      <c r="N948" s="3"/>
      <c r="O948" s="3"/>
      <c r="P948" s="3"/>
      <c r="Q948" s="3"/>
      <c r="AC948" s="3"/>
      <c r="AD948" s="3"/>
      <c r="AH948" s="3"/>
      <c r="AI948" s="3"/>
      <c r="AJ948" s="3"/>
      <c r="AK948" s="3"/>
    </row>
    <row r="949">
      <c r="A949" s="3"/>
      <c r="B949" s="3"/>
      <c r="C949" s="3"/>
      <c r="D949" s="3"/>
      <c r="E949" s="3"/>
      <c r="F949" s="3"/>
      <c r="G949" s="3"/>
      <c r="H949" s="3"/>
      <c r="I949" s="3"/>
      <c r="J949" s="3"/>
      <c r="K949" s="3"/>
      <c r="L949" s="3"/>
      <c r="M949" s="3"/>
      <c r="N949" s="3"/>
      <c r="O949" s="3"/>
      <c r="P949" s="3"/>
      <c r="Q949" s="3"/>
      <c r="AC949" s="3"/>
      <c r="AD949" s="3"/>
      <c r="AH949" s="3"/>
      <c r="AI949" s="3"/>
      <c r="AJ949" s="3"/>
      <c r="AK949" s="3"/>
    </row>
    <row r="950">
      <c r="A950" s="3"/>
      <c r="B950" s="3"/>
      <c r="C950" s="3"/>
      <c r="D950" s="3"/>
      <c r="E950" s="3"/>
      <c r="F950" s="3"/>
      <c r="G950" s="3"/>
      <c r="H950" s="3"/>
      <c r="I950" s="3"/>
      <c r="J950" s="3"/>
      <c r="K950" s="3"/>
      <c r="L950" s="3"/>
      <c r="M950" s="3"/>
      <c r="N950" s="3"/>
      <c r="O950" s="3"/>
      <c r="P950" s="3"/>
      <c r="Q950" s="3"/>
      <c r="AC950" s="3"/>
      <c r="AD950" s="3"/>
      <c r="AH950" s="3"/>
      <c r="AI950" s="3"/>
      <c r="AJ950" s="3"/>
      <c r="AK950" s="3"/>
    </row>
    <row r="951">
      <c r="A951" s="3"/>
      <c r="B951" s="3"/>
      <c r="C951" s="3"/>
      <c r="D951" s="3"/>
      <c r="E951" s="3"/>
      <c r="F951" s="3"/>
      <c r="G951" s="3"/>
      <c r="H951" s="3"/>
      <c r="I951" s="3"/>
      <c r="J951" s="3"/>
      <c r="K951" s="3"/>
      <c r="L951" s="3"/>
      <c r="M951" s="3"/>
      <c r="N951" s="3"/>
      <c r="O951" s="3"/>
      <c r="P951" s="3"/>
      <c r="Q951" s="3"/>
      <c r="AC951" s="3"/>
      <c r="AD951" s="3"/>
      <c r="AH951" s="3"/>
      <c r="AI951" s="3"/>
      <c r="AJ951" s="3"/>
      <c r="AK951" s="3"/>
    </row>
    <row r="952">
      <c r="A952" s="3"/>
      <c r="B952" s="3"/>
      <c r="C952" s="3"/>
      <c r="D952" s="3"/>
      <c r="E952" s="3"/>
      <c r="F952" s="3"/>
      <c r="G952" s="3"/>
      <c r="H952" s="3"/>
      <c r="I952" s="3"/>
      <c r="J952" s="3"/>
      <c r="K952" s="3"/>
      <c r="L952" s="3"/>
      <c r="M952" s="3"/>
      <c r="N952" s="3"/>
      <c r="O952" s="3"/>
      <c r="P952" s="3"/>
      <c r="Q952" s="3"/>
      <c r="AC952" s="3"/>
      <c r="AD952" s="3"/>
      <c r="AH952" s="3"/>
      <c r="AI952" s="3"/>
      <c r="AJ952" s="3"/>
      <c r="AK952" s="3"/>
    </row>
    <row r="953">
      <c r="A953" s="3"/>
      <c r="B953" s="3"/>
      <c r="C953" s="3"/>
      <c r="D953" s="3"/>
      <c r="E953" s="3"/>
      <c r="F953" s="3"/>
      <c r="G953" s="3"/>
      <c r="H953" s="3"/>
      <c r="I953" s="3"/>
      <c r="J953" s="3"/>
      <c r="K953" s="3"/>
      <c r="L953" s="3"/>
      <c r="M953" s="3"/>
      <c r="N953" s="3"/>
      <c r="O953" s="3"/>
      <c r="P953" s="3"/>
      <c r="Q953" s="3"/>
      <c r="AC953" s="3"/>
      <c r="AD953" s="3"/>
      <c r="AH953" s="3"/>
      <c r="AI953" s="3"/>
      <c r="AJ953" s="3"/>
      <c r="AK953" s="3"/>
    </row>
    <row r="954">
      <c r="A954" s="3"/>
      <c r="B954" s="3"/>
      <c r="C954" s="3"/>
      <c r="D954" s="3"/>
      <c r="E954" s="3"/>
      <c r="F954" s="3"/>
      <c r="G954" s="3"/>
      <c r="H954" s="3"/>
      <c r="I954" s="3"/>
      <c r="J954" s="3"/>
      <c r="K954" s="3"/>
      <c r="L954" s="3"/>
      <c r="M954" s="3"/>
      <c r="N954" s="3"/>
      <c r="O954" s="3"/>
      <c r="P954" s="3"/>
      <c r="Q954" s="3"/>
      <c r="AC954" s="3"/>
      <c r="AD954" s="3"/>
      <c r="AH954" s="3"/>
      <c r="AI954" s="3"/>
      <c r="AJ954" s="3"/>
      <c r="AK954" s="3"/>
    </row>
    <row r="955">
      <c r="A955" s="3"/>
      <c r="B955" s="3"/>
      <c r="C955" s="3"/>
      <c r="D955" s="3"/>
      <c r="E955" s="3"/>
      <c r="F955" s="3"/>
      <c r="G955" s="3"/>
      <c r="H955" s="3"/>
      <c r="I955" s="3"/>
      <c r="J955" s="3"/>
      <c r="K955" s="3"/>
      <c r="L955" s="3"/>
      <c r="M955" s="3"/>
      <c r="N955" s="3"/>
      <c r="O955" s="3"/>
      <c r="P955" s="3"/>
      <c r="Q955" s="3"/>
      <c r="AC955" s="3"/>
      <c r="AD955" s="3"/>
      <c r="AH955" s="3"/>
      <c r="AI955" s="3"/>
      <c r="AJ955" s="3"/>
      <c r="AK955" s="3"/>
    </row>
    <row r="956">
      <c r="A956" s="3"/>
      <c r="B956" s="3"/>
      <c r="C956" s="3"/>
      <c r="D956" s="3"/>
      <c r="E956" s="3"/>
      <c r="F956" s="3"/>
      <c r="G956" s="3"/>
      <c r="H956" s="3"/>
      <c r="I956" s="3"/>
      <c r="J956" s="3"/>
      <c r="K956" s="3"/>
      <c r="L956" s="3"/>
      <c r="M956" s="3"/>
      <c r="N956" s="3"/>
      <c r="O956" s="3"/>
      <c r="P956" s="3"/>
      <c r="Q956" s="3"/>
      <c r="AC956" s="3"/>
      <c r="AD956" s="3"/>
      <c r="AH956" s="3"/>
      <c r="AI956" s="3"/>
      <c r="AJ956" s="3"/>
      <c r="AK956" s="3"/>
    </row>
    <row r="957">
      <c r="A957" s="3"/>
      <c r="B957" s="3"/>
      <c r="C957" s="3"/>
      <c r="D957" s="3"/>
      <c r="E957" s="3"/>
      <c r="F957" s="3"/>
      <c r="G957" s="3"/>
      <c r="H957" s="3"/>
      <c r="I957" s="3"/>
      <c r="J957" s="3"/>
      <c r="K957" s="3"/>
      <c r="L957" s="3"/>
      <c r="M957" s="3"/>
      <c r="N957" s="3"/>
      <c r="O957" s="3"/>
      <c r="P957" s="3"/>
      <c r="Q957" s="3"/>
      <c r="AC957" s="3"/>
      <c r="AD957" s="3"/>
      <c r="AH957" s="3"/>
      <c r="AI957" s="3"/>
      <c r="AJ957" s="3"/>
      <c r="AK957" s="3"/>
    </row>
    <row r="958">
      <c r="A958" s="3"/>
      <c r="B958" s="3"/>
      <c r="C958" s="3"/>
      <c r="D958" s="3"/>
      <c r="E958" s="3"/>
      <c r="F958" s="3"/>
      <c r="G958" s="3"/>
      <c r="H958" s="3"/>
      <c r="I958" s="3"/>
      <c r="J958" s="3"/>
      <c r="K958" s="3"/>
      <c r="L958" s="3"/>
      <c r="M958" s="3"/>
      <c r="N958" s="3"/>
      <c r="O958" s="3"/>
      <c r="P958" s="3"/>
      <c r="Q958" s="3"/>
      <c r="AC958" s="3"/>
      <c r="AD958" s="3"/>
      <c r="AH958" s="3"/>
      <c r="AI958" s="3"/>
      <c r="AJ958" s="3"/>
      <c r="AK958" s="3"/>
    </row>
    <row r="959">
      <c r="A959" s="3"/>
      <c r="B959" s="3"/>
      <c r="C959" s="3"/>
      <c r="D959" s="3"/>
      <c r="E959" s="3"/>
      <c r="F959" s="3"/>
      <c r="G959" s="3"/>
      <c r="H959" s="3"/>
      <c r="I959" s="3"/>
      <c r="J959" s="3"/>
      <c r="K959" s="3"/>
      <c r="L959" s="3"/>
      <c r="M959" s="3"/>
      <c r="N959" s="3"/>
      <c r="O959" s="3"/>
      <c r="P959" s="3"/>
      <c r="Q959" s="3"/>
      <c r="AC959" s="3"/>
      <c r="AD959" s="3"/>
      <c r="AH959" s="3"/>
      <c r="AI959" s="3"/>
      <c r="AJ959" s="3"/>
      <c r="AK959" s="3"/>
    </row>
    <row r="960">
      <c r="A960" s="3"/>
      <c r="B960" s="3"/>
      <c r="C960" s="3"/>
      <c r="D960" s="3"/>
      <c r="E960" s="3"/>
      <c r="F960" s="3"/>
      <c r="G960" s="3"/>
      <c r="H960" s="3"/>
      <c r="I960" s="3"/>
      <c r="J960" s="3"/>
      <c r="K960" s="3"/>
      <c r="L960" s="3"/>
      <c r="M960" s="3"/>
      <c r="N960" s="3"/>
      <c r="O960" s="3"/>
      <c r="P960" s="3"/>
      <c r="Q960" s="3"/>
      <c r="AC960" s="3"/>
      <c r="AD960" s="3"/>
      <c r="AH960" s="3"/>
      <c r="AI960" s="3"/>
      <c r="AJ960" s="3"/>
      <c r="AK960" s="3"/>
    </row>
    <row r="961">
      <c r="A961" s="3"/>
      <c r="B961" s="3"/>
      <c r="C961" s="3"/>
      <c r="D961" s="3"/>
      <c r="E961" s="3"/>
      <c r="F961" s="3"/>
      <c r="G961" s="3"/>
      <c r="H961" s="3"/>
      <c r="I961" s="3"/>
      <c r="J961" s="3"/>
      <c r="K961" s="3"/>
      <c r="L961" s="3"/>
      <c r="M961" s="3"/>
      <c r="N961" s="3"/>
      <c r="O961" s="3"/>
      <c r="P961" s="3"/>
      <c r="Q961" s="3"/>
      <c r="AC961" s="3"/>
      <c r="AD961" s="3"/>
      <c r="AH961" s="3"/>
      <c r="AI961" s="3"/>
      <c r="AJ961" s="3"/>
      <c r="AK961" s="3"/>
    </row>
    <row r="962">
      <c r="A962" s="3"/>
      <c r="B962" s="3"/>
      <c r="C962" s="3"/>
      <c r="D962" s="3"/>
      <c r="E962" s="3"/>
      <c r="F962" s="3"/>
      <c r="G962" s="3"/>
      <c r="H962" s="3"/>
      <c r="I962" s="3"/>
      <c r="J962" s="3"/>
      <c r="K962" s="3"/>
      <c r="L962" s="3"/>
      <c r="M962" s="3"/>
      <c r="N962" s="3"/>
      <c r="O962" s="3"/>
      <c r="P962" s="3"/>
      <c r="Q962" s="3"/>
      <c r="AC962" s="3"/>
      <c r="AD962" s="3"/>
      <c r="AH962" s="3"/>
      <c r="AI962" s="3"/>
      <c r="AJ962" s="3"/>
      <c r="AK962" s="3"/>
    </row>
    <row r="963">
      <c r="A963" s="3"/>
      <c r="B963" s="3"/>
      <c r="C963" s="3"/>
      <c r="D963" s="3"/>
      <c r="E963" s="3"/>
      <c r="F963" s="3"/>
      <c r="G963" s="3"/>
      <c r="H963" s="3"/>
      <c r="I963" s="3"/>
      <c r="J963" s="3"/>
      <c r="K963" s="3"/>
      <c r="L963" s="3"/>
      <c r="M963" s="3"/>
      <c r="N963" s="3"/>
      <c r="O963" s="3"/>
      <c r="P963" s="3"/>
      <c r="Q963" s="3"/>
      <c r="AC963" s="3"/>
      <c r="AD963" s="3"/>
      <c r="AH963" s="3"/>
      <c r="AI963" s="3"/>
      <c r="AJ963" s="3"/>
      <c r="AK963" s="3"/>
    </row>
    <row r="964">
      <c r="A964" s="3"/>
      <c r="B964" s="3"/>
      <c r="C964" s="3"/>
      <c r="D964" s="3"/>
      <c r="E964" s="3"/>
      <c r="F964" s="3"/>
      <c r="G964" s="3"/>
      <c r="H964" s="3"/>
      <c r="I964" s="3"/>
      <c r="J964" s="3"/>
      <c r="K964" s="3"/>
      <c r="L964" s="3"/>
      <c r="M964" s="3"/>
      <c r="N964" s="3"/>
      <c r="O964" s="3"/>
      <c r="P964" s="3"/>
      <c r="Q964" s="3"/>
      <c r="AC964" s="3"/>
      <c r="AD964" s="3"/>
      <c r="AH964" s="3"/>
      <c r="AI964" s="3"/>
      <c r="AJ964" s="3"/>
      <c r="AK964" s="3"/>
    </row>
    <row r="965">
      <c r="A965" s="3"/>
      <c r="B965" s="3"/>
      <c r="C965" s="3"/>
      <c r="D965" s="3"/>
      <c r="E965" s="3"/>
      <c r="F965" s="3"/>
      <c r="G965" s="3"/>
      <c r="H965" s="3"/>
      <c r="I965" s="3"/>
      <c r="J965" s="3"/>
      <c r="K965" s="3"/>
      <c r="L965" s="3"/>
      <c r="M965" s="3"/>
      <c r="N965" s="3"/>
      <c r="O965" s="3"/>
      <c r="P965" s="3"/>
      <c r="Q965" s="3"/>
      <c r="AC965" s="3"/>
      <c r="AD965" s="3"/>
      <c r="AH965" s="3"/>
      <c r="AI965" s="3"/>
      <c r="AJ965" s="3"/>
      <c r="AK965" s="3"/>
    </row>
    <row r="966">
      <c r="A966" s="3"/>
      <c r="B966" s="3"/>
      <c r="C966" s="3"/>
      <c r="D966" s="3"/>
      <c r="E966" s="3"/>
      <c r="F966" s="3"/>
      <c r="G966" s="3"/>
      <c r="H966" s="3"/>
      <c r="I966" s="3"/>
      <c r="J966" s="3"/>
      <c r="K966" s="3"/>
      <c r="L966" s="3"/>
      <c r="M966" s="3"/>
      <c r="N966" s="3"/>
      <c r="O966" s="3"/>
      <c r="P966" s="3"/>
      <c r="Q966" s="3"/>
      <c r="AC966" s="3"/>
      <c r="AD966" s="3"/>
      <c r="AH966" s="3"/>
      <c r="AI966" s="3"/>
      <c r="AJ966" s="3"/>
      <c r="AK966" s="3"/>
    </row>
    <row r="967">
      <c r="A967" s="3"/>
      <c r="B967" s="3"/>
      <c r="C967" s="3"/>
      <c r="D967" s="3"/>
      <c r="E967" s="3"/>
      <c r="F967" s="3"/>
      <c r="G967" s="3"/>
      <c r="H967" s="3"/>
      <c r="I967" s="3"/>
      <c r="J967" s="3"/>
      <c r="K967" s="3"/>
      <c r="L967" s="3"/>
      <c r="M967" s="3"/>
      <c r="N967" s="3"/>
      <c r="O967" s="3"/>
      <c r="P967" s="3"/>
      <c r="Q967" s="3"/>
      <c r="AC967" s="3"/>
      <c r="AD967" s="3"/>
      <c r="AH967" s="3"/>
      <c r="AI967" s="3"/>
      <c r="AJ967" s="3"/>
      <c r="AK967" s="3"/>
    </row>
    <row r="968">
      <c r="A968" s="3"/>
      <c r="B968" s="3"/>
      <c r="C968" s="3"/>
      <c r="D968" s="3"/>
      <c r="E968" s="3"/>
      <c r="F968" s="3"/>
      <c r="G968" s="3"/>
      <c r="H968" s="3"/>
      <c r="I968" s="3"/>
      <c r="J968" s="3"/>
      <c r="K968" s="3"/>
      <c r="L968" s="3"/>
      <c r="M968" s="3"/>
      <c r="N968" s="3"/>
      <c r="O968" s="3"/>
      <c r="P968" s="3"/>
      <c r="Q968" s="3"/>
      <c r="AC968" s="3"/>
      <c r="AD968" s="3"/>
      <c r="AH968" s="3"/>
      <c r="AI968" s="3"/>
      <c r="AJ968" s="3"/>
      <c r="AK968" s="3"/>
    </row>
    <row r="969">
      <c r="A969" s="3"/>
      <c r="B969" s="3"/>
      <c r="C969" s="3"/>
      <c r="D969" s="3"/>
      <c r="E969" s="3"/>
      <c r="F969" s="3"/>
      <c r="G969" s="3"/>
      <c r="H969" s="3"/>
      <c r="I969" s="3"/>
      <c r="J969" s="3"/>
      <c r="K969" s="3"/>
      <c r="L969" s="3"/>
      <c r="M969" s="3"/>
      <c r="N969" s="3"/>
      <c r="O969" s="3"/>
      <c r="P969" s="3"/>
      <c r="Q969" s="3"/>
      <c r="AC969" s="3"/>
      <c r="AD969" s="3"/>
      <c r="AH969" s="3"/>
      <c r="AI969" s="3"/>
      <c r="AJ969" s="3"/>
      <c r="AK969" s="3"/>
    </row>
    <row r="970">
      <c r="A970" s="3"/>
      <c r="B970" s="3"/>
      <c r="C970" s="3"/>
      <c r="D970" s="3"/>
      <c r="E970" s="3"/>
      <c r="F970" s="3"/>
      <c r="G970" s="3"/>
      <c r="H970" s="3"/>
      <c r="I970" s="3"/>
      <c r="J970" s="3"/>
      <c r="K970" s="3"/>
      <c r="L970" s="3"/>
      <c r="M970" s="3"/>
      <c r="N970" s="3"/>
      <c r="O970" s="3"/>
      <c r="P970" s="3"/>
      <c r="Q970" s="3"/>
      <c r="AC970" s="3"/>
      <c r="AD970" s="3"/>
      <c r="AH970" s="3"/>
      <c r="AI970" s="3"/>
      <c r="AJ970" s="3"/>
      <c r="AK970" s="3"/>
    </row>
    <row r="971">
      <c r="A971" s="3"/>
      <c r="B971" s="3"/>
      <c r="C971" s="3"/>
      <c r="D971" s="3"/>
      <c r="E971" s="3"/>
      <c r="F971" s="3"/>
      <c r="G971" s="3"/>
      <c r="H971" s="3"/>
      <c r="I971" s="3"/>
      <c r="J971" s="3"/>
      <c r="K971" s="3"/>
      <c r="L971" s="3"/>
      <c r="M971" s="3"/>
      <c r="N971" s="3"/>
      <c r="O971" s="3"/>
      <c r="P971" s="3"/>
      <c r="Q971" s="3"/>
      <c r="AC971" s="3"/>
      <c r="AD971" s="3"/>
      <c r="AH971" s="3"/>
      <c r="AI971" s="3"/>
      <c r="AJ971" s="3"/>
      <c r="AK971" s="3"/>
    </row>
    <row r="972">
      <c r="A972" s="3"/>
      <c r="B972" s="3"/>
      <c r="C972" s="3"/>
      <c r="D972" s="3"/>
      <c r="E972" s="3"/>
      <c r="F972" s="3"/>
      <c r="G972" s="3"/>
      <c r="H972" s="3"/>
      <c r="I972" s="3"/>
      <c r="J972" s="3"/>
      <c r="K972" s="3"/>
      <c r="L972" s="3"/>
      <c r="M972" s="3"/>
      <c r="N972" s="3"/>
      <c r="O972" s="3"/>
      <c r="P972" s="3"/>
      <c r="Q972" s="3"/>
      <c r="AC972" s="3"/>
      <c r="AD972" s="3"/>
      <c r="AH972" s="3"/>
      <c r="AI972" s="3"/>
      <c r="AJ972" s="3"/>
      <c r="AK972" s="3"/>
    </row>
    <row r="973">
      <c r="A973" s="3"/>
      <c r="B973" s="3"/>
      <c r="C973" s="3"/>
      <c r="D973" s="3"/>
      <c r="E973" s="3"/>
      <c r="F973" s="3"/>
      <c r="G973" s="3"/>
      <c r="H973" s="3"/>
      <c r="I973" s="3"/>
      <c r="J973" s="3"/>
      <c r="K973" s="3"/>
      <c r="L973" s="3"/>
      <c r="M973" s="3"/>
      <c r="N973" s="3"/>
      <c r="O973" s="3"/>
      <c r="P973" s="3"/>
      <c r="Q973" s="3"/>
      <c r="AC973" s="3"/>
      <c r="AD973" s="3"/>
      <c r="AH973" s="3"/>
      <c r="AI973" s="3"/>
      <c r="AJ973" s="3"/>
      <c r="AK973" s="3"/>
    </row>
    <row r="974">
      <c r="A974" s="3"/>
      <c r="B974" s="3"/>
      <c r="C974" s="3"/>
      <c r="D974" s="3"/>
      <c r="E974" s="3"/>
      <c r="F974" s="3"/>
      <c r="G974" s="3"/>
      <c r="H974" s="3"/>
      <c r="I974" s="3"/>
      <c r="J974" s="3"/>
      <c r="K974" s="3"/>
      <c r="L974" s="3"/>
      <c r="M974" s="3"/>
      <c r="N974" s="3"/>
      <c r="O974" s="3"/>
      <c r="P974" s="3"/>
      <c r="Q974" s="3"/>
      <c r="AC974" s="3"/>
      <c r="AD974" s="3"/>
      <c r="AH974" s="3"/>
      <c r="AI974" s="3"/>
      <c r="AJ974" s="3"/>
      <c r="AK974" s="3"/>
    </row>
    <row r="975">
      <c r="A975" s="3"/>
      <c r="B975" s="3"/>
      <c r="C975" s="3"/>
      <c r="D975" s="3"/>
      <c r="E975" s="3"/>
      <c r="F975" s="3"/>
      <c r="G975" s="3"/>
      <c r="H975" s="3"/>
      <c r="I975" s="3"/>
      <c r="J975" s="3"/>
      <c r="K975" s="3"/>
      <c r="L975" s="3"/>
      <c r="M975" s="3"/>
      <c r="N975" s="3"/>
      <c r="O975" s="3"/>
      <c r="P975" s="3"/>
      <c r="Q975" s="3"/>
      <c r="AC975" s="3"/>
      <c r="AD975" s="3"/>
      <c r="AH975" s="3"/>
      <c r="AI975" s="3"/>
      <c r="AJ975" s="3"/>
      <c r="AK975" s="3"/>
    </row>
    <row r="976">
      <c r="A976" s="3"/>
      <c r="B976" s="3"/>
      <c r="C976" s="3"/>
      <c r="D976" s="3"/>
      <c r="E976" s="3"/>
      <c r="F976" s="3"/>
      <c r="G976" s="3"/>
      <c r="H976" s="3"/>
      <c r="I976" s="3"/>
      <c r="J976" s="3"/>
      <c r="K976" s="3"/>
      <c r="L976" s="3"/>
      <c r="M976" s="3"/>
      <c r="N976" s="3"/>
      <c r="O976" s="3"/>
      <c r="P976" s="3"/>
      <c r="Q976" s="3"/>
      <c r="AC976" s="3"/>
      <c r="AD976" s="3"/>
      <c r="AH976" s="3"/>
      <c r="AI976" s="3"/>
      <c r="AJ976" s="3"/>
      <c r="AK976" s="3"/>
    </row>
    <row r="977">
      <c r="A977" s="3"/>
      <c r="B977" s="3"/>
      <c r="C977" s="3"/>
      <c r="D977" s="3"/>
      <c r="E977" s="3"/>
      <c r="F977" s="3"/>
      <c r="G977" s="3"/>
      <c r="H977" s="3"/>
      <c r="I977" s="3"/>
      <c r="J977" s="3"/>
      <c r="K977" s="3"/>
      <c r="L977" s="3"/>
      <c r="M977" s="3"/>
      <c r="N977" s="3"/>
      <c r="O977" s="3"/>
      <c r="P977" s="3"/>
      <c r="Q977" s="3"/>
      <c r="AC977" s="3"/>
      <c r="AD977" s="3"/>
      <c r="AH977" s="3"/>
      <c r="AI977" s="3"/>
      <c r="AJ977" s="3"/>
      <c r="AK977" s="3"/>
    </row>
    <row r="978">
      <c r="A978" s="3"/>
      <c r="B978" s="3"/>
      <c r="C978" s="3"/>
      <c r="D978" s="3"/>
      <c r="E978" s="3"/>
      <c r="F978" s="3"/>
      <c r="G978" s="3"/>
      <c r="H978" s="3"/>
      <c r="I978" s="3"/>
      <c r="J978" s="3"/>
      <c r="K978" s="3"/>
      <c r="L978" s="3"/>
      <c r="M978" s="3"/>
      <c r="N978" s="3"/>
      <c r="O978" s="3"/>
      <c r="P978" s="3"/>
      <c r="Q978" s="3"/>
      <c r="AC978" s="3"/>
      <c r="AD978" s="3"/>
      <c r="AH978" s="3"/>
      <c r="AI978" s="3"/>
      <c r="AJ978" s="3"/>
      <c r="AK978" s="3"/>
    </row>
    <row r="979">
      <c r="A979" s="3"/>
      <c r="B979" s="3"/>
      <c r="C979" s="3"/>
      <c r="D979" s="3"/>
      <c r="E979" s="3"/>
      <c r="F979" s="3"/>
      <c r="G979" s="3"/>
      <c r="H979" s="3"/>
      <c r="I979" s="3"/>
      <c r="J979" s="3"/>
      <c r="K979" s="3"/>
      <c r="L979" s="3"/>
      <c r="M979" s="3"/>
      <c r="N979" s="3"/>
      <c r="O979" s="3"/>
      <c r="P979" s="3"/>
      <c r="Q979" s="3"/>
      <c r="AC979" s="3"/>
      <c r="AD979" s="3"/>
      <c r="AH979" s="3"/>
      <c r="AI979" s="3"/>
      <c r="AJ979" s="3"/>
      <c r="AK979" s="3"/>
    </row>
    <row r="980">
      <c r="A980" s="3"/>
      <c r="B980" s="3"/>
      <c r="C980" s="3"/>
      <c r="D980" s="3"/>
      <c r="E980" s="3"/>
      <c r="F980" s="3"/>
      <c r="G980" s="3"/>
      <c r="H980" s="3"/>
      <c r="I980" s="3"/>
      <c r="J980" s="3"/>
      <c r="K980" s="3"/>
      <c r="L980" s="3"/>
      <c r="M980" s="3"/>
      <c r="N980" s="3"/>
      <c r="O980" s="3"/>
      <c r="P980" s="3"/>
      <c r="Q980" s="3"/>
      <c r="AC980" s="3"/>
      <c r="AD980" s="3"/>
      <c r="AH980" s="3"/>
      <c r="AI980" s="3"/>
      <c r="AJ980" s="3"/>
      <c r="AK980" s="3"/>
    </row>
    <row r="981">
      <c r="A981" s="3"/>
      <c r="B981" s="3"/>
      <c r="C981" s="3"/>
      <c r="D981" s="3"/>
      <c r="E981" s="3"/>
      <c r="F981" s="3"/>
      <c r="G981" s="3"/>
      <c r="H981" s="3"/>
      <c r="I981" s="3"/>
      <c r="J981" s="3"/>
      <c r="K981" s="3"/>
      <c r="L981" s="3"/>
      <c r="M981" s="3"/>
      <c r="N981" s="3"/>
      <c r="O981" s="3"/>
      <c r="P981" s="3"/>
      <c r="Q981" s="3"/>
      <c r="AC981" s="3"/>
      <c r="AD981" s="3"/>
      <c r="AH981" s="3"/>
      <c r="AI981" s="3"/>
      <c r="AJ981" s="3"/>
      <c r="AK981" s="3"/>
    </row>
    <row r="982">
      <c r="A982" s="3"/>
      <c r="B982" s="3"/>
      <c r="C982" s="3"/>
      <c r="D982" s="3"/>
      <c r="E982" s="3"/>
      <c r="F982" s="3"/>
      <c r="G982" s="3"/>
      <c r="H982" s="3"/>
      <c r="I982" s="3"/>
      <c r="J982" s="3"/>
      <c r="K982" s="3"/>
      <c r="L982" s="3"/>
      <c r="M982" s="3"/>
      <c r="N982" s="3"/>
      <c r="O982" s="3"/>
      <c r="P982" s="3"/>
      <c r="Q982" s="3"/>
      <c r="AC982" s="3"/>
      <c r="AD982" s="3"/>
      <c r="AH982" s="3"/>
      <c r="AI982" s="3"/>
      <c r="AJ982" s="3"/>
      <c r="AK982" s="3"/>
    </row>
    <row r="983">
      <c r="A983" s="3"/>
      <c r="B983" s="3"/>
      <c r="C983" s="3"/>
      <c r="D983" s="3"/>
      <c r="E983" s="3"/>
      <c r="F983" s="3"/>
      <c r="G983" s="3"/>
      <c r="H983" s="3"/>
      <c r="I983" s="3"/>
      <c r="J983" s="3"/>
      <c r="K983" s="3"/>
      <c r="L983" s="3"/>
      <c r="M983" s="3"/>
      <c r="N983" s="3"/>
      <c r="O983" s="3"/>
      <c r="P983" s="3"/>
      <c r="Q983" s="3"/>
      <c r="AC983" s="3"/>
      <c r="AD983" s="3"/>
      <c r="AH983" s="3"/>
      <c r="AI983" s="3"/>
      <c r="AJ983" s="3"/>
      <c r="AK983" s="3"/>
    </row>
    <row r="984">
      <c r="A984" s="3"/>
      <c r="B984" s="3"/>
      <c r="C984" s="3"/>
      <c r="D984" s="3"/>
      <c r="E984" s="3"/>
      <c r="F984" s="3"/>
      <c r="G984" s="3"/>
      <c r="H984" s="3"/>
      <c r="I984" s="3"/>
      <c r="J984" s="3"/>
      <c r="K984" s="3"/>
      <c r="L984" s="3"/>
      <c r="M984" s="3"/>
      <c r="N984" s="3"/>
      <c r="O984" s="3"/>
      <c r="P984" s="3"/>
      <c r="Q984" s="3"/>
      <c r="AC984" s="3"/>
      <c r="AD984" s="3"/>
      <c r="AH984" s="3"/>
      <c r="AI984" s="3"/>
      <c r="AJ984" s="3"/>
      <c r="AK984" s="3"/>
    </row>
    <row r="985">
      <c r="A985" s="3"/>
      <c r="B985" s="3"/>
      <c r="C985" s="3"/>
      <c r="D985" s="3"/>
      <c r="E985" s="3"/>
      <c r="F985" s="3"/>
      <c r="G985" s="3"/>
      <c r="H985" s="3"/>
      <c r="I985" s="3"/>
      <c r="J985" s="3"/>
      <c r="K985" s="3"/>
      <c r="L985" s="3"/>
      <c r="M985" s="3"/>
      <c r="N985" s="3"/>
      <c r="O985" s="3"/>
      <c r="P985" s="3"/>
      <c r="Q985" s="3"/>
      <c r="AC985" s="3"/>
      <c r="AD985" s="3"/>
      <c r="AH985" s="3"/>
      <c r="AI985" s="3"/>
      <c r="AJ985" s="3"/>
      <c r="AK985" s="3"/>
    </row>
    <row r="986">
      <c r="A986" s="3"/>
      <c r="B986" s="3"/>
      <c r="C986" s="3"/>
      <c r="D986" s="3"/>
      <c r="E986" s="3"/>
      <c r="F986" s="3"/>
      <c r="G986" s="3"/>
      <c r="H986" s="3"/>
      <c r="I986" s="3"/>
      <c r="J986" s="3"/>
      <c r="K986" s="3"/>
      <c r="L986" s="3"/>
      <c r="M986" s="3"/>
      <c r="N986" s="3"/>
      <c r="O986" s="3"/>
      <c r="P986" s="3"/>
      <c r="Q986" s="3"/>
      <c r="AC986" s="3"/>
      <c r="AD986" s="3"/>
      <c r="AH986" s="3"/>
      <c r="AI986" s="3"/>
      <c r="AJ986" s="3"/>
      <c r="AK986" s="3"/>
    </row>
    <row r="987">
      <c r="A987" s="3"/>
      <c r="B987" s="3"/>
      <c r="C987" s="3"/>
      <c r="D987" s="3"/>
      <c r="E987" s="3"/>
      <c r="F987" s="3"/>
      <c r="G987" s="3"/>
      <c r="H987" s="3"/>
      <c r="I987" s="3"/>
      <c r="J987" s="3"/>
      <c r="K987" s="3"/>
      <c r="L987" s="3"/>
      <c r="M987" s="3"/>
      <c r="N987" s="3"/>
      <c r="O987" s="3"/>
      <c r="P987" s="3"/>
      <c r="Q987" s="3"/>
      <c r="AC987" s="3"/>
      <c r="AD987" s="3"/>
      <c r="AH987" s="3"/>
      <c r="AI987" s="3"/>
      <c r="AJ987" s="3"/>
      <c r="AK987" s="3"/>
    </row>
    <row r="988">
      <c r="A988" s="3"/>
      <c r="B988" s="3"/>
      <c r="C988" s="3"/>
      <c r="D988" s="3"/>
      <c r="E988" s="3"/>
      <c r="F988" s="3"/>
      <c r="G988" s="3"/>
      <c r="H988" s="3"/>
      <c r="I988" s="3"/>
      <c r="J988" s="3"/>
      <c r="K988" s="3"/>
      <c r="L988" s="3"/>
      <c r="M988" s="3"/>
      <c r="N988" s="3"/>
      <c r="O988" s="3"/>
      <c r="P988" s="3"/>
      <c r="Q988" s="3"/>
      <c r="AC988" s="3"/>
      <c r="AD988" s="3"/>
      <c r="AH988" s="3"/>
      <c r="AI988" s="3"/>
      <c r="AJ988" s="3"/>
      <c r="AK988" s="3"/>
    </row>
    <row r="989">
      <c r="A989" s="3"/>
      <c r="B989" s="3"/>
      <c r="C989" s="3"/>
      <c r="D989" s="3"/>
      <c r="E989" s="3"/>
      <c r="F989" s="3"/>
      <c r="G989" s="3"/>
      <c r="H989" s="3"/>
      <c r="I989" s="3"/>
      <c r="J989" s="3"/>
      <c r="K989" s="3"/>
      <c r="L989" s="3"/>
      <c r="M989" s="3"/>
      <c r="N989" s="3"/>
      <c r="O989" s="3"/>
      <c r="P989" s="3"/>
      <c r="Q989" s="3"/>
      <c r="AC989" s="3"/>
      <c r="AD989" s="3"/>
      <c r="AH989" s="3"/>
      <c r="AI989" s="3"/>
      <c r="AJ989" s="3"/>
      <c r="AK989" s="3"/>
    </row>
    <row r="990">
      <c r="A990" s="3"/>
      <c r="B990" s="3"/>
      <c r="C990" s="3"/>
      <c r="D990" s="3"/>
      <c r="E990" s="3"/>
      <c r="F990" s="3"/>
      <c r="G990" s="3"/>
      <c r="H990" s="3"/>
      <c r="I990" s="3"/>
      <c r="J990" s="3"/>
      <c r="K990" s="3"/>
      <c r="L990" s="3"/>
      <c r="M990" s="3"/>
      <c r="N990" s="3"/>
      <c r="O990" s="3"/>
      <c r="P990" s="3"/>
      <c r="Q990" s="3"/>
      <c r="AC990" s="3"/>
      <c r="AD990" s="3"/>
      <c r="AH990" s="3"/>
      <c r="AI990" s="3"/>
      <c r="AJ990" s="3"/>
      <c r="AK990" s="3"/>
    </row>
    <row r="991">
      <c r="A991" s="3"/>
      <c r="B991" s="3"/>
      <c r="C991" s="3"/>
      <c r="D991" s="3"/>
      <c r="E991" s="3"/>
      <c r="F991" s="3"/>
      <c r="G991" s="3"/>
      <c r="H991" s="3"/>
      <c r="I991" s="3"/>
      <c r="J991" s="3"/>
      <c r="K991" s="3"/>
      <c r="L991" s="3"/>
      <c r="M991" s="3"/>
      <c r="N991" s="3"/>
      <c r="O991" s="3"/>
      <c r="P991" s="3"/>
      <c r="Q991" s="3"/>
      <c r="AC991" s="3"/>
      <c r="AD991" s="3"/>
      <c r="AH991" s="3"/>
      <c r="AI991" s="3"/>
      <c r="AJ991" s="3"/>
      <c r="AK991" s="3"/>
    </row>
    <row r="992">
      <c r="A992" s="3"/>
      <c r="B992" s="3"/>
      <c r="C992" s="3"/>
      <c r="D992" s="3"/>
      <c r="E992" s="3"/>
      <c r="F992" s="3"/>
      <c r="G992" s="3"/>
      <c r="H992" s="3"/>
      <c r="I992" s="3"/>
      <c r="J992" s="3"/>
      <c r="K992" s="3"/>
      <c r="L992" s="3"/>
      <c r="M992" s="3"/>
      <c r="N992" s="3"/>
      <c r="O992" s="3"/>
      <c r="P992" s="3"/>
      <c r="Q992" s="3"/>
      <c r="AC992" s="3"/>
      <c r="AD992" s="3"/>
      <c r="AH992" s="3"/>
      <c r="AI992" s="3"/>
      <c r="AJ992" s="3"/>
      <c r="AK992" s="3"/>
    </row>
    <row r="993">
      <c r="A993" s="3"/>
      <c r="B993" s="3"/>
      <c r="C993" s="3"/>
      <c r="D993" s="3"/>
      <c r="E993" s="3"/>
      <c r="F993" s="3"/>
      <c r="G993" s="3"/>
      <c r="H993" s="3"/>
      <c r="I993" s="3"/>
      <c r="J993" s="3"/>
      <c r="K993" s="3"/>
      <c r="L993" s="3"/>
      <c r="M993" s="3"/>
      <c r="N993" s="3"/>
      <c r="O993" s="3"/>
      <c r="P993" s="3"/>
      <c r="Q993" s="3"/>
      <c r="AC993" s="3"/>
      <c r="AD993" s="3"/>
      <c r="AH993" s="3"/>
      <c r="AI993" s="3"/>
      <c r="AJ993" s="3"/>
      <c r="AK993" s="3"/>
    </row>
    <row r="994">
      <c r="A994" s="3"/>
      <c r="B994" s="3"/>
      <c r="C994" s="3"/>
      <c r="D994" s="3"/>
      <c r="E994" s="3"/>
      <c r="F994" s="3"/>
      <c r="G994" s="3"/>
      <c r="H994" s="3"/>
      <c r="I994" s="3"/>
      <c r="J994" s="3"/>
      <c r="K994" s="3"/>
      <c r="L994" s="3"/>
      <c r="M994" s="3"/>
      <c r="N994" s="3"/>
      <c r="O994" s="3"/>
      <c r="P994" s="3"/>
      <c r="Q994" s="3"/>
      <c r="AC994" s="3"/>
      <c r="AD994" s="3"/>
      <c r="AH994" s="3"/>
      <c r="AI994" s="3"/>
      <c r="AJ994" s="3"/>
      <c r="AK994" s="3"/>
    </row>
    <row r="995">
      <c r="A995" s="3"/>
      <c r="B995" s="3"/>
      <c r="C995" s="3"/>
      <c r="D995" s="3"/>
      <c r="E995" s="3"/>
      <c r="F995" s="3"/>
      <c r="G995" s="3"/>
      <c r="H995" s="3"/>
      <c r="I995" s="3"/>
      <c r="J995" s="3"/>
      <c r="K995" s="3"/>
      <c r="L995" s="3"/>
      <c r="M995" s="3"/>
      <c r="N995" s="3"/>
      <c r="O995" s="3"/>
      <c r="P995" s="3"/>
      <c r="Q995" s="3"/>
      <c r="AC995" s="3"/>
      <c r="AD995" s="3"/>
      <c r="AH995" s="3"/>
      <c r="AI995" s="3"/>
      <c r="AJ995" s="3"/>
      <c r="AK995" s="3"/>
    </row>
    <row r="996">
      <c r="A996" s="3"/>
      <c r="B996" s="3"/>
      <c r="C996" s="3"/>
      <c r="D996" s="3"/>
      <c r="E996" s="3"/>
      <c r="F996" s="3"/>
      <c r="G996" s="3"/>
      <c r="H996" s="3"/>
      <c r="I996" s="3"/>
      <c r="J996" s="3"/>
      <c r="K996" s="3"/>
      <c r="L996" s="3"/>
      <c r="M996" s="3"/>
      <c r="N996" s="3"/>
      <c r="O996" s="3"/>
      <c r="P996" s="3"/>
      <c r="Q996" s="3"/>
      <c r="AC996" s="3"/>
      <c r="AD996" s="3"/>
      <c r="AH996" s="3"/>
      <c r="AI996" s="3"/>
      <c r="AJ996" s="3"/>
      <c r="AK996" s="3"/>
    </row>
    <row r="997">
      <c r="A997" s="3"/>
      <c r="B997" s="3"/>
      <c r="C997" s="3"/>
      <c r="D997" s="3"/>
      <c r="E997" s="3"/>
      <c r="F997" s="3"/>
      <c r="G997" s="3"/>
      <c r="H997" s="3"/>
      <c r="I997" s="3"/>
      <c r="J997" s="3"/>
      <c r="K997" s="3"/>
      <c r="L997" s="3"/>
      <c r="M997" s="3"/>
      <c r="N997" s="3"/>
      <c r="O997" s="3"/>
      <c r="P997" s="3"/>
      <c r="Q997" s="3"/>
      <c r="AC997" s="3"/>
      <c r="AD997" s="3"/>
      <c r="AH997" s="3"/>
      <c r="AI997" s="3"/>
      <c r="AJ997" s="3"/>
      <c r="AK997" s="3"/>
    </row>
    <row r="998">
      <c r="A998" s="3"/>
      <c r="B998" s="3"/>
      <c r="C998" s="3"/>
      <c r="D998" s="3"/>
      <c r="E998" s="3"/>
      <c r="F998" s="3"/>
      <c r="G998" s="3"/>
      <c r="H998" s="3"/>
      <c r="I998" s="3"/>
      <c r="J998" s="3"/>
      <c r="K998" s="3"/>
      <c r="L998" s="3"/>
      <c r="M998" s="3"/>
      <c r="N998" s="3"/>
      <c r="O998" s="3"/>
      <c r="P998" s="3"/>
      <c r="Q998" s="3"/>
      <c r="AC998" s="3"/>
      <c r="AD998" s="3"/>
      <c r="AH998" s="3"/>
      <c r="AI998" s="3"/>
      <c r="AJ998" s="3"/>
      <c r="AK998" s="3"/>
    </row>
    <row r="999">
      <c r="A999" s="3"/>
      <c r="B999" s="3"/>
      <c r="C999" s="3"/>
      <c r="D999" s="3"/>
      <c r="E999" s="3"/>
      <c r="F999" s="3"/>
      <c r="G999" s="3"/>
      <c r="H999" s="3"/>
      <c r="I999" s="3"/>
      <c r="J999" s="3"/>
      <c r="K999" s="3"/>
      <c r="L999" s="3"/>
      <c r="M999" s="3"/>
      <c r="N999" s="3"/>
      <c r="O999" s="3"/>
      <c r="P999" s="3"/>
      <c r="Q999" s="3"/>
      <c r="AC999" s="3"/>
      <c r="AD999" s="3"/>
      <c r="AH999" s="3"/>
      <c r="AI999" s="3"/>
      <c r="AJ999" s="3"/>
      <c r="AK999" s="3"/>
    </row>
    <row r="1000">
      <c r="A1000" s="3"/>
      <c r="B1000" s="3"/>
      <c r="C1000" s="3"/>
      <c r="D1000" s="3"/>
      <c r="E1000" s="3"/>
      <c r="F1000" s="3"/>
      <c r="G1000" s="3"/>
      <c r="H1000" s="3"/>
      <c r="I1000" s="3"/>
      <c r="J1000" s="3"/>
      <c r="K1000" s="3"/>
      <c r="L1000" s="3"/>
      <c r="M1000" s="3"/>
      <c r="N1000" s="3"/>
      <c r="O1000" s="3"/>
      <c r="P1000" s="3"/>
      <c r="Q1000" s="3"/>
      <c r="AC1000" s="3"/>
      <c r="AD1000" s="3"/>
      <c r="AH1000" s="3"/>
      <c r="AI1000" s="3"/>
      <c r="AJ1000" s="3"/>
      <c r="AK1000" s="3"/>
    </row>
  </sheetData>
  <mergeCells count="2">
    <mergeCell ref="X5:AB5"/>
    <mergeCell ref="O5:P5"/>
  </mergeCells>
  <conditionalFormatting sqref="S59">
    <cfRule type="containsText" dxfId="0" priority="1" operator="containsText" text="&quot;NA&quot;">
      <formula>NOT(ISERROR(SEARCH(("""NA"""),(S59))))</formula>
    </cfRule>
  </conditionalFormatting>
  <conditionalFormatting sqref="T59">
    <cfRule type="containsText" dxfId="0" priority="2" operator="containsText" text="&quot;NA&quot;">
      <formula>NOT(ISERROR(SEARCH(("""NA"""),(T59))))</formula>
    </cfRule>
  </conditionalFormatting>
  <conditionalFormatting sqref="U59">
    <cfRule type="containsText" dxfId="0" priority="3" operator="containsText" text="&quot;NA&quot;">
      <formula>NOT(ISERROR(SEARCH(("""NA"""),(U59))))</formula>
    </cfRule>
  </conditionalFormatting>
  <conditionalFormatting sqref="T62">
    <cfRule type="containsText" dxfId="0" priority="4" operator="containsText" text="&quot;NA&quot;">
      <formula>NOT(ISERROR(SEARCH(("""NA"""),(T62))))</formula>
    </cfRule>
  </conditionalFormatting>
  <conditionalFormatting sqref="S62">
    <cfRule type="containsText" dxfId="0" priority="5" operator="containsText" text="&quot;NA&quot;">
      <formula>NOT(ISERROR(SEARCH(("""NA"""),(S62))))</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1.22" defaultRowHeight="15.0"/>
  <cols>
    <col customWidth="1" min="1" max="1" width="7.22"/>
    <col customWidth="1" min="2" max="2" width="11.56"/>
    <col customWidth="1" min="3" max="3" width="9.33"/>
    <col customWidth="1" min="4" max="4" width="8.78"/>
    <col customWidth="1" min="5" max="5" width="7.89"/>
    <col customWidth="1" min="6" max="6" width="8.78"/>
    <col customWidth="1" min="7" max="7" width="8.67"/>
    <col customWidth="1" min="8" max="9" width="9.56"/>
    <col customWidth="1" min="10" max="10" width="10.11"/>
    <col customWidth="1" min="11" max="11" width="11.33"/>
    <col customWidth="1" min="12" max="12" width="11.44"/>
    <col customWidth="1" min="13" max="14" width="11.33"/>
    <col customWidth="1" min="15" max="15" width="9.33"/>
    <col customWidth="1" min="16" max="17" width="10.33"/>
    <col customWidth="1" min="18" max="19" width="8.0"/>
    <col customWidth="1" min="20" max="20" width="11.56"/>
    <col customWidth="1" min="21" max="21" width="8.0"/>
    <col customWidth="1" min="22" max="22" width="10.33"/>
    <col customWidth="1" min="23" max="30" width="8.0"/>
  </cols>
  <sheetData>
    <row r="1" ht="15.75" customHeight="1">
      <c r="A1" s="3" t="s">
        <v>102</v>
      </c>
      <c r="B1" s="2" t="str">
        <f>CELL("filename",B2)</f>
        <v>#VALUE!</v>
      </c>
      <c r="C1" s="3"/>
      <c r="D1" s="33"/>
      <c r="E1" s="33"/>
      <c r="F1" s="33"/>
      <c r="G1" s="33"/>
      <c r="H1" s="33"/>
      <c r="I1" s="33"/>
      <c r="J1" s="3"/>
      <c r="K1" s="3"/>
      <c r="L1" s="3"/>
      <c r="M1" s="3"/>
      <c r="N1" s="3"/>
      <c r="O1" s="3"/>
      <c r="P1" s="3"/>
      <c r="Q1" s="3"/>
      <c r="T1" s="3"/>
      <c r="V1" s="3"/>
    </row>
    <row r="2" ht="20.25" customHeight="1">
      <c r="A2" s="3"/>
      <c r="B2" s="3"/>
      <c r="C2" s="33"/>
      <c r="D2" s="33"/>
      <c r="E2" s="33"/>
      <c r="F2" s="33"/>
      <c r="G2" s="33"/>
      <c r="H2" s="33"/>
      <c r="I2" s="33"/>
      <c r="J2" s="3"/>
      <c r="K2" s="3"/>
      <c r="L2" s="3"/>
      <c r="M2" s="3"/>
      <c r="N2" s="3"/>
      <c r="O2" s="3"/>
      <c r="P2" s="3"/>
      <c r="Q2" s="102"/>
      <c r="R2" s="104"/>
      <c r="S2" s="104"/>
      <c r="T2" s="105" t="s">
        <v>103</v>
      </c>
      <c r="U2" s="106" t="s">
        <v>104</v>
      </c>
      <c r="V2" s="3"/>
    </row>
    <row r="3" ht="20.25" customHeight="1">
      <c r="A3" s="3" t="s">
        <v>105</v>
      </c>
      <c r="B3" s="3"/>
      <c r="C3" s="3"/>
      <c r="D3" s="3"/>
      <c r="E3" s="3"/>
      <c r="F3" s="3"/>
      <c r="G3" s="3"/>
      <c r="H3" s="3"/>
      <c r="I3" s="3"/>
      <c r="J3" s="3"/>
      <c r="K3" s="3"/>
      <c r="L3" s="3"/>
      <c r="M3" s="3"/>
      <c r="N3" s="3"/>
      <c r="O3" s="3"/>
      <c r="P3" s="3"/>
      <c r="Q3" s="107"/>
      <c r="R3" s="108"/>
      <c r="S3" s="110" t="s">
        <v>106</v>
      </c>
      <c r="T3" s="111">
        <v>0.17</v>
      </c>
      <c r="U3" s="112">
        <v>0.83</v>
      </c>
      <c r="V3" s="3"/>
    </row>
    <row r="4">
      <c r="A4" s="3" t="s">
        <v>107</v>
      </c>
      <c r="B4" s="3"/>
      <c r="C4" s="3"/>
      <c r="D4" s="3"/>
      <c r="E4" s="3"/>
      <c r="F4" s="3"/>
      <c r="G4" s="3"/>
      <c r="H4" s="3"/>
      <c r="I4" s="3"/>
      <c r="J4" s="3"/>
      <c r="K4" s="3"/>
      <c r="L4" s="3"/>
      <c r="M4" s="3"/>
      <c r="N4" s="3"/>
      <c r="O4" s="3"/>
      <c r="P4" s="3"/>
      <c r="Q4" s="3"/>
      <c r="T4" s="3"/>
      <c r="V4" s="3"/>
    </row>
    <row r="5" ht="9.0" customHeight="1">
      <c r="A5" s="3"/>
      <c r="B5" s="3"/>
      <c r="C5" s="3"/>
      <c r="D5" s="3"/>
      <c r="E5" s="3"/>
      <c r="F5" s="3"/>
      <c r="G5" s="3"/>
      <c r="H5" s="3"/>
      <c r="I5" s="3"/>
      <c r="J5" s="3"/>
      <c r="K5" s="3"/>
      <c r="L5" s="3"/>
      <c r="M5" s="3"/>
      <c r="N5" s="3"/>
      <c r="O5" s="3"/>
      <c r="P5" s="3"/>
      <c r="Q5" s="3"/>
      <c r="T5" s="3"/>
      <c r="V5" s="3"/>
    </row>
    <row r="6">
      <c r="A6" s="3"/>
      <c r="B6" s="113" t="s">
        <v>108</v>
      </c>
      <c r="C6" s="10"/>
      <c r="D6" s="10"/>
      <c r="E6" s="10"/>
      <c r="F6" s="10"/>
      <c r="G6" s="10"/>
      <c r="H6" s="10"/>
      <c r="I6" s="10"/>
      <c r="J6" s="114"/>
      <c r="K6" s="115" t="s">
        <v>109</v>
      </c>
      <c r="L6" s="10"/>
      <c r="M6" s="10"/>
      <c r="N6" s="114"/>
      <c r="O6" s="116" t="s">
        <v>110</v>
      </c>
      <c r="P6" s="10"/>
      <c r="Q6" s="114"/>
      <c r="R6" s="117" t="s">
        <v>111</v>
      </c>
      <c r="S6" s="10"/>
      <c r="T6" s="114"/>
      <c r="V6" s="3"/>
    </row>
    <row r="7">
      <c r="A7" s="119" t="s">
        <v>112</v>
      </c>
      <c r="B7" s="120" t="s">
        <v>113</v>
      </c>
      <c r="C7" s="114"/>
      <c r="D7" s="120" t="s">
        <v>114</v>
      </c>
      <c r="E7" s="114"/>
      <c r="F7" s="120" t="s">
        <v>115</v>
      </c>
      <c r="G7" s="114"/>
      <c r="H7" s="120" t="s">
        <v>116</v>
      </c>
      <c r="I7" s="10"/>
      <c r="J7" s="114"/>
      <c r="K7" s="121" t="s">
        <v>117</v>
      </c>
      <c r="L7" s="122" t="s">
        <v>118</v>
      </c>
      <c r="M7" s="122" t="s">
        <v>119</v>
      </c>
      <c r="N7" s="68" t="s">
        <v>120</v>
      </c>
      <c r="O7" s="123" t="s">
        <v>117</v>
      </c>
      <c r="P7" s="122" t="s">
        <v>118</v>
      </c>
      <c r="Q7" s="122" t="s">
        <v>119</v>
      </c>
      <c r="R7" s="123" t="s">
        <v>117</v>
      </c>
      <c r="S7" s="122" t="s">
        <v>118</v>
      </c>
      <c r="T7" s="122" t="s">
        <v>112</v>
      </c>
      <c r="U7" s="124" t="str">
        <f t="shared" ref="U7:U8" si="1">A7</f>
        <v>Run</v>
      </c>
      <c r="V7" s="33"/>
    </row>
    <row r="8" ht="15.75" customHeight="1">
      <c r="A8" s="125" t="s">
        <v>27</v>
      </c>
      <c r="B8" s="125">
        <v>1.2</v>
      </c>
      <c r="C8" s="125">
        <v>1.3</v>
      </c>
      <c r="D8" s="126">
        <v>1.2</v>
      </c>
      <c r="E8" s="125">
        <v>1.3</v>
      </c>
      <c r="F8" s="126">
        <v>1.2</v>
      </c>
      <c r="G8" s="125">
        <v>1.3</v>
      </c>
      <c r="H8" s="125">
        <v>1.2</v>
      </c>
      <c r="I8" s="125">
        <v>1.3</v>
      </c>
      <c r="J8" s="125" t="s">
        <v>121</v>
      </c>
      <c r="K8" s="126">
        <v>1.2</v>
      </c>
      <c r="L8" s="125">
        <v>1.3</v>
      </c>
      <c r="M8" s="125" t="s">
        <v>122</v>
      </c>
      <c r="N8" s="125" t="s">
        <v>123</v>
      </c>
      <c r="O8" s="126">
        <v>1.2</v>
      </c>
      <c r="P8" s="125">
        <v>1.3</v>
      </c>
      <c r="Q8" s="125" t="s">
        <v>121</v>
      </c>
      <c r="R8" s="126">
        <v>1.2</v>
      </c>
      <c r="S8" s="125">
        <v>1.3</v>
      </c>
      <c r="T8" s="125" t="s">
        <v>121</v>
      </c>
      <c r="U8" s="124" t="str">
        <f t="shared" si="1"/>
        <v>Year</v>
      </c>
      <c r="V8" s="33"/>
    </row>
    <row r="9" ht="15.75" customHeight="1">
      <c r="A9" s="126"/>
      <c r="B9" s="29"/>
      <c r="C9" s="31"/>
      <c r="D9" s="29"/>
      <c r="E9" s="31"/>
      <c r="F9" s="29"/>
      <c r="G9" s="31"/>
      <c r="H9" s="31"/>
      <c r="I9" s="30"/>
      <c r="J9" s="127"/>
      <c r="K9" s="30"/>
      <c r="L9" s="30"/>
      <c r="M9" s="31"/>
      <c r="N9" s="30"/>
      <c r="O9" s="29"/>
      <c r="P9" s="30"/>
      <c r="Q9" s="31"/>
      <c r="R9" s="29"/>
      <c r="S9" s="30"/>
      <c r="T9" s="31"/>
      <c r="U9" s="124"/>
      <c r="V9" s="128"/>
      <c r="AC9" s="9" t="s">
        <v>124</v>
      </c>
    </row>
    <row r="10">
      <c r="A10" s="125">
        <v>1978.0</v>
      </c>
      <c r="B10" s="129"/>
      <c r="C10" s="130"/>
      <c r="D10" s="131" t="s">
        <v>55</v>
      </c>
      <c r="E10" s="131" t="s">
        <v>55</v>
      </c>
      <c r="F10" s="131" t="s">
        <v>55</v>
      </c>
      <c r="G10" s="131" t="s">
        <v>55</v>
      </c>
      <c r="H10" s="132">
        <f t="shared" ref="H10:H28" si="3">0.17*J10</f>
        <v>221</v>
      </c>
      <c r="I10" s="133">
        <f t="shared" ref="I10:I28" si="4">0.83*J10</f>
        <v>1079</v>
      </c>
      <c r="J10" s="135">
        <v>1300.0</v>
      </c>
      <c r="K10" s="136">
        <f t="shared" ref="K10:K27" si="5">M10*$T$3</f>
        <v>122.4</v>
      </c>
      <c r="L10" s="137">
        <f t="shared" ref="L10:L27" si="6">M10-K10</f>
        <v>597.6</v>
      </c>
      <c r="M10" s="138">
        <v>720.0</v>
      </c>
      <c r="N10" s="139"/>
      <c r="O10" s="136">
        <f t="shared" ref="O10:O27" si="7">Q10*$T$3</f>
        <v>12.58</v>
      </c>
      <c r="P10" s="137">
        <f t="shared" ref="P10:P27" si="8">Q10-O10</f>
        <v>61.42</v>
      </c>
      <c r="Q10" s="141">
        <v>74.0</v>
      </c>
      <c r="R10" s="142">
        <f t="shared" ref="R10:S10" si="2">O10+K10+H10</f>
        <v>355.98</v>
      </c>
      <c r="S10" s="142">
        <f t="shared" si="2"/>
        <v>1738.02</v>
      </c>
      <c r="T10" s="144">
        <f t="shared" ref="T10:T48" si="10">R10+S10</f>
        <v>2094</v>
      </c>
      <c r="U10" s="124">
        <f t="shared" ref="U10:U48" si="11">A10</f>
        <v>1978</v>
      </c>
      <c r="V10" s="145"/>
      <c r="W10" s="139"/>
      <c r="AD10" s="147">
        <v>834.4529103514978</v>
      </c>
    </row>
    <row r="11">
      <c r="A11" s="125">
        <v>1979.0</v>
      </c>
      <c r="B11" s="129"/>
      <c r="C11" s="130"/>
      <c r="D11" s="131" t="s">
        <v>55</v>
      </c>
      <c r="E11" s="131" t="s">
        <v>55</v>
      </c>
      <c r="F11" s="131" t="s">
        <v>55</v>
      </c>
      <c r="G11" s="131" t="s">
        <v>55</v>
      </c>
      <c r="H11" s="149">
        <f t="shared" si="3"/>
        <v>582.25</v>
      </c>
      <c r="I11" s="137">
        <f t="shared" si="4"/>
        <v>2842.75</v>
      </c>
      <c r="J11" s="135">
        <v>3425.0</v>
      </c>
      <c r="K11" s="136">
        <f t="shared" si="5"/>
        <v>153</v>
      </c>
      <c r="L11" s="137">
        <f t="shared" si="6"/>
        <v>747</v>
      </c>
      <c r="M11" s="151">
        <v>900.0</v>
      </c>
      <c r="N11" s="139"/>
      <c r="O11" s="136">
        <f t="shared" si="7"/>
        <v>66.81</v>
      </c>
      <c r="P11" s="137">
        <f t="shared" si="8"/>
        <v>326.19</v>
      </c>
      <c r="Q11" s="135">
        <v>393.0</v>
      </c>
      <c r="R11" s="142">
        <f t="shared" ref="R11:S11" si="9">O11+K11+H11</f>
        <v>802.06</v>
      </c>
      <c r="S11" s="142">
        <f t="shared" si="9"/>
        <v>3915.94</v>
      </c>
      <c r="T11" s="144">
        <f t="shared" si="10"/>
        <v>4718</v>
      </c>
      <c r="U11" s="124">
        <f t="shared" si="11"/>
        <v>1979</v>
      </c>
      <c r="V11" s="145"/>
      <c r="W11" s="139"/>
      <c r="AD11" s="147">
        <v>5418.167081793181</v>
      </c>
    </row>
    <row r="12">
      <c r="A12" s="125">
        <v>1980.0</v>
      </c>
      <c r="B12" s="129"/>
      <c r="C12" s="130"/>
      <c r="D12" s="131" t="s">
        <v>55</v>
      </c>
      <c r="E12" s="131" t="s">
        <v>55</v>
      </c>
      <c r="F12" s="131" t="s">
        <v>55</v>
      </c>
      <c r="G12" s="131" t="s">
        <v>55</v>
      </c>
      <c r="H12" s="149">
        <f t="shared" si="3"/>
        <v>722.5</v>
      </c>
      <c r="I12" s="137">
        <f t="shared" si="4"/>
        <v>3527.5</v>
      </c>
      <c r="J12" s="135">
        <v>4250.0</v>
      </c>
      <c r="K12" s="136">
        <f t="shared" si="5"/>
        <v>59.5</v>
      </c>
      <c r="L12" s="137">
        <f t="shared" si="6"/>
        <v>290.5</v>
      </c>
      <c r="M12" s="151">
        <v>350.0</v>
      </c>
      <c r="N12" s="139"/>
      <c r="O12" s="136">
        <f t="shared" si="7"/>
        <v>100.13</v>
      </c>
      <c r="P12" s="137">
        <f t="shared" si="8"/>
        <v>488.87</v>
      </c>
      <c r="Q12" s="135">
        <v>589.0</v>
      </c>
      <c r="R12" s="142">
        <f t="shared" ref="R12:S12" si="12">O12+K12+H12</f>
        <v>882.13</v>
      </c>
      <c r="S12" s="142">
        <f t="shared" si="12"/>
        <v>4306.87</v>
      </c>
      <c r="T12" s="144">
        <f t="shared" si="10"/>
        <v>5189</v>
      </c>
      <c r="U12" s="124">
        <f t="shared" si="11"/>
        <v>1980</v>
      </c>
      <c r="V12" s="145"/>
      <c r="W12" s="139"/>
      <c r="AD12" s="147">
        <v>11678.726855103374</v>
      </c>
    </row>
    <row r="13">
      <c r="A13" s="125">
        <v>1981.0</v>
      </c>
      <c r="B13" s="129"/>
      <c r="C13" s="130"/>
      <c r="D13" s="131" t="s">
        <v>55</v>
      </c>
      <c r="E13" s="131" t="s">
        <v>55</v>
      </c>
      <c r="F13" s="131" t="s">
        <v>55</v>
      </c>
      <c r="G13" s="131" t="s">
        <v>55</v>
      </c>
      <c r="H13" s="149">
        <f t="shared" si="3"/>
        <v>790.5</v>
      </c>
      <c r="I13" s="137">
        <f t="shared" si="4"/>
        <v>3859.5</v>
      </c>
      <c r="J13" s="135">
        <v>4650.0</v>
      </c>
      <c r="K13" s="136">
        <f t="shared" si="5"/>
        <v>612</v>
      </c>
      <c r="L13" s="137">
        <f t="shared" si="6"/>
        <v>2988</v>
      </c>
      <c r="M13" s="151">
        <v>3600.0</v>
      </c>
      <c r="N13" s="139"/>
      <c r="O13" s="136">
        <f t="shared" si="7"/>
        <v>81.26</v>
      </c>
      <c r="P13" s="137">
        <f t="shared" si="8"/>
        <v>396.74</v>
      </c>
      <c r="Q13" s="135">
        <v>478.0</v>
      </c>
      <c r="R13" s="142">
        <f t="shared" ref="R13:S13" si="13">O13+K13+H13</f>
        <v>1483.76</v>
      </c>
      <c r="S13" s="142">
        <f t="shared" si="13"/>
        <v>7244.24</v>
      </c>
      <c r="T13" s="144">
        <f t="shared" si="10"/>
        <v>8728</v>
      </c>
      <c r="U13" s="124">
        <f t="shared" si="11"/>
        <v>1981</v>
      </c>
      <c r="V13" s="145"/>
      <c r="W13" s="139"/>
      <c r="AD13" s="147">
        <v>6195.087448100853</v>
      </c>
    </row>
    <row r="14">
      <c r="A14" s="125">
        <v>1982.0</v>
      </c>
      <c r="B14" s="129"/>
      <c r="C14" s="130"/>
      <c r="D14" s="131" t="s">
        <v>55</v>
      </c>
      <c r="E14" s="131" t="s">
        <v>55</v>
      </c>
      <c r="F14" s="131" t="s">
        <v>55</v>
      </c>
      <c r="G14" s="131" t="s">
        <v>55</v>
      </c>
      <c r="H14" s="149">
        <f t="shared" si="3"/>
        <v>975.8</v>
      </c>
      <c r="I14" s="137">
        <f t="shared" si="4"/>
        <v>4764.2</v>
      </c>
      <c r="J14" s="135">
        <v>5740.0</v>
      </c>
      <c r="K14" s="136">
        <f t="shared" si="5"/>
        <v>612</v>
      </c>
      <c r="L14" s="137">
        <f t="shared" si="6"/>
        <v>2988</v>
      </c>
      <c r="M14" s="151">
        <v>3600.0</v>
      </c>
      <c r="N14" s="139"/>
      <c r="O14" s="136">
        <f t="shared" si="7"/>
        <v>54.74</v>
      </c>
      <c r="P14" s="137">
        <f t="shared" si="8"/>
        <v>267.26</v>
      </c>
      <c r="Q14" s="135">
        <v>322.0</v>
      </c>
      <c r="R14" s="142">
        <f t="shared" ref="R14:S14" si="14">O14+K14+H14</f>
        <v>1642.54</v>
      </c>
      <c r="S14" s="142">
        <f t="shared" si="14"/>
        <v>8019.46</v>
      </c>
      <c r="T14" s="144">
        <f t="shared" si="10"/>
        <v>9662</v>
      </c>
      <c r="U14" s="124">
        <f t="shared" si="11"/>
        <v>1982</v>
      </c>
      <c r="V14" s="145"/>
      <c r="W14" s="139"/>
      <c r="AD14" s="147">
        <v>2061.4017049175777</v>
      </c>
    </row>
    <row r="15">
      <c r="A15" s="125">
        <v>1983.0</v>
      </c>
      <c r="B15" s="129"/>
      <c r="C15" s="130"/>
      <c r="D15" s="131" t="s">
        <v>55</v>
      </c>
      <c r="E15" s="131" t="s">
        <v>55</v>
      </c>
      <c r="F15" s="156"/>
      <c r="G15" s="157"/>
      <c r="H15" s="149">
        <f t="shared" si="3"/>
        <v>1105.34</v>
      </c>
      <c r="I15" s="137">
        <f t="shared" si="4"/>
        <v>5396.66</v>
      </c>
      <c r="J15" s="135">
        <v>6502.0</v>
      </c>
      <c r="K15" s="136">
        <f t="shared" si="5"/>
        <v>1122</v>
      </c>
      <c r="L15" s="137">
        <f t="shared" si="6"/>
        <v>5478</v>
      </c>
      <c r="M15" s="151">
        <v>6600.0</v>
      </c>
      <c r="N15" s="139"/>
      <c r="O15" s="136">
        <f t="shared" si="7"/>
        <v>198.39</v>
      </c>
      <c r="P15" s="137">
        <f t="shared" si="8"/>
        <v>968.61</v>
      </c>
      <c r="Q15" s="135">
        <v>1167.0</v>
      </c>
      <c r="R15" s="142">
        <f t="shared" ref="R15:S15" si="15">O15+K15+H15</f>
        <v>2425.73</v>
      </c>
      <c r="S15" s="142">
        <f t="shared" si="15"/>
        <v>11843.27</v>
      </c>
      <c r="T15" s="144">
        <f t="shared" si="10"/>
        <v>14269</v>
      </c>
      <c r="U15" s="124">
        <f t="shared" si="11"/>
        <v>1983</v>
      </c>
      <c r="V15" s="145"/>
      <c r="W15" s="139"/>
      <c r="AD15" s="147">
        <v>7933.678546141049</v>
      </c>
    </row>
    <row r="16">
      <c r="A16" s="125">
        <v>1984.0</v>
      </c>
      <c r="B16" s="129"/>
      <c r="C16" s="130"/>
      <c r="D16" s="131" t="s">
        <v>55</v>
      </c>
      <c r="E16" s="131" t="s">
        <v>55</v>
      </c>
      <c r="F16" s="156"/>
      <c r="G16" s="157"/>
      <c r="H16" s="149">
        <f t="shared" si="3"/>
        <v>2490.5</v>
      </c>
      <c r="I16" s="137">
        <f t="shared" si="4"/>
        <v>12159.5</v>
      </c>
      <c r="J16" s="135">
        <v>14650.0</v>
      </c>
      <c r="K16" s="136">
        <f t="shared" si="5"/>
        <v>904.06</v>
      </c>
      <c r="L16" s="137">
        <f t="shared" si="6"/>
        <v>4413.94</v>
      </c>
      <c r="M16" s="151">
        <v>5318.0</v>
      </c>
      <c r="N16" s="139"/>
      <c r="O16" s="136">
        <f t="shared" si="7"/>
        <v>76.5</v>
      </c>
      <c r="P16" s="137">
        <f t="shared" si="8"/>
        <v>373.5</v>
      </c>
      <c r="Q16" s="135">
        <v>450.0</v>
      </c>
      <c r="R16" s="142">
        <f t="shared" ref="R16:S16" si="16">O16+K16+H16</f>
        <v>3471.06</v>
      </c>
      <c r="S16" s="142">
        <f t="shared" si="16"/>
        <v>16946.94</v>
      </c>
      <c r="T16" s="144">
        <f t="shared" si="10"/>
        <v>20418</v>
      </c>
      <c r="U16" s="124">
        <f t="shared" si="11"/>
        <v>1984</v>
      </c>
      <c r="V16" s="145"/>
      <c r="W16" s="139"/>
      <c r="AD16" s="147">
        <v>4772.665358053588</v>
      </c>
    </row>
    <row r="17">
      <c r="A17" s="125">
        <v>1985.0</v>
      </c>
      <c r="B17" s="129"/>
      <c r="C17" s="130"/>
      <c r="D17" s="131" t="s">
        <v>55</v>
      </c>
      <c r="E17" s="131" t="s">
        <v>55</v>
      </c>
      <c r="F17" s="156"/>
      <c r="G17" s="157"/>
      <c r="H17" s="149">
        <f t="shared" si="3"/>
        <v>3515.6</v>
      </c>
      <c r="I17" s="137">
        <f t="shared" si="4"/>
        <v>17164.4</v>
      </c>
      <c r="J17" s="135">
        <v>20680.0</v>
      </c>
      <c r="K17" s="136">
        <f t="shared" si="5"/>
        <v>5432.35</v>
      </c>
      <c r="L17" s="137">
        <f t="shared" si="6"/>
        <v>26522.65</v>
      </c>
      <c r="M17" s="151">
        <v>31955.0</v>
      </c>
      <c r="N17" s="139"/>
      <c r="O17" s="136">
        <f t="shared" si="7"/>
        <v>360.57</v>
      </c>
      <c r="P17" s="137">
        <f t="shared" si="8"/>
        <v>1760.43</v>
      </c>
      <c r="Q17" s="135">
        <v>2121.0</v>
      </c>
      <c r="R17" s="142">
        <f t="shared" ref="R17:S17" si="17">O17+K17+H17</f>
        <v>9308.52</v>
      </c>
      <c r="S17" s="142">
        <f t="shared" si="17"/>
        <v>45447.48</v>
      </c>
      <c r="T17" s="144">
        <f t="shared" si="10"/>
        <v>54756</v>
      </c>
      <c r="U17" s="124">
        <f t="shared" si="11"/>
        <v>1985</v>
      </c>
      <c r="V17" s="145"/>
      <c r="W17" s="139"/>
      <c r="AD17" s="147">
        <v>24287.802475827364</v>
      </c>
    </row>
    <row r="18">
      <c r="A18" s="125">
        <v>1986.0</v>
      </c>
      <c r="B18" s="129"/>
      <c r="C18" s="130"/>
      <c r="D18" s="131" t="s">
        <v>55</v>
      </c>
      <c r="E18" s="131" t="s">
        <v>55</v>
      </c>
      <c r="F18" s="156"/>
      <c r="G18" s="157"/>
      <c r="H18" s="149">
        <f t="shared" si="3"/>
        <v>3565.75</v>
      </c>
      <c r="I18" s="137">
        <f t="shared" si="4"/>
        <v>17409.25</v>
      </c>
      <c r="J18" s="135">
        <v>20975.0</v>
      </c>
      <c r="K18" s="136">
        <f t="shared" si="5"/>
        <v>5168.68</v>
      </c>
      <c r="L18" s="137">
        <f t="shared" si="6"/>
        <v>25235.32</v>
      </c>
      <c r="M18" s="151">
        <v>30404.0</v>
      </c>
      <c r="N18" s="139"/>
      <c r="O18" s="136">
        <f t="shared" si="7"/>
        <v>453.39</v>
      </c>
      <c r="P18" s="137">
        <f t="shared" si="8"/>
        <v>2213.61</v>
      </c>
      <c r="Q18" s="135">
        <v>2667.0</v>
      </c>
      <c r="R18" s="142">
        <f t="shared" ref="R18:S18" si="18">O18+K18+H18</f>
        <v>9187.82</v>
      </c>
      <c r="S18" s="142">
        <f t="shared" si="18"/>
        <v>44858.18</v>
      </c>
      <c r="T18" s="144">
        <f t="shared" si="10"/>
        <v>54046</v>
      </c>
      <c r="U18" s="124">
        <f t="shared" si="11"/>
        <v>1986</v>
      </c>
      <c r="V18" s="145"/>
      <c r="W18" s="139"/>
      <c r="AD18" s="147">
        <v>24702.21048575936</v>
      </c>
    </row>
    <row r="19">
      <c r="A19" s="125">
        <v>1987.0</v>
      </c>
      <c r="B19" s="129"/>
      <c r="C19" s="130"/>
      <c r="D19" s="131" t="s">
        <v>55</v>
      </c>
      <c r="E19" s="131" t="s">
        <v>55</v>
      </c>
      <c r="F19" s="156"/>
      <c r="G19" s="157"/>
      <c r="H19" s="149">
        <f t="shared" si="3"/>
        <v>4794</v>
      </c>
      <c r="I19" s="137">
        <f t="shared" si="4"/>
        <v>23406</v>
      </c>
      <c r="J19" s="135">
        <v>28200.0</v>
      </c>
      <c r="K19" s="136">
        <f t="shared" si="5"/>
        <v>8048.99</v>
      </c>
      <c r="L19" s="137">
        <f t="shared" si="6"/>
        <v>39298.01</v>
      </c>
      <c r="M19" s="151">
        <v>47347.0</v>
      </c>
      <c r="N19" s="139"/>
      <c r="O19" s="136">
        <f t="shared" si="7"/>
        <v>522.07</v>
      </c>
      <c r="P19" s="137">
        <f t="shared" si="8"/>
        <v>2548.93</v>
      </c>
      <c r="Q19" s="135">
        <v>3071.0</v>
      </c>
      <c r="R19" s="142">
        <f t="shared" ref="R19:S19" si="19">O19+K19+H19</f>
        <v>13365.06</v>
      </c>
      <c r="S19" s="142">
        <f t="shared" si="19"/>
        <v>65252.94</v>
      </c>
      <c r="T19" s="144">
        <f t="shared" si="10"/>
        <v>78618</v>
      </c>
      <c r="U19" s="124">
        <f t="shared" si="11"/>
        <v>1987</v>
      </c>
      <c r="V19" s="145"/>
      <c r="W19" s="139"/>
      <c r="AD19" s="147">
        <v>25074.744151123043</v>
      </c>
    </row>
    <row r="20">
      <c r="A20" s="125">
        <v>1988.0</v>
      </c>
      <c r="B20" s="129"/>
      <c r="C20" s="130"/>
      <c r="D20" s="156"/>
      <c r="E20" s="157"/>
      <c r="F20" s="156"/>
      <c r="G20" s="157"/>
      <c r="H20" s="159">
        <f t="shared" si="3"/>
        <v>5121.25</v>
      </c>
      <c r="I20" s="160">
        <f t="shared" si="4"/>
        <v>25003.75</v>
      </c>
      <c r="J20" s="161">
        <v>30125.0</v>
      </c>
      <c r="K20" s="136">
        <f t="shared" si="5"/>
        <v>16243.84</v>
      </c>
      <c r="L20" s="137">
        <f t="shared" si="6"/>
        <v>79308.16</v>
      </c>
      <c r="M20" s="151">
        <v>95552.0</v>
      </c>
      <c r="N20" s="139"/>
      <c r="O20" s="136">
        <f t="shared" si="7"/>
        <v>1589.67</v>
      </c>
      <c r="P20" s="137">
        <f t="shared" si="8"/>
        <v>7761.33</v>
      </c>
      <c r="Q20" s="135">
        <v>9351.0</v>
      </c>
      <c r="R20" s="163">
        <f t="shared" ref="R20:S20" si="20">O20+K20+H20</f>
        <v>22954.76</v>
      </c>
      <c r="S20" s="163">
        <f t="shared" si="20"/>
        <v>112073.24</v>
      </c>
      <c r="T20" s="164">
        <f t="shared" si="10"/>
        <v>135028</v>
      </c>
      <c r="U20" s="124">
        <f t="shared" si="11"/>
        <v>1988</v>
      </c>
      <c r="V20" s="145"/>
      <c r="W20" s="139"/>
      <c r="AD20" s="165">
        <v>89561.49010411029</v>
      </c>
    </row>
    <row r="21">
      <c r="A21" s="125">
        <v>1989.0</v>
      </c>
      <c r="B21" s="129"/>
      <c r="C21" s="130"/>
      <c r="D21" s="156"/>
      <c r="E21" s="157"/>
      <c r="F21" s="156"/>
      <c r="G21" s="157"/>
      <c r="H21" s="149">
        <f t="shared" si="3"/>
        <v>8002.75</v>
      </c>
      <c r="I21" s="137">
        <f t="shared" si="4"/>
        <v>39072.25</v>
      </c>
      <c r="J21" s="135">
        <v>47075.0</v>
      </c>
      <c r="K21" s="136">
        <f t="shared" si="5"/>
        <v>29859.31</v>
      </c>
      <c r="L21" s="137">
        <f t="shared" si="6"/>
        <v>145783.69</v>
      </c>
      <c r="M21" s="151">
        <v>175643.0</v>
      </c>
      <c r="N21" s="139"/>
      <c r="O21" s="136">
        <f t="shared" si="7"/>
        <v>2334.78</v>
      </c>
      <c r="P21" s="137">
        <f t="shared" si="8"/>
        <v>11399.22</v>
      </c>
      <c r="Q21" s="135">
        <v>13734.0</v>
      </c>
      <c r="R21" s="142">
        <f t="shared" ref="R21:S21" si="21">O21+K21+H21</f>
        <v>40196.84</v>
      </c>
      <c r="S21" s="142">
        <f t="shared" si="21"/>
        <v>196255.16</v>
      </c>
      <c r="T21" s="144">
        <f t="shared" si="10"/>
        <v>236452</v>
      </c>
      <c r="U21" s="124">
        <f t="shared" si="11"/>
        <v>1989</v>
      </c>
      <c r="V21" s="145"/>
      <c r="W21" s="139"/>
      <c r="AD21" s="147">
        <v>117666.87674032646</v>
      </c>
    </row>
    <row r="22">
      <c r="A22" s="125">
        <v>1990.0</v>
      </c>
      <c r="B22" s="129"/>
      <c r="C22" s="130"/>
      <c r="D22" s="131" t="s">
        <v>55</v>
      </c>
      <c r="E22" s="131" t="s">
        <v>55</v>
      </c>
      <c r="F22" s="156"/>
      <c r="G22" s="157"/>
      <c r="H22" s="149">
        <f t="shared" si="3"/>
        <v>3247</v>
      </c>
      <c r="I22" s="137">
        <f t="shared" si="4"/>
        <v>15853</v>
      </c>
      <c r="J22" s="135">
        <v>19100.0</v>
      </c>
      <c r="K22" s="136">
        <f t="shared" si="5"/>
        <v>11035.89</v>
      </c>
      <c r="L22" s="137">
        <f t="shared" si="6"/>
        <v>53881.11</v>
      </c>
      <c r="M22" s="151">
        <v>64917.0</v>
      </c>
      <c r="N22" s="139"/>
      <c r="O22" s="136">
        <f t="shared" si="7"/>
        <v>1224.51</v>
      </c>
      <c r="P22" s="137">
        <f t="shared" si="8"/>
        <v>5978.49</v>
      </c>
      <c r="Q22" s="135">
        <v>7203.0</v>
      </c>
      <c r="R22" s="142">
        <f t="shared" ref="R22:S22" si="22">O22+K22+H22</f>
        <v>15507.4</v>
      </c>
      <c r="S22" s="142">
        <f t="shared" si="22"/>
        <v>75712.6</v>
      </c>
      <c r="T22" s="144">
        <f t="shared" si="10"/>
        <v>91220</v>
      </c>
      <c r="U22" s="124">
        <f t="shared" si="11"/>
        <v>1990</v>
      </c>
      <c r="V22" s="145"/>
      <c r="W22" s="139"/>
      <c r="AD22" s="147">
        <v>54071.88550700255</v>
      </c>
    </row>
    <row r="23">
      <c r="A23" s="125">
        <v>1991.0</v>
      </c>
      <c r="B23" s="129"/>
      <c r="C23" s="130"/>
      <c r="D23" s="131" t="s">
        <v>55</v>
      </c>
      <c r="E23" s="131" t="s">
        <v>55</v>
      </c>
      <c r="F23" s="156"/>
      <c r="G23" s="157"/>
      <c r="H23" s="149">
        <f t="shared" si="3"/>
        <v>6912.084984</v>
      </c>
      <c r="I23" s="137">
        <f t="shared" si="4"/>
        <v>33747.23845</v>
      </c>
      <c r="J23" s="135">
        <v>40659.32343332717</v>
      </c>
      <c r="K23" s="136">
        <f t="shared" si="5"/>
        <v>17341.53</v>
      </c>
      <c r="L23" s="137">
        <f t="shared" si="6"/>
        <v>84667.47</v>
      </c>
      <c r="M23" s="151">
        <v>102009.0</v>
      </c>
      <c r="N23" s="139"/>
      <c r="O23" s="136">
        <f t="shared" si="7"/>
        <v>1606.33</v>
      </c>
      <c r="P23" s="137">
        <f t="shared" si="8"/>
        <v>7842.67</v>
      </c>
      <c r="Q23" s="135">
        <v>9449.0</v>
      </c>
      <c r="R23" s="142">
        <f t="shared" ref="R23:S23" si="23">O23+K23+H23</f>
        <v>25859.94498</v>
      </c>
      <c r="S23" s="142">
        <f t="shared" si="23"/>
        <v>126257.3784</v>
      </c>
      <c r="T23" s="144">
        <f t="shared" si="10"/>
        <v>152117.3234</v>
      </c>
      <c r="U23" s="124">
        <f t="shared" si="11"/>
        <v>1991</v>
      </c>
      <c r="V23" s="145"/>
      <c r="W23" s="139"/>
      <c r="AD23" s="147">
        <v>61371.38222688124</v>
      </c>
    </row>
    <row r="24" ht="15.75" customHeight="1">
      <c r="A24" s="125">
        <v>1992.0</v>
      </c>
      <c r="B24" s="129"/>
      <c r="C24" s="130"/>
      <c r="D24" s="131" t="s">
        <v>55</v>
      </c>
      <c r="E24" s="131" t="s">
        <v>55</v>
      </c>
      <c r="F24" s="156"/>
      <c r="G24" s="157"/>
      <c r="H24" s="149">
        <f t="shared" si="3"/>
        <v>5507.276022</v>
      </c>
      <c r="I24" s="137">
        <f t="shared" si="4"/>
        <v>26888.46529</v>
      </c>
      <c r="J24" s="171">
        <v>32395.741308704575</v>
      </c>
      <c r="K24" s="136">
        <f t="shared" si="5"/>
        <v>14810.4</v>
      </c>
      <c r="L24" s="137">
        <f t="shared" si="6"/>
        <v>72309.6</v>
      </c>
      <c r="M24" s="151">
        <v>87120.0</v>
      </c>
      <c r="N24" s="139"/>
      <c r="O24" s="136">
        <f t="shared" si="7"/>
        <v>1947.35</v>
      </c>
      <c r="P24" s="137">
        <f t="shared" si="8"/>
        <v>9507.65</v>
      </c>
      <c r="Q24" s="135">
        <v>11455.0</v>
      </c>
      <c r="R24" s="142">
        <f t="shared" ref="R24:S24" si="24">O24+K24+H24</f>
        <v>22265.02602</v>
      </c>
      <c r="S24" s="142">
        <f t="shared" si="24"/>
        <v>108705.7153</v>
      </c>
      <c r="T24" s="144">
        <f t="shared" si="10"/>
        <v>130970.7413</v>
      </c>
      <c r="U24" s="124">
        <f t="shared" si="11"/>
        <v>1992</v>
      </c>
      <c r="V24" s="145"/>
      <c r="W24" s="139"/>
      <c r="AD24" s="147">
        <v>64696.660576236594</v>
      </c>
    </row>
    <row r="25">
      <c r="A25" s="125">
        <v>1993.0</v>
      </c>
      <c r="B25" s="72"/>
      <c r="C25" s="130"/>
      <c r="D25" s="156"/>
      <c r="E25" s="157"/>
      <c r="F25" s="156"/>
      <c r="G25" s="157"/>
      <c r="H25" s="149">
        <f t="shared" si="3"/>
        <v>16532.33</v>
      </c>
      <c r="I25" s="172">
        <f t="shared" si="4"/>
        <v>80716.67</v>
      </c>
      <c r="J25" s="173">
        <v>97249.0</v>
      </c>
      <c r="K25" s="136">
        <f t="shared" si="5"/>
        <v>25473.48</v>
      </c>
      <c r="L25" s="137">
        <f t="shared" si="6"/>
        <v>124370.52</v>
      </c>
      <c r="M25" s="151">
        <v>149844.0</v>
      </c>
      <c r="N25" s="139"/>
      <c r="O25" s="136">
        <f t="shared" si="7"/>
        <v>2518.04</v>
      </c>
      <c r="P25" s="137">
        <f t="shared" si="8"/>
        <v>12293.96</v>
      </c>
      <c r="Q25" s="135">
        <v>14812.0</v>
      </c>
      <c r="R25" s="142">
        <f t="shared" ref="R25:S25" si="25">O25+K25+H25</f>
        <v>44523.85</v>
      </c>
      <c r="S25" s="142">
        <f t="shared" si="25"/>
        <v>217381.15</v>
      </c>
      <c r="T25" s="144">
        <f t="shared" si="10"/>
        <v>261905</v>
      </c>
      <c r="U25" s="124">
        <f t="shared" si="11"/>
        <v>1993</v>
      </c>
      <c r="V25" s="145"/>
      <c r="W25" s="139"/>
      <c r="AD25" s="174">
        <v>97249.0</v>
      </c>
    </row>
    <row r="26">
      <c r="A26" s="125">
        <v>1994.0</v>
      </c>
      <c r="B26" s="72"/>
      <c r="C26" s="130"/>
      <c r="D26" s="156"/>
      <c r="E26" s="157"/>
      <c r="F26" s="156"/>
      <c r="G26" s="157"/>
      <c r="H26" s="149">
        <f t="shared" si="3"/>
        <v>12335.03</v>
      </c>
      <c r="I26" s="172">
        <f t="shared" si="4"/>
        <v>60223.97</v>
      </c>
      <c r="J26" s="173">
        <v>72559.0</v>
      </c>
      <c r="K26" s="136">
        <f t="shared" si="5"/>
        <v>16091.52</v>
      </c>
      <c r="L26" s="137">
        <f t="shared" si="6"/>
        <v>78564.48</v>
      </c>
      <c r="M26" s="151">
        <v>94656.0</v>
      </c>
      <c r="N26" s="139"/>
      <c r="O26" s="136">
        <f t="shared" si="7"/>
        <v>1556.69</v>
      </c>
      <c r="P26" s="137">
        <f t="shared" si="8"/>
        <v>7600.31</v>
      </c>
      <c r="Q26" s="135">
        <v>9157.0</v>
      </c>
      <c r="R26" s="142">
        <f t="shared" ref="R26:S26" si="26">O26+K26+H26</f>
        <v>29983.24</v>
      </c>
      <c r="S26" s="142">
        <f t="shared" si="26"/>
        <v>146388.76</v>
      </c>
      <c r="T26" s="144">
        <f t="shared" si="10"/>
        <v>176372</v>
      </c>
      <c r="U26" s="124">
        <f t="shared" si="11"/>
        <v>1994</v>
      </c>
      <c r="V26" s="145"/>
      <c r="W26" s="139"/>
      <c r="AD26" s="173">
        <v>72559.0</v>
      </c>
    </row>
    <row r="27" ht="15.75" customHeight="1">
      <c r="A27" s="125">
        <v>1995.0</v>
      </c>
      <c r="B27" s="72"/>
      <c r="C27" s="130"/>
      <c r="D27" s="156"/>
      <c r="E27" s="157"/>
      <c r="F27" s="156"/>
      <c r="G27" s="157"/>
      <c r="H27" s="149">
        <f t="shared" si="3"/>
        <v>11583.97</v>
      </c>
      <c r="I27" s="172">
        <f t="shared" si="4"/>
        <v>56557.03</v>
      </c>
      <c r="J27" s="173">
        <v>68141.0</v>
      </c>
      <c r="K27" s="136">
        <f t="shared" si="5"/>
        <v>25133.48</v>
      </c>
      <c r="L27" s="137">
        <f t="shared" si="6"/>
        <v>122710.52</v>
      </c>
      <c r="M27" s="175">
        <v>147844.0</v>
      </c>
      <c r="N27" s="139"/>
      <c r="O27" s="136">
        <f t="shared" si="7"/>
        <v>2599.13</v>
      </c>
      <c r="P27" s="137">
        <f t="shared" si="8"/>
        <v>12689.87</v>
      </c>
      <c r="Q27" s="171">
        <v>15289.0</v>
      </c>
      <c r="R27" s="142">
        <f t="shared" ref="R27:S27" si="27">O27+K27+H27</f>
        <v>39316.58</v>
      </c>
      <c r="S27" s="142">
        <f t="shared" si="27"/>
        <v>191957.42</v>
      </c>
      <c r="T27" s="144">
        <f t="shared" si="10"/>
        <v>231274</v>
      </c>
      <c r="U27" s="124">
        <f t="shared" si="11"/>
        <v>1995</v>
      </c>
      <c r="V27" s="145"/>
      <c r="W27" s="139"/>
      <c r="AD27" s="173">
        <v>68141.0</v>
      </c>
    </row>
    <row r="28" ht="15.75" customHeight="1">
      <c r="A28" s="125">
        <v>1996.0</v>
      </c>
      <c r="B28" s="72"/>
      <c r="C28" s="130"/>
      <c r="D28" s="156"/>
      <c r="E28" s="157"/>
      <c r="F28" s="156"/>
      <c r="G28" s="157"/>
      <c r="H28" s="149">
        <f t="shared" si="3"/>
        <v>25168.5</v>
      </c>
      <c r="I28" s="172">
        <f t="shared" si="4"/>
        <v>122881.5</v>
      </c>
      <c r="J28" s="177">
        <v>148050.0</v>
      </c>
      <c r="K28" s="178">
        <f t="shared" ref="K28:K48" si="30">(M28+N28)-L28</f>
        <v>55660.72</v>
      </c>
      <c r="L28" s="180">
        <f t="shared" ref="L28:L48" si="31">(M28+N28)*0.83</f>
        <v>271755.28</v>
      </c>
      <c r="M28" s="181">
        <v>314916.0</v>
      </c>
      <c r="N28" s="182">
        <v>12500.0</v>
      </c>
      <c r="O28" s="183">
        <f>Q28-P28</f>
        <v>2924</v>
      </c>
      <c r="P28" s="184">
        <f>Q28*0.83</f>
        <v>14276</v>
      </c>
      <c r="Q28" s="181">
        <v>17200.0</v>
      </c>
      <c r="R28" s="185">
        <f t="shared" ref="R28:S28" si="28">O28+K28+H28</f>
        <v>83753.22</v>
      </c>
      <c r="S28" s="142">
        <f t="shared" si="28"/>
        <v>408912.78</v>
      </c>
      <c r="T28" s="144">
        <f t="shared" si="10"/>
        <v>492666</v>
      </c>
      <c r="U28" s="124">
        <f t="shared" si="11"/>
        <v>1996</v>
      </c>
      <c r="V28" s="145"/>
      <c r="W28" s="139"/>
      <c r="AD28" s="173">
        <v>148050.0</v>
      </c>
    </row>
    <row r="29">
      <c r="A29" s="125">
        <v>1997.0</v>
      </c>
      <c r="B29" s="142">
        <f t="shared" ref="B29:B35" si="33">(D29+F29)/SUM(D29:G29)*(J29-SUM(D29:G29))</f>
        <v>25482.06975</v>
      </c>
      <c r="C29" s="144">
        <f t="shared" ref="C29:C35" si="34">(E29+G29)/SUM(D29:G29)*(J29-SUM(D29:G29))</f>
        <v>34126.93025</v>
      </c>
      <c r="D29" s="186">
        <v>26182.0</v>
      </c>
      <c r="E29" s="187">
        <v>34030.0</v>
      </c>
      <c r="F29" s="47">
        <v>848.0</v>
      </c>
      <c r="G29" s="47">
        <v>2170.0</v>
      </c>
      <c r="H29" s="188">
        <f t="shared" ref="H29:I29" si="29">F29+D29+B29</f>
        <v>52512.06975</v>
      </c>
      <c r="I29" s="188">
        <f t="shared" si="29"/>
        <v>70326.93025</v>
      </c>
      <c r="J29" s="189">
        <v>122839.0</v>
      </c>
      <c r="K29" s="190">
        <f t="shared" si="30"/>
        <v>47602.89</v>
      </c>
      <c r="L29" s="191">
        <f t="shared" si="31"/>
        <v>232414.11</v>
      </c>
      <c r="M29" s="187">
        <v>266724.0</v>
      </c>
      <c r="N29" s="192">
        <v>13293.0</v>
      </c>
      <c r="O29" s="193">
        <v>3845.0</v>
      </c>
      <c r="P29" s="128">
        <v>3870.0</v>
      </c>
      <c r="Q29" s="144">
        <f>SUM(O29:P29)</f>
        <v>7715</v>
      </c>
      <c r="R29" s="185">
        <f t="shared" ref="R29:S29" si="32">O29+K29+H29</f>
        <v>103959.9597</v>
      </c>
      <c r="S29" s="142">
        <f t="shared" si="32"/>
        <v>306611.0403</v>
      </c>
      <c r="T29" s="144">
        <f t="shared" si="10"/>
        <v>410571</v>
      </c>
      <c r="U29" s="124">
        <f t="shared" si="11"/>
        <v>1997</v>
      </c>
      <c r="V29" s="145"/>
      <c r="W29" s="139"/>
      <c r="X29" s="194">
        <f t="shared" ref="X29:X47" si="37">Q29/M29</f>
        <v>0.02892503112</v>
      </c>
      <c r="Y29" s="3" t="s">
        <v>125</v>
      </c>
      <c r="AD29" s="173">
        <v>122839.0</v>
      </c>
    </row>
    <row r="30">
      <c r="A30" s="125">
        <v>1998.0</v>
      </c>
      <c r="B30" s="142">
        <f t="shared" si="33"/>
        <v>23292.00644</v>
      </c>
      <c r="C30" s="144">
        <f t="shared" si="34"/>
        <v>35502.99356</v>
      </c>
      <c r="D30" s="186">
        <v>33439.0</v>
      </c>
      <c r="E30" s="187">
        <v>48818.0</v>
      </c>
      <c r="F30" s="47">
        <v>222.0</v>
      </c>
      <c r="G30" s="47">
        <v>2490.0</v>
      </c>
      <c r="H30" s="185">
        <f t="shared" ref="H30:I30" si="35">F30+D30+B30</f>
        <v>56953.00644</v>
      </c>
      <c r="I30" s="185">
        <f t="shared" si="35"/>
        <v>86810.99356</v>
      </c>
      <c r="J30" s="195">
        <v>143764.0</v>
      </c>
      <c r="K30" s="190">
        <f t="shared" si="30"/>
        <v>89961.79</v>
      </c>
      <c r="L30" s="191">
        <f t="shared" si="31"/>
        <v>439225.21</v>
      </c>
      <c r="M30" s="187">
        <v>524985.0</v>
      </c>
      <c r="N30" s="192">
        <v>4202.0</v>
      </c>
      <c r="O30" s="193">
        <v>4173.0</v>
      </c>
      <c r="P30" s="128">
        <v>25457.0</v>
      </c>
      <c r="Q30" s="144">
        <f t="shared" ref="Q30:Q35" si="39">P30+O30</f>
        <v>29630</v>
      </c>
      <c r="R30" s="185">
        <f t="shared" ref="R30:S30" si="36">O30+K30+H30</f>
        <v>151087.7964</v>
      </c>
      <c r="S30" s="142">
        <f t="shared" si="36"/>
        <v>551493.2036</v>
      </c>
      <c r="T30" s="144">
        <f t="shared" si="10"/>
        <v>702581</v>
      </c>
      <c r="U30" s="124">
        <f t="shared" si="11"/>
        <v>1998</v>
      </c>
      <c r="V30" s="145"/>
      <c r="W30" s="139"/>
      <c r="X30" s="194">
        <f t="shared" si="37"/>
        <v>0.0564397078</v>
      </c>
      <c r="Y30" s="3" t="s">
        <v>125</v>
      </c>
      <c r="AD30" s="173">
        <v>143764.0</v>
      </c>
    </row>
    <row r="31" ht="15.75" customHeight="1">
      <c r="A31" s="125">
        <v>1999.0</v>
      </c>
      <c r="B31" s="142">
        <f t="shared" si="33"/>
        <v>17934.32394</v>
      </c>
      <c r="C31" s="144">
        <f t="shared" si="34"/>
        <v>26006.77706</v>
      </c>
      <c r="D31" s="185">
        <f>89377*0.416</f>
        <v>37180.832</v>
      </c>
      <c r="E31" s="144">
        <f>89377*0.561</f>
        <v>50140.497</v>
      </c>
      <c r="F31" s="185">
        <f>7870*0.176</f>
        <v>1385.12</v>
      </c>
      <c r="G31" s="185">
        <f>7870*0.735</f>
        <v>5784.45</v>
      </c>
      <c r="H31" s="185">
        <f t="shared" ref="H31:I31" si="38">F31+D31+B31</f>
        <v>56500.27594</v>
      </c>
      <c r="I31" s="185">
        <f t="shared" si="38"/>
        <v>81931.72406</v>
      </c>
      <c r="J31" s="197">
        <v>138432.0</v>
      </c>
      <c r="K31" s="190">
        <f t="shared" si="30"/>
        <v>161172.495</v>
      </c>
      <c r="L31" s="191">
        <f t="shared" si="31"/>
        <v>786901.005</v>
      </c>
      <c r="M31" s="187">
        <v>945286.5</v>
      </c>
      <c r="N31" s="192">
        <v>2787.0</v>
      </c>
      <c r="O31" s="193">
        <v>17463.0</v>
      </c>
      <c r="P31" s="193">
        <v>28087.0</v>
      </c>
      <c r="Q31" s="144">
        <f t="shared" si="39"/>
        <v>45550</v>
      </c>
      <c r="R31" s="185">
        <f t="shared" ref="R31:S31" si="40">O31+K31+H31</f>
        <v>235135.7709</v>
      </c>
      <c r="S31" s="142">
        <f t="shared" si="40"/>
        <v>896919.7291</v>
      </c>
      <c r="T31" s="142">
        <f t="shared" si="10"/>
        <v>1132055.5</v>
      </c>
      <c r="U31" s="124">
        <f t="shared" si="11"/>
        <v>1999</v>
      </c>
      <c r="V31" s="145"/>
      <c r="W31" s="139"/>
      <c r="X31" s="194">
        <f t="shared" si="37"/>
        <v>0.04818644929</v>
      </c>
      <c r="Y31" s="3" t="s">
        <v>125</v>
      </c>
      <c r="AD31" s="173">
        <v>138432.0</v>
      </c>
    </row>
    <row r="32">
      <c r="A32" s="198">
        <v>2000.0</v>
      </c>
      <c r="B32" s="142">
        <f t="shared" si="33"/>
        <v>1007.696949</v>
      </c>
      <c r="C32" s="142">
        <f t="shared" si="34"/>
        <v>12842.01905</v>
      </c>
      <c r="D32" s="142">
        <f>62881*0.07</f>
        <v>4401.67</v>
      </c>
      <c r="E32" s="142">
        <f>62881*0.894</f>
        <v>56215.614</v>
      </c>
      <c r="F32" s="142">
        <f>0.07*1080</f>
        <v>75.6</v>
      </c>
      <c r="G32" s="142">
        <f>0.78*1080</f>
        <v>842.4</v>
      </c>
      <c r="H32" s="142">
        <f t="shared" ref="H32:I32" si="41">F32+D32+B32</f>
        <v>5484.966949</v>
      </c>
      <c r="I32" s="142">
        <f t="shared" si="41"/>
        <v>69900.03305</v>
      </c>
      <c r="J32" s="177">
        <v>75385.0</v>
      </c>
      <c r="K32" s="190">
        <f t="shared" si="30"/>
        <v>62551.67</v>
      </c>
      <c r="L32" s="191">
        <f t="shared" si="31"/>
        <v>305399.33</v>
      </c>
      <c r="M32" s="192">
        <v>366372.0</v>
      </c>
      <c r="N32" s="192">
        <v>1579.0</v>
      </c>
      <c r="O32" s="192">
        <v>11457.0</v>
      </c>
      <c r="P32" s="192">
        <v>27934.5</v>
      </c>
      <c r="Q32" s="142">
        <f t="shared" si="39"/>
        <v>39391.5</v>
      </c>
      <c r="R32" s="142">
        <f t="shared" ref="R32:S32" si="42">O32+K32+H32</f>
        <v>79493.63695</v>
      </c>
      <c r="S32" s="142">
        <f t="shared" si="42"/>
        <v>403233.8631</v>
      </c>
      <c r="T32" s="142">
        <f t="shared" si="10"/>
        <v>482727.5</v>
      </c>
      <c r="U32" s="124">
        <f t="shared" si="11"/>
        <v>2000</v>
      </c>
      <c r="V32" s="145"/>
      <c r="W32" s="139"/>
      <c r="X32" s="194">
        <f t="shared" si="37"/>
        <v>0.1075177688</v>
      </c>
      <c r="Y32" s="3" t="s">
        <v>125</v>
      </c>
      <c r="Z32" s="33"/>
      <c r="AD32" s="173">
        <v>75385.0</v>
      </c>
    </row>
    <row r="33">
      <c r="A33" s="198">
        <v>2001.0</v>
      </c>
      <c r="B33" s="142">
        <f t="shared" si="33"/>
        <v>2858.237884</v>
      </c>
      <c r="C33" s="142">
        <f t="shared" si="34"/>
        <v>10445.76212</v>
      </c>
      <c r="D33" s="192">
        <v>13388.0</v>
      </c>
      <c r="E33" s="192">
        <v>47882.0</v>
      </c>
      <c r="F33" s="192">
        <v>0.0</v>
      </c>
      <c r="G33" s="47">
        <v>1046.0</v>
      </c>
      <c r="H33" s="142">
        <f t="shared" ref="H33:I33" si="43">F33+D33+B33</f>
        <v>16246.23788</v>
      </c>
      <c r="I33" s="142">
        <f t="shared" si="43"/>
        <v>59373.76212</v>
      </c>
      <c r="J33" s="177">
        <v>75620.0</v>
      </c>
      <c r="K33" s="190">
        <f t="shared" si="30"/>
        <v>33375.42</v>
      </c>
      <c r="L33" s="191">
        <f t="shared" si="31"/>
        <v>162950.58</v>
      </c>
      <c r="M33" s="192">
        <v>196326.0</v>
      </c>
      <c r="N33" s="192">
        <v>0.0</v>
      </c>
      <c r="O33" s="192">
        <v>2673.0</v>
      </c>
      <c r="P33" s="192">
        <v>32841.0</v>
      </c>
      <c r="Q33" s="142">
        <f t="shared" si="39"/>
        <v>35514</v>
      </c>
      <c r="R33" s="142">
        <f t="shared" ref="R33:S33" si="44">O33+K33+H33</f>
        <v>52294.65788</v>
      </c>
      <c r="S33" s="142">
        <f t="shared" si="44"/>
        <v>255165.3421</v>
      </c>
      <c r="T33" s="142">
        <f t="shared" si="10"/>
        <v>307460</v>
      </c>
      <c r="U33" s="124">
        <f t="shared" si="11"/>
        <v>2001</v>
      </c>
      <c r="V33" s="145"/>
      <c r="W33" s="139"/>
      <c r="X33" s="194">
        <f t="shared" si="37"/>
        <v>0.1808930045</v>
      </c>
      <c r="Y33" s="3" t="s">
        <v>125</v>
      </c>
      <c r="Z33" s="33"/>
      <c r="AD33" s="173">
        <v>75620.0</v>
      </c>
    </row>
    <row r="34">
      <c r="A34" s="125">
        <v>2002.0</v>
      </c>
      <c r="B34" s="142">
        <f t="shared" si="33"/>
        <v>2350.01848</v>
      </c>
      <c r="C34" s="142">
        <f t="shared" si="34"/>
        <v>13282.98152</v>
      </c>
      <c r="D34" s="192">
        <v>6964.0</v>
      </c>
      <c r="E34" s="192">
        <v>39409.0</v>
      </c>
      <c r="F34" s="142">
        <f>355*0.17</f>
        <v>60.35</v>
      </c>
      <c r="G34" s="142">
        <f>355*0.83</f>
        <v>294.65</v>
      </c>
      <c r="H34" s="142">
        <f t="shared" ref="H34:I34" si="45">F34+D34+B34</f>
        <v>9374.36848</v>
      </c>
      <c r="I34" s="142">
        <f t="shared" si="45"/>
        <v>52986.63152</v>
      </c>
      <c r="J34" s="177">
        <v>62361.0</v>
      </c>
      <c r="K34" s="190">
        <f t="shared" si="30"/>
        <v>57381.30897</v>
      </c>
      <c r="L34" s="191">
        <f t="shared" si="31"/>
        <v>280155.8026</v>
      </c>
      <c r="M34" s="192">
        <v>335451.1116084707</v>
      </c>
      <c r="N34" s="192">
        <v>2086.0</v>
      </c>
      <c r="O34" s="142">
        <f>3015+(3015/2)</f>
        <v>4522.5</v>
      </c>
      <c r="P34" s="142">
        <f>17425+(17425/2)</f>
        <v>26137.5</v>
      </c>
      <c r="Q34" s="142">
        <f t="shared" si="39"/>
        <v>30660</v>
      </c>
      <c r="R34" s="142">
        <f t="shared" ref="R34:S34" si="46">O34+K34+H34</f>
        <v>71278.17745</v>
      </c>
      <c r="S34" s="142">
        <f t="shared" si="46"/>
        <v>359279.9342</v>
      </c>
      <c r="T34" s="142">
        <f t="shared" si="10"/>
        <v>430558.1116</v>
      </c>
      <c r="U34" s="124">
        <f t="shared" si="11"/>
        <v>2002</v>
      </c>
      <c r="V34" s="145"/>
      <c r="W34" s="139"/>
      <c r="X34" s="194">
        <f t="shared" si="37"/>
        <v>0.09139930958</v>
      </c>
      <c r="Y34" s="3" t="s">
        <v>125</v>
      </c>
      <c r="AD34" s="173">
        <v>62361.0</v>
      </c>
    </row>
    <row r="35">
      <c r="A35" s="202">
        <v>2003.0</v>
      </c>
      <c r="B35" s="142">
        <f t="shared" si="33"/>
        <v>854.625988</v>
      </c>
      <c r="C35" s="142">
        <f t="shared" si="34"/>
        <v>9441.304012</v>
      </c>
      <c r="D35" s="142">
        <f>0.08*33307</f>
        <v>2664.56</v>
      </c>
      <c r="E35" s="142">
        <f>0.92*33307</f>
        <v>30642.44</v>
      </c>
      <c r="F35" s="142">
        <f>0.155*1407</f>
        <v>218.085</v>
      </c>
      <c r="G35" s="142">
        <f>0.855*1407</f>
        <v>1202.985</v>
      </c>
      <c r="H35" s="142">
        <f t="shared" ref="H35:I35" si="47">F35+D35+B35</f>
        <v>3737.270988</v>
      </c>
      <c r="I35" s="142">
        <f t="shared" si="47"/>
        <v>41286.72901</v>
      </c>
      <c r="J35" s="177">
        <v>45024.0</v>
      </c>
      <c r="K35" s="190">
        <f t="shared" si="30"/>
        <v>27084.825</v>
      </c>
      <c r="L35" s="191">
        <f t="shared" si="31"/>
        <v>132237.675</v>
      </c>
      <c r="M35" s="192">
        <v>138055.5</v>
      </c>
      <c r="N35" s="192">
        <v>21267.0</v>
      </c>
      <c r="O35" s="192">
        <v>0.0</v>
      </c>
      <c r="P35" s="203">
        <v>17113.0</v>
      </c>
      <c r="Q35" s="142">
        <f t="shared" si="39"/>
        <v>17113</v>
      </c>
      <c r="R35" s="142">
        <f t="shared" ref="R35:S35" si="48">O35+K35+H35</f>
        <v>30822.09599</v>
      </c>
      <c r="S35" s="142">
        <f t="shared" si="48"/>
        <v>190637.404</v>
      </c>
      <c r="T35" s="142">
        <f t="shared" si="10"/>
        <v>221459.5</v>
      </c>
      <c r="U35" s="124">
        <f t="shared" si="11"/>
        <v>2003</v>
      </c>
      <c r="V35" s="145"/>
      <c r="W35" s="139"/>
      <c r="X35" s="194">
        <f t="shared" si="37"/>
        <v>0.1239573939</v>
      </c>
      <c r="Y35" s="3" t="s">
        <v>125</v>
      </c>
      <c r="AD35" s="173">
        <v>45024.0</v>
      </c>
    </row>
    <row r="36">
      <c r="A36" s="202">
        <v>2004.0</v>
      </c>
      <c r="B36" s="142">
        <f>0.36*(3911+1057)</f>
        <v>1788.48</v>
      </c>
      <c r="C36" s="142">
        <f>(3911+1057)-B36</f>
        <v>3179.52</v>
      </c>
      <c r="D36" s="142">
        <f>0.36*1696</f>
        <v>610.56</v>
      </c>
      <c r="E36" s="142">
        <f>1696-D36</f>
        <v>1085.44</v>
      </c>
      <c r="F36" s="142">
        <f>0.36*31</f>
        <v>11.16</v>
      </c>
      <c r="G36" s="142">
        <f>31-F36</f>
        <v>19.84</v>
      </c>
      <c r="H36" s="204">
        <f t="shared" ref="H36:I36" si="49">F36+D36+B36</f>
        <v>2410.2</v>
      </c>
      <c r="I36" s="204">
        <f t="shared" si="49"/>
        <v>4284.8</v>
      </c>
      <c r="J36" s="205">
        <f t="shared" ref="J36:J38" si="52">SUM(H36:I36)</f>
        <v>6695</v>
      </c>
      <c r="K36" s="190">
        <f t="shared" si="30"/>
        <v>11545.21</v>
      </c>
      <c r="L36" s="191">
        <f t="shared" si="31"/>
        <v>56367.79</v>
      </c>
      <c r="M36" s="206">
        <v>59540.0</v>
      </c>
      <c r="N36" s="206">
        <v>8373.0</v>
      </c>
      <c r="O36" s="142">
        <f>0.36*Q36</f>
        <v>917.3673317</v>
      </c>
      <c r="P36" s="142">
        <f>0.64*Q36</f>
        <v>1630.875256</v>
      </c>
      <c r="Q36" s="207">
        <f>(6695*17113)/44961</f>
        <v>2548.242588</v>
      </c>
      <c r="R36" s="142">
        <f t="shared" ref="R36:S36" si="50">O36+K36+H36</f>
        <v>14872.77733</v>
      </c>
      <c r="S36" s="142">
        <f t="shared" si="50"/>
        <v>62283.46526</v>
      </c>
      <c r="T36" s="142">
        <f t="shared" si="10"/>
        <v>77156.24259</v>
      </c>
      <c r="U36" s="124">
        <f t="shared" si="11"/>
        <v>2004</v>
      </c>
      <c r="V36" s="145"/>
      <c r="W36" s="139"/>
      <c r="X36" s="194">
        <f t="shared" si="37"/>
        <v>0.0427988342</v>
      </c>
      <c r="Y36" s="3" t="s">
        <v>125</v>
      </c>
      <c r="AD36" s="173">
        <v>6618.0</v>
      </c>
    </row>
    <row r="37">
      <c r="A37" s="202">
        <v>2005.0</v>
      </c>
      <c r="B37" s="142">
        <f>0.11*(905+14509)</f>
        <v>1695.54</v>
      </c>
      <c r="C37" s="142">
        <f>(905+14509)-B37</f>
        <v>13718.46</v>
      </c>
      <c r="D37" s="142">
        <f>0.11*74429</f>
        <v>8187.19</v>
      </c>
      <c r="E37" s="142">
        <f>74429-D37</f>
        <v>66241.81</v>
      </c>
      <c r="F37" s="142">
        <f>0.11*1252</f>
        <v>137.72</v>
      </c>
      <c r="G37" s="142">
        <f>1252-F37</f>
        <v>1114.28</v>
      </c>
      <c r="H37" s="204">
        <f t="shared" ref="H37:I37" si="51">F37+D37+B37</f>
        <v>10020.45</v>
      </c>
      <c r="I37" s="204">
        <f t="shared" si="51"/>
        <v>81074.55</v>
      </c>
      <c r="J37" s="205">
        <f t="shared" si="52"/>
        <v>91095</v>
      </c>
      <c r="K37" s="190">
        <f t="shared" si="30"/>
        <v>16471.98</v>
      </c>
      <c r="L37" s="191">
        <f t="shared" si="31"/>
        <v>80422.02</v>
      </c>
      <c r="M37" s="206">
        <v>95897.0</v>
      </c>
      <c r="N37" s="206">
        <v>997.0</v>
      </c>
      <c r="O37" s="142">
        <f>0.11*Q37</f>
        <v>2241.47</v>
      </c>
      <c r="P37" s="142">
        <f t="shared" ref="P37:P38" si="55">Q37-O37</f>
        <v>18135.53</v>
      </c>
      <c r="Q37" s="142">
        <v>20377.0</v>
      </c>
      <c r="R37" s="142">
        <f t="shared" ref="R37:S37" si="53">O37+K37+H37</f>
        <v>28733.9</v>
      </c>
      <c r="S37" s="142">
        <f t="shared" si="53"/>
        <v>179632.1</v>
      </c>
      <c r="T37" s="142">
        <f t="shared" si="10"/>
        <v>208366</v>
      </c>
      <c r="U37" s="124">
        <f t="shared" si="11"/>
        <v>2005</v>
      </c>
      <c r="V37" s="145"/>
      <c r="W37" s="139"/>
      <c r="X37" s="194">
        <f t="shared" si="37"/>
        <v>0.212488399</v>
      </c>
      <c r="Y37" s="3" t="s">
        <v>125</v>
      </c>
      <c r="AD37" s="173">
        <v>92455.0</v>
      </c>
    </row>
    <row r="38">
      <c r="A38" s="202">
        <v>2006.0</v>
      </c>
      <c r="B38" s="142">
        <f>0.197594501718213*25692</f>
        <v>5076.597938</v>
      </c>
      <c r="C38" s="142">
        <f>25692-B38</f>
        <v>20615.40206</v>
      </c>
      <c r="D38" s="142">
        <f>0.197594501718213*67000</f>
        <v>13238.83162</v>
      </c>
      <c r="E38" s="142">
        <f>67000-D38</f>
        <v>53761.16838</v>
      </c>
      <c r="F38" s="142">
        <f>0.197594501718213*4500</f>
        <v>889.1752577</v>
      </c>
      <c r="G38" s="142">
        <f>4500-F38</f>
        <v>3610.824742</v>
      </c>
      <c r="H38" s="204">
        <f t="shared" ref="H38:I38" si="54">F38+D38+B38</f>
        <v>19204.60481</v>
      </c>
      <c r="I38" s="204">
        <f t="shared" si="54"/>
        <v>77987.39519</v>
      </c>
      <c r="J38" s="205">
        <f t="shared" si="52"/>
        <v>97192</v>
      </c>
      <c r="K38" s="190">
        <f t="shared" si="30"/>
        <v>38722.77</v>
      </c>
      <c r="L38" s="191">
        <f t="shared" si="31"/>
        <v>189058.23</v>
      </c>
      <c r="M38" s="206">
        <v>163691.0</v>
      </c>
      <c r="N38" s="206">
        <v>64090.0</v>
      </c>
      <c r="O38" s="142">
        <f>0.197594501718213*Q38</f>
        <v>5316.280069</v>
      </c>
      <c r="P38" s="142">
        <f t="shared" si="55"/>
        <v>21588.71993</v>
      </c>
      <c r="Q38" s="142">
        <v>26905.0</v>
      </c>
      <c r="R38" s="142">
        <f t="shared" ref="R38:S38" si="56">O38+K38+H38</f>
        <v>63243.65488</v>
      </c>
      <c r="S38" s="142">
        <f t="shared" si="56"/>
        <v>288634.3451</v>
      </c>
      <c r="T38" s="142">
        <f t="shared" si="10"/>
        <v>351878</v>
      </c>
      <c r="U38" s="124">
        <f t="shared" si="11"/>
        <v>2006</v>
      </c>
      <c r="V38" s="145"/>
      <c r="W38" s="139"/>
      <c r="X38" s="194">
        <f t="shared" si="37"/>
        <v>0.1643645649</v>
      </c>
      <c r="Y38" s="3" t="s">
        <v>125</v>
      </c>
      <c r="AD38" s="173">
        <v>97202.0</v>
      </c>
    </row>
    <row r="39">
      <c r="A39" s="219">
        <v>2007.0</v>
      </c>
      <c r="B39" s="207"/>
      <c r="C39" s="207"/>
      <c r="D39" s="207"/>
      <c r="E39" s="207"/>
      <c r="F39" s="207"/>
      <c r="G39" s="207"/>
      <c r="H39" s="142">
        <f t="shared" ref="H39:H48" si="58">J39-I39</f>
        <v>4870.16</v>
      </c>
      <c r="I39" s="142">
        <f t="shared" ref="I39:I48" si="59">0.83*J39</f>
        <v>23777.84</v>
      </c>
      <c r="J39" s="177">
        <v>28648.0</v>
      </c>
      <c r="K39" s="190">
        <f t="shared" si="30"/>
        <v>17261.63</v>
      </c>
      <c r="L39" s="191">
        <f t="shared" si="31"/>
        <v>84277.37</v>
      </c>
      <c r="M39" s="206">
        <v>94232.0</v>
      </c>
      <c r="N39" s="206">
        <v>7307.0</v>
      </c>
      <c r="O39" s="142">
        <f t="shared" ref="O39:O43" si="60">Q39-P39</f>
        <v>1641.52</v>
      </c>
      <c r="P39" s="142">
        <f t="shared" ref="P39:P43" si="61">0.83*Q39</f>
        <v>8014.48</v>
      </c>
      <c r="Q39" s="142">
        <v>9656.0</v>
      </c>
      <c r="R39" s="142">
        <f t="shared" ref="R39:S39" si="57">O39+K39+H39</f>
        <v>23773.31</v>
      </c>
      <c r="S39" s="142">
        <f t="shared" si="57"/>
        <v>116069.69</v>
      </c>
      <c r="T39" s="142">
        <f t="shared" si="10"/>
        <v>139843</v>
      </c>
      <c r="U39" s="124">
        <f t="shared" si="11"/>
        <v>2007</v>
      </c>
      <c r="V39" s="145"/>
      <c r="W39" s="139"/>
      <c r="X39" s="194">
        <f t="shared" si="37"/>
        <v>0.1024704983</v>
      </c>
      <c r="Y39" s="3" t="s">
        <v>125</v>
      </c>
      <c r="AD39" s="173">
        <v>28648.0</v>
      </c>
    </row>
    <row r="40">
      <c r="A40" s="219">
        <v>2008.0</v>
      </c>
      <c r="B40" s="72"/>
      <c r="C40" s="72"/>
      <c r="D40" s="72"/>
      <c r="E40" s="72"/>
      <c r="F40" s="223"/>
      <c r="G40" s="72"/>
      <c r="H40" s="142">
        <f t="shared" si="58"/>
        <v>7653.74</v>
      </c>
      <c r="I40" s="142">
        <f t="shared" si="59"/>
        <v>37368.26</v>
      </c>
      <c r="J40" s="177">
        <v>45022.0</v>
      </c>
      <c r="K40" s="190">
        <f t="shared" si="30"/>
        <v>3673.3549</v>
      </c>
      <c r="L40" s="191">
        <f t="shared" si="31"/>
        <v>17934.6151</v>
      </c>
      <c r="M40" s="206">
        <v>21544.69</v>
      </c>
      <c r="N40" s="206">
        <v>63.28</v>
      </c>
      <c r="O40" s="142">
        <f t="shared" si="60"/>
        <v>3259.75</v>
      </c>
      <c r="P40" s="142">
        <f t="shared" si="61"/>
        <v>15915.25</v>
      </c>
      <c r="Q40" s="47">
        <v>19175.0</v>
      </c>
      <c r="R40" s="142">
        <f t="shared" ref="R40:S40" si="62">O40+K40+H40</f>
        <v>14586.8449</v>
      </c>
      <c r="S40" s="142">
        <f t="shared" si="62"/>
        <v>71218.1251</v>
      </c>
      <c r="T40" s="142">
        <f t="shared" si="10"/>
        <v>85804.97</v>
      </c>
      <c r="U40" s="124">
        <f t="shared" si="11"/>
        <v>2008</v>
      </c>
      <c r="V40" s="145"/>
      <c r="W40" s="139"/>
      <c r="X40" s="194">
        <f t="shared" si="37"/>
        <v>0.8900104852</v>
      </c>
      <c r="Y40" s="3" t="s">
        <v>125</v>
      </c>
      <c r="AD40" s="173">
        <v>45022.0</v>
      </c>
    </row>
    <row r="41">
      <c r="A41" s="219">
        <v>2009.0</v>
      </c>
      <c r="B41" s="72"/>
      <c r="C41" s="72"/>
      <c r="D41" s="223"/>
      <c r="E41" s="72"/>
      <c r="F41" s="72"/>
      <c r="G41" s="72"/>
      <c r="H41" s="142">
        <f t="shared" si="58"/>
        <v>7379.53</v>
      </c>
      <c r="I41" s="142">
        <f t="shared" si="59"/>
        <v>36029.47</v>
      </c>
      <c r="J41" s="177">
        <v>43409.0</v>
      </c>
      <c r="K41" s="190">
        <f t="shared" si="30"/>
        <v>10763.00561</v>
      </c>
      <c r="L41" s="191">
        <f t="shared" si="31"/>
        <v>52548.79209</v>
      </c>
      <c r="M41" s="206">
        <v>59947.772546949804</v>
      </c>
      <c r="N41" s="206">
        <v>3364.0251530162777</v>
      </c>
      <c r="O41" s="142">
        <f t="shared" si="60"/>
        <v>4990.35</v>
      </c>
      <c r="P41" s="142">
        <f t="shared" si="61"/>
        <v>24364.65</v>
      </c>
      <c r="Q41" s="192">
        <v>29355.0</v>
      </c>
      <c r="R41" s="142">
        <f t="shared" ref="R41:S41" si="63">O41+K41+H41</f>
        <v>23132.88561</v>
      </c>
      <c r="S41" s="142">
        <f t="shared" si="63"/>
        <v>112942.9121</v>
      </c>
      <c r="T41" s="142">
        <f t="shared" si="10"/>
        <v>136075.7977</v>
      </c>
      <c r="U41" s="124">
        <f t="shared" si="11"/>
        <v>2009</v>
      </c>
      <c r="V41" s="145"/>
      <c r="W41" s="139"/>
      <c r="X41" s="194">
        <f t="shared" si="37"/>
        <v>0.4896762424</v>
      </c>
      <c r="Y41" s="3" t="s">
        <v>125</v>
      </c>
      <c r="AD41" s="173">
        <v>43409.0</v>
      </c>
    </row>
    <row r="42">
      <c r="A42" s="219">
        <v>2010.0</v>
      </c>
      <c r="B42" s="72"/>
      <c r="C42" s="72"/>
      <c r="D42" s="223"/>
      <c r="E42" s="72"/>
      <c r="F42" s="72"/>
      <c r="G42" s="72"/>
      <c r="H42" s="142">
        <f t="shared" si="58"/>
        <v>26856.6</v>
      </c>
      <c r="I42" s="142">
        <f t="shared" si="59"/>
        <v>131123.4</v>
      </c>
      <c r="J42" s="177">
        <v>157980.0</v>
      </c>
      <c r="K42" s="190">
        <f t="shared" si="30"/>
        <v>37975.66702</v>
      </c>
      <c r="L42" s="191">
        <f t="shared" si="31"/>
        <v>185410.6095</v>
      </c>
      <c r="M42" s="206">
        <v>210361.57999999996</v>
      </c>
      <c r="N42" s="206">
        <v>13024.696564668802</v>
      </c>
      <c r="O42" s="142">
        <f t="shared" si="60"/>
        <v>11590.6</v>
      </c>
      <c r="P42" s="142">
        <f t="shared" si="61"/>
        <v>56589.4</v>
      </c>
      <c r="Q42" s="192">
        <v>68180.0</v>
      </c>
      <c r="R42" s="142">
        <f t="shared" ref="R42:S42" si="64">O42+K42+H42</f>
        <v>76422.86702</v>
      </c>
      <c r="S42" s="142">
        <f t="shared" si="64"/>
        <v>373123.4095</v>
      </c>
      <c r="T42" s="142">
        <f t="shared" si="10"/>
        <v>449546.2766</v>
      </c>
      <c r="U42" s="124">
        <f t="shared" si="11"/>
        <v>2010</v>
      </c>
      <c r="V42" s="145"/>
      <c r="W42" s="139"/>
      <c r="X42" s="194">
        <f t="shared" si="37"/>
        <v>0.3241086134</v>
      </c>
      <c r="Y42" s="3" t="s">
        <v>125</v>
      </c>
      <c r="AD42" s="173">
        <v>157980.0</v>
      </c>
    </row>
    <row r="43">
      <c r="A43" s="219">
        <v>2011.0</v>
      </c>
      <c r="B43" s="72"/>
      <c r="C43" s="72"/>
      <c r="D43" s="223"/>
      <c r="E43" s="72"/>
      <c r="F43" s="72"/>
      <c r="G43" s="72"/>
      <c r="H43" s="142">
        <f t="shared" si="58"/>
        <v>10130.13</v>
      </c>
      <c r="I43" s="142">
        <f t="shared" si="59"/>
        <v>49458.87</v>
      </c>
      <c r="J43" s="177">
        <v>59589.0</v>
      </c>
      <c r="K43" s="190">
        <f t="shared" si="30"/>
        <v>83907.66206</v>
      </c>
      <c r="L43" s="191">
        <f t="shared" si="31"/>
        <v>409666.8207</v>
      </c>
      <c r="M43" s="206">
        <v>487735.9220918401</v>
      </c>
      <c r="N43" s="206">
        <v>5838.560634008236</v>
      </c>
      <c r="O43" s="142">
        <f t="shared" si="60"/>
        <v>5629.21</v>
      </c>
      <c r="P43" s="142">
        <f t="shared" si="61"/>
        <v>27483.79</v>
      </c>
      <c r="Q43" s="192">
        <v>33113.0</v>
      </c>
      <c r="R43" s="142">
        <f t="shared" ref="R43:S43" si="65">O43+K43+H43</f>
        <v>99667.00206</v>
      </c>
      <c r="S43" s="142">
        <f t="shared" si="65"/>
        <v>486609.4807</v>
      </c>
      <c r="T43" s="142">
        <f t="shared" si="10"/>
        <v>586276.4827</v>
      </c>
      <c r="U43" s="124">
        <f t="shared" si="11"/>
        <v>2011</v>
      </c>
      <c r="V43" s="145"/>
      <c r="W43" s="139"/>
      <c r="X43" s="194">
        <f t="shared" si="37"/>
        <v>0.06789124709</v>
      </c>
      <c r="Y43" s="3" t="s">
        <v>125</v>
      </c>
      <c r="AD43" s="173">
        <v>59589.0</v>
      </c>
    </row>
    <row r="44">
      <c r="A44" s="219">
        <v>2012.0</v>
      </c>
      <c r="B44" s="72"/>
      <c r="C44" s="72"/>
      <c r="D44" s="223"/>
      <c r="E44" s="72"/>
      <c r="F44" s="72"/>
      <c r="G44" s="72"/>
      <c r="H44" s="142">
        <f t="shared" si="58"/>
        <v>11024.16</v>
      </c>
      <c r="I44" s="142">
        <f t="shared" si="59"/>
        <v>53823.84</v>
      </c>
      <c r="J44" s="177">
        <v>64848.0</v>
      </c>
      <c r="K44" s="190">
        <f t="shared" si="30"/>
        <v>59460.86252</v>
      </c>
      <c r="L44" s="191">
        <f t="shared" si="31"/>
        <v>290308.917</v>
      </c>
      <c r="M44" s="206">
        <v>330398.6871189728</v>
      </c>
      <c r="N44" s="206">
        <v>19371.092405913976</v>
      </c>
      <c r="O44" s="204">
        <f t="shared" ref="O44:P44" si="66">AVERAGE(O42:O43)</f>
        <v>8609.905</v>
      </c>
      <c r="P44" s="204">
        <f t="shared" si="66"/>
        <v>42036.595</v>
      </c>
      <c r="Q44" s="204">
        <f>SUM(O44:P44)</f>
        <v>50646.5</v>
      </c>
      <c r="R44" s="142">
        <f t="shared" ref="R44:S44" si="67">O44+K44+H44</f>
        <v>79094.92752</v>
      </c>
      <c r="S44" s="142">
        <f t="shared" si="67"/>
        <v>386169.352</v>
      </c>
      <c r="T44" s="142">
        <f t="shared" si="10"/>
        <v>465264.2795</v>
      </c>
      <c r="U44" s="124">
        <f t="shared" si="11"/>
        <v>2012</v>
      </c>
      <c r="V44" s="145"/>
      <c r="W44" s="139"/>
      <c r="X44" s="194">
        <f t="shared" si="37"/>
        <v>0.1532890474</v>
      </c>
      <c r="Y44" s="3" t="s">
        <v>125</v>
      </c>
      <c r="AD44" s="173">
        <v>64848.0</v>
      </c>
    </row>
    <row r="45">
      <c r="A45" s="219">
        <v>2013.0</v>
      </c>
      <c r="B45" s="72"/>
      <c r="C45" s="72"/>
      <c r="D45" s="223"/>
      <c r="E45" s="72"/>
      <c r="F45" s="72"/>
      <c r="G45" s="72"/>
      <c r="H45" s="142">
        <f t="shared" si="58"/>
        <v>12302.73</v>
      </c>
      <c r="I45" s="142">
        <f t="shared" si="59"/>
        <v>60066.27</v>
      </c>
      <c r="J45" s="177">
        <v>72369.0</v>
      </c>
      <c r="K45" s="190">
        <f t="shared" si="30"/>
        <v>60154.28545</v>
      </c>
      <c r="L45" s="191">
        <f t="shared" si="31"/>
        <v>293694.4525</v>
      </c>
      <c r="M45" s="206">
        <v>318211.7379441181</v>
      </c>
      <c r="N45" s="206">
        <v>35637.0</v>
      </c>
      <c r="O45" s="142">
        <f t="shared" ref="O45:O48" si="69">Q45-P45</f>
        <v>7292.15</v>
      </c>
      <c r="P45" s="142">
        <f t="shared" ref="P45:P48" si="70">0.83*Q45</f>
        <v>35602.85</v>
      </c>
      <c r="Q45" s="192">
        <v>42895.0</v>
      </c>
      <c r="R45" s="142">
        <f t="shared" ref="R45:S45" si="68">O45+K45+H45</f>
        <v>79749.16545</v>
      </c>
      <c r="S45" s="142">
        <f t="shared" si="68"/>
        <v>389363.5725</v>
      </c>
      <c r="T45" s="142">
        <f t="shared" si="10"/>
        <v>469112.7379</v>
      </c>
      <c r="U45" s="124">
        <f t="shared" si="11"/>
        <v>2013</v>
      </c>
      <c r="V45" s="145"/>
      <c r="W45" s="139"/>
      <c r="X45" s="194">
        <f t="shared" si="37"/>
        <v>0.1348001814</v>
      </c>
      <c r="Y45" s="3" t="s">
        <v>125</v>
      </c>
      <c r="AD45" s="173">
        <v>72369.0</v>
      </c>
    </row>
    <row r="46">
      <c r="A46" s="219">
        <v>2014.0</v>
      </c>
      <c r="B46" s="72"/>
      <c r="C46" s="72"/>
      <c r="D46" s="223"/>
      <c r="E46" s="72"/>
      <c r="F46" s="72"/>
      <c r="G46" s="72"/>
      <c r="H46" s="142">
        <f t="shared" si="58"/>
        <v>9135.29</v>
      </c>
      <c r="I46" s="142">
        <f t="shared" si="59"/>
        <v>44601.71</v>
      </c>
      <c r="J46" s="177">
        <f>19967+31072+1163+1535</f>
        <v>53737</v>
      </c>
      <c r="K46" s="190">
        <f t="shared" si="30"/>
        <v>63022.81785</v>
      </c>
      <c r="L46" s="191">
        <f t="shared" si="31"/>
        <v>307699.6401</v>
      </c>
      <c r="M46" s="206">
        <v>297943.2504325466</v>
      </c>
      <c r="N46" s="206">
        <v>72779.20749999999</v>
      </c>
      <c r="O46" s="142">
        <f t="shared" si="69"/>
        <v>7636.06</v>
      </c>
      <c r="P46" s="142">
        <f t="shared" si="70"/>
        <v>37281.94</v>
      </c>
      <c r="Q46" s="192">
        <v>44918.0</v>
      </c>
      <c r="R46" s="142">
        <f t="shared" ref="R46:S46" si="71">O46+K46+H46</f>
        <v>79794.16785</v>
      </c>
      <c r="S46" s="142">
        <f t="shared" si="71"/>
        <v>389583.2901</v>
      </c>
      <c r="T46" s="142">
        <f t="shared" si="10"/>
        <v>469377.4579</v>
      </c>
      <c r="U46" s="124">
        <f t="shared" si="11"/>
        <v>2014</v>
      </c>
      <c r="V46" s="3"/>
      <c r="X46" s="194">
        <f t="shared" si="37"/>
        <v>0.1507602536</v>
      </c>
      <c r="Y46" s="3" t="s">
        <v>125</v>
      </c>
    </row>
    <row r="47" ht="15.75" customHeight="1">
      <c r="A47" s="219">
        <v>2015.0</v>
      </c>
      <c r="B47" s="72"/>
      <c r="C47" s="72"/>
      <c r="D47" s="72"/>
      <c r="E47" s="72"/>
      <c r="F47" s="72"/>
      <c r="G47" s="72"/>
      <c r="H47" s="142">
        <f t="shared" si="58"/>
        <v>6820.91</v>
      </c>
      <c r="I47" s="142">
        <f t="shared" si="59"/>
        <v>33302.09</v>
      </c>
      <c r="J47" s="128">
        <f>10412+1061+26502+857+1291</f>
        <v>40123</v>
      </c>
      <c r="K47" s="229">
        <f t="shared" si="30"/>
        <v>28417.37</v>
      </c>
      <c r="L47" s="230">
        <f t="shared" si="31"/>
        <v>138743.63</v>
      </c>
      <c r="M47" s="206">
        <v>137414.0</v>
      </c>
      <c r="N47" s="206">
        <v>29747.0</v>
      </c>
      <c r="O47" s="142">
        <f t="shared" si="69"/>
        <v>7065.54</v>
      </c>
      <c r="P47" s="142">
        <f t="shared" si="70"/>
        <v>34496.46</v>
      </c>
      <c r="Q47" s="192">
        <v>41562.0</v>
      </c>
      <c r="R47" s="142">
        <f t="shared" ref="R47:S47" si="72">O47+K47+H47</f>
        <v>42303.82</v>
      </c>
      <c r="S47" s="142">
        <f t="shared" si="72"/>
        <v>206542.18</v>
      </c>
      <c r="T47" s="142">
        <f t="shared" si="10"/>
        <v>248846</v>
      </c>
      <c r="U47" s="124">
        <f t="shared" si="11"/>
        <v>2015</v>
      </c>
      <c r="V47" s="139"/>
      <c r="X47" s="194">
        <f t="shared" si="37"/>
        <v>0.3024582648</v>
      </c>
      <c r="Y47" s="3" t="s">
        <v>125</v>
      </c>
    </row>
    <row r="48" ht="15.75" customHeight="1">
      <c r="A48" s="219">
        <v>2016.0</v>
      </c>
      <c r="B48" s="72"/>
      <c r="C48" s="72"/>
      <c r="D48" s="72"/>
      <c r="E48" s="72"/>
      <c r="F48" s="72"/>
      <c r="G48" s="72"/>
      <c r="H48" s="142">
        <f t="shared" si="58"/>
        <v>5497.97</v>
      </c>
      <c r="I48" s="142">
        <f t="shared" si="59"/>
        <v>26843.03</v>
      </c>
      <c r="J48" s="232">
        <v>32341.0</v>
      </c>
      <c r="K48" s="229">
        <f t="shared" si="30"/>
        <v>29653.15702</v>
      </c>
      <c r="L48" s="230">
        <f t="shared" si="31"/>
        <v>144777.1784</v>
      </c>
      <c r="M48" s="206">
        <v>157059.43957496414</v>
      </c>
      <c r="N48" s="206">
        <v>17370.89583333337</v>
      </c>
      <c r="O48" s="142">
        <f t="shared" si="69"/>
        <v>7331.25</v>
      </c>
      <c r="P48" s="142">
        <f t="shared" si="70"/>
        <v>35793.75</v>
      </c>
      <c r="Q48" s="203">
        <f>AVERAGE(Q45:Q47)</f>
        <v>43125</v>
      </c>
      <c r="R48" s="142">
        <f t="shared" ref="R48:S48" si="73">O48+K48+H48</f>
        <v>42482.37702</v>
      </c>
      <c r="S48" s="142">
        <f t="shared" si="73"/>
        <v>207413.9584</v>
      </c>
      <c r="T48" s="142">
        <f t="shared" si="10"/>
        <v>249896.3354</v>
      </c>
      <c r="U48" s="124">
        <f t="shared" si="11"/>
        <v>2016</v>
      </c>
      <c r="V48" s="3"/>
      <c r="X48" s="194"/>
    </row>
    <row r="49">
      <c r="A49" s="3"/>
      <c r="B49" s="3"/>
      <c r="C49" s="3"/>
      <c r="D49" s="139"/>
      <c r="E49" s="3"/>
      <c r="F49" s="3"/>
      <c r="G49" s="3"/>
      <c r="H49" s="142"/>
      <c r="I49" s="142"/>
      <c r="J49" s="139"/>
      <c r="K49" s="142"/>
      <c r="L49" s="142"/>
      <c r="M49" s="233"/>
      <c r="N49" s="233"/>
      <c r="O49" s="142"/>
      <c r="P49" s="142"/>
      <c r="Q49" s="204"/>
      <c r="R49" s="142"/>
      <c r="S49" s="142"/>
      <c r="T49" s="142"/>
      <c r="U49" s="124"/>
      <c r="V49" s="3"/>
      <c r="X49" s="234">
        <f>AVERAGE(X29:X47)</f>
        <v>0.1932860683</v>
      </c>
      <c r="Y49" s="72" t="s">
        <v>127</v>
      </c>
    </row>
    <row r="50">
      <c r="A50" s="3"/>
      <c r="B50" s="3"/>
      <c r="C50" s="3"/>
      <c r="D50" s="3"/>
      <c r="E50" s="3"/>
      <c r="F50" s="3"/>
      <c r="G50" s="3"/>
      <c r="H50" s="3"/>
      <c r="I50" s="3"/>
      <c r="J50" s="47"/>
      <c r="K50" s="139"/>
      <c r="L50" s="139"/>
      <c r="M50" s="139"/>
      <c r="N50" s="139"/>
      <c r="O50" s="3"/>
      <c r="P50" s="3"/>
      <c r="Q50" s="3"/>
      <c r="S50" s="235" t="s">
        <v>128</v>
      </c>
      <c r="T50" s="142">
        <f>AVERAGE(T36:T45)</f>
        <v>296932.3787</v>
      </c>
      <c r="V50" s="3"/>
      <c r="X50" s="2"/>
      <c r="Y50" s="33"/>
    </row>
    <row r="51">
      <c r="A51" s="3"/>
      <c r="B51" s="3" t="s">
        <v>129</v>
      </c>
      <c r="C51" s="3"/>
      <c r="D51" s="3"/>
      <c r="E51" s="3"/>
      <c r="F51" s="3"/>
      <c r="G51" s="3"/>
      <c r="H51" s="3"/>
      <c r="I51" s="3"/>
      <c r="J51" s="3"/>
      <c r="K51" s="139"/>
      <c r="L51" s="139"/>
      <c r="M51" s="238"/>
      <c r="N51" s="3"/>
      <c r="O51" s="3"/>
      <c r="P51" s="3"/>
      <c r="Q51" s="3"/>
      <c r="T51" s="239">
        <f>T50/1000000</f>
        <v>0.2969323787</v>
      </c>
      <c r="U51" s="3" t="s">
        <v>130</v>
      </c>
      <c r="V51" s="3"/>
      <c r="X51" s="2"/>
      <c r="Y51" s="33"/>
    </row>
    <row r="52">
      <c r="A52" s="3"/>
      <c r="B52" s="3"/>
      <c r="C52" s="3"/>
      <c r="D52" s="3"/>
      <c r="E52" s="3"/>
      <c r="F52" s="3"/>
      <c r="G52" s="3"/>
      <c r="H52" s="3"/>
      <c r="I52" s="3"/>
      <c r="J52" s="47"/>
      <c r="K52" s="139"/>
      <c r="L52" s="139"/>
      <c r="M52" s="3"/>
      <c r="N52" s="3"/>
      <c r="O52" s="3"/>
      <c r="P52" s="3"/>
      <c r="Q52" s="3"/>
      <c r="T52" s="3"/>
      <c r="V52" s="3"/>
    </row>
    <row r="53">
      <c r="A53" s="3"/>
      <c r="B53" s="3"/>
      <c r="C53" s="3"/>
      <c r="D53" s="3"/>
      <c r="E53" s="3"/>
      <c r="F53" s="3"/>
      <c r="G53" s="3"/>
      <c r="H53" s="3"/>
      <c r="I53" s="3"/>
      <c r="J53" s="47"/>
      <c r="K53" s="139"/>
      <c r="L53" s="139"/>
      <c r="M53" s="3"/>
      <c r="N53" s="3"/>
      <c r="O53" s="3"/>
      <c r="P53" s="3"/>
      <c r="Q53" s="3"/>
      <c r="S53" s="235" t="s">
        <v>131</v>
      </c>
      <c r="T53" s="142">
        <f>AVERAGE(T10:T46)</f>
        <v>250989.6465</v>
      </c>
      <c r="V53" s="3"/>
    </row>
    <row r="54">
      <c r="A54" s="3"/>
      <c r="B54" s="3"/>
      <c r="C54" s="3"/>
      <c r="D54" s="3"/>
      <c r="E54" s="3"/>
      <c r="F54" s="3"/>
      <c r="G54" s="3"/>
      <c r="H54" s="3"/>
      <c r="I54" s="3"/>
      <c r="J54" s="3"/>
      <c r="K54" s="139"/>
      <c r="L54" s="139"/>
      <c r="M54" s="3"/>
      <c r="N54" s="3"/>
      <c r="O54" s="3"/>
      <c r="P54" s="3"/>
      <c r="Q54" s="3"/>
      <c r="T54" s="3"/>
      <c r="V54" s="3"/>
    </row>
    <row r="55">
      <c r="A55" s="3"/>
      <c r="B55" s="3"/>
      <c r="C55" s="3"/>
      <c r="D55" s="3"/>
      <c r="E55" s="3"/>
      <c r="F55" s="3"/>
      <c r="G55" s="3"/>
      <c r="H55" s="3"/>
      <c r="I55" s="3"/>
      <c r="J55" s="3"/>
      <c r="K55" s="139"/>
      <c r="L55" s="139"/>
      <c r="M55" s="33"/>
      <c r="N55" s="33"/>
      <c r="O55" s="3"/>
      <c r="P55" s="3"/>
      <c r="Q55" s="3"/>
      <c r="T55" s="3"/>
      <c r="V55" s="3"/>
    </row>
    <row r="56">
      <c r="A56" s="3"/>
      <c r="B56" s="3"/>
      <c r="C56" s="3"/>
      <c r="D56" s="3"/>
      <c r="E56" s="3"/>
      <c r="F56" s="3"/>
      <c r="G56" s="3"/>
      <c r="H56" s="3"/>
      <c r="I56" s="3"/>
      <c r="J56" s="3"/>
      <c r="K56" s="139"/>
      <c r="L56" s="139"/>
      <c r="M56" s="33"/>
      <c r="N56" s="33"/>
      <c r="O56" s="3"/>
      <c r="P56" s="3"/>
      <c r="Q56" s="3"/>
      <c r="T56" s="3"/>
      <c r="V56" s="3"/>
    </row>
    <row r="57">
      <c r="A57" s="3"/>
      <c r="B57" s="3"/>
      <c r="C57" s="3"/>
      <c r="D57" s="3"/>
      <c r="E57" s="3"/>
      <c r="F57" s="3"/>
      <c r="G57" s="3"/>
      <c r="H57" s="3"/>
      <c r="I57" s="3"/>
      <c r="J57" s="3"/>
      <c r="K57" s="139"/>
      <c r="L57" s="232"/>
      <c r="M57" s="232"/>
      <c r="N57" s="232"/>
      <c r="O57" s="3"/>
      <c r="P57" s="3"/>
      <c r="Q57" s="3"/>
      <c r="T57" s="3"/>
      <c r="V57" s="3"/>
    </row>
    <row r="58">
      <c r="A58" s="3"/>
      <c r="B58" s="3"/>
      <c r="C58" s="3"/>
      <c r="D58" s="3"/>
      <c r="E58" s="3"/>
      <c r="F58" s="3"/>
      <c r="G58" s="3"/>
      <c r="H58" s="3"/>
      <c r="I58" s="3"/>
      <c r="J58" s="3"/>
      <c r="K58" s="139"/>
      <c r="L58" s="139"/>
      <c r="M58" s="33"/>
      <c r="N58" s="33"/>
      <c r="O58" s="3"/>
      <c r="P58" s="3"/>
      <c r="Q58" s="3"/>
      <c r="T58" s="3"/>
      <c r="V58" s="3"/>
    </row>
    <row r="59">
      <c r="A59" s="3"/>
      <c r="B59" s="3"/>
      <c r="C59" s="3"/>
      <c r="D59" s="3"/>
      <c r="E59" s="3"/>
      <c r="F59" s="3"/>
      <c r="G59" s="3"/>
      <c r="H59" s="3"/>
      <c r="I59" s="3"/>
      <c r="J59" s="3"/>
      <c r="K59" s="139"/>
      <c r="L59" s="139"/>
      <c r="M59" s="33"/>
      <c r="N59" s="33"/>
      <c r="O59" s="3"/>
      <c r="P59" s="3"/>
      <c r="Q59" s="3"/>
      <c r="T59" s="3"/>
      <c r="V59" s="3"/>
    </row>
    <row r="60">
      <c r="A60" s="3"/>
      <c r="B60" s="3"/>
      <c r="C60" s="3"/>
      <c r="D60" s="3"/>
      <c r="E60" s="3"/>
      <c r="F60" s="3"/>
      <c r="G60" s="3"/>
      <c r="H60" s="3"/>
      <c r="I60" s="3"/>
      <c r="J60" s="3"/>
      <c r="K60" s="139"/>
      <c r="L60" s="139"/>
      <c r="M60" s="3"/>
      <c r="N60" s="3"/>
      <c r="O60" s="3"/>
      <c r="P60" s="3"/>
      <c r="Q60" s="3"/>
      <c r="T60" s="3"/>
      <c r="V60" s="3"/>
    </row>
    <row r="61">
      <c r="A61" s="3"/>
      <c r="B61" s="3"/>
      <c r="C61" s="3"/>
      <c r="D61" s="3"/>
      <c r="E61" s="3"/>
      <c r="F61" s="3"/>
      <c r="G61" s="3"/>
      <c r="H61" s="3"/>
      <c r="I61" s="3"/>
      <c r="J61" s="3"/>
      <c r="K61" s="3"/>
      <c r="L61" s="3"/>
      <c r="M61" s="3"/>
      <c r="N61" s="3"/>
      <c r="O61" s="3"/>
      <c r="P61" s="3"/>
      <c r="Q61" s="3"/>
      <c r="T61" s="3"/>
      <c r="V61" s="3"/>
    </row>
    <row r="62">
      <c r="A62" s="3"/>
      <c r="B62" s="3"/>
      <c r="C62" s="3"/>
      <c r="D62" s="3"/>
      <c r="E62" s="3"/>
      <c r="F62" s="3"/>
      <c r="G62" s="3"/>
      <c r="H62" s="3"/>
      <c r="I62" s="3"/>
      <c r="J62" s="3"/>
      <c r="K62" s="3"/>
      <c r="L62" s="3"/>
      <c r="M62" s="3"/>
      <c r="N62" s="3"/>
      <c r="O62" s="3"/>
      <c r="P62" s="3"/>
      <c r="Q62" s="3"/>
      <c r="T62" s="3"/>
      <c r="V62" s="3"/>
    </row>
    <row r="63">
      <c r="A63" s="3"/>
      <c r="B63" s="3"/>
      <c r="C63" s="3"/>
      <c r="D63" s="3"/>
      <c r="E63" s="3"/>
      <c r="F63" s="3"/>
      <c r="G63" s="3"/>
      <c r="H63" s="3"/>
      <c r="I63" s="3"/>
      <c r="J63" s="3"/>
      <c r="K63" s="3"/>
      <c r="L63" s="3"/>
      <c r="M63" s="3"/>
      <c r="N63" s="3"/>
      <c r="O63" s="3"/>
      <c r="P63" s="3"/>
      <c r="Q63" s="3"/>
      <c r="T63" s="3"/>
      <c r="V63" s="3"/>
    </row>
    <row r="64">
      <c r="A64" s="3"/>
      <c r="B64" s="3"/>
      <c r="C64" s="3"/>
      <c r="D64" s="3"/>
      <c r="E64" s="3"/>
      <c r="F64" s="3"/>
      <c r="G64" s="3"/>
      <c r="H64" s="3"/>
      <c r="I64" s="3"/>
      <c r="J64" s="3"/>
      <c r="K64" s="3"/>
      <c r="L64" s="3"/>
      <c r="M64" s="3"/>
      <c r="N64" s="3"/>
      <c r="O64" s="3"/>
      <c r="P64" s="3"/>
      <c r="Q64" s="3"/>
      <c r="T64" s="3"/>
      <c r="V64" s="3"/>
    </row>
    <row r="65">
      <c r="A65" s="3"/>
      <c r="B65" s="3"/>
      <c r="C65" s="3"/>
      <c r="D65" s="3"/>
      <c r="E65" s="3"/>
      <c r="F65" s="3"/>
      <c r="G65" s="3"/>
      <c r="H65" s="3"/>
      <c r="I65" s="3"/>
      <c r="J65" s="3"/>
      <c r="K65" s="3"/>
      <c r="L65" s="3"/>
      <c r="M65" s="3"/>
      <c r="N65" s="3"/>
      <c r="O65" s="3"/>
      <c r="P65" s="3"/>
      <c r="Q65" s="3"/>
      <c r="T65" s="3"/>
      <c r="V65" s="3"/>
    </row>
    <row r="66">
      <c r="A66" s="3"/>
      <c r="B66" s="3"/>
      <c r="C66" s="3"/>
      <c r="D66" s="3"/>
      <c r="E66" s="3"/>
      <c r="F66" s="3"/>
      <c r="G66" s="3"/>
      <c r="H66" s="3"/>
      <c r="I66" s="3"/>
      <c r="J66" s="3"/>
      <c r="K66" s="3"/>
      <c r="L66" s="3"/>
      <c r="M66" s="3"/>
      <c r="N66" s="3"/>
      <c r="O66" s="3"/>
      <c r="P66" s="3"/>
      <c r="Q66" s="3"/>
      <c r="T66" s="3"/>
      <c r="V66" s="3"/>
    </row>
    <row r="67">
      <c r="A67" s="3"/>
      <c r="B67" s="3"/>
      <c r="C67" s="3"/>
      <c r="D67" s="3"/>
      <c r="E67" s="3"/>
      <c r="F67" s="3"/>
      <c r="G67" s="3"/>
      <c r="H67" s="3"/>
      <c r="I67" s="3"/>
      <c r="J67" s="3"/>
      <c r="K67" s="3"/>
      <c r="L67" s="3"/>
      <c r="M67" s="3"/>
      <c r="N67" s="3"/>
      <c r="O67" s="3"/>
      <c r="P67" s="3"/>
      <c r="Q67" s="3"/>
      <c r="T67" s="3"/>
      <c r="V67" s="3"/>
    </row>
    <row r="68">
      <c r="A68" s="3"/>
      <c r="B68" s="3"/>
      <c r="C68" s="3"/>
      <c r="D68" s="3"/>
      <c r="E68" s="3"/>
      <c r="F68" s="3"/>
      <c r="G68" s="3"/>
      <c r="H68" s="3"/>
      <c r="I68" s="3"/>
      <c r="J68" s="3"/>
      <c r="K68" s="3"/>
      <c r="L68" s="3"/>
      <c r="M68" s="3"/>
      <c r="N68" s="3"/>
      <c r="O68" s="3"/>
      <c r="P68" s="3"/>
      <c r="Q68" s="3"/>
      <c r="T68" s="3"/>
      <c r="V68" s="3"/>
    </row>
    <row r="69">
      <c r="A69" s="3"/>
      <c r="B69" s="3"/>
      <c r="C69" s="3"/>
      <c r="D69" s="3"/>
      <c r="E69" s="3"/>
      <c r="F69" s="3"/>
      <c r="G69" s="3"/>
      <c r="H69" s="3"/>
      <c r="I69" s="3"/>
      <c r="J69" s="3"/>
      <c r="K69" s="3"/>
      <c r="L69" s="3"/>
      <c r="M69" s="3"/>
      <c r="N69" s="3"/>
      <c r="O69" s="3"/>
      <c r="P69" s="3"/>
      <c r="Q69" s="3"/>
      <c r="T69" s="3"/>
      <c r="V69" s="3"/>
    </row>
    <row r="70">
      <c r="A70" s="3"/>
      <c r="B70" s="3"/>
      <c r="C70" s="3"/>
      <c r="D70" s="3"/>
      <c r="E70" s="3"/>
      <c r="F70" s="3"/>
      <c r="G70" s="3"/>
      <c r="H70" s="3"/>
      <c r="I70" s="3"/>
      <c r="J70" s="3"/>
      <c r="K70" s="3"/>
      <c r="L70" s="3"/>
      <c r="M70" s="3"/>
      <c r="N70" s="3"/>
      <c r="O70" s="3"/>
      <c r="P70" s="3"/>
      <c r="Q70" s="3"/>
      <c r="T70" s="3"/>
      <c r="V70" s="3"/>
    </row>
    <row r="71">
      <c r="A71" s="3"/>
      <c r="B71" s="3"/>
      <c r="C71" s="3"/>
      <c r="D71" s="3"/>
      <c r="E71" s="3"/>
      <c r="F71" s="3"/>
      <c r="G71" s="3"/>
      <c r="H71" s="3"/>
      <c r="I71" s="3"/>
      <c r="J71" s="3"/>
      <c r="K71" s="3"/>
      <c r="L71" s="3"/>
      <c r="M71" s="3"/>
      <c r="N71" s="3"/>
      <c r="O71" s="3"/>
      <c r="P71" s="3"/>
      <c r="Q71" s="3"/>
      <c r="T71" s="3"/>
      <c r="V71" s="3"/>
    </row>
    <row r="72">
      <c r="A72" s="3"/>
      <c r="B72" s="3"/>
      <c r="C72" s="3"/>
      <c r="D72" s="3"/>
      <c r="E72" s="3"/>
      <c r="F72" s="3"/>
      <c r="G72" s="3"/>
      <c r="H72" s="3"/>
      <c r="I72" s="3"/>
      <c r="J72" s="3"/>
      <c r="K72" s="3"/>
      <c r="L72" s="3"/>
      <c r="M72" s="3"/>
      <c r="N72" s="3"/>
      <c r="O72" s="3"/>
      <c r="P72" s="3"/>
      <c r="Q72" s="3"/>
      <c r="T72" s="3"/>
      <c r="V72" s="3"/>
    </row>
    <row r="73">
      <c r="A73" s="3"/>
      <c r="B73" s="3"/>
      <c r="C73" s="3"/>
      <c r="D73" s="3"/>
      <c r="E73" s="3"/>
      <c r="F73" s="3"/>
      <c r="G73" s="3"/>
      <c r="H73" s="3"/>
      <c r="I73" s="3"/>
      <c r="J73" s="3"/>
      <c r="K73" s="3"/>
      <c r="L73" s="3"/>
      <c r="M73" s="3"/>
      <c r="N73" s="3"/>
      <c r="O73" s="3"/>
      <c r="P73" s="3"/>
      <c r="Q73" s="3"/>
      <c r="T73" s="3"/>
      <c r="V73" s="3"/>
    </row>
    <row r="74">
      <c r="A74" s="3"/>
      <c r="B74" s="3"/>
      <c r="C74" s="3"/>
      <c r="D74" s="3"/>
      <c r="E74" s="3"/>
      <c r="F74" s="3"/>
      <c r="G74" s="3"/>
      <c r="H74" s="3"/>
      <c r="I74" s="3"/>
      <c r="J74" s="3"/>
      <c r="K74" s="3"/>
      <c r="L74" s="3"/>
      <c r="M74" s="3"/>
      <c r="N74" s="3"/>
      <c r="O74" s="3"/>
      <c r="P74" s="3"/>
      <c r="Q74" s="3"/>
      <c r="T74" s="3"/>
      <c r="V74" s="3"/>
    </row>
    <row r="75">
      <c r="A75" s="3"/>
      <c r="B75" s="3"/>
      <c r="C75" s="3"/>
      <c r="D75" s="3"/>
      <c r="E75" s="3"/>
      <c r="F75" s="3"/>
      <c r="G75" s="3"/>
      <c r="H75" s="3"/>
      <c r="I75" s="3"/>
      <c r="J75" s="3"/>
      <c r="K75" s="3"/>
      <c r="L75" s="3"/>
      <c r="M75" s="3"/>
      <c r="N75" s="3"/>
      <c r="O75" s="3"/>
      <c r="P75" s="3"/>
      <c r="Q75" s="3"/>
      <c r="T75" s="3"/>
      <c r="V75" s="3"/>
    </row>
    <row r="76">
      <c r="A76" s="3"/>
      <c r="B76" s="3"/>
      <c r="C76" s="3"/>
      <c r="D76" s="3"/>
      <c r="E76" s="3"/>
      <c r="F76" s="3"/>
      <c r="G76" s="3"/>
      <c r="H76" s="3"/>
      <c r="I76" s="3"/>
      <c r="J76" s="3"/>
      <c r="K76" s="3"/>
      <c r="L76" s="3"/>
      <c r="M76" s="3"/>
      <c r="N76" s="3"/>
      <c r="O76" s="3"/>
      <c r="P76" s="3"/>
      <c r="Q76" s="3"/>
      <c r="T76" s="3"/>
      <c r="V76" s="3"/>
    </row>
    <row r="77">
      <c r="A77" s="3"/>
      <c r="B77" s="3"/>
      <c r="C77" s="3"/>
      <c r="D77" s="3"/>
      <c r="E77" s="3"/>
      <c r="F77" s="3"/>
      <c r="G77" s="3"/>
      <c r="H77" s="3"/>
      <c r="I77" s="3"/>
      <c r="J77" s="3"/>
      <c r="K77" s="3"/>
      <c r="L77" s="3"/>
      <c r="M77" s="3"/>
      <c r="N77" s="3"/>
      <c r="O77" s="3"/>
      <c r="P77" s="3"/>
      <c r="Q77" s="3"/>
      <c r="T77" s="3"/>
      <c r="V77" s="3"/>
    </row>
    <row r="78">
      <c r="A78" s="3"/>
      <c r="B78" s="3"/>
      <c r="C78" s="3"/>
      <c r="D78" s="3"/>
      <c r="E78" s="3"/>
      <c r="F78" s="3"/>
      <c r="G78" s="3"/>
      <c r="H78" s="3"/>
      <c r="I78" s="3"/>
      <c r="J78" s="3"/>
      <c r="K78" s="3"/>
      <c r="L78" s="3"/>
      <c r="M78" s="3"/>
      <c r="N78" s="3"/>
      <c r="O78" s="3"/>
      <c r="P78" s="3"/>
      <c r="Q78" s="3"/>
      <c r="T78" s="3"/>
      <c r="V78" s="3"/>
    </row>
    <row r="79">
      <c r="A79" s="3"/>
      <c r="B79" s="3"/>
      <c r="C79" s="3"/>
      <c r="D79" s="3"/>
      <c r="E79" s="3"/>
      <c r="F79" s="3"/>
      <c r="G79" s="3"/>
      <c r="H79" s="3"/>
      <c r="I79" s="3"/>
      <c r="J79" s="3"/>
      <c r="K79" s="3"/>
      <c r="L79" s="3"/>
      <c r="M79" s="3"/>
      <c r="N79" s="3"/>
      <c r="O79" s="3"/>
      <c r="P79" s="3"/>
      <c r="Q79" s="3"/>
      <c r="T79" s="3"/>
      <c r="V79" s="3"/>
    </row>
    <row r="80">
      <c r="A80" s="3"/>
      <c r="B80" s="3"/>
      <c r="C80" s="3"/>
      <c r="D80" s="3"/>
      <c r="E80" s="3"/>
      <c r="F80" s="3"/>
      <c r="G80" s="3"/>
      <c r="H80" s="3"/>
      <c r="I80" s="3"/>
      <c r="J80" s="3"/>
      <c r="K80" s="3"/>
      <c r="L80" s="3"/>
      <c r="M80" s="3"/>
      <c r="N80" s="3"/>
      <c r="O80" s="3"/>
      <c r="P80" s="3"/>
      <c r="Q80" s="3"/>
      <c r="T80" s="3"/>
      <c r="V80" s="3"/>
    </row>
    <row r="81">
      <c r="A81" s="3"/>
      <c r="B81" s="3"/>
      <c r="C81" s="3"/>
      <c r="D81" s="3"/>
      <c r="E81" s="3"/>
      <c r="F81" s="3"/>
      <c r="G81" s="3"/>
      <c r="H81" s="3"/>
      <c r="I81" s="3"/>
      <c r="J81" s="3"/>
      <c r="K81" s="3"/>
      <c r="L81" s="3"/>
      <c r="M81" s="3"/>
      <c r="N81" s="3"/>
      <c r="O81" s="3"/>
      <c r="P81" s="3"/>
      <c r="Q81" s="3"/>
      <c r="T81" s="3"/>
      <c r="V81" s="3"/>
    </row>
    <row r="82">
      <c r="A82" s="3"/>
      <c r="B82" s="3"/>
      <c r="C82" s="3"/>
      <c r="D82" s="3"/>
      <c r="E82" s="3"/>
      <c r="F82" s="3"/>
      <c r="G82" s="3"/>
      <c r="H82" s="3"/>
      <c r="I82" s="3"/>
      <c r="J82" s="3"/>
      <c r="K82" s="3"/>
      <c r="L82" s="3"/>
      <c r="M82" s="3"/>
      <c r="N82" s="3"/>
      <c r="O82" s="3"/>
      <c r="P82" s="3"/>
      <c r="Q82" s="3"/>
      <c r="T82" s="3"/>
      <c r="V82" s="3"/>
    </row>
    <row r="83">
      <c r="A83" s="3"/>
      <c r="B83" s="3"/>
      <c r="C83" s="3"/>
      <c r="D83" s="3"/>
      <c r="E83" s="3"/>
      <c r="F83" s="3"/>
      <c r="G83" s="3"/>
      <c r="H83" s="3"/>
      <c r="I83" s="3"/>
      <c r="J83" s="3"/>
      <c r="K83" s="3"/>
      <c r="L83" s="3"/>
      <c r="M83" s="3"/>
      <c r="N83" s="3"/>
      <c r="O83" s="3"/>
      <c r="P83" s="3"/>
      <c r="Q83" s="3"/>
      <c r="T83" s="3"/>
      <c r="V83" s="3"/>
    </row>
    <row r="84">
      <c r="A84" s="3"/>
      <c r="B84" s="3"/>
      <c r="C84" s="3"/>
      <c r="D84" s="3"/>
      <c r="E84" s="3"/>
      <c r="F84" s="3"/>
      <c r="G84" s="3"/>
      <c r="H84" s="3"/>
      <c r="I84" s="3"/>
      <c r="J84" s="3"/>
      <c r="K84" s="3"/>
      <c r="L84" s="3"/>
      <c r="M84" s="3"/>
      <c r="N84" s="3"/>
      <c r="O84" s="3"/>
      <c r="P84" s="3"/>
      <c r="Q84" s="3"/>
      <c r="T84" s="3"/>
      <c r="V84" s="3"/>
    </row>
    <row r="85">
      <c r="A85" s="3"/>
      <c r="B85" s="3"/>
      <c r="C85" s="3"/>
      <c r="D85" s="3"/>
      <c r="E85" s="3"/>
      <c r="F85" s="3"/>
      <c r="G85" s="3"/>
      <c r="H85" s="3"/>
      <c r="I85" s="3"/>
      <c r="J85" s="3"/>
      <c r="K85" s="3"/>
      <c r="L85" s="3"/>
      <c r="M85" s="3"/>
      <c r="N85" s="3"/>
      <c r="O85" s="3"/>
      <c r="P85" s="3"/>
      <c r="Q85" s="3"/>
      <c r="T85" s="3"/>
      <c r="V85" s="3"/>
    </row>
    <row r="86">
      <c r="A86" s="3"/>
      <c r="B86" s="3"/>
      <c r="C86" s="3"/>
      <c r="D86" s="3"/>
      <c r="E86" s="3"/>
      <c r="F86" s="3"/>
      <c r="G86" s="3"/>
      <c r="H86" s="3"/>
      <c r="I86" s="3"/>
      <c r="J86" s="3"/>
      <c r="K86" s="3"/>
      <c r="L86" s="3"/>
      <c r="M86" s="3"/>
      <c r="N86" s="3"/>
      <c r="O86" s="3"/>
      <c r="P86" s="3"/>
      <c r="Q86" s="3"/>
      <c r="T86" s="3"/>
      <c r="V86" s="3"/>
    </row>
    <row r="87">
      <c r="A87" s="3"/>
      <c r="B87" s="3"/>
      <c r="C87" s="3"/>
      <c r="D87" s="3"/>
      <c r="E87" s="3"/>
      <c r="F87" s="3"/>
      <c r="G87" s="3"/>
      <c r="H87" s="3"/>
      <c r="I87" s="3"/>
      <c r="J87" s="3"/>
      <c r="K87" s="3"/>
      <c r="L87" s="3"/>
      <c r="M87" s="3"/>
      <c r="N87" s="3"/>
      <c r="O87" s="3"/>
      <c r="P87" s="3"/>
      <c r="Q87" s="3"/>
      <c r="T87" s="3"/>
      <c r="V87" s="3"/>
    </row>
    <row r="88">
      <c r="A88" s="3"/>
      <c r="B88" s="3"/>
      <c r="C88" s="3"/>
      <c r="D88" s="3"/>
      <c r="E88" s="3"/>
      <c r="F88" s="3"/>
      <c r="G88" s="3"/>
      <c r="H88" s="3"/>
      <c r="I88" s="3"/>
      <c r="J88" s="3"/>
      <c r="K88" s="3"/>
      <c r="L88" s="3"/>
      <c r="M88" s="3"/>
      <c r="N88" s="3"/>
      <c r="O88" s="3"/>
      <c r="P88" s="3"/>
      <c r="Q88" s="3"/>
      <c r="T88" s="3"/>
      <c r="V88" s="3"/>
    </row>
    <row r="89">
      <c r="A89" s="3"/>
      <c r="B89" s="3"/>
      <c r="C89" s="3"/>
      <c r="D89" s="3"/>
      <c r="E89" s="3"/>
      <c r="F89" s="3"/>
      <c r="G89" s="3"/>
      <c r="H89" s="3"/>
      <c r="I89" s="3"/>
      <c r="J89" s="3"/>
      <c r="K89" s="3"/>
      <c r="L89" s="3"/>
      <c r="M89" s="3"/>
      <c r="N89" s="3"/>
      <c r="O89" s="3"/>
      <c r="P89" s="3"/>
      <c r="Q89" s="3"/>
      <c r="T89" s="3"/>
      <c r="V89" s="3"/>
    </row>
    <row r="90">
      <c r="A90" s="3"/>
      <c r="B90" s="3"/>
      <c r="C90" s="3"/>
      <c r="D90" s="3"/>
      <c r="E90" s="3"/>
      <c r="F90" s="3"/>
      <c r="G90" s="3"/>
      <c r="H90" s="3"/>
      <c r="I90" s="3"/>
      <c r="J90" s="3"/>
      <c r="K90" s="3"/>
      <c r="L90" s="3"/>
      <c r="M90" s="3"/>
      <c r="N90" s="3"/>
      <c r="O90" s="3"/>
      <c r="P90" s="3"/>
      <c r="Q90" s="3"/>
      <c r="T90" s="3"/>
      <c r="V90" s="3"/>
    </row>
    <row r="91">
      <c r="A91" s="3"/>
      <c r="B91" s="3"/>
      <c r="C91" s="3"/>
      <c r="D91" s="3"/>
      <c r="E91" s="3"/>
      <c r="F91" s="3"/>
      <c r="G91" s="3"/>
      <c r="H91" s="3"/>
      <c r="I91" s="3"/>
      <c r="J91" s="3"/>
      <c r="K91" s="3"/>
      <c r="L91" s="3"/>
      <c r="M91" s="3"/>
      <c r="N91" s="3"/>
      <c r="O91" s="3"/>
      <c r="P91" s="3"/>
      <c r="Q91" s="3"/>
      <c r="T91" s="3"/>
      <c r="V91" s="3"/>
    </row>
    <row r="92">
      <c r="A92" s="3"/>
      <c r="B92" s="3"/>
      <c r="C92" s="3"/>
      <c r="D92" s="3"/>
      <c r="E92" s="3"/>
      <c r="F92" s="3"/>
      <c r="G92" s="3"/>
      <c r="H92" s="3"/>
      <c r="I92" s="3"/>
      <c r="J92" s="3"/>
      <c r="K92" s="3"/>
      <c r="L92" s="3"/>
      <c r="M92" s="3"/>
      <c r="N92" s="3"/>
      <c r="O92" s="3"/>
      <c r="P92" s="3"/>
      <c r="Q92" s="3"/>
      <c r="T92" s="3"/>
      <c r="V92" s="3"/>
    </row>
    <row r="93">
      <c r="A93" s="3"/>
      <c r="B93" s="3"/>
      <c r="C93" s="3"/>
      <c r="D93" s="3"/>
      <c r="E93" s="3"/>
      <c r="F93" s="3"/>
      <c r="G93" s="3"/>
      <c r="H93" s="3"/>
      <c r="I93" s="3"/>
      <c r="J93" s="3"/>
      <c r="K93" s="3"/>
      <c r="L93" s="3"/>
      <c r="M93" s="3"/>
      <c r="N93" s="3"/>
      <c r="O93" s="3"/>
      <c r="P93" s="3"/>
      <c r="Q93" s="3"/>
      <c r="T93" s="3"/>
      <c r="V93" s="3"/>
    </row>
    <row r="94">
      <c r="A94" s="3"/>
      <c r="B94" s="3"/>
      <c r="C94" s="3"/>
      <c r="D94" s="3"/>
      <c r="E94" s="3"/>
      <c r="F94" s="3"/>
      <c r="G94" s="3"/>
      <c r="H94" s="3"/>
      <c r="I94" s="3"/>
      <c r="J94" s="3"/>
      <c r="K94" s="3"/>
      <c r="L94" s="3"/>
      <c r="M94" s="3"/>
      <c r="N94" s="3"/>
      <c r="O94" s="3"/>
      <c r="P94" s="3"/>
      <c r="Q94" s="3"/>
      <c r="T94" s="3"/>
      <c r="V94" s="3"/>
    </row>
    <row r="95">
      <c r="A95" s="3"/>
      <c r="B95" s="3"/>
      <c r="C95" s="3"/>
      <c r="D95" s="3"/>
      <c r="E95" s="3"/>
      <c r="F95" s="3"/>
      <c r="G95" s="3"/>
      <c r="H95" s="3"/>
      <c r="I95" s="3"/>
      <c r="J95" s="3"/>
      <c r="K95" s="3"/>
      <c r="L95" s="3"/>
      <c r="M95" s="3"/>
      <c r="N95" s="3"/>
      <c r="O95" s="3"/>
      <c r="P95" s="3"/>
      <c r="Q95" s="3"/>
      <c r="T95" s="3"/>
      <c r="V95" s="3"/>
    </row>
    <row r="96">
      <c r="A96" s="3"/>
      <c r="B96" s="3"/>
      <c r="C96" s="3"/>
      <c r="D96" s="3"/>
      <c r="E96" s="3"/>
      <c r="F96" s="3"/>
      <c r="G96" s="3"/>
      <c r="H96" s="3"/>
      <c r="I96" s="3"/>
      <c r="J96" s="3"/>
      <c r="K96" s="3"/>
      <c r="L96" s="3"/>
      <c r="M96" s="3"/>
      <c r="N96" s="3"/>
      <c r="O96" s="3"/>
      <c r="P96" s="3"/>
      <c r="Q96" s="3"/>
      <c r="T96" s="3"/>
      <c r="V96" s="3"/>
    </row>
    <row r="97">
      <c r="A97" s="3"/>
      <c r="B97" s="3"/>
      <c r="C97" s="3"/>
      <c r="D97" s="3"/>
      <c r="E97" s="3"/>
      <c r="F97" s="3"/>
      <c r="G97" s="3"/>
      <c r="H97" s="3"/>
      <c r="I97" s="3"/>
      <c r="J97" s="3"/>
      <c r="K97" s="3"/>
      <c r="L97" s="3"/>
      <c r="M97" s="3"/>
      <c r="N97" s="3"/>
      <c r="O97" s="3"/>
      <c r="P97" s="3"/>
      <c r="Q97" s="3"/>
      <c r="T97" s="3"/>
      <c r="V97" s="3"/>
    </row>
    <row r="98">
      <c r="A98" s="3"/>
      <c r="B98" s="3"/>
      <c r="C98" s="3"/>
      <c r="D98" s="3"/>
      <c r="E98" s="3"/>
      <c r="F98" s="3"/>
      <c r="G98" s="3"/>
      <c r="H98" s="3"/>
      <c r="I98" s="3"/>
      <c r="J98" s="3"/>
      <c r="K98" s="3"/>
      <c r="L98" s="3"/>
      <c r="M98" s="3"/>
      <c r="N98" s="3"/>
      <c r="O98" s="3"/>
      <c r="P98" s="3"/>
      <c r="Q98" s="3"/>
      <c r="T98" s="3"/>
      <c r="V98" s="3"/>
    </row>
    <row r="99">
      <c r="A99" s="3"/>
      <c r="B99" s="3"/>
      <c r="C99" s="3"/>
      <c r="D99" s="3"/>
      <c r="E99" s="3"/>
      <c r="F99" s="3"/>
      <c r="G99" s="3"/>
      <c r="H99" s="3"/>
      <c r="I99" s="3"/>
      <c r="J99" s="3"/>
      <c r="K99" s="3"/>
      <c r="L99" s="3"/>
      <c r="M99" s="3"/>
      <c r="N99" s="3"/>
      <c r="O99" s="3"/>
      <c r="P99" s="3"/>
      <c r="Q99" s="3"/>
      <c r="T99" s="3"/>
      <c r="V99" s="3"/>
    </row>
    <row r="100">
      <c r="A100" s="3"/>
      <c r="B100" s="3"/>
      <c r="C100" s="3"/>
      <c r="D100" s="3"/>
      <c r="E100" s="3"/>
      <c r="F100" s="3"/>
      <c r="G100" s="3"/>
      <c r="H100" s="3"/>
      <c r="I100" s="3"/>
      <c r="J100" s="3"/>
      <c r="K100" s="3"/>
      <c r="L100" s="3"/>
      <c r="M100" s="3"/>
      <c r="N100" s="3"/>
      <c r="O100" s="3"/>
      <c r="P100" s="3"/>
      <c r="Q100" s="3"/>
      <c r="T100" s="3"/>
      <c r="V100" s="3"/>
    </row>
    <row r="101">
      <c r="A101" s="3"/>
      <c r="B101" s="3"/>
      <c r="C101" s="3"/>
      <c r="D101" s="3"/>
      <c r="E101" s="3"/>
      <c r="F101" s="3"/>
      <c r="G101" s="3"/>
      <c r="H101" s="3"/>
      <c r="I101" s="3"/>
      <c r="J101" s="3"/>
      <c r="K101" s="3"/>
      <c r="L101" s="3"/>
      <c r="M101" s="3"/>
      <c r="N101" s="3"/>
      <c r="O101" s="3"/>
      <c r="P101" s="3"/>
      <c r="Q101" s="3"/>
      <c r="T101" s="3"/>
      <c r="V101" s="3"/>
    </row>
    <row r="102">
      <c r="A102" s="3"/>
      <c r="B102" s="3"/>
      <c r="C102" s="3"/>
      <c r="D102" s="3"/>
      <c r="E102" s="3"/>
      <c r="F102" s="3"/>
      <c r="G102" s="3"/>
      <c r="H102" s="3"/>
      <c r="I102" s="3"/>
      <c r="J102" s="3"/>
      <c r="K102" s="3"/>
      <c r="L102" s="3"/>
      <c r="M102" s="3"/>
      <c r="N102" s="3"/>
      <c r="O102" s="3"/>
      <c r="P102" s="3"/>
      <c r="Q102" s="3"/>
      <c r="T102" s="3"/>
      <c r="V102" s="3"/>
    </row>
    <row r="103">
      <c r="A103" s="3"/>
      <c r="B103" s="3"/>
      <c r="C103" s="3"/>
      <c r="D103" s="3"/>
      <c r="E103" s="3"/>
      <c r="F103" s="3"/>
      <c r="G103" s="3"/>
      <c r="H103" s="3"/>
      <c r="I103" s="3"/>
      <c r="J103" s="3"/>
      <c r="K103" s="3"/>
      <c r="L103" s="3"/>
      <c r="M103" s="3"/>
      <c r="N103" s="3"/>
      <c r="O103" s="3"/>
      <c r="P103" s="3"/>
      <c r="Q103" s="3"/>
      <c r="T103" s="3"/>
      <c r="V103" s="3"/>
    </row>
    <row r="104">
      <c r="A104" s="3"/>
      <c r="B104" s="3"/>
      <c r="C104" s="3"/>
      <c r="D104" s="3"/>
      <c r="E104" s="3"/>
      <c r="F104" s="3"/>
      <c r="G104" s="3"/>
      <c r="H104" s="3"/>
      <c r="I104" s="3"/>
      <c r="J104" s="3"/>
      <c r="K104" s="3"/>
      <c r="L104" s="3"/>
      <c r="M104" s="3"/>
      <c r="N104" s="3"/>
      <c r="O104" s="3"/>
      <c r="P104" s="3"/>
      <c r="Q104" s="3"/>
      <c r="T104" s="3"/>
      <c r="V104" s="3"/>
    </row>
    <row r="105">
      <c r="A105" s="3"/>
      <c r="B105" s="3"/>
      <c r="C105" s="3"/>
      <c r="D105" s="3"/>
      <c r="E105" s="3"/>
      <c r="F105" s="3"/>
      <c r="G105" s="3"/>
      <c r="H105" s="3"/>
      <c r="I105" s="3"/>
      <c r="J105" s="3"/>
      <c r="K105" s="3"/>
      <c r="L105" s="3"/>
      <c r="M105" s="3"/>
      <c r="N105" s="3"/>
      <c r="O105" s="3"/>
      <c r="P105" s="3"/>
      <c r="Q105" s="3"/>
      <c r="T105" s="3"/>
      <c r="V105" s="3"/>
    </row>
    <row r="106">
      <c r="A106" s="3"/>
      <c r="B106" s="3"/>
      <c r="C106" s="3"/>
      <c r="D106" s="3"/>
      <c r="E106" s="3"/>
      <c r="F106" s="3"/>
      <c r="G106" s="3"/>
      <c r="H106" s="3"/>
      <c r="I106" s="3"/>
      <c r="J106" s="3"/>
      <c r="K106" s="3"/>
      <c r="L106" s="3"/>
      <c r="M106" s="3"/>
      <c r="N106" s="3"/>
      <c r="O106" s="3"/>
      <c r="P106" s="3"/>
      <c r="Q106" s="3"/>
      <c r="T106" s="3"/>
      <c r="V106" s="3"/>
    </row>
    <row r="107">
      <c r="A107" s="3"/>
      <c r="B107" s="3"/>
      <c r="C107" s="3"/>
      <c r="D107" s="3"/>
      <c r="E107" s="3"/>
      <c r="F107" s="3"/>
      <c r="G107" s="3"/>
      <c r="H107" s="3"/>
      <c r="I107" s="3"/>
      <c r="J107" s="3"/>
      <c r="K107" s="3"/>
      <c r="L107" s="3"/>
      <c r="M107" s="3"/>
      <c r="N107" s="3"/>
      <c r="O107" s="3"/>
      <c r="P107" s="3"/>
      <c r="Q107" s="3"/>
      <c r="T107" s="3"/>
      <c r="V107" s="3"/>
    </row>
    <row r="108">
      <c r="A108" s="3"/>
      <c r="B108" s="3"/>
      <c r="C108" s="3"/>
      <c r="D108" s="3"/>
      <c r="E108" s="3"/>
      <c r="F108" s="3"/>
      <c r="G108" s="3"/>
      <c r="H108" s="3"/>
      <c r="I108" s="3"/>
      <c r="J108" s="3"/>
      <c r="K108" s="3"/>
      <c r="L108" s="3"/>
      <c r="M108" s="3"/>
      <c r="N108" s="3"/>
      <c r="O108" s="3"/>
      <c r="P108" s="3"/>
      <c r="Q108" s="3"/>
      <c r="T108" s="3"/>
      <c r="V108" s="3"/>
    </row>
    <row r="109">
      <c r="A109" s="3"/>
      <c r="B109" s="3"/>
      <c r="C109" s="3"/>
      <c r="D109" s="3"/>
      <c r="E109" s="3"/>
      <c r="F109" s="3"/>
      <c r="G109" s="3"/>
      <c r="H109" s="3"/>
      <c r="I109" s="3"/>
      <c r="J109" s="3"/>
      <c r="K109" s="3"/>
      <c r="L109" s="3"/>
      <c r="M109" s="3"/>
      <c r="N109" s="3"/>
      <c r="O109" s="3"/>
      <c r="P109" s="3"/>
      <c r="Q109" s="3"/>
      <c r="T109" s="3"/>
      <c r="V109" s="3"/>
    </row>
    <row r="110">
      <c r="A110" s="3"/>
      <c r="B110" s="3"/>
      <c r="C110" s="3"/>
      <c r="D110" s="3"/>
      <c r="E110" s="3"/>
      <c r="F110" s="3"/>
      <c r="G110" s="3"/>
      <c r="H110" s="3"/>
      <c r="I110" s="3"/>
      <c r="J110" s="3"/>
      <c r="K110" s="3"/>
      <c r="L110" s="3"/>
      <c r="M110" s="3"/>
      <c r="N110" s="3"/>
      <c r="O110" s="3"/>
      <c r="P110" s="3"/>
      <c r="Q110" s="3"/>
      <c r="T110" s="3"/>
      <c r="V110" s="3"/>
    </row>
    <row r="111">
      <c r="A111" s="3"/>
      <c r="B111" s="3"/>
      <c r="C111" s="3"/>
      <c r="D111" s="3"/>
      <c r="E111" s="3"/>
      <c r="F111" s="3"/>
      <c r="G111" s="3"/>
      <c r="H111" s="3"/>
      <c r="I111" s="3"/>
      <c r="J111" s="3"/>
      <c r="K111" s="3"/>
      <c r="L111" s="3"/>
      <c r="M111" s="3"/>
      <c r="N111" s="3"/>
      <c r="O111" s="3"/>
      <c r="P111" s="3"/>
      <c r="Q111" s="3"/>
      <c r="T111" s="3"/>
      <c r="V111" s="3"/>
    </row>
    <row r="112">
      <c r="A112" s="3"/>
      <c r="B112" s="3"/>
      <c r="C112" s="3"/>
      <c r="D112" s="3"/>
      <c r="E112" s="3"/>
      <c r="F112" s="3"/>
      <c r="G112" s="3"/>
      <c r="H112" s="3"/>
      <c r="I112" s="3"/>
      <c r="J112" s="3"/>
      <c r="K112" s="3"/>
      <c r="L112" s="3"/>
      <c r="M112" s="3"/>
      <c r="N112" s="3"/>
      <c r="O112" s="3"/>
      <c r="P112" s="3"/>
      <c r="Q112" s="3"/>
      <c r="T112" s="3"/>
      <c r="V112" s="3"/>
    </row>
    <row r="113">
      <c r="A113" s="3"/>
      <c r="B113" s="3"/>
      <c r="C113" s="3"/>
      <c r="D113" s="3"/>
      <c r="E113" s="3"/>
      <c r="F113" s="3"/>
      <c r="G113" s="3"/>
      <c r="H113" s="3"/>
      <c r="I113" s="3"/>
      <c r="J113" s="3"/>
      <c r="K113" s="3"/>
      <c r="L113" s="3"/>
      <c r="M113" s="3"/>
      <c r="N113" s="3"/>
      <c r="O113" s="3"/>
      <c r="P113" s="3"/>
      <c r="Q113" s="3"/>
      <c r="T113" s="3"/>
      <c r="V113" s="3"/>
    </row>
    <row r="114">
      <c r="A114" s="3"/>
      <c r="B114" s="3"/>
      <c r="C114" s="3"/>
      <c r="D114" s="3"/>
      <c r="E114" s="3"/>
      <c r="F114" s="3"/>
      <c r="G114" s="3"/>
      <c r="H114" s="3"/>
      <c r="I114" s="3"/>
      <c r="J114" s="3"/>
      <c r="K114" s="3"/>
      <c r="L114" s="3"/>
      <c r="M114" s="3"/>
      <c r="N114" s="3"/>
      <c r="O114" s="3"/>
      <c r="P114" s="3"/>
      <c r="Q114" s="3"/>
      <c r="T114" s="3"/>
      <c r="V114" s="3"/>
    </row>
    <row r="115">
      <c r="A115" s="3"/>
      <c r="B115" s="3"/>
      <c r="C115" s="3"/>
      <c r="D115" s="3"/>
      <c r="E115" s="3"/>
      <c r="F115" s="3"/>
      <c r="G115" s="3"/>
      <c r="H115" s="3"/>
      <c r="I115" s="3"/>
      <c r="J115" s="3"/>
      <c r="K115" s="3"/>
      <c r="L115" s="3"/>
      <c r="M115" s="3"/>
      <c r="N115" s="3"/>
      <c r="O115" s="3"/>
      <c r="P115" s="3"/>
      <c r="Q115" s="3"/>
      <c r="T115" s="3"/>
      <c r="V115" s="3"/>
    </row>
    <row r="116">
      <c r="A116" s="3"/>
      <c r="B116" s="3"/>
      <c r="C116" s="3"/>
      <c r="D116" s="3"/>
      <c r="E116" s="3"/>
      <c r="F116" s="3"/>
      <c r="G116" s="3"/>
      <c r="H116" s="3"/>
      <c r="I116" s="3"/>
      <c r="J116" s="3"/>
      <c r="K116" s="3"/>
      <c r="L116" s="3"/>
      <c r="M116" s="3"/>
      <c r="N116" s="3"/>
      <c r="O116" s="3"/>
      <c r="P116" s="3"/>
      <c r="Q116" s="3"/>
      <c r="T116" s="3"/>
      <c r="V116" s="3"/>
    </row>
    <row r="117">
      <c r="A117" s="3"/>
      <c r="B117" s="3"/>
      <c r="C117" s="3"/>
      <c r="D117" s="3"/>
      <c r="E117" s="3"/>
      <c r="F117" s="3"/>
      <c r="G117" s="3"/>
      <c r="H117" s="3"/>
      <c r="I117" s="3"/>
      <c r="J117" s="3"/>
      <c r="K117" s="3"/>
      <c r="L117" s="3"/>
      <c r="M117" s="3"/>
      <c r="N117" s="3"/>
      <c r="O117" s="3"/>
      <c r="P117" s="3"/>
      <c r="Q117" s="3"/>
      <c r="T117" s="3"/>
      <c r="V117" s="3"/>
    </row>
    <row r="118">
      <c r="A118" s="3"/>
      <c r="B118" s="3"/>
      <c r="C118" s="3"/>
      <c r="D118" s="3"/>
      <c r="E118" s="3"/>
      <c r="F118" s="3"/>
      <c r="G118" s="3"/>
      <c r="H118" s="3"/>
      <c r="I118" s="3"/>
      <c r="J118" s="3"/>
      <c r="K118" s="3"/>
      <c r="L118" s="3"/>
      <c r="M118" s="3"/>
      <c r="N118" s="3"/>
      <c r="O118" s="3"/>
      <c r="P118" s="3"/>
      <c r="Q118" s="3"/>
      <c r="T118" s="3"/>
      <c r="V118" s="3"/>
    </row>
    <row r="119">
      <c r="A119" s="3"/>
      <c r="B119" s="3"/>
      <c r="C119" s="3"/>
      <c r="D119" s="3"/>
      <c r="E119" s="3"/>
      <c r="F119" s="3"/>
      <c r="G119" s="3"/>
      <c r="H119" s="3"/>
      <c r="I119" s="3"/>
      <c r="J119" s="3"/>
      <c r="K119" s="3"/>
      <c r="L119" s="3"/>
      <c r="M119" s="3"/>
      <c r="N119" s="3"/>
      <c r="O119" s="3"/>
      <c r="P119" s="3"/>
      <c r="Q119" s="3"/>
      <c r="T119" s="3"/>
      <c r="V119" s="3"/>
    </row>
    <row r="120">
      <c r="A120" s="3"/>
      <c r="B120" s="3"/>
      <c r="C120" s="3"/>
      <c r="D120" s="3"/>
      <c r="E120" s="3"/>
      <c r="F120" s="3"/>
      <c r="G120" s="3"/>
      <c r="H120" s="3"/>
      <c r="I120" s="3"/>
      <c r="J120" s="3"/>
      <c r="K120" s="3"/>
      <c r="L120" s="3"/>
      <c r="M120" s="3"/>
      <c r="N120" s="3"/>
      <c r="O120" s="3"/>
      <c r="P120" s="3"/>
      <c r="Q120" s="3"/>
      <c r="T120" s="3"/>
      <c r="V120" s="3"/>
    </row>
    <row r="121">
      <c r="A121" s="3"/>
      <c r="B121" s="3"/>
      <c r="C121" s="3"/>
      <c r="D121" s="3"/>
      <c r="E121" s="3"/>
      <c r="F121" s="3"/>
      <c r="G121" s="3"/>
      <c r="H121" s="3"/>
      <c r="I121" s="3"/>
      <c r="J121" s="3"/>
      <c r="K121" s="3"/>
      <c r="L121" s="3"/>
      <c r="M121" s="3"/>
      <c r="N121" s="3"/>
      <c r="O121" s="3"/>
      <c r="P121" s="3"/>
      <c r="Q121" s="3"/>
      <c r="T121" s="3"/>
      <c r="V121" s="3"/>
    </row>
    <row r="122">
      <c r="A122" s="3"/>
      <c r="B122" s="3"/>
      <c r="C122" s="3"/>
      <c r="D122" s="3"/>
      <c r="E122" s="3"/>
      <c r="F122" s="3"/>
      <c r="G122" s="3"/>
      <c r="H122" s="3"/>
      <c r="I122" s="3"/>
      <c r="J122" s="3"/>
      <c r="K122" s="3"/>
      <c r="L122" s="3"/>
      <c r="M122" s="3"/>
      <c r="N122" s="3"/>
      <c r="O122" s="3"/>
      <c r="P122" s="3"/>
      <c r="Q122" s="3"/>
      <c r="T122" s="3"/>
      <c r="V122" s="3"/>
    </row>
    <row r="123">
      <c r="A123" s="3"/>
      <c r="B123" s="3"/>
      <c r="C123" s="3"/>
      <c r="D123" s="3"/>
      <c r="E123" s="3"/>
      <c r="F123" s="3"/>
      <c r="G123" s="3"/>
      <c r="H123" s="3"/>
      <c r="I123" s="3"/>
      <c r="J123" s="3"/>
      <c r="K123" s="3"/>
      <c r="L123" s="3"/>
      <c r="M123" s="3"/>
      <c r="N123" s="3"/>
      <c r="O123" s="3"/>
      <c r="P123" s="3"/>
      <c r="Q123" s="3"/>
      <c r="T123" s="3"/>
      <c r="V123" s="3"/>
    </row>
    <row r="124">
      <c r="A124" s="3"/>
      <c r="B124" s="3"/>
      <c r="C124" s="3"/>
      <c r="D124" s="3"/>
      <c r="E124" s="3"/>
      <c r="F124" s="3"/>
      <c r="G124" s="3"/>
      <c r="H124" s="3"/>
      <c r="I124" s="3"/>
      <c r="J124" s="3"/>
      <c r="K124" s="3"/>
      <c r="L124" s="3"/>
      <c r="M124" s="3"/>
      <c r="N124" s="3"/>
      <c r="O124" s="3"/>
      <c r="P124" s="3"/>
      <c r="Q124" s="3"/>
      <c r="T124" s="3"/>
      <c r="V124" s="3"/>
    </row>
    <row r="125">
      <c r="A125" s="3"/>
      <c r="B125" s="3"/>
      <c r="C125" s="3"/>
      <c r="D125" s="3"/>
      <c r="E125" s="3"/>
      <c r="F125" s="3"/>
      <c r="G125" s="3"/>
      <c r="H125" s="3"/>
      <c r="I125" s="3"/>
      <c r="J125" s="3"/>
      <c r="K125" s="3"/>
      <c r="L125" s="3"/>
      <c r="M125" s="3"/>
      <c r="N125" s="3"/>
      <c r="O125" s="3"/>
      <c r="P125" s="3"/>
      <c r="Q125" s="3"/>
      <c r="T125" s="3"/>
      <c r="V125" s="3"/>
    </row>
    <row r="126">
      <c r="A126" s="3"/>
      <c r="B126" s="3"/>
      <c r="C126" s="3"/>
      <c r="D126" s="3"/>
      <c r="E126" s="3"/>
      <c r="F126" s="3"/>
      <c r="G126" s="3"/>
      <c r="H126" s="3"/>
      <c r="I126" s="3"/>
      <c r="J126" s="3"/>
      <c r="K126" s="3"/>
      <c r="L126" s="3"/>
      <c r="M126" s="3"/>
      <c r="N126" s="3"/>
      <c r="O126" s="3"/>
      <c r="P126" s="3"/>
      <c r="Q126" s="3"/>
      <c r="T126" s="3"/>
      <c r="V126" s="3"/>
    </row>
    <row r="127">
      <c r="A127" s="3"/>
      <c r="B127" s="3"/>
      <c r="C127" s="3"/>
      <c r="D127" s="3"/>
      <c r="E127" s="3"/>
      <c r="F127" s="3"/>
      <c r="G127" s="3"/>
      <c r="H127" s="3"/>
      <c r="I127" s="3"/>
      <c r="J127" s="3"/>
      <c r="K127" s="3"/>
      <c r="L127" s="3"/>
      <c r="M127" s="3"/>
      <c r="N127" s="3"/>
      <c r="O127" s="3"/>
      <c r="P127" s="3"/>
      <c r="Q127" s="3"/>
      <c r="T127" s="3"/>
      <c r="V127" s="3"/>
    </row>
    <row r="128">
      <c r="A128" s="3"/>
      <c r="B128" s="3"/>
      <c r="C128" s="3"/>
      <c r="D128" s="3"/>
      <c r="E128" s="3"/>
      <c r="F128" s="3"/>
      <c r="G128" s="3"/>
      <c r="H128" s="3"/>
      <c r="I128" s="3"/>
      <c r="J128" s="3"/>
      <c r="K128" s="3"/>
      <c r="L128" s="3"/>
      <c r="M128" s="3"/>
      <c r="N128" s="3"/>
      <c r="O128" s="3"/>
      <c r="P128" s="3"/>
      <c r="Q128" s="3"/>
      <c r="T128" s="3"/>
      <c r="V128" s="3"/>
    </row>
    <row r="129">
      <c r="A129" s="3"/>
      <c r="B129" s="3"/>
      <c r="C129" s="3"/>
      <c r="D129" s="3"/>
      <c r="E129" s="3"/>
      <c r="F129" s="3"/>
      <c r="G129" s="3"/>
      <c r="H129" s="3"/>
      <c r="I129" s="3"/>
      <c r="J129" s="3"/>
      <c r="K129" s="3"/>
      <c r="L129" s="3"/>
      <c r="M129" s="3"/>
      <c r="N129" s="3"/>
      <c r="O129" s="3"/>
      <c r="P129" s="3"/>
      <c r="Q129" s="3"/>
      <c r="T129" s="3"/>
      <c r="V129" s="3"/>
    </row>
    <row r="130">
      <c r="A130" s="3"/>
      <c r="B130" s="3"/>
      <c r="C130" s="3"/>
      <c r="D130" s="3"/>
      <c r="E130" s="3"/>
      <c r="F130" s="3"/>
      <c r="G130" s="3"/>
      <c r="H130" s="3"/>
      <c r="I130" s="3"/>
      <c r="J130" s="3"/>
      <c r="K130" s="3"/>
      <c r="L130" s="3"/>
      <c r="M130" s="3"/>
      <c r="N130" s="3"/>
      <c r="O130" s="3"/>
      <c r="P130" s="3"/>
      <c r="Q130" s="3"/>
      <c r="T130" s="3"/>
      <c r="V130" s="3"/>
    </row>
    <row r="131">
      <c r="A131" s="3"/>
      <c r="B131" s="3"/>
      <c r="C131" s="3"/>
      <c r="D131" s="3"/>
      <c r="E131" s="3"/>
      <c r="F131" s="3"/>
      <c r="G131" s="3"/>
      <c r="H131" s="3"/>
      <c r="I131" s="3"/>
      <c r="J131" s="3"/>
      <c r="K131" s="3"/>
      <c r="L131" s="3"/>
      <c r="M131" s="3"/>
      <c r="N131" s="3"/>
      <c r="O131" s="3"/>
      <c r="P131" s="3"/>
      <c r="Q131" s="3"/>
      <c r="T131" s="3"/>
      <c r="V131" s="3"/>
    </row>
    <row r="132">
      <c r="A132" s="3"/>
      <c r="B132" s="3"/>
      <c r="C132" s="3"/>
      <c r="D132" s="3"/>
      <c r="E132" s="3"/>
      <c r="F132" s="3"/>
      <c r="G132" s="3"/>
      <c r="H132" s="3"/>
      <c r="I132" s="3"/>
      <c r="J132" s="3"/>
      <c r="K132" s="3"/>
      <c r="L132" s="3"/>
      <c r="M132" s="3"/>
      <c r="N132" s="3"/>
      <c r="O132" s="3"/>
      <c r="P132" s="3"/>
      <c r="Q132" s="3"/>
      <c r="T132" s="3"/>
      <c r="V132" s="3"/>
    </row>
    <row r="133">
      <c r="A133" s="3"/>
      <c r="B133" s="3"/>
      <c r="C133" s="3"/>
      <c r="D133" s="3"/>
      <c r="E133" s="3"/>
      <c r="F133" s="3"/>
      <c r="G133" s="3"/>
      <c r="H133" s="3"/>
      <c r="I133" s="3"/>
      <c r="J133" s="3"/>
      <c r="K133" s="3"/>
      <c r="L133" s="3"/>
      <c r="M133" s="3"/>
      <c r="N133" s="3"/>
      <c r="O133" s="3"/>
      <c r="P133" s="3"/>
      <c r="Q133" s="3"/>
      <c r="T133" s="3"/>
      <c r="V133" s="3"/>
    </row>
    <row r="134">
      <c r="A134" s="3"/>
      <c r="B134" s="3"/>
      <c r="C134" s="3"/>
      <c r="D134" s="3"/>
      <c r="E134" s="3"/>
      <c r="F134" s="3"/>
      <c r="G134" s="3"/>
      <c r="H134" s="3"/>
      <c r="I134" s="3"/>
      <c r="J134" s="3"/>
      <c r="K134" s="3"/>
      <c r="L134" s="3"/>
      <c r="M134" s="3"/>
      <c r="N134" s="3"/>
      <c r="O134" s="3"/>
      <c r="P134" s="3"/>
      <c r="Q134" s="3"/>
      <c r="T134" s="3"/>
      <c r="V134" s="3"/>
    </row>
    <row r="135">
      <c r="A135" s="3"/>
      <c r="B135" s="3"/>
      <c r="C135" s="3"/>
      <c r="D135" s="3"/>
      <c r="E135" s="3"/>
      <c r="F135" s="3"/>
      <c r="G135" s="3"/>
      <c r="H135" s="3"/>
      <c r="I135" s="3"/>
      <c r="J135" s="3"/>
      <c r="K135" s="3"/>
      <c r="L135" s="3"/>
      <c r="M135" s="3"/>
      <c r="N135" s="3"/>
      <c r="O135" s="3"/>
      <c r="P135" s="3"/>
      <c r="Q135" s="3"/>
      <c r="T135" s="3"/>
      <c r="V135" s="3"/>
    </row>
    <row r="136">
      <c r="A136" s="3"/>
      <c r="B136" s="3"/>
      <c r="C136" s="3"/>
      <c r="D136" s="3"/>
      <c r="E136" s="3"/>
      <c r="F136" s="3"/>
      <c r="G136" s="3"/>
      <c r="H136" s="3"/>
      <c r="I136" s="3"/>
      <c r="J136" s="3"/>
      <c r="K136" s="3"/>
      <c r="L136" s="3"/>
      <c r="M136" s="3"/>
      <c r="N136" s="3"/>
      <c r="O136" s="3"/>
      <c r="P136" s="3"/>
      <c r="Q136" s="3"/>
      <c r="T136" s="3"/>
      <c r="V136" s="3"/>
    </row>
    <row r="137">
      <c r="A137" s="3"/>
      <c r="B137" s="3"/>
      <c r="C137" s="3"/>
      <c r="D137" s="3"/>
      <c r="E137" s="3"/>
      <c r="F137" s="3"/>
      <c r="G137" s="3"/>
      <c r="H137" s="3"/>
      <c r="I137" s="3"/>
      <c r="J137" s="3"/>
      <c r="K137" s="3"/>
      <c r="L137" s="3"/>
      <c r="M137" s="3"/>
      <c r="N137" s="3"/>
      <c r="O137" s="3"/>
      <c r="P137" s="3"/>
      <c r="Q137" s="3"/>
      <c r="T137" s="3"/>
      <c r="V137" s="3"/>
    </row>
    <row r="138">
      <c r="A138" s="3"/>
      <c r="B138" s="3"/>
      <c r="C138" s="3"/>
      <c r="D138" s="3"/>
      <c r="E138" s="3"/>
      <c r="F138" s="3"/>
      <c r="G138" s="3"/>
      <c r="H138" s="3"/>
      <c r="I138" s="3"/>
      <c r="J138" s="3"/>
      <c r="K138" s="3"/>
      <c r="L138" s="3"/>
      <c r="M138" s="3"/>
      <c r="N138" s="3"/>
      <c r="O138" s="3"/>
      <c r="P138" s="3"/>
      <c r="Q138" s="3"/>
      <c r="T138" s="3"/>
      <c r="V138" s="3"/>
    </row>
    <row r="139">
      <c r="A139" s="3"/>
      <c r="B139" s="3"/>
      <c r="C139" s="3"/>
      <c r="D139" s="3"/>
      <c r="E139" s="3"/>
      <c r="F139" s="3"/>
      <c r="G139" s="3"/>
      <c r="H139" s="3"/>
      <c r="I139" s="3"/>
      <c r="J139" s="3"/>
      <c r="K139" s="3"/>
      <c r="L139" s="3"/>
      <c r="M139" s="3"/>
      <c r="N139" s="3"/>
      <c r="O139" s="3"/>
      <c r="P139" s="3"/>
      <c r="Q139" s="3"/>
      <c r="T139" s="3"/>
      <c r="V139" s="3"/>
    </row>
    <row r="140">
      <c r="A140" s="3"/>
      <c r="B140" s="3"/>
      <c r="C140" s="3"/>
      <c r="D140" s="3"/>
      <c r="E140" s="3"/>
      <c r="F140" s="3"/>
      <c r="G140" s="3"/>
      <c r="H140" s="3"/>
      <c r="I140" s="3"/>
      <c r="J140" s="3"/>
      <c r="K140" s="3"/>
      <c r="L140" s="3"/>
      <c r="M140" s="3"/>
      <c r="N140" s="3"/>
      <c r="O140" s="3"/>
      <c r="P140" s="3"/>
      <c r="Q140" s="3"/>
      <c r="T140" s="3"/>
      <c r="V140" s="3"/>
    </row>
    <row r="141">
      <c r="A141" s="3"/>
      <c r="B141" s="3"/>
      <c r="C141" s="3"/>
      <c r="D141" s="3"/>
      <c r="E141" s="3"/>
      <c r="F141" s="3"/>
      <c r="G141" s="3"/>
      <c r="H141" s="3"/>
      <c r="I141" s="3"/>
      <c r="J141" s="3"/>
      <c r="K141" s="3"/>
      <c r="L141" s="3"/>
      <c r="M141" s="3"/>
      <c r="N141" s="3"/>
      <c r="O141" s="3"/>
      <c r="P141" s="3"/>
      <c r="Q141" s="3"/>
      <c r="T141" s="3"/>
      <c r="V141" s="3"/>
    </row>
    <row r="142">
      <c r="A142" s="3"/>
      <c r="B142" s="3"/>
      <c r="C142" s="3"/>
      <c r="D142" s="3"/>
      <c r="E142" s="3"/>
      <c r="F142" s="3"/>
      <c r="G142" s="3"/>
      <c r="H142" s="3"/>
      <c r="I142" s="3"/>
      <c r="J142" s="3"/>
      <c r="K142" s="3"/>
      <c r="L142" s="3"/>
      <c r="M142" s="3"/>
      <c r="N142" s="3"/>
      <c r="O142" s="3"/>
      <c r="P142" s="3"/>
      <c r="Q142" s="3"/>
      <c r="T142" s="3"/>
      <c r="V142" s="3"/>
    </row>
    <row r="143">
      <c r="A143" s="3"/>
      <c r="B143" s="3"/>
      <c r="C143" s="3"/>
      <c r="D143" s="3"/>
      <c r="E143" s="3"/>
      <c r="F143" s="3"/>
      <c r="G143" s="3"/>
      <c r="H143" s="3"/>
      <c r="I143" s="3"/>
      <c r="J143" s="3"/>
      <c r="K143" s="3"/>
      <c r="L143" s="3"/>
      <c r="M143" s="3"/>
      <c r="N143" s="3"/>
      <c r="O143" s="3"/>
      <c r="P143" s="3"/>
      <c r="Q143" s="3"/>
      <c r="T143" s="3"/>
      <c r="V143" s="3"/>
    </row>
    <row r="144">
      <c r="A144" s="3"/>
      <c r="B144" s="3"/>
      <c r="C144" s="3"/>
      <c r="D144" s="3"/>
      <c r="E144" s="3"/>
      <c r="F144" s="3"/>
      <c r="G144" s="3"/>
      <c r="H144" s="3"/>
      <c r="I144" s="3"/>
      <c r="J144" s="3"/>
      <c r="K144" s="3"/>
      <c r="L144" s="3"/>
      <c r="M144" s="3"/>
      <c r="N144" s="3"/>
      <c r="O144" s="3"/>
      <c r="P144" s="3"/>
      <c r="Q144" s="3"/>
      <c r="T144" s="3"/>
      <c r="V144" s="3"/>
    </row>
    <row r="145">
      <c r="A145" s="3"/>
      <c r="B145" s="3"/>
      <c r="C145" s="3"/>
      <c r="D145" s="3"/>
      <c r="E145" s="3"/>
      <c r="F145" s="3"/>
      <c r="G145" s="3"/>
      <c r="H145" s="3"/>
      <c r="I145" s="3"/>
      <c r="J145" s="3"/>
      <c r="K145" s="3"/>
      <c r="L145" s="3"/>
      <c r="M145" s="3"/>
      <c r="N145" s="3"/>
      <c r="O145" s="3"/>
      <c r="P145" s="3"/>
      <c r="Q145" s="3"/>
      <c r="T145" s="3"/>
      <c r="V145" s="3"/>
    </row>
    <row r="146">
      <c r="A146" s="3"/>
      <c r="B146" s="3"/>
      <c r="C146" s="3"/>
      <c r="D146" s="3"/>
      <c r="E146" s="3"/>
      <c r="F146" s="3"/>
      <c r="G146" s="3"/>
      <c r="H146" s="3"/>
      <c r="I146" s="3"/>
      <c r="J146" s="3"/>
      <c r="K146" s="3"/>
      <c r="L146" s="3"/>
      <c r="M146" s="3"/>
      <c r="N146" s="3"/>
      <c r="O146" s="3"/>
      <c r="P146" s="3"/>
      <c r="Q146" s="3"/>
      <c r="T146" s="3"/>
      <c r="V146" s="3"/>
    </row>
    <row r="147">
      <c r="A147" s="3"/>
      <c r="B147" s="3"/>
      <c r="C147" s="3"/>
      <c r="D147" s="3"/>
      <c r="E147" s="3"/>
      <c r="F147" s="3"/>
      <c r="G147" s="3"/>
      <c r="H147" s="3"/>
      <c r="I147" s="3"/>
      <c r="J147" s="3"/>
      <c r="K147" s="3"/>
      <c r="L147" s="3"/>
      <c r="M147" s="3"/>
      <c r="N147" s="3"/>
      <c r="O147" s="3"/>
      <c r="P147" s="3"/>
      <c r="Q147" s="3"/>
      <c r="T147" s="3"/>
      <c r="V147" s="3"/>
    </row>
    <row r="148">
      <c r="A148" s="3"/>
      <c r="B148" s="3"/>
      <c r="C148" s="3"/>
      <c r="D148" s="3"/>
      <c r="E148" s="3"/>
      <c r="F148" s="3"/>
      <c r="G148" s="3"/>
      <c r="H148" s="3"/>
      <c r="I148" s="3"/>
      <c r="J148" s="3"/>
      <c r="K148" s="3"/>
      <c r="L148" s="3"/>
      <c r="M148" s="3"/>
      <c r="N148" s="3"/>
      <c r="O148" s="3"/>
      <c r="P148" s="3"/>
      <c r="Q148" s="3"/>
      <c r="T148" s="3"/>
      <c r="V148" s="3"/>
    </row>
    <row r="149">
      <c r="A149" s="3"/>
      <c r="B149" s="3"/>
      <c r="C149" s="3"/>
      <c r="D149" s="3"/>
      <c r="E149" s="3"/>
      <c r="F149" s="3"/>
      <c r="G149" s="3"/>
      <c r="H149" s="3"/>
      <c r="I149" s="3"/>
      <c r="J149" s="3"/>
      <c r="K149" s="3"/>
      <c r="L149" s="3"/>
      <c r="M149" s="3"/>
      <c r="N149" s="3"/>
      <c r="O149" s="3"/>
      <c r="P149" s="3"/>
      <c r="Q149" s="3"/>
      <c r="T149" s="3"/>
      <c r="V149" s="3"/>
    </row>
    <row r="150">
      <c r="A150" s="3"/>
      <c r="B150" s="3"/>
      <c r="C150" s="3"/>
      <c r="D150" s="3"/>
      <c r="E150" s="3"/>
      <c r="F150" s="3"/>
      <c r="G150" s="3"/>
      <c r="H150" s="3"/>
      <c r="I150" s="3"/>
      <c r="J150" s="3"/>
      <c r="K150" s="3"/>
      <c r="L150" s="3"/>
      <c r="M150" s="3"/>
      <c r="N150" s="3"/>
      <c r="O150" s="3"/>
      <c r="P150" s="3"/>
      <c r="Q150" s="3"/>
      <c r="T150" s="3"/>
      <c r="V150" s="3"/>
    </row>
    <row r="151">
      <c r="A151" s="3"/>
      <c r="B151" s="3"/>
      <c r="C151" s="3"/>
      <c r="D151" s="3"/>
      <c r="E151" s="3"/>
      <c r="F151" s="3"/>
      <c r="G151" s="3"/>
      <c r="H151" s="3"/>
      <c r="I151" s="3"/>
      <c r="J151" s="3"/>
      <c r="K151" s="3"/>
      <c r="L151" s="3"/>
      <c r="M151" s="3"/>
      <c r="N151" s="3"/>
      <c r="O151" s="3"/>
      <c r="P151" s="3"/>
      <c r="Q151" s="3"/>
      <c r="T151" s="3"/>
      <c r="V151" s="3"/>
    </row>
    <row r="152">
      <c r="A152" s="3"/>
      <c r="B152" s="3"/>
      <c r="C152" s="3"/>
      <c r="D152" s="3"/>
      <c r="E152" s="3"/>
      <c r="F152" s="3"/>
      <c r="G152" s="3"/>
      <c r="H152" s="3"/>
      <c r="I152" s="3"/>
      <c r="J152" s="3"/>
      <c r="K152" s="3"/>
      <c r="L152" s="3"/>
      <c r="M152" s="3"/>
      <c r="N152" s="3"/>
      <c r="O152" s="3"/>
      <c r="P152" s="3"/>
      <c r="Q152" s="3"/>
      <c r="T152" s="3"/>
      <c r="V152" s="3"/>
    </row>
    <row r="153">
      <c r="A153" s="3"/>
      <c r="B153" s="3"/>
      <c r="C153" s="3"/>
      <c r="D153" s="3"/>
      <c r="E153" s="3"/>
      <c r="F153" s="3"/>
      <c r="G153" s="3"/>
      <c r="H153" s="3"/>
      <c r="I153" s="3"/>
      <c r="J153" s="3"/>
      <c r="K153" s="3"/>
      <c r="L153" s="3"/>
      <c r="M153" s="3"/>
      <c r="N153" s="3"/>
      <c r="O153" s="3"/>
      <c r="P153" s="3"/>
      <c r="Q153" s="3"/>
      <c r="T153" s="3"/>
      <c r="V153" s="3"/>
    </row>
    <row r="154">
      <c r="A154" s="3"/>
      <c r="B154" s="3"/>
      <c r="C154" s="3"/>
      <c r="D154" s="3"/>
      <c r="E154" s="3"/>
      <c r="F154" s="3"/>
      <c r="G154" s="3"/>
      <c r="H154" s="3"/>
      <c r="I154" s="3"/>
      <c r="J154" s="3"/>
      <c r="K154" s="3"/>
      <c r="L154" s="3"/>
      <c r="M154" s="3"/>
      <c r="N154" s="3"/>
      <c r="O154" s="3"/>
      <c r="P154" s="3"/>
      <c r="Q154" s="3"/>
      <c r="T154" s="3"/>
      <c r="V154" s="3"/>
    </row>
    <row r="155">
      <c r="A155" s="3"/>
      <c r="B155" s="3"/>
      <c r="C155" s="3"/>
      <c r="D155" s="3"/>
      <c r="E155" s="3"/>
      <c r="F155" s="3"/>
      <c r="G155" s="3"/>
      <c r="H155" s="3"/>
      <c r="I155" s="3"/>
      <c r="J155" s="3"/>
      <c r="K155" s="3"/>
      <c r="L155" s="3"/>
      <c r="M155" s="3"/>
      <c r="N155" s="3"/>
      <c r="O155" s="3"/>
      <c r="P155" s="3"/>
      <c r="Q155" s="3"/>
      <c r="T155" s="3"/>
      <c r="V155" s="3"/>
    </row>
    <row r="156">
      <c r="A156" s="3"/>
      <c r="B156" s="3"/>
      <c r="C156" s="3"/>
      <c r="D156" s="3"/>
      <c r="E156" s="3"/>
      <c r="F156" s="3"/>
      <c r="G156" s="3"/>
      <c r="H156" s="3"/>
      <c r="I156" s="3"/>
      <c r="J156" s="3"/>
      <c r="K156" s="3"/>
      <c r="L156" s="3"/>
      <c r="M156" s="3"/>
      <c r="N156" s="3"/>
      <c r="O156" s="3"/>
      <c r="P156" s="3"/>
      <c r="Q156" s="3"/>
      <c r="T156" s="3"/>
      <c r="V156" s="3"/>
    </row>
    <row r="157">
      <c r="A157" s="3"/>
      <c r="B157" s="3"/>
      <c r="C157" s="3"/>
      <c r="D157" s="3"/>
      <c r="E157" s="3"/>
      <c r="F157" s="3"/>
      <c r="G157" s="3"/>
      <c r="H157" s="3"/>
      <c r="I157" s="3"/>
      <c r="J157" s="3"/>
      <c r="K157" s="3"/>
      <c r="L157" s="3"/>
      <c r="M157" s="3"/>
      <c r="N157" s="3"/>
      <c r="O157" s="3"/>
      <c r="P157" s="3"/>
      <c r="Q157" s="3"/>
      <c r="T157" s="3"/>
      <c r="V157" s="3"/>
    </row>
    <row r="158">
      <c r="A158" s="3"/>
      <c r="B158" s="3"/>
      <c r="C158" s="3"/>
      <c r="D158" s="3"/>
      <c r="E158" s="3"/>
      <c r="F158" s="3"/>
      <c r="G158" s="3"/>
      <c r="H158" s="3"/>
      <c r="I158" s="3"/>
      <c r="J158" s="3"/>
      <c r="K158" s="3"/>
      <c r="L158" s="3"/>
      <c r="M158" s="3"/>
      <c r="N158" s="3"/>
      <c r="O158" s="3"/>
      <c r="P158" s="3"/>
      <c r="Q158" s="3"/>
      <c r="T158" s="3"/>
      <c r="V158" s="3"/>
    </row>
    <row r="159">
      <c r="A159" s="3"/>
      <c r="B159" s="3"/>
      <c r="C159" s="3"/>
      <c r="D159" s="3"/>
      <c r="E159" s="3"/>
      <c r="F159" s="3"/>
      <c r="G159" s="3"/>
      <c r="H159" s="3"/>
      <c r="I159" s="3"/>
      <c r="J159" s="3"/>
      <c r="K159" s="3"/>
      <c r="L159" s="3"/>
      <c r="M159" s="3"/>
      <c r="N159" s="3"/>
      <c r="O159" s="3"/>
      <c r="P159" s="3"/>
      <c r="Q159" s="3"/>
      <c r="T159" s="3"/>
      <c r="V159" s="3"/>
    </row>
    <row r="160">
      <c r="A160" s="3"/>
      <c r="B160" s="3"/>
      <c r="C160" s="3"/>
      <c r="D160" s="3"/>
      <c r="E160" s="3"/>
      <c r="F160" s="3"/>
      <c r="G160" s="3"/>
      <c r="H160" s="3"/>
      <c r="I160" s="3"/>
      <c r="J160" s="3"/>
      <c r="K160" s="3"/>
      <c r="L160" s="3"/>
      <c r="M160" s="3"/>
      <c r="N160" s="3"/>
      <c r="O160" s="3"/>
      <c r="P160" s="3"/>
      <c r="Q160" s="3"/>
      <c r="T160" s="3"/>
      <c r="V160" s="3"/>
    </row>
    <row r="161">
      <c r="A161" s="3"/>
      <c r="B161" s="3"/>
      <c r="C161" s="3"/>
      <c r="D161" s="3"/>
      <c r="E161" s="3"/>
      <c r="F161" s="3"/>
      <c r="G161" s="3"/>
      <c r="H161" s="3"/>
      <c r="I161" s="3"/>
      <c r="J161" s="3"/>
      <c r="K161" s="3"/>
      <c r="L161" s="3"/>
      <c r="M161" s="3"/>
      <c r="N161" s="3"/>
      <c r="O161" s="3"/>
      <c r="P161" s="3"/>
      <c r="Q161" s="3"/>
      <c r="T161" s="3"/>
      <c r="V161" s="3"/>
    </row>
    <row r="162">
      <c r="A162" s="3"/>
      <c r="B162" s="3"/>
      <c r="C162" s="3"/>
      <c r="D162" s="3"/>
      <c r="E162" s="3"/>
      <c r="F162" s="3"/>
      <c r="G162" s="3"/>
      <c r="H162" s="3"/>
      <c r="I162" s="3"/>
      <c r="J162" s="3"/>
      <c r="K162" s="3"/>
      <c r="L162" s="3"/>
      <c r="M162" s="3"/>
      <c r="N162" s="3"/>
      <c r="O162" s="3"/>
      <c r="P162" s="3"/>
      <c r="Q162" s="3"/>
      <c r="T162" s="3"/>
      <c r="V162" s="3"/>
    </row>
    <row r="163">
      <c r="A163" s="3"/>
      <c r="B163" s="3"/>
      <c r="C163" s="3"/>
      <c r="D163" s="3"/>
      <c r="E163" s="3"/>
      <c r="F163" s="3"/>
      <c r="G163" s="3"/>
      <c r="H163" s="3"/>
      <c r="I163" s="3"/>
      <c r="J163" s="3"/>
      <c r="K163" s="3"/>
      <c r="L163" s="3"/>
      <c r="M163" s="3"/>
      <c r="N163" s="3"/>
      <c r="O163" s="3"/>
      <c r="P163" s="3"/>
      <c r="Q163" s="3"/>
      <c r="T163" s="3"/>
      <c r="V163" s="3"/>
    </row>
    <row r="164">
      <c r="A164" s="3"/>
      <c r="B164" s="3"/>
      <c r="C164" s="3"/>
      <c r="D164" s="3"/>
      <c r="E164" s="3"/>
      <c r="F164" s="3"/>
      <c r="G164" s="3"/>
      <c r="H164" s="3"/>
      <c r="I164" s="3"/>
      <c r="J164" s="3"/>
      <c r="K164" s="3"/>
      <c r="L164" s="3"/>
      <c r="M164" s="3"/>
      <c r="N164" s="3"/>
      <c r="O164" s="3"/>
      <c r="P164" s="3"/>
      <c r="Q164" s="3"/>
      <c r="T164" s="3"/>
      <c r="V164" s="3"/>
    </row>
    <row r="165">
      <c r="A165" s="3"/>
      <c r="B165" s="3"/>
      <c r="C165" s="3"/>
      <c r="D165" s="3"/>
      <c r="E165" s="3"/>
      <c r="F165" s="3"/>
      <c r="G165" s="3"/>
      <c r="H165" s="3"/>
      <c r="I165" s="3"/>
      <c r="J165" s="3"/>
      <c r="K165" s="3"/>
      <c r="L165" s="3"/>
      <c r="M165" s="3"/>
      <c r="N165" s="3"/>
      <c r="O165" s="3"/>
      <c r="P165" s="3"/>
      <c r="Q165" s="3"/>
      <c r="T165" s="3"/>
      <c r="V165" s="3"/>
    </row>
    <row r="166">
      <c r="A166" s="3"/>
      <c r="B166" s="3"/>
      <c r="C166" s="3"/>
      <c r="D166" s="3"/>
      <c r="E166" s="3"/>
      <c r="F166" s="3"/>
      <c r="G166" s="3"/>
      <c r="H166" s="3"/>
      <c r="I166" s="3"/>
      <c r="J166" s="3"/>
      <c r="K166" s="3"/>
      <c r="L166" s="3"/>
      <c r="M166" s="3"/>
      <c r="N166" s="3"/>
      <c r="O166" s="3"/>
      <c r="P166" s="3"/>
      <c r="Q166" s="3"/>
      <c r="T166" s="3"/>
      <c r="V166" s="3"/>
    </row>
    <row r="167">
      <c r="A167" s="3"/>
      <c r="B167" s="3"/>
      <c r="C167" s="3"/>
      <c r="D167" s="3"/>
      <c r="E167" s="3"/>
      <c r="F167" s="3"/>
      <c r="G167" s="3"/>
      <c r="H167" s="3"/>
      <c r="I167" s="3"/>
      <c r="J167" s="3"/>
      <c r="K167" s="3"/>
      <c r="L167" s="3"/>
      <c r="M167" s="3"/>
      <c r="N167" s="3"/>
      <c r="O167" s="3"/>
      <c r="P167" s="3"/>
      <c r="Q167" s="3"/>
      <c r="T167" s="3"/>
      <c r="V167" s="3"/>
    </row>
    <row r="168">
      <c r="A168" s="3"/>
      <c r="B168" s="3"/>
      <c r="C168" s="3"/>
      <c r="D168" s="3"/>
      <c r="E168" s="3"/>
      <c r="F168" s="3"/>
      <c r="G168" s="3"/>
      <c r="H168" s="3"/>
      <c r="I168" s="3"/>
      <c r="J168" s="3"/>
      <c r="K168" s="3"/>
      <c r="L168" s="3"/>
      <c r="M168" s="3"/>
      <c r="N168" s="3"/>
      <c r="O168" s="3"/>
      <c r="P168" s="3"/>
      <c r="Q168" s="3"/>
      <c r="T168" s="3"/>
      <c r="V168" s="3"/>
    </row>
    <row r="169">
      <c r="A169" s="3"/>
      <c r="B169" s="3"/>
      <c r="C169" s="3"/>
      <c r="D169" s="3"/>
      <c r="E169" s="3"/>
      <c r="F169" s="3"/>
      <c r="G169" s="3"/>
      <c r="H169" s="3"/>
      <c r="I169" s="3"/>
      <c r="J169" s="3"/>
      <c r="K169" s="3"/>
      <c r="L169" s="3"/>
      <c r="M169" s="3"/>
      <c r="N169" s="3"/>
      <c r="O169" s="3"/>
      <c r="P169" s="3"/>
      <c r="Q169" s="3"/>
      <c r="T169" s="3"/>
      <c r="V169" s="3"/>
    </row>
    <row r="170">
      <c r="A170" s="3"/>
      <c r="B170" s="3"/>
      <c r="C170" s="3"/>
      <c r="D170" s="3"/>
      <c r="E170" s="3"/>
      <c r="F170" s="3"/>
      <c r="G170" s="3"/>
      <c r="H170" s="3"/>
      <c r="I170" s="3"/>
      <c r="J170" s="3"/>
      <c r="K170" s="3"/>
      <c r="L170" s="3"/>
      <c r="M170" s="3"/>
      <c r="N170" s="3"/>
      <c r="O170" s="3"/>
      <c r="P170" s="3"/>
      <c r="Q170" s="3"/>
      <c r="T170" s="3"/>
      <c r="V170" s="3"/>
    </row>
    <row r="171">
      <c r="A171" s="3"/>
      <c r="B171" s="3"/>
      <c r="C171" s="3"/>
      <c r="D171" s="3"/>
      <c r="E171" s="3"/>
      <c r="F171" s="3"/>
      <c r="G171" s="3"/>
      <c r="H171" s="3"/>
      <c r="I171" s="3"/>
      <c r="J171" s="3"/>
      <c r="K171" s="3"/>
      <c r="L171" s="3"/>
      <c r="M171" s="3"/>
      <c r="N171" s="3"/>
      <c r="O171" s="3"/>
      <c r="P171" s="3"/>
      <c r="Q171" s="3"/>
      <c r="T171" s="3"/>
      <c r="V171" s="3"/>
    </row>
    <row r="172">
      <c r="A172" s="3"/>
      <c r="B172" s="3"/>
      <c r="C172" s="3"/>
      <c r="D172" s="3"/>
      <c r="E172" s="3"/>
      <c r="F172" s="3"/>
      <c r="G172" s="3"/>
      <c r="H172" s="3"/>
      <c r="I172" s="3"/>
      <c r="J172" s="3"/>
      <c r="K172" s="3"/>
      <c r="L172" s="3"/>
      <c r="M172" s="3"/>
      <c r="N172" s="3"/>
      <c r="O172" s="3"/>
      <c r="P172" s="3"/>
      <c r="Q172" s="3"/>
      <c r="T172" s="3"/>
      <c r="V172" s="3"/>
    </row>
    <row r="173">
      <c r="A173" s="3"/>
      <c r="B173" s="3"/>
      <c r="C173" s="3"/>
      <c r="D173" s="3"/>
      <c r="E173" s="3"/>
      <c r="F173" s="3"/>
      <c r="G173" s="3"/>
      <c r="H173" s="3"/>
      <c r="I173" s="3"/>
      <c r="J173" s="3"/>
      <c r="K173" s="3"/>
      <c r="L173" s="3"/>
      <c r="M173" s="3"/>
      <c r="N173" s="3"/>
      <c r="O173" s="3"/>
      <c r="P173" s="3"/>
      <c r="Q173" s="3"/>
      <c r="T173" s="3"/>
      <c r="V173" s="3"/>
    </row>
    <row r="174">
      <c r="A174" s="3"/>
      <c r="B174" s="3"/>
      <c r="C174" s="3"/>
      <c r="D174" s="3"/>
      <c r="E174" s="3"/>
      <c r="F174" s="3"/>
      <c r="G174" s="3"/>
      <c r="H174" s="3"/>
      <c r="I174" s="3"/>
      <c r="J174" s="3"/>
      <c r="K174" s="3"/>
      <c r="L174" s="3"/>
      <c r="M174" s="3"/>
      <c r="N174" s="3"/>
      <c r="O174" s="3"/>
      <c r="P174" s="3"/>
      <c r="Q174" s="3"/>
      <c r="T174" s="3"/>
      <c r="V174" s="3"/>
    </row>
    <row r="175">
      <c r="A175" s="3"/>
      <c r="B175" s="3"/>
      <c r="C175" s="3"/>
      <c r="D175" s="3"/>
      <c r="E175" s="3"/>
      <c r="F175" s="3"/>
      <c r="G175" s="3"/>
      <c r="H175" s="3"/>
      <c r="I175" s="3"/>
      <c r="J175" s="3"/>
      <c r="K175" s="3"/>
      <c r="L175" s="3"/>
      <c r="M175" s="3"/>
      <c r="N175" s="3"/>
      <c r="O175" s="3"/>
      <c r="P175" s="3"/>
      <c r="Q175" s="3"/>
      <c r="T175" s="3"/>
      <c r="V175" s="3"/>
    </row>
    <row r="176">
      <c r="A176" s="3"/>
      <c r="B176" s="3"/>
      <c r="C176" s="3"/>
      <c r="D176" s="3"/>
      <c r="E176" s="3"/>
      <c r="F176" s="3"/>
      <c r="G176" s="3"/>
      <c r="H176" s="3"/>
      <c r="I176" s="3"/>
      <c r="J176" s="3"/>
      <c r="K176" s="3"/>
      <c r="L176" s="3"/>
      <c r="M176" s="3"/>
      <c r="N176" s="3"/>
      <c r="O176" s="3"/>
      <c r="P176" s="3"/>
      <c r="Q176" s="3"/>
      <c r="T176" s="3"/>
      <c r="V176" s="3"/>
    </row>
    <row r="177">
      <c r="A177" s="3"/>
      <c r="B177" s="3"/>
      <c r="C177" s="3"/>
      <c r="D177" s="3"/>
      <c r="E177" s="3"/>
      <c r="F177" s="3"/>
      <c r="G177" s="3"/>
      <c r="H177" s="3"/>
      <c r="I177" s="3"/>
      <c r="J177" s="3"/>
      <c r="K177" s="3"/>
      <c r="L177" s="3"/>
      <c r="M177" s="3"/>
      <c r="N177" s="3"/>
      <c r="O177" s="3"/>
      <c r="P177" s="3"/>
      <c r="Q177" s="3"/>
      <c r="T177" s="3"/>
      <c r="V177" s="3"/>
    </row>
    <row r="178">
      <c r="A178" s="3"/>
      <c r="B178" s="3"/>
      <c r="C178" s="3"/>
      <c r="D178" s="3"/>
      <c r="E178" s="3"/>
      <c r="F178" s="3"/>
      <c r="G178" s="3"/>
      <c r="H178" s="3"/>
      <c r="I178" s="3"/>
      <c r="J178" s="3"/>
      <c r="K178" s="3"/>
      <c r="L178" s="3"/>
      <c r="M178" s="3"/>
      <c r="N178" s="3"/>
      <c r="O178" s="3"/>
      <c r="P178" s="3"/>
      <c r="Q178" s="3"/>
      <c r="T178" s="3"/>
      <c r="V178" s="3"/>
    </row>
    <row r="179">
      <c r="A179" s="3"/>
      <c r="B179" s="3"/>
      <c r="C179" s="3"/>
      <c r="D179" s="3"/>
      <c r="E179" s="3"/>
      <c r="F179" s="3"/>
      <c r="G179" s="3"/>
      <c r="H179" s="3"/>
      <c r="I179" s="3"/>
      <c r="J179" s="3"/>
      <c r="K179" s="3"/>
      <c r="L179" s="3"/>
      <c r="M179" s="3"/>
      <c r="N179" s="3"/>
      <c r="O179" s="3"/>
      <c r="P179" s="3"/>
      <c r="Q179" s="3"/>
      <c r="T179" s="3"/>
      <c r="V179" s="3"/>
    </row>
    <row r="180">
      <c r="A180" s="3"/>
      <c r="B180" s="3"/>
      <c r="C180" s="3"/>
      <c r="D180" s="3"/>
      <c r="E180" s="3"/>
      <c r="F180" s="3"/>
      <c r="G180" s="3"/>
      <c r="H180" s="3"/>
      <c r="I180" s="3"/>
      <c r="J180" s="3"/>
      <c r="K180" s="3"/>
      <c r="L180" s="3"/>
      <c r="M180" s="3"/>
      <c r="N180" s="3"/>
      <c r="O180" s="3"/>
      <c r="P180" s="3"/>
      <c r="Q180" s="3"/>
      <c r="T180" s="3"/>
      <c r="V180" s="3"/>
    </row>
    <row r="181">
      <c r="A181" s="3"/>
      <c r="B181" s="3"/>
      <c r="C181" s="3"/>
      <c r="D181" s="3"/>
      <c r="E181" s="3"/>
      <c r="F181" s="3"/>
      <c r="G181" s="3"/>
      <c r="H181" s="3"/>
      <c r="I181" s="3"/>
      <c r="J181" s="3"/>
      <c r="K181" s="3"/>
      <c r="L181" s="3"/>
      <c r="M181" s="3"/>
      <c r="N181" s="3"/>
      <c r="O181" s="3"/>
      <c r="P181" s="3"/>
      <c r="Q181" s="3"/>
      <c r="T181" s="3"/>
      <c r="V181" s="3"/>
    </row>
    <row r="182">
      <c r="A182" s="3"/>
      <c r="B182" s="3"/>
      <c r="C182" s="3"/>
      <c r="D182" s="3"/>
      <c r="E182" s="3"/>
      <c r="F182" s="3"/>
      <c r="G182" s="3"/>
      <c r="H182" s="3"/>
      <c r="I182" s="3"/>
      <c r="J182" s="3"/>
      <c r="K182" s="3"/>
      <c r="L182" s="3"/>
      <c r="M182" s="3"/>
      <c r="N182" s="3"/>
      <c r="O182" s="3"/>
      <c r="P182" s="3"/>
      <c r="Q182" s="3"/>
      <c r="T182" s="3"/>
      <c r="V182" s="3"/>
    </row>
    <row r="183">
      <c r="A183" s="3"/>
      <c r="B183" s="3"/>
      <c r="C183" s="3"/>
      <c r="D183" s="3"/>
      <c r="E183" s="3"/>
      <c r="F183" s="3"/>
      <c r="G183" s="3"/>
      <c r="H183" s="3"/>
      <c r="I183" s="3"/>
      <c r="J183" s="3"/>
      <c r="K183" s="3"/>
      <c r="L183" s="3"/>
      <c r="M183" s="3"/>
      <c r="N183" s="3"/>
      <c r="O183" s="3"/>
      <c r="P183" s="3"/>
      <c r="Q183" s="3"/>
      <c r="T183" s="3"/>
      <c r="V183" s="3"/>
    </row>
    <row r="184">
      <c r="A184" s="3"/>
      <c r="B184" s="3"/>
      <c r="C184" s="3"/>
      <c r="D184" s="3"/>
      <c r="E184" s="3"/>
      <c r="F184" s="3"/>
      <c r="G184" s="3"/>
      <c r="H184" s="3"/>
      <c r="I184" s="3"/>
      <c r="J184" s="3"/>
      <c r="K184" s="3"/>
      <c r="L184" s="3"/>
      <c r="M184" s="3"/>
      <c r="N184" s="3"/>
      <c r="O184" s="3"/>
      <c r="P184" s="3"/>
      <c r="Q184" s="3"/>
      <c r="T184" s="3"/>
      <c r="V184" s="3"/>
    </row>
    <row r="185">
      <c r="A185" s="3"/>
      <c r="B185" s="3"/>
      <c r="C185" s="3"/>
      <c r="D185" s="3"/>
      <c r="E185" s="3"/>
      <c r="F185" s="3"/>
      <c r="G185" s="3"/>
      <c r="H185" s="3"/>
      <c r="I185" s="3"/>
      <c r="J185" s="3"/>
      <c r="K185" s="3"/>
      <c r="L185" s="3"/>
      <c r="M185" s="3"/>
      <c r="N185" s="3"/>
      <c r="O185" s="3"/>
      <c r="P185" s="3"/>
      <c r="Q185" s="3"/>
      <c r="T185" s="3"/>
      <c r="V185" s="3"/>
    </row>
    <row r="186">
      <c r="A186" s="3"/>
      <c r="B186" s="3"/>
      <c r="C186" s="3"/>
      <c r="D186" s="3"/>
      <c r="E186" s="3"/>
      <c r="F186" s="3"/>
      <c r="G186" s="3"/>
      <c r="H186" s="3"/>
      <c r="I186" s="3"/>
      <c r="J186" s="3"/>
      <c r="K186" s="3"/>
      <c r="L186" s="3"/>
      <c r="M186" s="3"/>
      <c r="N186" s="3"/>
      <c r="O186" s="3"/>
      <c r="P186" s="3"/>
      <c r="Q186" s="3"/>
      <c r="T186" s="3"/>
      <c r="V186" s="3"/>
    </row>
    <row r="187">
      <c r="A187" s="3"/>
      <c r="B187" s="3"/>
      <c r="C187" s="3"/>
      <c r="D187" s="3"/>
      <c r="E187" s="3"/>
      <c r="F187" s="3"/>
      <c r="G187" s="3"/>
      <c r="H187" s="3"/>
      <c r="I187" s="3"/>
      <c r="J187" s="3"/>
      <c r="K187" s="3"/>
      <c r="L187" s="3"/>
      <c r="M187" s="3"/>
      <c r="N187" s="3"/>
      <c r="O187" s="3"/>
      <c r="P187" s="3"/>
      <c r="Q187" s="3"/>
      <c r="T187" s="3"/>
      <c r="V187" s="3"/>
    </row>
    <row r="188">
      <c r="A188" s="3"/>
      <c r="B188" s="3"/>
      <c r="C188" s="3"/>
      <c r="D188" s="3"/>
      <c r="E188" s="3"/>
      <c r="F188" s="3"/>
      <c r="G188" s="3"/>
      <c r="H188" s="3"/>
      <c r="I188" s="3"/>
      <c r="J188" s="3"/>
      <c r="K188" s="3"/>
      <c r="L188" s="3"/>
      <c r="M188" s="3"/>
      <c r="N188" s="3"/>
      <c r="O188" s="3"/>
      <c r="P188" s="3"/>
      <c r="Q188" s="3"/>
      <c r="T188" s="3"/>
      <c r="V188" s="3"/>
    </row>
    <row r="189">
      <c r="A189" s="3"/>
      <c r="B189" s="3"/>
      <c r="C189" s="3"/>
      <c r="D189" s="3"/>
      <c r="E189" s="3"/>
      <c r="F189" s="3"/>
      <c r="G189" s="3"/>
      <c r="H189" s="3"/>
      <c r="I189" s="3"/>
      <c r="J189" s="3"/>
      <c r="K189" s="3"/>
      <c r="L189" s="3"/>
      <c r="M189" s="3"/>
      <c r="N189" s="3"/>
      <c r="O189" s="3"/>
      <c r="P189" s="3"/>
      <c r="Q189" s="3"/>
      <c r="T189" s="3"/>
      <c r="V189" s="3"/>
    </row>
    <row r="190">
      <c r="A190" s="3"/>
      <c r="B190" s="3"/>
      <c r="C190" s="3"/>
      <c r="D190" s="3"/>
      <c r="E190" s="3"/>
      <c r="F190" s="3"/>
      <c r="G190" s="3"/>
      <c r="H190" s="3"/>
      <c r="I190" s="3"/>
      <c r="J190" s="3"/>
      <c r="K190" s="3"/>
      <c r="L190" s="3"/>
      <c r="M190" s="3"/>
      <c r="N190" s="3"/>
      <c r="O190" s="3"/>
      <c r="P190" s="3"/>
      <c r="Q190" s="3"/>
      <c r="T190" s="3"/>
      <c r="V190" s="3"/>
    </row>
    <row r="191">
      <c r="A191" s="3"/>
      <c r="B191" s="3"/>
      <c r="C191" s="3"/>
      <c r="D191" s="3"/>
      <c r="E191" s="3"/>
      <c r="F191" s="3"/>
      <c r="G191" s="3"/>
      <c r="H191" s="3"/>
      <c r="I191" s="3"/>
      <c r="J191" s="3"/>
      <c r="K191" s="3"/>
      <c r="L191" s="3"/>
      <c r="M191" s="3"/>
      <c r="N191" s="3"/>
      <c r="O191" s="3"/>
      <c r="P191" s="3"/>
      <c r="Q191" s="3"/>
      <c r="T191" s="3"/>
      <c r="V191" s="3"/>
    </row>
    <row r="192">
      <c r="A192" s="3"/>
      <c r="B192" s="3"/>
      <c r="C192" s="3"/>
      <c r="D192" s="3"/>
      <c r="E192" s="3"/>
      <c r="F192" s="3"/>
      <c r="G192" s="3"/>
      <c r="H192" s="3"/>
      <c r="I192" s="3"/>
      <c r="J192" s="3"/>
      <c r="K192" s="3"/>
      <c r="L192" s="3"/>
      <c r="M192" s="3"/>
      <c r="N192" s="3"/>
      <c r="O192" s="3"/>
      <c r="P192" s="3"/>
      <c r="Q192" s="3"/>
      <c r="T192" s="3"/>
      <c r="V192" s="3"/>
    </row>
    <row r="193">
      <c r="A193" s="3"/>
      <c r="B193" s="3"/>
      <c r="C193" s="3"/>
      <c r="D193" s="3"/>
      <c r="E193" s="3"/>
      <c r="F193" s="3"/>
      <c r="G193" s="3"/>
      <c r="H193" s="3"/>
      <c r="I193" s="3"/>
      <c r="J193" s="3"/>
      <c r="K193" s="3"/>
      <c r="L193" s="3"/>
      <c r="M193" s="3"/>
      <c r="N193" s="3"/>
      <c r="O193" s="3"/>
      <c r="P193" s="3"/>
      <c r="Q193" s="3"/>
      <c r="T193" s="3"/>
      <c r="V193" s="3"/>
    </row>
    <row r="194">
      <c r="A194" s="3"/>
      <c r="B194" s="3"/>
      <c r="C194" s="3"/>
      <c r="D194" s="3"/>
      <c r="E194" s="3"/>
      <c r="F194" s="3"/>
      <c r="G194" s="3"/>
      <c r="H194" s="3"/>
      <c r="I194" s="3"/>
      <c r="J194" s="3"/>
      <c r="K194" s="3"/>
      <c r="L194" s="3"/>
      <c r="M194" s="3"/>
      <c r="N194" s="3"/>
      <c r="O194" s="3"/>
      <c r="P194" s="3"/>
      <c r="Q194" s="3"/>
      <c r="T194" s="3"/>
      <c r="V194" s="3"/>
    </row>
    <row r="195">
      <c r="A195" s="3"/>
      <c r="B195" s="3"/>
      <c r="C195" s="3"/>
      <c r="D195" s="3"/>
      <c r="E195" s="3"/>
      <c r="F195" s="3"/>
      <c r="G195" s="3"/>
      <c r="H195" s="3"/>
      <c r="I195" s="3"/>
      <c r="J195" s="3"/>
      <c r="K195" s="3"/>
      <c r="L195" s="3"/>
      <c r="M195" s="3"/>
      <c r="N195" s="3"/>
      <c r="O195" s="3"/>
      <c r="P195" s="3"/>
      <c r="Q195" s="3"/>
      <c r="T195" s="3"/>
      <c r="V195" s="3"/>
    </row>
    <row r="196">
      <c r="A196" s="3"/>
      <c r="B196" s="3"/>
      <c r="C196" s="3"/>
      <c r="D196" s="3"/>
      <c r="E196" s="3"/>
      <c r="F196" s="3"/>
      <c r="G196" s="3"/>
      <c r="H196" s="3"/>
      <c r="I196" s="3"/>
      <c r="J196" s="3"/>
      <c r="K196" s="3"/>
      <c r="L196" s="3"/>
      <c r="M196" s="3"/>
      <c r="N196" s="3"/>
      <c r="O196" s="3"/>
      <c r="P196" s="3"/>
      <c r="Q196" s="3"/>
      <c r="T196" s="3"/>
      <c r="V196" s="3"/>
    </row>
    <row r="197">
      <c r="A197" s="3"/>
      <c r="B197" s="3"/>
      <c r="C197" s="3"/>
      <c r="D197" s="3"/>
      <c r="E197" s="3"/>
      <c r="F197" s="3"/>
      <c r="G197" s="3"/>
      <c r="H197" s="3"/>
      <c r="I197" s="3"/>
      <c r="J197" s="3"/>
      <c r="K197" s="3"/>
      <c r="L197" s="3"/>
      <c r="M197" s="3"/>
      <c r="N197" s="3"/>
      <c r="O197" s="3"/>
      <c r="P197" s="3"/>
      <c r="Q197" s="3"/>
      <c r="T197" s="3"/>
      <c r="V197" s="3"/>
    </row>
    <row r="198">
      <c r="A198" s="3"/>
      <c r="B198" s="3"/>
      <c r="C198" s="3"/>
      <c r="D198" s="3"/>
      <c r="E198" s="3"/>
      <c r="F198" s="3"/>
      <c r="G198" s="3"/>
      <c r="H198" s="3"/>
      <c r="I198" s="3"/>
      <c r="J198" s="3"/>
      <c r="K198" s="3"/>
      <c r="L198" s="3"/>
      <c r="M198" s="3"/>
      <c r="N198" s="3"/>
      <c r="O198" s="3"/>
      <c r="P198" s="3"/>
      <c r="Q198" s="3"/>
      <c r="T198" s="3"/>
      <c r="V198" s="3"/>
    </row>
    <row r="199">
      <c r="A199" s="3"/>
      <c r="B199" s="3"/>
      <c r="C199" s="3"/>
      <c r="D199" s="3"/>
      <c r="E199" s="3"/>
      <c r="F199" s="3"/>
      <c r="G199" s="3"/>
      <c r="H199" s="3"/>
      <c r="I199" s="3"/>
      <c r="J199" s="3"/>
      <c r="K199" s="3"/>
      <c r="L199" s="3"/>
      <c r="M199" s="3"/>
      <c r="N199" s="3"/>
      <c r="O199" s="3"/>
      <c r="P199" s="3"/>
      <c r="Q199" s="3"/>
      <c r="T199" s="3"/>
      <c r="V199" s="3"/>
    </row>
    <row r="200">
      <c r="A200" s="3"/>
      <c r="B200" s="3"/>
      <c r="C200" s="3"/>
      <c r="D200" s="3"/>
      <c r="E200" s="3"/>
      <c r="F200" s="3"/>
      <c r="G200" s="3"/>
      <c r="H200" s="3"/>
      <c r="I200" s="3"/>
      <c r="J200" s="3"/>
      <c r="K200" s="3"/>
      <c r="L200" s="3"/>
      <c r="M200" s="3"/>
      <c r="N200" s="3"/>
      <c r="O200" s="3"/>
      <c r="P200" s="3"/>
      <c r="Q200" s="3"/>
      <c r="T200" s="3"/>
      <c r="V200" s="3"/>
    </row>
    <row r="201">
      <c r="A201" s="3"/>
      <c r="B201" s="3"/>
      <c r="C201" s="3"/>
      <c r="D201" s="3"/>
      <c r="E201" s="3"/>
      <c r="F201" s="3"/>
      <c r="G201" s="3"/>
      <c r="H201" s="3"/>
      <c r="I201" s="3"/>
      <c r="J201" s="3"/>
      <c r="K201" s="3"/>
      <c r="L201" s="3"/>
      <c r="M201" s="3"/>
      <c r="N201" s="3"/>
      <c r="O201" s="3"/>
      <c r="P201" s="3"/>
      <c r="Q201" s="3"/>
      <c r="T201" s="3"/>
      <c r="V201" s="3"/>
    </row>
    <row r="202">
      <c r="A202" s="3"/>
      <c r="B202" s="3"/>
      <c r="C202" s="3"/>
      <c r="D202" s="3"/>
      <c r="E202" s="3"/>
      <c r="F202" s="3"/>
      <c r="G202" s="3"/>
      <c r="H202" s="3"/>
      <c r="I202" s="3"/>
      <c r="J202" s="3"/>
      <c r="K202" s="3"/>
      <c r="L202" s="3"/>
      <c r="M202" s="3"/>
      <c r="N202" s="3"/>
      <c r="O202" s="3"/>
      <c r="P202" s="3"/>
      <c r="Q202" s="3"/>
      <c r="T202" s="3"/>
      <c r="V202" s="3"/>
    </row>
    <row r="203">
      <c r="A203" s="3"/>
      <c r="B203" s="3"/>
      <c r="C203" s="3"/>
      <c r="D203" s="3"/>
      <c r="E203" s="3"/>
      <c r="F203" s="3"/>
      <c r="G203" s="3"/>
      <c r="H203" s="3"/>
      <c r="I203" s="3"/>
      <c r="J203" s="3"/>
      <c r="K203" s="3"/>
      <c r="L203" s="3"/>
      <c r="M203" s="3"/>
      <c r="N203" s="3"/>
      <c r="O203" s="3"/>
      <c r="P203" s="3"/>
      <c r="Q203" s="3"/>
      <c r="T203" s="3"/>
      <c r="V203" s="3"/>
    </row>
    <row r="204">
      <c r="A204" s="3"/>
      <c r="B204" s="3"/>
      <c r="C204" s="3"/>
      <c r="D204" s="3"/>
      <c r="E204" s="3"/>
      <c r="F204" s="3"/>
      <c r="G204" s="3"/>
      <c r="H204" s="3"/>
      <c r="I204" s="3"/>
      <c r="J204" s="3"/>
      <c r="K204" s="3"/>
      <c r="L204" s="3"/>
      <c r="M204" s="3"/>
      <c r="N204" s="3"/>
      <c r="O204" s="3"/>
      <c r="P204" s="3"/>
      <c r="Q204" s="3"/>
      <c r="T204" s="3"/>
      <c r="V204" s="3"/>
    </row>
    <row r="205">
      <c r="A205" s="3"/>
      <c r="B205" s="3"/>
      <c r="C205" s="3"/>
      <c r="D205" s="3"/>
      <c r="E205" s="3"/>
      <c r="F205" s="3"/>
      <c r="G205" s="3"/>
      <c r="H205" s="3"/>
      <c r="I205" s="3"/>
      <c r="J205" s="3"/>
      <c r="K205" s="3"/>
      <c r="L205" s="3"/>
      <c r="M205" s="3"/>
      <c r="N205" s="3"/>
      <c r="O205" s="3"/>
      <c r="P205" s="3"/>
      <c r="Q205" s="3"/>
      <c r="T205" s="3"/>
      <c r="V205" s="3"/>
    </row>
    <row r="206">
      <c r="A206" s="3"/>
      <c r="B206" s="3"/>
      <c r="C206" s="3"/>
      <c r="D206" s="3"/>
      <c r="E206" s="3"/>
      <c r="F206" s="3"/>
      <c r="G206" s="3"/>
      <c r="H206" s="3"/>
      <c r="I206" s="3"/>
      <c r="J206" s="3"/>
      <c r="K206" s="3"/>
      <c r="L206" s="3"/>
      <c r="M206" s="3"/>
      <c r="N206" s="3"/>
      <c r="O206" s="3"/>
      <c r="P206" s="3"/>
      <c r="Q206" s="3"/>
      <c r="T206" s="3"/>
      <c r="V206" s="3"/>
    </row>
    <row r="207">
      <c r="A207" s="3"/>
      <c r="B207" s="3"/>
      <c r="C207" s="3"/>
      <c r="D207" s="3"/>
      <c r="E207" s="3"/>
      <c r="F207" s="3"/>
      <c r="G207" s="3"/>
      <c r="H207" s="3"/>
      <c r="I207" s="3"/>
      <c r="J207" s="3"/>
      <c r="K207" s="3"/>
      <c r="L207" s="3"/>
      <c r="M207" s="3"/>
      <c r="N207" s="3"/>
      <c r="O207" s="3"/>
      <c r="P207" s="3"/>
      <c r="Q207" s="3"/>
      <c r="T207" s="3"/>
      <c r="V207" s="3"/>
    </row>
    <row r="208">
      <c r="A208" s="3"/>
      <c r="B208" s="3"/>
      <c r="C208" s="3"/>
      <c r="D208" s="3"/>
      <c r="E208" s="3"/>
      <c r="F208" s="3"/>
      <c r="G208" s="3"/>
      <c r="H208" s="3"/>
      <c r="I208" s="3"/>
      <c r="J208" s="3"/>
      <c r="K208" s="3"/>
      <c r="L208" s="3"/>
      <c r="M208" s="3"/>
      <c r="N208" s="3"/>
      <c r="O208" s="3"/>
      <c r="P208" s="3"/>
      <c r="Q208" s="3"/>
      <c r="T208" s="3"/>
      <c r="V208" s="3"/>
    </row>
    <row r="209">
      <c r="A209" s="3"/>
      <c r="B209" s="3"/>
      <c r="C209" s="3"/>
      <c r="D209" s="3"/>
      <c r="E209" s="3"/>
      <c r="F209" s="3"/>
      <c r="G209" s="3"/>
      <c r="H209" s="3"/>
      <c r="I209" s="3"/>
      <c r="J209" s="3"/>
      <c r="K209" s="3"/>
      <c r="L209" s="3"/>
      <c r="M209" s="3"/>
      <c r="N209" s="3"/>
      <c r="O209" s="3"/>
      <c r="P209" s="3"/>
      <c r="Q209" s="3"/>
      <c r="T209" s="3"/>
      <c r="V209" s="3"/>
    </row>
    <row r="210">
      <c r="A210" s="3"/>
      <c r="B210" s="3"/>
      <c r="C210" s="3"/>
      <c r="D210" s="3"/>
      <c r="E210" s="3"/>
      <c r="F210" s="3"/>
      <c r="G210" s="3"/>
      <c r="H210" s="3"/>
      <c r="I210" s="3"/>
      <c r="J210" s="3"/>
      <c r="K210" s="3"/>
      <c r="L210" s="3"/>
      <c r="M210" s="3"/>
      <c r="N210" s="3"/>
      <c r="O210" s="3"/>
      <c r="P210" s="3"/>
      <c r="Q210" s="3"/>
      <c r="T210" s="3"/>
      <c r="V210" s="3"/>
    </row>
    <row r="211">
      <c r="A211" s="3"/>
      <c r="B211" s="3"/>
      <c r="C211" s="3"/>
      <c r="D211" s="3"/>
      <c r="E211" s="3"/>
      <c r="F211" s="3"/>
      <c r="G211" s="3"/>
      <c r="H211" s="3"/>
      <c r="I211" s="3"/>
      <c r="J211" s="3"/>
      <c r="K211" s="3"/>
      <c r="L211" s="3"/>
      <c r="M211" s="3"/>
      <c r="N211" s="3"/>
      <c r="O211" s="3"/>
      <c r="P211" s="3"/>
      <c r="Q211" s="3"/>
      <c r="T211" s="3"/>
      <c r="V211" s="3"/>
    </row>
    <row r="212">
      <c r="A212" s="3"/>
      <c r="B212" s="3"/>
      <c r="C212" s="3"/>
      <c r="D212" s="3"/>
      <c r="E212" s="3"/>
      <c r="F212" s="3"/>
      <c r="G212" s="3"/>
      <c r="H212" s="3"/>
      <c r="I212" s="3"/>
      <c r="J212" s="3"/>
      <c r="K212" s="3"/>
      <c r="L212" s="3"/>
      <c r="M212" s="3"/>
      <c r="N212" s="3"/>
      <c r="O212" s="3"/>
      <c r="P212" s="3"/>
      <c r="Q212" s="3"/>
      <c r="T212" s="3"/>
      <c r="V212" s="3"/>
    </row>
    <row r="213">
      <c r="A213" s="3"/>
      <c r="B213" s="3"/>
      <c r="C213" s="3"/>
      <c r="D213" s="3"/>
      <c r="E213" s="3"/>
      <c r="F213" s="3"/>
      <c r="G213" s="3"/>
      <c r="H213" s="3"/>
      <c r="I213" s="3"/>
      <c r="J213" s="3"/>
      <c r="K213" s="3"/>
      <c r="L213" s="3"/>
      <c r="M213" s="3"/>
      <c r="N213" s="3"/>
      <c r="O213" s="3"/>
      <c r="P213" s="3"/>
      <c r="Q213" s="3"/>
      <c r="T213" s="3"/>
      <c r="V213" s="3"/>
    </row>
    <row r="214">
      <c r="A214" s="3"/>
      <c r="B214" s="3"/>
      <c r="C214" s="3"/>
      <c r="D214" s="3"/>
      <c r="E214" s="3"/>
      <c r="F214" s="3"/>
      <c r="G214" s="3"/>
      <c r="H214" s="3"/>
      <c r="I214" s="3"/>
      <c r="J214" s="3"/>
      <c r="K214" s="3"/>
      <c r="L214" s="3"/>
      <c r="M214" s="3"/>
      <c r="N214" s="3"/>
      <c r="O214" s="3"/>
      <c r="P214" s="3"/>
      <c r="Q214" s="3"/>
      <c r="T214" s="3"/>
      <c r="V214" s="3"/>
    </row>
    <row r="215">
      <c r="A215" s="3"/>
      <c r="B215" s="3"/>
      <c r="C215" s="3"/>
      <c r="D215" s="3"/>
      <c r="E215" s="3"/>
      <c r="F215" s="3"/>
      <c r="G215" s="3"/>
      <c r="H215" s="3"/>
      <c r="I215" s="3"/>
      <c r="J215" s="3"/>
      <c r="K215" s="3"/>
      <c r="L215" s="3"/>
      <c r="M215" s="3"/>
      <c r="N215" s="3"/>
      <c r="O215" s="3"/>
      <c r="P215" s="3"/>
      <c r="Q215" s="3"/>
      <c r="T215" s="3"/>
      <c r="V215" s="3"/>
    </row>
    <row r="216">
      <c r="A216" s="3"/>
      <c r="B216" s="3"/>
      <c r="C216" s="3"/>
      <c r="D216" s="3"/>
      <c r="E216" s="3"/>
      <c r="F216" s="3"/>
      <c r="G216" s="3"/>
      <c r="H216" s="3"/>
      <c r="I216" s="3"/>
      <c r="J216" s="3"/>
      <c r="K216" s="3"/>
      <c r="L216" s="3"/>
      <c r="M216" s="3"/>
      <c r="N216" s="3"/>
      <c r="O216" s="3"/>
      <c r="P216" s="3"/>
      <c r="Q216" s="3"/>
      <c r="T216" s="3"/>
      <c r="V216" s="3"/>
    </row>
    <row r="217">
      <c r="A217" s="3"/>
      <c r="B217" s="3"/>
      <c r="C217" s="3"/>
      <c r="D217" s="3"/>
      <c r="E217" s="3"/>
      <c r="F217" s="3"/>
      <c r="G217" s="3"/>
      <c r="H217" s="3"/>
      <c r="I217" s="3"/>
      <c r="J217" s="3"/>
      <c r="K217" s="3"/>
      <c r="L217" s="3"/>
      <c r="M217" s="3"/>
      <c r="N217" s="3"/>
      <c r="O217" s="3"/>
      <c r="P217" s="3"/>
      <c r="Q217" s="3"/>
      <c r="T217" s="3"/>
      <c r="V217" s="3"/>
    </row>
    <row r="218">
      <c r="A218" s="3"/>
      <c r="B218" s="3"/>
      <c r="C218" s="3"/>
      <c r="D218" s="3"/>
      <c r="E218" s="3"/>
      <c r="F218" s="3"/>
      <c r="G218" s="3"/>
      <c r="H218" s="3"/>
      <c r="I218" s="3"/>
      <c r="J218" s="3"/>
      <c r="K218" s="3"/>
      <c r="L218" s="3"/>
      <c r="M218" s="3"/>
      <c r="N218" s="3"/>
      <c r="O218" s="3"/>
      <c r="P218" s="3"/>
      <c r="Q218" s="3"/>
      <c r="T218" s="3"/>
      <c r="V218" s="3"/>
    </row>
    <row r="219">
      <c r="A219" s="3"/>
      <c r="B219" s="3"/>
      <c r="C219" s="3"/>
      <c r="D219" s="3"/>
      <c r="E219" s="3"/>
      <c r="F219" s="3"/>
      <c r="G219" s="3"/>
      <c r="H219" s="3"/>
      <c r="I219" s="3"/>
      <c r="J219" s="3"/>
      <c r="K219" s="3"/>
      <c r="L219" s="3"/>
      <c r="M219" s="3"/>
      <c r="N219" s="3"/>
      <c r="O219" s="3"/>
      <c r="P219" s="3"/>
      <c r="Q219" s="3"/>
      <c r="T219" s="3"/>
      <c r="V219" s="3"/>
    </row>
    <row r="220">
      <c r="A220" s="3"/>
      <c r="B220" s="3"/>
      <c r="C220" s="3"/>
      <c r="D220" s="3"/>
      <c r="E220" s="3"/>
      <c r="F220" s="3"/>
      <c r="G220" s="3"/>
      <c r="H220" s="3"/>
      <c r="I220" s="3"/>
      <c r="J220" s="3"/>
      <c r="K220" s="3"/>
      <c r="L220" s="3"/>
      <c r="M220" s="3"/>
      <c r="N220" s="3"/>
      <c r="O220" s="3"/>
      <c r="P220" s="3"/>
      <c r="Q220" s="3"/>
      <c r="T220" s="3"/>
      <c r="V220" s="3"/>
    </row>
    <row r="221">
      <c r="A221" s="3"/>
      <c r="B221" s="3"/>
      <c r="C221" s="3"/>
      <c r="D221" s="3"/>
      <c r="E221" s="3"/>
      <c r="F221" s="3"/>
      <c r="G221" s="3"/>
      <c r="H221" s="3"/>
      <c r="I221" s="3"/>
      <c r="J221" s="3"/>
      <c r="K221" s="3"/>
      <c r="L221" s="3"/>
      <c r="M221" s="3"/>
      <c r="N221" s="3"/>
      <c r="O221" s="3"/>
      <c r="P221" s="3"/>
      <c r="Q221" s="3"/>
      <c r="T221" s="3"/>
      <c r="V221" s="3"/>
    </row>
    <row r="222">
      <c r="A222" s="3"/>
      <c r="B222" s="3"/>
      <c r="C222" s="3"/>
      <c r="D222" s="3"/>
      <c r="E222" s="3"/>
      <c r="F222" s="3"/>
      <c r="G222" s="3"/>
      <c r="H222" s="3"/>
      <c r="I222" s="3"/>
      <c r="J222" s="3"/>
      <c r="K222" s="3"/>
      <c r="L222" s="3"/>
      <c r="M222" s="3"/>
      <c r="N222" s="3"/>
      <c r="O222" s="3"/>
      <c r="P222" s="3"/>
      <c r="Q222" s="3"/>
      <c r="T222" s="3"/>
      <c r="V222" s="3"/>
    </row>
    <row r="223">
      <c r="A223" s="3"/>
      <c r="B223" s="3"/>
      <c r="C223" s="3"/>
      <c r="D223" s="3"/>
      <c r="E223" s="3"/>
      <c r="F223" s="3"/>
      <c r="G223" s="3"/>
      <c r="H223" s="3"/>
      <c r="I223" s="3"/>
      <c r="J223" s="3"/>
      <c r="K223" s="3"/>
      <c r="L223" s="3"/>
      <c r="M223" s="3"/>
      <c r="N223" s="3"/>
      <c r="O223" s="3"/>
      <c r="P223" s="3"/>
      <c r="Q223" s="3"/>
      <c r="T223" s="3"/>
      <c r="V223" s="3"/>
    </row>
    <row r="224">
      <c r="A224" s="3"/>
      <c r="B224" s="3"/>
      <c r="C224" s="3"/>
      <c r="D224" s="3"/>
      <c r="E224" s="3"/>
      <c r="F224" s="3"/>
      <c r="G224" s="3"/>
      <c r="H224" s="3"/>
      <c r="I224" s="3"/>
      <c r="J224" s="3"/>
      <c r="K224" s="3"/>
      <c r="L224" s="3"/>
      <c r="M224" s="3"/>
      <c r="N224" s="3"/>
      <c r="O224" s="3"/>
      <c r="P224" s="3"/>
      <c r="Q224" s="3"/>
      <c r="T224" s="3"/>
      <c r="V224" s="3"/>
    </row>
    <row r="225">
      <c r="A225" s="3"/>
      <c r="B225" s="3"/>
      <c r="C225" s="3"/>
      <c r="D225" s="3"/>
      <c r="E225" s="3"/>
      <c r="F225" s="3"/>
      <c r="G225" s="3"/>
      <c r="H225" s="3"/>
      <c r="I225" s="3"/>
      <c r="J225" s="3"/>
      <c r="K225" s="3"/>
      <c r="L225" s="3"/>
      <c r="M225" s="3"/>
      <c r="N225" s="3"/>
      <c r="O225" s="3"/>
      <c r="P225" s="3"/>
      <c r="Q225" s="3"/>
      <c r="T225" s="3"/>
      <c r="V225" s="3"/>
    </row>
    <row r="226">
      <c r="A226" s="3"/>
      <c r="B226" s="3"/>
      <c r="C226" s="3"/>
      <c r="D226" s="3"/>
      <c r="E226" s="3"/>
      <c r="F226" s="3"/>
      <c r="G226" s="3"/>
      <c r="H226" s="3"/>
      <c r="I226" s="3"/>
      <c r="J226" s="3"/>
      <c r="K226" s="3"/>
      <c r="L226" s="3"/>
      <c r="M226" s="3"/>
      <c r="N226" s="3"/>
      <c r="O226" s="3"/>
      <c r="P226" s="3"/>
      <c r="Q226" s="3"/>
      <c r="T226" s="3"/>
      <c r="V226" s="3"/>
    </row>
    <row r="227">
      <c r="A227" s="3"/>
      <c r="B227" s="3"/>
      <c r="C227" s="3"/>
      <c r="D227" s="3"/>
      <c r="E227" s="3"/>
      <c r="F227" s="3"/>
      <c r="G227" s="3"/>
      <c r="H227" s="3"/>
      <c r="I227" s="3"/>
      <c r="J227" s="3"/>
      <c r="K227" s="3"/>
      <c r="L227" s="3"/>
      <c r="M227" s="3"/>
      <c r="N227" s="3"/>
      <c r="O227" s="3"/>
      <c r="P227" s="3"/>
      <c r="Q227" s="3"/>
      <c r="T227" s="3"/>
      <c r="V227" s="3"/>
    </row>
    <row r="228">
      <c r="A228" s="3"/>
      <c r="B228" s="3"/>
      <c r="C228" s="3"/>
      <c r="D228" s="3"/>
      <c r="E228" s="3"/>
      <c r="F228" s="3"/>
      <c r="G228" s="3"/>
      <c r="H228" s="3"/>
      <c r="I228" s="3"/>
      <c r="J228" s="3"/>
      <c r="K228" s="3"/>
      <c r="L228" s="3"/>
      <c r="M228" s="3"/>
      <c r="N228" s="3"/>
      <c r="O228" s="3"/>
      <c r="P228" s="3"/>
      <c r="Q228" s="3"/>
      <c r="T228" s="3"/>
      <c r="V228" s="3"/>
    </row>
    <row r="229">
      <c r="A229" s="3"/>
      <c r="B229" s="3"/>
      <c r="C229" s="3"/>
      <c r="D229" s="3"/>
      <c r="E229" s="3"/>
      <c r="F229" s="3"/>
      <c r="G229" s="3"/>
      <c r="H229" s="3"/>
      <c r="I229" s="3"/>
      <c r="J229" s="3"/>
      <c r="K229" s="3"/>
      <c r="L229" s="3"/>
      <c r="M229" s="3"/>
      <c r="N229" s="3"/>
      <c r="O229" s="3"/>
      <c r="P229" s="3"/>
      <c r="Q229" s="3"/>
      <c r="T229" s="3"/>
      <c r="V229" s="3"/>
    </row>
    <row r="230">
      <c r="A230" s="3"/>
      <c r="B230" s="3"/>
      <c r="C230" s="3"/>
      <c r="D230" s="3"/>
      <c r="E230" s="3"/>
      <c r="F230" s="3"/>
      <c r="G230" s="3"/>
      <c r="H230" s="3"/>
      <c r="I230" s="3"/>
      <c r="J230" s="3"/>
      <c r="K230" s="3"/>
      <c r="L230" s="3"/>
      <c r="M230" s="3"/>
      <c r="N230" s="3"/>
      <c r="O230" s="3"/>
      <c r="P230" s="3"/>
      <c r="Q230" s="3"/>
      <c r="T230" s="3"/>
      <c r="V230" s="3"/>
    </row>
    <row r="231">
      <c r="A231" s="3"/>
      <c r="B231" s="3"/>
      <c r="C231" s="3"/>
      <c r="D231" s="3"/>
      <c r="E231" s="3"/>
      <c r="F231" s="3"/>
      <c r="G231" s="3"/>
      <c r="H231" s="3"/>
      <c r="I231" s="3"/>
      <c r="J231" s="3"/>
      <c r="K231" s="3"/>
      <c r="L231" s="3"/>
      <c r="M231" s="3"/>
      <c r="N231" s="3"/>
      <c r="O231" s="3"/>
      <c r="P231" s="3"/>
      <c r="Q231" s="3"/>
      <c r="T231" s="3"/>
      <c r="V231" s="3"/>
    </row>
    <row r="232">
      <c r="A232" s="3"/>
      <c r="B232" s="3"/>
      <c r="C232" s="3"/>
      <c r="D232" s="3"/>
      <c r="E232" s="3"/>
      <c r="F232" s="3"/>
      <c r="G232" s="3"/>
      <c r="H232" s="3"/>
      <c r="I232" s="3"/>
      <c r="J232" s="3"/>
      <c r="K232" s="3"/>
      <c r="L232" s="3"/>
      <c r="M232" s="3"/>
      <c r="N232" s="3"/>
      <c r="O232" s="3"/>
      <c r="P232" s="3"/>
      <c r="Q232" s="3"/>
      <c r="T232" s="3"/>
      <c r="V232" s="3"/>
    </row>
    <row r="233">
      <c r="A233" s="3"/>
      <c r="B233" s="3"/>
      <c r="C233" s="3"/>
      <c r="D233" s="3"/>
      <c r="E233" s="3"/>
      <c r="F233" s="3"/>
      <c r="G233" s="3"/>
      <c r="H233" s="3"/>
      <c r="I233" s="3"/>
      <c r="J233" s="3"/>
      <c r="K233" s="3"/>
      <c r="L233" s="3"/>
      <c r="M233" s="3"/>
      <c r="N233" s="3"/>
      <c r="O233" s="3"/>
      <c r="P233" s="3"/>
      <c r="Q233" s="3"/>
      <c r="T233" s="3"/>
      <c r="V233" s="3"/>
    </row>
    <row r="234">
      <c r="A234" s="3"/>
      <c r="B234" s="3"/>
      <c r="C234" s="3"/>
      <c r="D234" s="3"/>
      <c r="E234" s="3"/>
      <c r="F234" s="3"/>
      <c r="G234" s="3"/>
      <c r="H234" s="3"/>
      <c r="I234" s="3"/>
      <c r="J234" s="3"/>
      <c r="K234" s="3"/>
      <c r="L234" s="3"/>
      <c r="M234" s="3"/>
      <c r="N234" s="3"/>
      <c r="O234" s="3"/>
      <c r="P234" s="3"/>
      <c r="Q234" s="3"/>
      <c r="T234" s="3"/>
      <c r="V234" s="3"/>
    </row>
    <row r="235">
      <c r="A235" s="3"/>
      <c r="B235" s="3"/>
      <c r="C235" s="3"/>
      <c r="D235" s="3"/>
      <c r="E235" s="3"/>
      <c r="F235" s="3"/>
      <c r="G235" s="3"/>
      <c r="H235" s="3"/>
      <c r="I235" s="3"/>
      <c r="J235" s="3"/>
      <c r="K235" s="3"/>
      <c r="L235" s="3"/>
      <c r="M235" s="3"/>
      <c r="N235" s="3"/>
      <c r="O235" s="3"/>
      <c r="P235" s="3"/>
      <c r="Q235" s="3"/>
      <c r="T235" s="3"/>
      <c r="V235" s="3"/>
    </row>
    <row r="236">
      <c r="A236" s="3"/>
      <c r="B236" s="3"/>
      <c r="C236" s="3"/>
      <c r="D236" s="3"/>
      <c r="E236" s="3"/>
      <c r="F236" s="3"/>
      <c r="G236" s="3"/>
      <c r="H236" s="3"/>
      <c r="I236" s="3"/>
      <c r="J236" s="3"/>
      <c r="K236" s="3"/>
      <c r="L236" s="3"/>
      <c r="M236" s="3"/>
      <c r="N236" s="3"/>
      <c r="O236" s="3"/>
      <c r="P236" s="3"/>
      <c r="Q236" s="3"/>
      <c r="T236" s="3"/>
      <c r="V236" s="3"/>
    </row>
    <row r="237">
      <c r="A237" s="3"/>
      <c r="B237" s="3"/>
      <c r="C237" s="3"/>
      <c r="D237" s="3"/>
      <c r="E237" s="3"/>
      <c r="F237" s="3"/>
      <c r="G237" s="3"/>
      <c r="H237" s="3"/>
      <c r="I237" s="3"/>
      <c r="J237" s="3"/>
      <c r="K237" s="3"/>
      <c r="L237" s="3"/>
      <c r="M237" s="3"/>
      <c r="N237" s="3"/>
      <c r="O237" s="3"/>
      <c r="P237" s="3"/>
      <c r="Q237" s="3"/>
      <c r="T237" s="3"/>
      <c r="V237" s="3"/>
    </row>
    <row r="238">
      <c r="A238" s="3"/>
      <c r="B238" s="3"/>
      <c r="C238" s="3"/>
      <c r="D238" s="3"/>
      <c r="E238" s="3"/>
      <c r="F238" s="3"/>
      <c r="G238" s="3"/>
      <c r="H238" s="3"/>
      <c r="I238" s="3"/>
      <c r="J238" s="3"/>
      <c r="K238" s="3"/>
      <c r="L238" s="3"/>
      <c r="M238" s="3"/>
      <c r="N238" s="3"/>
      <c r="O238" s="3"/>
      <c r="P238" s="3"/>
      <c r="Q238" s="3"/>
      <c r="T238" s="3"/>
      <c r="V238" s="3"/>
    </row>
    <row r="239">
      <c r="A239" s="3"/>
      <c r="B239" s="3"/>
      <c r="C239" s="3"/>
      <c r="D239" s="3"/>
      <c r="E239" s="3"/>
      <c r="F239" s="3"/>
      <c r="G239" s="3"/>
      <c r="H239" s="3"/>
      <c r="I239" s="3"/>
      <c r="J239" s="3"/>
      <c r="K239" s="3"/>
      <c r="L239" s="3"/>
      <c r="M239" s="3"/>
      <c r="N239" s="3"/>
      <c r="O239" s="3"/>
      <c r="P239" s="3"/>
      <c r="Q239" s="3"/>
      <c r="T239" s="3"/>
      <c r="V239" s="3"/>
    </row>
    <row r="240">
      <c r="A240" s="3"/>
      <c r="B240" s="3"/>
      <c r="C240" s="3"/>
      <c r="D240" s="3"/>
      <c r="E240" s="3"/>
      <c r="F240" s="3"/>
      <c r="G240" s="3"/>
      <c r="H240" s="3"/>
      <c r="I240" s="3"/>
      <c r="J240" s="3"/>
      <c r="K240" s="3"/>
      <c r="L240" s="3"/>
      <c r="M240" s="3"/>
      <c r="N240" s="3"/>
      <c r="O240" s="3"/>
      <c r="P240" s="3"/>
      <c r="Q240" s="3"/>
      <c r="T240" s="3"/>
      <c r="V240" s="3"/>
    </row>
    <row r="241">
      <c r="A241" s="3"/>
      <c r="B241" s="3"/>
      <c r="C241" s="3"/>
      <c r="D241" s="3"/>
      <c r="E241" s="3"/>
      <c r="F241" s="3"/>
      <c r="G241" s="3"/>
      <c r="H241" s="3"/>
      <c r="I241" s="3"/>
      <c r="J241" s="3"/>
      <c r="K241" s="3"/>
      <c r="L241" s="3"/>
      <c r="M241" s="3"/>
      <c r="N241" s="3"/>
      <c r="O241" s="3"/>
      <c r="P241" s="3"/>
      <c r="Q241" s="3"/>
      <c r="T241" s="3"/>
      <c r="V241" s="3"/>
    </row>
    <row r="242">
      <c r="A242" s="3"/>
      <c r="B242" s="3"/>
      <c r="C242" s="3"/>
      <c r="D242" s="3"/>
      <c r="E242" s="3"/>
      <c r="F242" s="3"/>
      <c r="G242" s="3"/>
      <c r="H242" s="3"/>
      <c r="I242" s="3"/>
      <c r="J242" s="3"/>
      <c r="K242" s="3"/>
      <c r="L242" s="3"/>
      <c r="M242" s="3"/>
      <c r="N242" s="3"/>
      <c r="O242" s="3"/>
      <c r="P242" s="3"/>
      <c r="Q242" s="3"/>
      <c r="T242" s="3"/>
      <c r="V242" s="3"/>
    </row>
    <row r="243">
      <c r="A243" s="3"/>
      <c r="B243" s="3"/>
      <c r="C243" s="3"/>
      <c r="D243" s="3"/>
      <c r="E243" s="3"/>
      <c r="F243" s="3"/>
      <c r="G243" s="3"/>
      <c r="H243" s="3"/>
      <c r="I243" s="3"/>
      <c r="J243" s="3"/>
      <c r="K243" s="3"/>
      <c r="L243" s="3"/>
      <c r="M243" s="3"/>
      <c r="N243" s="3"/>
      <c r="O243" s="3"/>
      <c r="P243" s="3"/>
      <c r="Q243" s="3"/>
      <c r="T243" s="3"/>
      <c r="V243" s="3"/>
    </row>
    <row r="244">
      <c r="A244" s="3"/>
      <c r="B244" s="3"/>
      <c r="C244" s="3"/>
      <c r="D244" s="3"/>
      <c r="E244" s="3"/>
      <c r="F244" s="3"/>
      <c r="G244" s="3"/>
      <c r="H244" s="3"/>
      <c r="I244" s="3"/>
      <c r="J244" s="3"/>
      <c r="K244" s="3"/>
      <c r="L244" s="3"/>
      <c r="M244" s="3"/>
      <c r="N244" s="3"/>
      <c r="O244" s="3"/>
      <c r="P244" s="3"/>
      <c r="Q244" s="3"/>
      <c r="T244" s="3"/>
      <c r="V244" s="3"/>
    </row>
    <row r="245">
      <c r="A245" s="3"/>
      <c r="B245" s="3"/>
      <c r="C245" s="3"/>
      <c r="D245" s="3"/>
      <c r="E245" s="3"/>
      <c r="F245" s="3"/>
      <c r="G245" s="3"/>
      <c r="H245" s="3"/>
      <c r="I245" s="3"/>
      <c r="J245" s="3"/>
      <c r="K245" s="3"/>
      <c r="L245" s="3"/>
      <c r="M245" s="3"/>
      <c r="N245" s="3"/>
      <c r="O245" s="3"/>
      <c r="P245" s="3"/>
      <c r="Q245" s="3"/>
      <c r="T245" s="3"/>
      <c r="V245" s="3"/>
    </row>
    <row r="246">
      <c r="A246" s="3"/>
      <c r="B246" s="3"/>
      <c r="C246" s="3"/>
      <c r="D246" s="3"/>
      <c r="E246" s="3"/>
      <c r="F246" s="3"/>
      <c r="G246" s="3"/>
      <c r="H246" s="3"/>
      <c r="I246" s="3"/>
      <c r="J246" s="3"/>
      <c r="K246" s="3"/>
      <c r="L246" s="3"/>
      <c r="M246" s="3"/>
      <c r="N246" s="3"/>
      <c r="O246" s="3"/>
      <c r="P246" s="3"/>
      <c r="Q246" s="3"/>
      <c r="T246" s="3"/>
      <c r="V246" s="3"/>
    </row>
    <row r="247">
      <c r="A247" s="3"/>
      <c r="B247" s="3"/>
      <c r="C247" s="3"/>
      <c r="D247" s="3"/>
      <c r="E247" s="3"/>
      <c r="F247" s="3"/>
      <c r="G247" s="3"/>
      <c r="H247" s="3"/>
      <c r="I247" s="3"/>
      <c r="J247" s="3"/>
      <c r="K247" s="3"/>
      <c r="L247" s="3"/>
      <c r="M247" s="3"/>
      <c r="N247" s="3"/>
      <c r="O247" s="3"/>
      <c r="P247" s="3"/>
      <c r="Q247" s="3"/>
      <c r="T247" s="3"/>
      <c r="V247" s="3"/>
    </row>
    <row r="248">
      <c r="A248" s="3"/>
      <c r="B248" s="3"/>
      <c r="C248" s="3"/>
      <c r="D248" s="3"/>
      <c r="E248" s="3"/>
      <c r="F248" s="3"/>
      <c r="G248" s="3"/>
      <c r="H248" s="3"/>
      <c r="I248" s="3"/>
      <c r="J248" s="3"/>
      <c r="K248" s="3"/>
      <c r="L248" s="3"/>
      <c r="M248" s="3"/>
      <c r="N248" s="3"/>
      <c r="O248" s="3"/>
      <c r="P248" s="3"/>
      <c r="Q248" s="3"/>
      <c r="T248" s="3"/>
      <c r="V248" s="3"/>
    </row>
    <row r="249">
      <c r="A249" s="3"/>
      <c r="B249" s="3"/>
      <c r="C249" s="3"/>
      <c r="D249" s="3"/>
      <c r="E249" s="3"/>
      <c r="F249" s="3"/>
      <c r="G249" s="3"/>
      <c r="H249" s="3"/>
      <c r="I249" s="3"/>
      <c r="J249" s="3"/>
      <c r="K249" s="3"/>
      <c r="L249" s="3"/>
      <c r="M249" s="3"/>
      <c r="N249" s="3"/>
      <c r="O249" s="3"/>
      <c r="P249" s="3"/>
      <c r="Q249" s="3"/>
      <c r="T249" s="3"/>
      <c r="V249" s="3"/>
    </row>
    <row r="250">
      <c r="A250" s="3"/>
      <c r="B250" s="3"/>
      <c r="C250" s="3"/>
      <c r="D250" s="3"/>
      <c r="E250" s="3"/>
      <c r="F250" s="3"/>
      <c r="G250" s="3"/>
      <c r="H250" s="3"/>
      <c r="I250" s="3"/>
      <c r="J250" s="3"/>
      <c r="K250" s="3"/>
      <c r="L250" s="3"/>
      <c r="M250" s="3"/>
      <c r="N250" s="3"/>
      <c r="O250" s="3"/>
      <c r="P250" s="3"/>
      <c r="Q250" s="3"/>
      <c r="T250" s="3"/>
      <c r="V250" s="3"/>
    </row>
    <row r="251">
      <c r="A251" s="3"/>
      <c r="B251" s="3"/>
      <c r="C251" s="3"/>
      <c r="D251" s="3"/>
      <c r="E251" s="3"/>
      <c r="F251" s="3"/>
      <c r="G251" s="3"/>
      <c r="H251" s="3"/>
      <c r="I251" s="3"/>
      <c r="J251" s="3"/>
      <c r="K251" s="3"/>
      <c r="L251" s="3"/>
      <c r="M251" s="3"/>
      <c r="N251" s="3"/>
      <c r="O251" s="3"/>
      <c r="P251" s="3"/>
      <c r="Q251" s="3"/>
      <c r="T251" s="3"/>
      <c r="V251" s="3"/>
    </row>
    <row r="252">
      <c r="A252" s="3"/>
      <c r="B252" s="3"/>
      <c r="C252" s="3"/>
      <c r="D252" s="3"/>
      <c r="E252" s="3"/>
      <c r="F252" s="3"/>
      <c r="G252" s="3"/>
      <c r="H252" s="3"/>
      <c r="I252" s="3"/>
      <c r="J252" s="3"/>
      <c r="K252" s="3"/>
      <c r="L252" s="3"/>
      <c r="M252" s="3"/>
      <c r="N252" s="3"/>
      <c r="O252" s="3"/>
      <c r="P252" s="3"/>
      <c r="Q252" s="3"/>
      <c r="T252" s="3"/>
      <c r="V252" s="3"/>
    </row>
    <row r="253">
      <c r="A253" s="3"/>
      <c r="B253" s="3"/>
      <c r="C253" s="3"/>
      <c r="D253" s="3"/>
      <c r="E253" s="3"/>
      <c r="F253" s="3"/>
      <c r="G253" s="3"/>
      <c r="H253" s="3"/>
      <c r="I253" s="3"/>
      <c r="J253" s="3"/>
      <c r="K253" s="3"/>
      <c r="L253" s="3"/>
      <c r="M253" s="3"/>
      <c r="N253" s="3"/>
      <c r="O253" s="3"/>
      <c r="P253" s="3"/>
      <c r="Q253" s="3"/>
      <c r="T253" s="3"/>
      <c r="V253" s="3"/>
    </row>
    <row r="254">
      <c r="A254" s="3"/>
      <c r="B254" s="3"/>
      <c r="C254" s="3"/>
      <c r="D254" s="3"/>
      <c r="E254" s="3"/>
      <c r="F254" s="3"/>
      <c r="G254" s="3"/>
      <c r="H254" s="3"/>
      <c r="I254" s="3"/>
      <c r="J254" s="3"/>
      <c r="K254" s="3"/>
      <c r="L254" s="3"/>
      <c r="M254" s="3"/>
      <c r="N254" s="3"/>
      <c r="O254" s="3"/>
      <c r="P254" s="3"/>
      <c r="Q254" s="3"/>
      <c r="T254" s="3"/>
      <c r="V254" s="3"/>
    </row>
    <row r="255">
      <c r="A255" s="3"/>
      <c r="B255" s="3"/>
      <c r="C255" s="3"/>
      <c r="D255" s="3"/>
      <c r="E255" s="3"/>
      <c r="F255" s="3"/>
      <c r="G255" s="3"/>
      <c r="H255" s="3"/>
      <c r="I255" s="3"/>
      <c r="J255" s="3"/>
      <c r="K255" s="3"/>
      <c r="L255" s="3"/>
      <c r="M255" s="3"/>
      <c r="N255" s="3"/>
      <c r="O255" s="3"/>
      <c r="P255" s="3"/>
      <c r="Q255" s="3"/>
      <c r="T255" s="3"/>
      <c r="V255" s="3"/>
    </row>
    <row r="256">
      <c r="A256" s="3"/>
      <c r="B256" s="3"/>
      <c r="C256" s="3"/>
      <c r="D256" s="3"/>
      <c r="E256" s="3"/>
      <c r="F256" s="3"/>
      <c r="G256" s="3"/>
      <c r="H256" s="3"/>
      <c r="I256" s="3"/>
      <c r="J256" s="3"/>
      <c r="K256" s="3"/>
      <c r="L256" s="3"/>
      <c r="M256" s="3"/>
      <c r="N256" s="3"/>
      <c r="O256" s="3"/>
      <c r="P256" s="3"/>
      <c r="Q256" s="3"/>
      <c r="T256" s="3"/>
      <c r="V256" s="3"/>
    </row>
    <row r="257">
      <c r="A257" s="3"/>
      <c r="B257" s="3"/>
      <c r="C257" s="3"/>
      <c r="D257" s="3"/>
      <c r="E257" s="3"/>
      <c r="F257" s="3"/>
      <c r="G257" s="3"/>
      <c r="H257" s="3"/>
      <c r="I257" s="3"/>
      <c r="J257" s="3"/>
      <c r="K257" s="3"/>
      <c r="L257" s="3"/>
      <c r="M257" s="3"/>
      <c r="N257" s="3"/>
      <c r="O257" s="3"/>
      <c r="P257" s="3"/>
      <c r="Q257" s="3"/>
      <c r="T257" s="3"/>
      <c r="V257" s="3"/>
    </row>
    <row r="258">
      <c r="A258" s="3"/>
      <c r="B258" s="3"/>
      <c r="C258" s="3"/>
      <c r="D258" s="3"/>
      <c r="E258" s="3"/>
      <c r="F258" s="3"/>
      <c r="G258" s="3"/>
      <c r="H258" s="3"/>
      <c r="I258" s="3"/>
      <c r="J258" s="3"/>
      <c r="K258" s="3"/>
      <c r="L258" s="3"/>
      <c r="M258" s="3"/>
      <c r="N258" s="3"/>
      <c r="O258" s="3"/>
      <c r="P258" s="3"/>
      <c r="Q258" s="3"/>
      <c r="T258" s="3"/>
      <c r="V258" s="3"/>
    </row>
    <row r="259">
      <c r="A259" s="3"/>
      <c r="B259" s="3"/>
      <c r="C259" s="3"/>
      <c r="D259" s="3"/>
      <c r="E259" s="3"/>
      <c r="F259" s="3"/>
      <c r="G259" s="3"/>
      <c r="H259" s="3"/>
      <c r="I259" s="3"/>
      <c r="J259" s="3"/>
      <c r="K259" s="3"/>
      <c r="L259" s="3"/>
      <c r="M259" s="3"/>
      <c r="N259" s="3"/>
      <c r="O259" s="3"/>
      <c r="P259" s="3"/>
      <c r="Q259" s="3"/>
      <c r="T259" s="3"/>
      <c r="V259" s="3"/>
    </row>
    <row r="260">
      <c r="A260" s="3"/>
      <c r="B260" s="3"/>
      <c r="C260" s="3"/>
      <c r="D260" s="3"/>
      <c r="E260" s="3"/>
      <c r="F260" s="3"/>
      <c r="G260" s="3"/>
      <c r="H260" s="3"/>
      <c r="I260" s="3"/>
      <c r="J260" s="3"/>
      <c r="K260" s="3"/>
      <c r="L260" s="3"/>
      <c r="M260" s="3"/>
      <c r="N260" s="3"/>
      <c r="O260" s="3"/>
      <c r="P260" s="3"/>
      <c r="Q260" s="3"/>
      <c r="T260" s="3"/>
      <c r="V260" s="3"/>
    </row>
    <row r="261">
      <c r="A261" s="3"/>
      <c r="B261" s="3"/>
      <c r="C261" s="3"/>
      <c r="D261" s="3"/>
      <c r="E261" s="3"/>
      <c r="F261" s="3"/>
      <c r="G261" s="3"/>
      <c r="H261" s="3"/>
      <c r="I261" s="3"/>
      <c r="J261" s="3"/>
      <c r="K261" s="3"/>
      <c r="L261" s="3"/>
      <c r="M261" s="3"/>
      <c r="N261" s="3"/>
      <c r="O261" s="3"/>
      <c r="P261" s="3"/>
      <c r="Q261" s="3"/>
      <c r="T261" s="3"/>
      <c r="V261" s="3"/>
    </row>
    <row r="262">
      <c r="A262" s="3"/>
      <c r="B262" s="3"/>
      <c r="C262" s="3"/>
      <c r="D262" s="3"/>
      <c r="E262" s="3"/>
      <c r="F262" s="3"/>
      <c r="G262" s="3"/>
      <c r="H262" s="3"/>
      <c r="I262" s="3"/>
      <c r="J262" s="3"/>
      <c r="K262" s="3"/>
      <c r="L262" s="3"/>
      <c r="M262" s="3"/>
      <c r="N262" s="3"/>
      <c r="O262" s="3"/>
      <c r="P262" s="3"/>
      <c r="Q262" s="3"/>
      <c r="T262" s="3"/>
      <c r="V262" s="3"/>
    </row>
    <row r="263">
      <c r="A263" s="3"/>
      <c r="B263" s="3"/>
      <c r="C263" s="3"/>
      <c r="D263" s="3"/>
      <c r="E263" s="3"/>
      <c r="F263" s="3"/>
      <c r="G263" s="3"/>
      <c r="H263" s="3"/>
      <c r="I263" s="3"/>
      <c r="J263" s="3"/>
      <c r="K263" s="3"/>
      <c r="L263" s="3"/>
      <c r="M263" s="3"/>
      <c r="N263" s="3"/>
      <c r="O263" s="3"/>
      <c r="P263" s="3"/>
      <c r="Q263" s="3"/>
      <c r="T263" s="3"/>
      <c r="V263" s="3"/>
    </row>
    <row r="264">
      <c r="A264" s="3"/>
      <c r="B264" s="3"/>
      <c r="C264" s="3"/>
      <c r="D264" s="3"/>
      <c r="E264" s="3"/>
      <c r="F264" s="3"/>
      <c r="G264" s="3"/>
      <c r="H264" s="3"/>
      <c r="I264" s="3"/>
      <c r="J264" s="3"/>
      <c r="K264" s="3"/>
      <c r="L264" s="3"/>
      <c r="M264" s="3"/>
      <c r="N264" s="3"/>
      <c r="O264" s="3"/>
      <c r="P264" s="3"/>
      <c r="Q264" s="3"/>
      <c r="T264" s="3"/>
      <c r="V264" s="3"/>
    </row>
    <row r="265">
      <c r="A265" s="3"/>
      <c r="B265" s="3"/>
      <c r="C265" s="3"/>
      <c r="D265" s="3"/>
      <c r="E265" s="3"/>
      <c r="F265" s="3"/>
      <c r="G265" s="3"/>
      <c r="H265" s="3"/>
      <c r="I265" s="3"/>
      <c r="J265" s="3"/>
      <c r="K265" s="3"/>
      <c r="L265" s="3"/>
      <c r="M265" s="3"/>
      <c r="N265" s="3"/>
      <c r="O265" s="3"/>
      <c r="P265" s="3"/>
      <c r="Q265" s="3"/>
      <c r="T265" s="3"/>
      <c r="V265" s="3"/>
    </row>
    <row r="266">
      <c r="A266" s="3"/>
      <c r="B266" s="3"/>
      <c r="C266" s="3"/>
      <c r="D266" s="3"/>
      <c r="E266" s="3"/>
      <c r="F266" s="3"/>
      <c r="G266" s="3"/>
      <c r="H266" s="3"/>
      <c r="I266" s="3"/>
      <c r="J266" s="3"/>
      <c r="K266" s="3"/>
      <c r="L266" s="3"/>
      <c r="M266" s="3"/>
      <c r="N266" s="3"/>
      <c r="O266" s="3"/>
      <c r="P266" s="3"/>
      <c r="Q266" s="3"/>
      <c r="T266" s="3"/>
      <c r="V266" s="3"/>
    </row>
    <row r="267">
      <c r="A267" s="3"/>
      <c r="B267" s="3"/>
      <c r="C267" s="3"/>
      <c r="D267" s="3"/>
      <c r="E267" s="3"/>
      <c r="F267" s="3"/>
      <c r="G267" s="3"/>
      <c r="H267" s="3"/>
      <c r="I267" s="3"/>
      <c r="J267" s="3"/>
      <c r="K267" s="3"/>
      <c r="L267" s="3"/>
      <c r="M267" s="3"/>
      <c r="N267" s="3"/>
      <c r="O267" s="3"/>
      <c r="P267" s="3"/>
      <c r="Q267" s="3"/>
      <c r="T267" s="3"/>
      <c r="V267" s="3"/>
    </row>
    <row r="268">
      <c r="A268" s="3"/>
      <c r="B268" s="3"/>
      <c r="C268" s="3"/>
      <c r="D268" s="3"/>
      <c r="E268" s="3"/>
      <c r="F268" s="3"/>
      <c r="G268" s="3"/>
      <c r="H268" s="3"/>
      <c r="I268" s="3"/>
      <c r="J268" s="3"/>
      <c r="K268" s="3"/>
      <c r="L268" s="3"/>
      <c r="M268" s="3"/>
      <c r="N268" s="3"/>
      <c r="O268" s="3"/>
      <c r="P268" s="3"/>
      <c r="Q268" s="3"/>
      <c r="T268" s="3"/>
      <c r="V268" s="3"/>
    </row>
    <row r="269">
      <c r="A269" s="3"/>
      <c r="B269" s="3"/>
      <c r="C269" s="3"/>
      <c r="D269" s="3"/>
      <c r="E269" s="3"/>
      <c r="F269" s="3"/>
      <c r="G269" s="3"/>
      <c r="H269" s="3"/>
      <c r="I269" s="3"/>
      <c r="J269" s="3"/>
      <c r="K269" s="3"/>
      <c r="L269" s="3"/>
      <c r="M269" s="3"/>
      <c r="N269" s="3"/>
      <c r="O269" s="3"/>
      <c r="P269" s="3"/>
      <c r="Q269" s="3"/>
      <c r="T269" s="3"/>
      <c r="V269" s="3"/>
    </row>
    <row r="270">
      <c r="A270" s="3"/>
      <c r="B270" s="3"/>
      <c r="C270" s="3"/>
      <c r="D270" s="3"/>
      <c r="E270" s="3"/>
      <c r="F270" s="3"/>
      <c r="G270" s="3"/>
      <c r="H270" s="3"/>
      <c r="I270" s="3"/>
      <c r="J270" s="3"/>
      <c r="K270" s="3"/>
      <c r="L270" s="3"/>
      <c r="M270" s="3"/>
      <c r="N270" s="3"/>
      <c r="O270" s="3"/>
      <c r="P270" s="3"/>
      <c r="Q270" s="3"/>
      <c r="T270" s="3"/>
      <c r="V270" s="3"/>
    </row>
    <row r="271">
      <c r="A271" s="3"/>
      <c r="B271" s="3"/>
      <c r="C271" s="3"/>
      <c r="D271" s="3"/>
      <c r="E271" s="3"/>
      <c r="F271" s="3"/>
      <c r="G271" s="3"/>
      <c r="H271" s="3"/>
      <c r="I271" s="3"/>
      <c r="J271" s="3"/>
      <c r="K271" s="3"/>
      <c r="L271" s="3"/>
      <c r="M271" s="3"/>
      <c r="N271" s="3"/>
      <c r="O271" s="3"/>
      <c r="P271" s="3"/>
      <c r="Q271" s="3"/>
      <c r="T271" s="3"/>
      <c r="V271" s="3"/>
    </row>
    <row r="272">
      <c r="A272" s="3"/>
      <c r="B272" s="3"/>
      <c r="C272" s="3"/>
      <c r="D272" s="3"/>
      <c r="E272" s="3"/>
      <c r="F272" s="3"/>
      <c r="G272" s="3"/>
      <c r="H272" s="3"/>
      <c r="I272" s="3"/>
      <c r="J272" s="3"/>
      <c r="K272" s="3"/>
      <c r="L272" s="3"/>
      <c r="M272" s="3"/>
      <c r="N272" s="3"/>
      <c r="O272" s="3"/>
      <c r="P272" s="3"/>
      <c r="Q272" s="3"/>
      <c r="T272" s="3"/>
      <c r="V272" s="3"/>
    </row>
    <row r="273">
      <c r="A273" s="3"/>
      <c r="B273" s="3"/>
      <c r="C273" s="3"/>
      <c r="D273" s="3"/>
      <c r="E273" s="3"/>
      <c r="F273" s="3"/>
      <c r="G273" s="3"/>
      <c r="H273" s="3"/>
      <c r="I273" s="3"/>
      <c r="J273" s="3"/>
      <c r="K273" s="3"/>
      <c r="L273" s="3"/>
      <c r="M273" s="3"/>
      <c r="N273" s="3"/>
      <c r="O273" s="3"/>
      <c r="P273" s="3"/>
      <c r="Q273" s="3"/>
      <c r="T273" s="3"/>
      <c r="V273" s="3"/>
    </row>
    <row r="274">
      <c r="A274" s="3"/>
      <c r="B274" s="3"/>
      <c r="C274" s="3"/>
      <c r="D274" s="3"/>
      <c r="E274" s="3"/>
      <c r="F274" s="3"/>
      <c r="G274" s="3"/>
      <c r="H274" s="3"/>
      <c r="I274" s="3"/>
      <c r="J274" s="3"/>
      <c r="K274" s="3"/>
      <c r="L274" s="3"/>
      <c r="M274" s="3"/>
      <c r="N274" s="3"/>
      <c r="O274" s="3"/>
      <c r="P274" s="3"/>
      <c r="Q274" s="3"/>
      <c r="T274" s="3"/>
      <c r="V274" s="3"/>
    </row>
    <row r="275">
      <c r="A275" s="3"/>
      <c r="B275" s="3"/>
      <c r="C275" s="3"/>
      <c r="D275" s="3"/>
      <c r="E275" s="3"/>
      <c r="F275" s="3"/>
      <c r="G275" s="3"/>
      <c r="H275" s="3"/>
      <c r="I275" s="3"/>
      <c r="J275" s="3"/>
      <c r="K275" s="3"/>
      <c r="L275" s="3"/>
      <c r="M275" s="3"/>
      <c r="N275" s="3"/>
      <c r="O275" s="3"/>
      <c r="P275" s="3"/>
      <c r="Q275" s="3"/>
      <c r="T275" s="3"/>
      <c r="V275" s="3"/>
    </row>
    <row r="276">
      <c r="A276" s="3"/>
      <c r="B276" s="3"/>
      <c r="C276" s="3"/>
      <c r="D276" s="3"/>
      <c r="E276" s="3"/>
      <c r="F276" s="3"/>
      <c r="G276" s="3"/>
      <c r="H276" s="3"/>
      <c r="I276" s="3"/>
      <c r="J276" s="3"/>
      <c r="K276" s="3"/>
      <c r="L276" s="3"/>
      <c r="M276" s="3"/>
      <c r="N276" s="3"/>
      <c r="O276" s="3"/>
      <c r="P276" s="3"/>
      <c r="Q276" s="3"/>
      <c r="T276" s="3"/>
      <c r="V276" s="3"/>
    </row>
    <row r="277">
      <c r="A277" s="3"/>
      <c r="B277" s="3"/>
      <c r="C277" s="3"/>
      <c r="D277" s="3"/>
      <c r="E277" s="3"/>
      <c r="F277" s="3"/>
      <c r="G277" s="3"/>
      <c r="H277" s="3"/>
      <c r="I277" s="3"/>
      <c r="J277" s="3"/>
      <c r="K277" s="3"/>
      <c r="L277" s="3"/>
      <c r="M277" s="3"/>
      <c r="N277" s="3"/>
      <c r="O277" s="3"/>
      <c r="P277" s="3"/>
      <c r="Q277" s="3"/>
      <c r="T277" s="3"/>
      <c r="V277" s="3"/>
    </row>
    <row r="278">
      <c r="A278" s="3"/>
      <c r="B278" s="3"/>
      <c r="C278" s="3"/>
      <c r="D278" s="3"/>
      <c r="E278" s="3"/>
      <c r="F278" s="3"/>
      <c r="G278" s="3"/>
      <c r="H278" s="3"/>
      <c r="I278" s="3"/>
      <c r="J278" s="3"/>
      <c r="K278" s="3"/>
      <c r="L278" s="3"/>
      <c r="M278" s="3"/>
      <c r="N278" s="3"/>
      <c r="O278" s="3"/>
      <c r="P278" s="3"/>
      <c r="Q278" s="3"/>
      <c r="T278" s="3"/>
      <c r="V278" s="3"/>
    </row>
    <row r="279">
      <c r="A279" s="3"/>
      <c r="B279" s="3"/>
      <c r="C279" s="3"/>
      <c r="D279" s="3"/>
      <c r="E279" s="3"/>
      <c r="F279" s="3"/>
      <c r="G279" s="3"/>
      <c r="H279" s="3"/>
      <c r="I279" s="3"/>
      <c r="J279" s="3"/>
      <c r="K279" s="3"/>
      <c r="L279" s="3"/>
      <c r="M279" s="3"/>
      <c r="N279" s="3"/>
      <c r="O279" s="3"/>
      <c r="P279" s="3"/>
      <c r="Q279" s="3"/>
      <c r="T279" s="3"/>
      <c r="V279" s="3"/>
    </row>
    <row r="280">
      <c r="A280" s="3"/>
      <c r="B280" s="3"/>
      <c r="C280" s="3"/>
      <c r="D280" s="3"/>
      <c r="E280" s="3"/>
      <c r="F280" s="3"/>
      <c r="G280" s="3"/>
      <c r="H280" s="3"/>
      <c r="I280" s="3"/>
      <c r="J280" s="3"/>
      <c r="K280" s="3"/>
      <c r="L280" s="3"/>
      <c r="M280" s="3"/>
      <c r="N280" s="3"/>
      <c r="O280" s="3"/>
      <c r="P280" s="3"/>
      <c r="Q280" s="3"/>
      <c r="T280" s="3"/>
      <c r="V280" s="3"/>
    </row>
    <row r="281">
      <c r="A281" s="3"/>
      <c r="B281" s="3"/>
      <c r="C281" s="3"/>
      <c r="D281" s="3"/>
      <c r="E281" s="3"/>
      <c r="F281" s="3"/>
      <c r="G281" s="3"/>
      <c r="H281" s="3"/>
      <c r="I281" s="3"/>
      <c r="J281" s="3"/>
      <c r="K281" s="3"/>
      <c r="L281" s="3"/>
      <c r="M281" s="3"/>
      <c r="N281" s="3"/>
      <c r="O281" s="3"/>
      <c r="P281" s="3"/>
      <c r="Q281" s="3"/>
      <c r="T281" s="3"/>
      <c r="V281" s="3"/>
    </row>
    <row r="282">
      <c r="A282" s="3"/>
      <c r="B282" s="3"/>
      <c r="C282" s="3"/>
      <c r="D282" s="3"/>
      <c r="E282" s="3"/>
      <c r="F282" s="3"/>
      <c r="G282" s="3"/>
      <c r="H282" s="3"/>
      <c r="I282" s="3"/>
      <c r="J282" s="3"/>
      <c r="K282" s="3"/>
      <c r="L282" s="3"/>
      <c r="M282" s="3"/>
      <c r="N282" s="3"/>
      <c r="O282" s="3"/>
      <c r="P282" s="3"/>
      <c r="Q282" s="3"/>
      <c r="T282" s="3"/>
      <c r="V282" s="3"/>
    </row>
    <row r="283">
      <c r="A283" s="3"/>
      <c r="B283" s="3"/>
      <c r="C283" s="3"/>
      <c r="D283" s="3"/>
      <c r="E283" s="3"/>
      <c r="F283" s="3"/>
      <c r="G283" s="3"/>
      <c r="H283" s="3"/>
      <c r="I283" s="3"/>
      <c r="J283" s="3"/>
      <c r="K283" s="3"/>
      <c r="L283" s="3"/>
      <c r="M283" s="3"/>
      <c r="N283" s="3"/>
      <c r="O283" s="3"/>
      <c r="P283" s="3"/>
      <c r="Q283" s="3"/>
      <c r="T283" s="3"/>
      <c r="V283" s="3"/>
    </row>
    <row r="284">
      <c r="A284" s="3"/>
      <c r="B284" s="3"/>
      <c r="C284" s="3"/>
      <c r="D284" s="3"/>
      <c r="E284" s="3"/>
      <c r="F284" s="3"/>
      <c r="G284" s="3"/>
      <c r="H284" s="3"/>
      <c r="I284" s="3"/>
      <c r="J284" s="3"/>
      <c r="K284" s="3"/>
      <c r="L284" s="3"/>
      <c r="M284" s="3"/>
      <c r="N284" s="3"/>
      <c r="O284" s="3"/>
      <c r="P284" s="3"/>
      <c r="Q284" s="3"/>
      <c r="T284" s="3"/>
      <c r="V284" s="3"/>
    </row>
    <row r="285">
      <c r="A285" s="3"/>
      <c r="B285" s="3"/>
      <c r="C285" s="3"/>
      <c r="D285" s="3"/>
      <c r="E285" s="3"/>
      <c r="F285" s="3"/>
      <c r="G285" s="3"/>
      <c r="H285" s="3"/>
      <c r="I285" s="3"/>
      <c r="J285" s="3"/>
      <c r="K285" s="3"/>
      <c r="L285" s="3"/>
      <c r="M285" s="3"/>
      <c r="N285" s="3"/>
      <c r="O285" s="3"/>
      <c r="P285" s="3"/>
      <c r="Q285" s="3"/>
      <c r="T285" s="3"/>
      <c r="V285" s="3"/>
    </row>
    <row r="286">
      <c r="A286" s="3"/>
      <c r="B286" s="3"/>
      <c r="C286" s="3"/>
      <c r="D286" s="3"/>
      <c r="E286" s="3"/>
      <c r="F286" s="3"/>
      <c r="G286" s="3"/>
      <c r="H286" s="3"/>
      <c r="I286" s="3"/>
      <c r="J286" s="3"/>
      <c r="K286" s="3"/>
      <c r="L286" s="3"/>
      <c r="M286" s="3"/>
      <c r="N286" s="3"/>
      <c r="O286" s="3"/>
      <c r="P286" s="3"/>
      <c r="Q286" s="3"/>
      <c r="T286" s="3"/>
      <c r="V286" s="3"/>
    </row>
    <row r="287">
      <c r="A287" s="3"/>
      <c r="B287" s="3"/>
      <c r="C287" s="3"/>
      <c r="D287" s="3"/>
      <c r="E287" s="3"/>
      <c r="F287" s="3"/>
      <c r="G287" s="3"/>
      <c r="H287" s="3"/>
      <c r="I287" s="3"/>
      <c r="J287" s="3"/>
      <c r="K287" s="3"/>
      <c r="L287" s="3"/>
      <c r="M287" s="3"/>
      <c r="N287" s="3"/>
      <c r="O287" s="3"/>
      <c r="P287" s="3"/>
      <c r="Q287" s="3"/>
      <c r="T287" s="3"/>
      <c r="V287" s="3"/>
    </row>
    <row r="288">
      <c r="A288" s="3"/>
      <c r="B288" s="3"/>
      <c r="C288" s="3"/>
      <c r="D288" s="3"/>
      <c r="E288" s="3"/>
      <c r="F288" s="3"/>
      <c r="G288" s="3"/>
      <c r="H288" s="3"/>
      <c r="I288" s="3"/>
      <c r="J288" s="3"/>
      <c r="K288" s="3"/>
      <c r="L288" s="3"/>
      <c r="M288" s="3"/>
      <c r="N288" s="3"/>
      <c r="O288" s="3"/>
      <c r="P288" s="3"/>
      <c r="Q288" s="3"/>
      <c r="T288" s="3"/>
      <c r="V288" s="3"/>
    </row>
    <row r="289">
      <c r="A289" s="3"/>
      <c r="B289" s="3"/>
      <c r="C289" s="3"/>
      <c r="D289" s="3"/>
      <c r="E289" s="3"/>
      <c r="F289" s="3"/>
      <c r="G289" s="3"/>
      <c r="H289" s="3"/>
      <c r="I289" s="3"/>
      <c r="J289" s="3"/>
      <c r="K289" s="3"/>
      <c r="L289" s="3"/>
      <c r="M289" s="3"/>
      <c r="N289" s="3"/>
      <c r="O289" s="3"/>
      <c r="P289" s="3"/>
      <c r="Q289" s="3"/>
      <c r="T289" s="3"/>
      <c r="V289" s="3"/>
    </row>
    <row r="290">
      <c r="A290" s="3"/>
      <c r="B290" s="3"/>
      <c r="C290" s="3"/>
      <c r="D290" s="3"/>
      <c r="E290" s="3"/>
      <c r="F290" s="3"/>
      <c r="G290" s="3"/>
      <c r="H290" s="3"/>
      <c r="I290" s="3"/>
      <c r="J290" s="3"/>
      <c r="K290" s="3"/>
      <c r="L290" s="3"/>
      <c r="M290" s="3"/>
      <c r="N290" s="3"/>
      <c r="O290" s="3"/>
      <c r="P290" s="3"/>
      <c r="Q290" s="3"/>
      <c r="T290" s="3"/>
      <c r="V290" s="3"/>
    </row>
    <row r="291">
      <c r="A291" s="3"/>
      <c r="B291" s="3"/>
      <c r="C291" s="3"/>
      <c r="D291" s="3"/>
      <c r="E291" s="3"/>
      <c r="F291" s="3"/>
      <c r="G291" s="3"/>
      <c r="H291" s="3"/>
      <c r="I291" s="3"/>
      <c r="J291" s="3"/>
      <c r="K291" s="3"/>
      <c r="L291" s="3"/>
      <c r="M291" s="3"/>
      <c r="N291" s="3"/>
      <c r="O291" s="3"/>
      <c r="P291" s="3"/>
      <c r="Q291" s="3"/>
      <c r="T291" s="3"/>
      <c r="V291" s="3"/>
    </row>
    <row r="292">
      <c r="A292" s="3"/>
      <c r="B292" s="3"/>
      <c r="C292" s="3"/>
      <c r="D292" s="3"/>
      <c r="E292" s="3"/>
      <c r="F292" s="3"/>
      <c r="G292" s="3"/>
      <c r="H292" s="3"/>
      <c r="I292" s="3"/>
      <c r="J292" s="3"/>
      <c r="K292" s="3"/>
      <c r="L292" s="3"/>
      <c r="M292" s="3"/>
      <c r="N292" s="3"/>
      <c r="O292" s="3"/>
      <c r="P292" s="3"/>
      <c r="Q292" s="3"/>
      <c r="T292" s="3"/>
      <c r="V292" s="3"/>
    </row>
    <row r="293">
      <c r="A293" s="3"/>
      <c r="B293" s="3"/>
      <c r="C293" s="3"/>
      <c r="D293" s="3"/>
      <c r="E293" s="3"/>
      <c r="F293" s="3"/>
      <c r="G293" s="3"/>
      <c r="H293" s="3"/>
      <c r="I293" s="3"/>
      <c r="J293" s="3"/>
      <c r="K293" s="3"/>
      <c r="L293" s="3"/>
      <c r="M293" s="3"/>
      <c r="N293" s="3"/>
      <c r="O293" s="3"/>
      <c r="P293" s="3"/>
      <c r="Q293" s="3"/>
      <c r="T293" s="3"/>
      <c r="V293" s="3"/>
    </row>
    <row r="294">
      <c r="A294" s="3"/>
      <c r="B294" s="3"/>
      <c r="C294" s="3"/>
      <c r="D294" s="3"/>
      <c r="E294" s="3"/>
      <c r="F294" s="3"/>
      <c r="G294" s="3"/>
      <c r="H294" s="3"/>
      <c r="I294" s="3"/>
      <c r="J294" s="3"/>
      <c r="K294" s="3"/>
      <c r="L294" s="3"/>
      <c r="M294" s="3"/>
      <c r="N294" s="3"/>
      <c r="O294" s="3"/>
      <c r="P294" s="3"/>
      <c r="Q294" s="3"/>
      <c r="T294" s="3"/>
      <c r="V294" s="3"/>
    </row>
    <row r="295">
      <c r="A295" s="3"/>
      <c r="B295" s="3"/>
      <c r="C295" s="3"/>
      <c r="D295" s="3"/>
      <c r="E295" s="3"/>
      <c r="F295" s="3"/>
      <c r="G295" s="3"/>
      <c r="H295" s="3"/>
      <c r="I295" s="3"/>
      <c r="J295" s="3"/>
      <c r="K295" s="3"/>
      <c r="L295" s="3"/>
      <c r="M295" s="3"/>
      <c r="N295" s="3"/>
      <c r="O295" s="3"/>
      <c r="P295" s="3"/>
      <c r="Q295" s="3"/>
      <c r="T295" s="3"/>
      <c r="V295" s="3"/>
    </row>
    <row r="296">
      <c r="A296" s="3"/>
      <c r="B296" s="3"/>
      <c r="C296" s="3"/>
      <c r="D296" s="3"/>
      <c r="E296" s="3"/>
      <c r="F296" s="3"/>
      <c r="G296" s="3"/>
      <c r="H296" s="3"/>
      <c r="I296" s="3"/>
      <c r="J296" s="3"/>
      <c r="K296" s="3"/>
      <c r="L296" s="3"/>
      <c r="M296" s="3"/>
      <c r="N296" s="3"/>
      <c r="O296" s="3"/>
      <c r="P296" s="3"/>
      <c r="Q296" s="3"/>
      <c r="T296" s="3"/>
      <c r="V296" s="3"/>
    </row>
    <row r="297">
      <c r="A297" s="3"/>
      <c r="B297" s="3"/>
      <c r="C297" s="3"/>
      <c r="D297" s="3"/>
      <c r="E297" s="3"/>
      <c r="F297" s="3"/>
      <c r="G297" s="3"/>
      <c r="H297" s="3"/>
      <c r="I297" s="3"/>
      <c r="J297" s="3"/>
      <c r="K297" s="3"/>
      <c r="L297" s="3"/>
      <c r="M297" s="3"/>
      <c r="N297" s="3"/>
      <c r="O297" s="3"/>
      <c r="P297" s="3"/>
      <c r="Q297" s="3"/>
      <c r="T297" s="3"/>
      <c r="V297" s="3"/>
    </row>
    <row r="298">
      <c r="A298" s="3"/>
      <c r="B298" s="3"/>
      <c r="C298" s="3"/>
      <c r="D298" s="3"/>
      <c r="E298" s="3"/>
      <c r="F298" s="3"/>
      <c r="G298" s="3"/>
      <c r="H298" s="3"/>
      <c r="I298" s="3"/>
      <c r="J298" s="3"/>
      <c r="K298" s="3"/>
      <c r="L298" s="3"/>
      <c r="M298" s="3"/>
      <c r="N298" s="3"/>
      <c r="O298" s="3"/>
      <c r="P298" s="3"/>
      <c r="Q298" s="3"/>
      <c r="T298" s="3"/>
      <c r="V298" s="3"/>
    </row>
    <row r="299">
      <c r="A299" s="3"/>
      <c r="B299" s="3"/>
      <c r="C299" s="3"/>
      <c r="D299" s="3"/>
      <c r="E299" s="3"/>
      <c r="F299" s="3"/>
      <c r="G299" s="3"/>
      <c r="H299" s="3"/>
      <c r="I299" s="3"/>
      <c r="J299" s="3"/>
      <c r="K299" s="3"/>
      <c r="L299" s="3"/>
      <c r="M299" s="3"/>
      <c r="N299" s="3"/>
      <c r="O299" s="3"/>
      <c r="P299" s="3"/>
      <c r="Q299" s="3"/>
      <c r="T299" s="3"/>
      <c r="V299" s="3"/>
    </row>
    <row r="300">
      <c r="A300" s="3"/>
      <c r="B300" s="3"/>
      <c r="C300" s="3"/>
      <c r="D300" s="3"/>
      <c r="E300" s="3"/>
      <c r="F300" s="3"/>
      <c r="G300" s="3"/>
      <c r="H300" s="3"/>
      <c r="I300" s="3"/>
      <c r="J300" s="3"/>
      <c r="K300" s="3"/>
      <c r="L300" s="3"/>
      <c r="M300" s="3"/>
      <c r="N300" s="3"/>
      <c r="O300" s="3"/>
      <c r="P300" s="3"/>
      <c r="Q300" s="3"/>
      <c r="T300" s="3"/>
      <c r="V300" s="3"/>
    </row>
    <row r="301">
      <c r="A301" s="3"/>
      <c r="B301" s="3"/>
      <c r="C301" s="3"/>
      <c r="D301" s="3"/>
      <c r="E301" s="3"/>
      <c r="F301" s="3"/>
      <c r="G301" s="3"/>
      <c r="H301" s="3"/>
      <c r="I301" s="3"/>
      <c r="J301" s="3"/>
      <c r="K301" s="3"/>
      <c r="L301" s="3"/>
      <c r="M301" s="3"/>
      <c r="N301" s="3"/>
      <c r="O301" s="3"/>
      <c r="P301" s="3"/>
      <c r="Q301" s="3"/>
      <c r="T301" s="3"/>
      <c r="V301" s="3"/>
    </row>
    <row r="302">
      <c r="A302" s="3"/>
      <c r="B302" s="3"/>
      <c r="C302" s="3"/>
      <c r="D302" s="3"/>
      <c r="E302" s="3"/>
      <c r="F302" s="3"/>
      <c r="G302" s="3"/>
      <c r="H302" s="3"/>
      <c r="I302" s="3"/>
      <c r="J302" s="3"/>
      <c r="K302" s="3"/>
      <c r="L302" s="3"/>
      <c r="M302" s="3"/>
      <c r="N302" s="3"/>
      <c r="O302" s="3"/>
      <c r="P302" s="3"/>
      <c r="Q302" s="3"/>
      <c r="T302" s="3"/>
      <c r="V302" s="3"/>
    </row>
    <row r="303">
      <c r="A303" s="3"/>
      <c r="B303" s="3"/>
      <c r="C303" s="3"/>
      <c r="D303" s="3"/>
      <c r="E303" s="3"/>
      <c r="F303" s="3"/>
      <c r="G303" s="3"/>
      <c r="H303" s="3"/>
      <c r="I303" s="3"/>
      <c r="J303" s="3"/>
      <c r="K303" s="3"/>
      <c r="L303" s="3"/>
      <c r="M303" s="3"/>
      <c r="N303" s="3"/>
      <c r="O303" s="3"/>
      <c r="P303" s="3"/>
      <c r="Q303" s="3"/>
      <c r="T303" s="3"/>
      <c r="V303" s="3"/>
    </row>
    <row r="304">
      <c r="A304" s="3"/>
      <c r="B304" s="3"/>
      <c r="C304" s="3"/>
      <c r="D304" s="3"/>
      <c r="E304" s="3"/>
      <c r="F304" s="3"/>
      <c r="G304" s="3"/>
      <c r="H304" s="3"/>
      <c r="I304" s="3"/>
      <c r="J304" s="3"/>
      <c r="K304" s="3"/>
      <c r="L304" s="3"/>
      <c r="M304" s="3"/>
      <c r="N304" s="3"/>
      <c r="O304" s="3"/>
      <c r="P304" s="3"/>
      <c r="Q304" s="3"/>
      <c r="T304" s="3"/>
      <c r="V304" s="3"/>
    </row>
    <row r="305">
      <c r="A305" s="3"/>
      <c r="B305" s="3"/>
      <c r="C305" s="3"/>
      <c r="D305" s="3"/>
      <c r="E305" s="3"/>
      <c r="F305" s="3"/>
      <c r="G305" s="3"/>
      <c r="H305" s="3"/>
      <c r="I305" s="3"/>
      <c r="J305" s="3"/>
      <c r="K305" s="3"/>
      <c r="L305" s="3"/>
      <c r="M305" s="3"/>
      <c r="N305" s="3"/>
      <c r="O305" s="3"/>
      <c r="P305" s="3"/>
      <c r="Q305" s="3"/>
      <c r="T305" s="3"/>
      <c r="V305" s="3"/>
    </row>
    <row r="306">
      <c r="A306" s="3"/>
      <c r="B306" s="3"/>
      <c r="C306" s="3"/>
      <c r="D306" s="3"/>
      <c r="E306" s="3"/>
      <c r="F306" s="3"/>
      <c r="G306" s="3"/>
      <c r="H306" s="3"/>
      <c r="I306" s="3"/>
      <c r="J306" s="3"/>
      <c r="K306" s="3"/>
      <c r="L306" s="3"/>
      <c r="M306" s="3"/>
      <c r="N306" s="3"/>
      <c r="O306" s="3"/>
      <c r="P306" s="3"/>
      <c r="Q306" s="3"/>
      <c r="T306" s="3"/>
      <c r="V306" s="3"/>
    </row>
    <row r="307">
      <c r="A307" s="3"/>
      <c r="B307" s="3"/>
      <c r="C307" s="3"/>
      <c r="D307" s="3"/>
      <c r="E307" s="3"/>
      <c r="F307" s="3"/>
      <c r="G307" s="3"/>
      <c r="H307" s="3"/>
      <c r="I307" s="3"/>
      <c r="J307" s="3"/>
      <c r="K307" s="3"/>
      <c r="L307" s="3"/>
      <c r="M307" s="3"/>
      <c r="N307" s="3"/>
      <c r="O307" s="3"/>
      <c r="P307" s="3"/>
      <c r="Q307" s="3"/>
      <c r="T307" s="3"/>
      <c r="V307" s="3"/>
    </row>
    <row r="308">
      <c r="A308" s="3"/>
      <c r="B308" s="3"/>
      <c r="C308" s="3"/>
      <c r="D308" s="3"/>
      <c r="E308" s="3"/>
      <c r="F308" s="3"/>
      <c r="G308" s="3"/>
      <c r="H308" s="3"/>
      <c r="I308" s="3"/>
      <c r="J308" s="3"/>
      <c r="K308" s="3"/>
      <c r="L308" s="3"/>
      <c r="M308" s="3"/>
      <c r="N308" s="3"/>
      <c r="O308" s="3"/>
      <c r="P308" s="3"/>
      <c r="Q308" s="3"/>
      <c r="T308" s="3"/>
      <c r="V308" s="3"/>
    </row>
    <row r="309">
      <c r="A309" s="3"/>
      <c r="B309" s="3"/>
      <c r="C309" s="3"/>
      <c r="D309" s="3"/>
      <c r="E309" s="3"/>
      <c r="F309" s="3"/>
      <c r="G309" s="3"/>
      <c r="H309" s="3"/>
      <c r="I309" s="3"/>
      <c r="J309" s="3"/>
      <c r="K309" s="3"/>
      <c r="L309" s="3"/>
      <c r="M309" s="3"/>
      <c r="N309" s="3"/>
      <c r="O309" s="3"/>
      <c r="P309" s="3"/>
      <c r="Q309" s="3"/>
      <c r="T309" s="3"/>
      <c r="V309" s="3"/>
    </row>
    <row r="310">
      <c r="A310" s="3"/>
      <c r="B310" s="3"/>
      <c r="C310" s="3"/>
      <c r="D310" s="3"/>
      <c r="E310" s="3"/>
      <c r="F310" s="3"/>
      <c r="G310" s="3"/>
      <c r="H310" s="3"/>
      <c r="I310" s="3"/>
      <c r="J310" s="3"/>
      <c r="K310" s="3"/>
      <c r="L310" s="3"/>
      <c r="M310" s="3"/>
      <c r="N310" s="3"/>
      <c r="O310" s="3"/>
      <c r="P310" s="3"/>
      <c r="Q310" s="3"/>
      <c r="T310" s="3"/>
      <c r="V310" s="3"/>
    </row>
    <row r="311">
      <c r="A311" s="3"/>
      <c r="B311" s="3"/>
      <c r="C311" s="3"/>
      <c r="D311" s="3"/>
      <c r="E311" s="3"/>
      <c r="F311" s="3"/>
      <c r="G311" s="3"/>
      <c r="H311" s="3"/>
      <c r="I311" s="3"/>
      <c r="J311" s="3"/>
      <c r="K311" s="3"/>
      <c r="L311" s="3"/>
      <c r="M311" s="3"/>
      <c r="N311" s="3"/>
      <c r="O311" s="3"/>
      <c r="P311" s="3"/>
      <c r="Q311" s="3"/>
      <c r="T311" s="3"/>
      <c r="V311" s="3"/>
    </row>
    <row r="312">
      <c r="A312" s="3"/>
      <c r="B312" s="3"/>
      <c r="C312" s="3"/>
      <c r="D312" s="3"/>
      <c r="E312" s="3"/>
      <c r="F312" s="3"/>
      <c r="G312" s="3"/>
      <c r="H312" s="3"/>
      <c r="I312" s="3"/>
      <c r="J312" s="3"/>
      <c r="K312" s="3"/>
      <c r="L312" s="3"/>
      <c r="M312" s="3"/>
      <c r="N312" s="3"/>
      <c r="O312" s="3"/>
      <c r="P312" s="3"/>
      <c r="Q312" s="3"/>
      <c r="T312" s="3"/>
      <c r="V312" s="3"/>
    </row>
    <row r="313">
      <c r="A313" s="3"/>
      <c r="B313" s="3"/>
      <c r="C313" s="3"/>
      <c r="D313" s="3"/>
      <c r="E313" s="3"/>
      <c r="F313" s="3"/>
      <c r="G313" s="3"/>
      <c r="H313" s="3"/>
      <c r="I313" s="3"/>
      <c r="J313" s="3"/>
      <c r="K313" s="3"/>
      <c r="L313" s="3"/>
      <c r="M313" s="3"/>
      <c r="N313" s="3"/>
      <c r="O313" s="3"/>
      <c r="P313" s="3"/>
      <c r="Q313" s="3"/>
      <c r="T313" s="3"/>
      <c r="V313" s="3"/>
    </row>
    <row r="314">
      <c r="A314" s="3"/>
      <c r="B314" s="3"/>
      <c r="C314" s="3"/>
      <c r="D314" s="3"/>
      <c r="E314" s="3"/>
      <c r="F314" s="3"/>
      <c r="G314" s="3"/>
      <c r="H314" s="3"/>
      <c r="I314" s="3"/>
      <c r="J314" s="3"/>
      <c r="K314" s="3"/>
      <c r="L314" s="3"/>
      <c r="M314" s="3"/>
      <c r="N314" s="3"/>
      <c r="O314" s="3"/>
      <c r="P314" s="3"/>
      <c r="Q314" s="3"/>
      <c r="T314" s="3"/>
      <c r="V314" s="3"/>
    </row>
    <row r="315">
      <c r="A315" s="3"/>
      <c r="B315" s="3"/>
      <c r="C315" s="3"/>
      <c r="D315" s="3"/>
      <c r="E315" s="3"/>
      <c r="F315" s="3"/>
      <c r="G315" s="3"/>
      <c r="H315" s="3"/>
      <c r="I315" s="3"/>
      <c r="J315" s="3"/>
      <c r="K315" s="3"/>
      <c r="L315" s="3"/>
      <c r="M315" s="3"/>
      <c r="N315" s="3"/>
      <c r="O315" s="3"/>
      <c r="P315" s="3"/>
      <c r="Q315" s="3"/>
      <c r="T315" s="3"/>
      <c r="V315" s="3"/>
    </row>
    <row r="316">
      <c r="A316" s="3"/>
      <c r="B316" s="3"/>
      <c r="C316" s="3"/>
      <c r="D316" s="3"/>
      <c r="E316" s="3"/>
      <c r="F316" s="3"/>
      <c r="G316" s="3"/>
      <c r="H316" s="3"/>
      <c r="I316" s="3"/>
      <c r="J316" s="3"/>
      <c r="K316" s="3"/>
      <c r="L316" s="3"/>
      <c r="M316" s="3"/>
      <c r="N316" s="3"/>
      <c r="O316" s="3"/>
      <c r="P316" s="3"/>
      <c r="Q316" s="3"/>
      <c r="T316" s="3"/>
      <c r="V316" s="3"/>
    </row>
    <row r="317">
      <c r="A317" s="3"/>
      <c r="B317" s="3"/>
      <c r="C317" s="3"/>
      <c r="D317" s="3"/>
      <c r="E317" s="3"/>
      <c r="F317" s="3"/>
      <c r="G317" s="3"/>
      <c r="H317" s="3"/>
      <c r="I317" s="3"/>
      <c r="J317" s="3"/>
      <c r="K317" s="3"/>
      <c r="L317" s="3"/>
      <c r="M317" s="3"/>
      <c r="N317" s="3"/>
      <c r="O317" s="3"/>
      <c r="P317" s="3"/>
      <c r="Q317" s="3"/>
      <c r="T317" s="3"/>
      <c r="V317" s="3"/>
    </row>
    <row r="318">
      <c r="A318" s="3"/>
      <c r="B318" s="3"/>
      <c r="C318" s="3"/>
      <c r="D318" s="3"/>
      <c r="E318" s="3"/>
      <c r="F318" s="3"/>
      <c r="G318" s="3"/>
      <c r="H318" s="3"/>
      <c r="I318" s="3"/>
      <c r="J318" s="3"/>
      <c r="K318" s="3"/>
      <c r="L318" s="3"/>
      <c r="M318" s="3"/>
      <c r="N318" s="3"/>
      <c r="O318" s="3"/>
      <c r="P318" s="3"/>
      <c r="Q318" s="3"/>
      <c r="T318" s="3"/>
      <c r="V318" s="3"/>
    </row>
    <row r="319">
      <c r="A319" s="3"/>
      <c r="B319" s="3"/>
      <c r="C319" s="3"/>
      <c r="D319" s="3"/>
      <c r="E319" s="3"/>
      <c r="F319" s="3"/>
      <c r="G319" s="3"/>
      <c r="H319" s="3"/>
      <c r="I319" s="3"/>
      <c r="J319" s="3"/>
      <c r="K319" s="3"/>
      <c r="L319" s="3"/>
      <c r="M319" s="3"/>
      <c r="N319" s="3"/>
      <c r="O319" s="3"/>
      <c r="P319" s="3"/>
      <c r="Q319" s="3"/>
      <c r="T319" s="3"/>
      <c r="V319" s="3"/>
    </row>
    <row r="320">
      <c r="A320" s="3"/>
      <c r="B320" s="3"/>
      <c r="C320" s="3"/>
      <c r="D320" s="3"/>
      <c r="E320" s="3"/>
      <c r="F320" s="3"/>
      <c r="G320" s="3"/>
      <c r="H320" s="3"/>
      <c r="I320" s="3"/>
      <c r="J320" s="3"/>
      <c r="K320" s="3"/>
      <c r="L320" s="3"/>
      <c r="M320" s="3"/>
      <c r="N320" s="3"/>
      <c r="O320" s="3"/>
      <c r="P320" s="3"/>
      <c r="Q320" s="3"/>
      <c r="T320" s="3"/>
      <c r="V320" s="3"/>
    </row>
    <row r="321">
      <c r="A321" s="3"/>
      <c r="B321" s="3"/>
      <c r="C321" s="3"/>
      <c r="D321" s="3"/>
      <c r="E321" s="3"/>
      <c r="F321" s="3"/>
      <c r="G321" s="3"/>
      <c r="H321" s="3"/>
      <c r="I321" s="3"/>
      <c r="J321" s="3"/>
      <c r="K321" s="3"/>
      <c r="L321" s="3"/>
      <c r="M321" s="3"/>
      <c r="N321" s="3"/>
      <c r="O321" s="3"/>
      <c r="P321" s="3"/>
      <c r="Q321" s="3"/>
      <c r="T321" s="3"/>
      <c r="V321" s="3"/>
    </row>
    <row r="322">
      <c r="A322" s="3"/>
      <c r="B322" s="3"/>
      <c r="C322" s="3"/>
      <c r="D322" s="3"/>
      <c r="E322" s="3"/>
      <c r="F322" s="3"/>
      <c r="G322" s="3"/>
      <c r="H322" s="3"/>
      <c r="I322" s="3"/>
      <c r="J322" s="3"/>
      <c r="K322" s="3"/>
      <c r="L322" s="3"/>
      <c r="M322" s="3"/>
      <c r="N322" s="3"/>
      <c r="O322" s="3"/>
      <c r="P322" s="3"/>
      <c r="Q322" s="3"/>
      <c r="T322" s="3"/>
      <c r="V322" s="3"/>
    </row>
    <row r="323">
      <c r="A323" s="3"/>
      <c r="B323" s="3"/>
      <c r="C323" s="3"/>
      <c r="D323" s="3"/>
      <c r="E323" s="3"/>
      <c r="F323" s="3"/>
      <c r="G323" s="3"/>
      <c r="H323" s="3"/>
      <c r="I323" s="3"/>
      <c r="J323" s="3"/>
      <c r="K323" s="3"/>
      <c r="L323" s="3"/>
      <c r="M323" s="3"/>
      <c r="N323" s="3"/>
      <c r="O323" s="3"/>
      <c r="P323" s="3"/>
      <c r="Q323" s="3"/>
      <c r="T323" s="3"/>
      <c r="V323" s="3"/>
    </row>
    <row r="324">
      <c r="A324" s="3"/>
      <c r="B324" s="3"/>
      <c r="C324" s="3"/>
      <c r="D324" s="3"/>
      <c r="E324" s="3"/>
      <c r="F324" s="3"/>
      <c r="G324" s="3"/>
      <c r="H324" s="3"/>
      <c r="I324" s="3"/>
      <c r="J324" s="3"/>
      <c r="K324" s="3"/>
      <c r="L324" s="3"/>
      <c r="M324" s="3"/>
      <c r="N324" s="3"/>
      <c r="O324" s="3"/>
      <c r="P324" s="3"/>
      <c r="Q324" s="3"/>
      <c r="T324" s="3"/>
      <c r="V324" s="3"/>
    </row>
    <row r="325">
      <c r="A325" s="3"/>
      <c r="B325" s="3"/>
      <c r="C325" s="3"/>
      <c r="D325" s="3"/>
      <c r="E325" s="3"/>
      <c r="F325" s="3"/>
      <c r="G325" s="3"/>
      <c r="H325" s="3"/>
      <c r="I325" s="3"/>
      <c r="J325" s="3"/>
      <c r="K325" s="3"/>
      <c r="L325" s="3"/>
      <c r="M325" s="3"/>
      <c r="N325" s="3"/>
      <c r="O325" s="3"/>
      <c r="P325" s="3"/>
      <c r="Q325" s="3"/>
      <c r="T325" s="3"/>
      <c r="V325" s="3"/>
    </row>
    <row r="326">
      <c r="A326" s="3"/>
      <c r="B326" s="3"/>
      <c r="C326" s="3"/>
      <c r="D326" s="3"/>
      <c r="E326" s="3"/>
      <c r="F326" s="3"/>
      <c r="G326" s="3"/>
      <c r="H326" s="3"/>
      <c r="I326" s="3"/>
      <c r="J326" s="3"/>
      <c r="K326" s="3"/>
      <c r="L326" s="3"/>
      <c r="M326" s="3"/>
      <c r="N326" s="3"/>
      <c r="O326" s="3"/>
      <c r="P326" s="3"/>
      <c r="Q326" s="3"/>
      <c r="T326" s="3"/>
      <c r="V326" s="3"/>
    </row>
    <row r="327">
      <c r="A327" s="3"/>
      <c r="B327" s="3"/>
      <c r="C327" s="3"/>
      <c r="D327" s="3"/>
      <c r="E327" s="3"/>
      <c r="F327" s="3"/>
      <c r="G327" s="3"/>
      <c r="H327" s="3"/>
      <c r="I327" s="3"/>
      <c r="J327" s="3"/>
      <c r="K327" s="3"/>
      <c r="L327" s="3"/>
      <c r="M327" s="3"/>
      <c r="N327" s="3"/>
      <c r="O327" s="3"/>
      <c r="P327" s="3"/>
      <c r="Q327" s="3"/>
      <c r="T327" s="3"/>
      <c r="V327" s="3"/>
    </row>
    <row r="328">
      <c r="A328" s="3"/>
      <c r="B328" s="3"/>
      <c r="C328" s="3"/>
      <c r="D328" s="3"/>
      <c r="E328" s="3"/>
      <c r="F328" s="3"/>
      <c r="G328" s="3"/>
      <c r="H328" s="3"/>
      <c r="I328" s="3"/>
      <c r="J328" s="3"/>
      <c r="K328" s="3"/>
      <c r="L328" s="3"/>
      <c r="M328" s="3"/>
      <c r="N328" s="3"/>
      <c r="O328" s="3"/>
      <c r="P328" s="3"/>
      <c r="Q328" s="3"/>
      <c r="T328" s="3"/>
      <c r="V328" s="3"/>
    </row>
    <row r="329">
      <c r="A329" s="3"/>
      <c r="B329" s="3"/>
      <c r="C329" s="3"/>
      <c r="D329" s="3"/>
      <c r="E329" s="3"/>
      <c r="F329" s="3"/>
      <c r="G329" s="3"/>
      <c r="H329" s="3"/>
      <c r="I329" s="3"/>
      <c r="J329" s="3"/>
      <c r="K329" s="3"/>
      <c r="L329" s="3"/>
      <c r="M329" s="3"/>
      <c r="N329" s="3"/>
      <c r="O329" s="3"/>
      <c r="P329" s="3"/>
      <c r="Q329" s="3"/>
      <c r="T329" s="3"/>
      <c r="V329" s="3"/>
    </row>
    <row r="330">
      <c r="A330" s="3"/>
      <c r="B330" s="3"/>
      <c r="C330" s="3"/>
      <c r="D330" s="3"/>
      <c r="E330" s="3"/>
      <c r="F330" s="3"/>
      <c r="G330" s="3"/>
      <c r="H330" s="3"/>
      <c r="I330" s="3"/>
      <c r="J330" s="3"/>
      <c r="K330" s="3"/>
      <c r="L330" s="3"/>
      <c r="M330" s="3"/>
      <c r="N330" s="3"/>
      <c r="O330" s="3"/>
      <c r="P330" s="3"/>
      <c r="Q330" s="3"/>
      <c r="T330" s="3"/>
      <c r="V330" s="3"/>
    </row>
    <row r="331">
      <c r="A331" s="3"/>
      <c r="B331" s="3"/>
      <c r="C331" s="3"/>
      <c r="D331" s="3"/>
      <c r="E331" s="3"/>
      <c r="F331" s="3"/>
      <c r="G331" s="3"/>
      <c r="H331" s="3"/>
      <c r="I331" s="3"/>
      <c r="J331" s="3"/>
      <c r="K331" s="3"/>
      <c r="L331" s="3"/>
      <c r="M331" s="3"/>
      <c r="N331" s="3"/>
      <c r="O331" s="3"/>
      <c r="P331" s="3"/>
      <c r="Q331" s="3"/>
      <c r="T331" s="3"/>
      <c r="V331" s="3"/>
    </row>
    <row r="332">
      <c r="A332" s="3"/>
      <c r="B332" s="3"/>
      <c r="C332" s="3"/>
      <c r="D332" s="3"/>
      <c r="E332" s="3"/>
      <c r="F332" s="3"/>
      <c r="G332" s="3"/>
      <c r="H332" s="3"/>
      <c r="I332" s="3"/>
      <c r="J332" s="3"/>
      <c r="K332" s="3"/>
      <c r="L332" s="3"/>
      <c r="M332" s="3"/>
      <c r="N332" s="3"/>
      <c r="O332" s="3"/>
      <c r="P332" s="3"/>
      <c r="Q332" s="3"/>
      <c r="T332" s="3"/>
      <c r="V332" s="3"/>
    </row>
    <row r="333">
      <c r="A333" s="3"/>
      <c r="B333" s="3"/>
      <c r="C333" s="3"/>
      <c r="D333" s="3"/>
      <c r="E333" s="3"/>
      <c r="F333" s="3"/>
      <c r="G333" s="3"/>
      <c r="H333" s="3"/>
      <c r="I333" s="3"/>
      <c r="J333" s="3"/>
      <c r="K333" s="3"/>
      <c r="L333" s="3"/>
      <c r="M333" s="3"/>
      <c r="N333" s="3"/>
      <c r="O333" s="3"/>
      <c r="P333" s="3"/>
      <c r="Q333" s="3"/>
      <c r="T333" s="3"/>
      <c r="V333" s="3"/>
    </row>
    <row r="334">
      <c r="A334" s="3"/>
      <c r="B334" s="3"/>
      <c r="C334" s="3"/>
      <c r="D334" s="3"/>
      <c r="E334" s="3"/>
      <c r="F334" s="3"/>
      <c r="G334" s="3"/>
      <c r="H334" s="3"/>
      <c r="I334" s="3"/>
      <c r="J334" s="3"/>
      <c r="K334" s="3"/>
      <c r="L334" s="3"/>
      <c r="M334" s="3"/>
      <c r="N334" s="3"/>
      <c r="O334" s="3"/>
      <c r="P334" s="3"/>
      <c r="Q334" s="3"/>
      <c r="T334" s="3"/>
      <c r="V334" s="3"/>
    </row>
    <row r="335">
      <c r="A335" s="3"/>
      <c r="B335" s="3"/>
      <c r="C335" s="3"/>
      <c r="D335" s="3"/>
      <c r="E335" s="3"/>
      <c r="F335" s="3"/>
      <c r="G335" s="3"/>
      <c r="H335" s="3"/>
      <c r="I335" s="3"/>
      <c r="J335" s="3"/>
      <c r="K335" s="3"/>
      <c r="L335" s="3"/>
      <c r="M335" s="3"/>
      <c r="N335" s="3"/>
      <c r="O335" s="3"/>
      <c r="P335" s="3"/>
      <c r="Q335" s="3"/>
      <c r="T335" s="3"/>
      <c r="V335" s="3"/>
    </row>
    <row r="336">
      <c r="A336" s="3"/>
      <c r="B336" s="3"/>
      <c r="C336" s="3"/>
      <c r="D336" s="3"/>
      <c r="E336" s="3"/>
      <c r="F336" s="3"/>
      <c r="G336" s="3"/>
      <c r="H336" s="3"/>
      <c r="I336" s="3"/>
      <c r="J336" s="3"/>
      <c r="K336" s="3"/>
      <c r="L336" s="3"/>
      <c r="M336" s="3"/>
      <c r="N336" s="3"/>
      <c r="O336" s="3"/>
      <c r="P336" s="3"/>
      <c r="Q336" s="3"/>
      <c r="T336" s="3"/>
      <c r="V336" s="3"/>
    </row>
    <row r="337">
      <c r="A337" s="3"/>
      <c r="B337" s="3"/>
      <c r="C337" s="3"/>
      <c r="D337" s="3"/>
      <c r="E337" s="3"/>
      <c r="F337" s="3"/>
      <c r="G337" s="3"/>
      <c r="H337" s="3"/>
      <c r="I337" s="3"/>
      <c r="J337" s="3"/>
      <c r="K337" s="3"/>
      <c r="L337" s="3"/>
      <c r="M337" s="3"/>
      <c r="N337" s="3"/>
      <c r="O337" s="3"/>
      <c r="P337" s="3"/>
      <c r="Q337" s="3"/>
      <c r="T337" s="3"/>
      <c r="V337" s="3"/>
    </row>
    <row r="338">
      <c r="A338" s="3"/>
      <c r="B338" s="3"/>
      <c r="C338" s="3"/>
      <c r="D338" s="3"/>
      <c r="E338" s="3"/>
      <c r="F338" s="3"/>
      <c r="G338" s="3"/>
      <c r="H338" s="3"/>
      <c r="I338" s="3"/>
      <c r="J338" s="3"/>
      <c r="K338" s="3"/>
      <c r="L338" s="3"/>
      <c r="M338" s="3"/>
      <c r="N338" s="3"/>
      <c r="O338" s="3"/>
      <c r="P338" s="3"/>
      <c r="Q338" s="3"/>
      <c r="T338" s="3"/>
      <c r="V338" s="3"/>
    </row>
    <row r="339">
      <c r="A339" s="3"/>
      <c r="B339" s="3"/>
      <c r="C339" s="3"/>
      <c r="D339" s="3"/>
      <c r="E339" s="3"/>
      <c r="F339" s="3"/>
      <c r="G339" s="3"/>
      <c r="H339" s="3"/>
      <c r="I339" s="3"/>
      <c r="J339" s="3"/>
      <c r="K339" s="3"/>
      <c r="L339" s="3"/>
      <c r="M339" s="3"/>
      <c r="N339" s="3"/>
      <c r="O339" s="3"/>
      <c r="P339" s="3"/>
      <c r="Q339" s="3"/>
      <c r="T339" s="3"/>
      <c r="V339" s="3"/>
    </row>
    <row r="340">
      <c r="A340" s="3"/>
      <c r="B340" s="3"/>
      <c r="C340" s="3"/>
      <c r="D340" s="3"/>
      <c r="E340" s="3"/>
      <c r="F340" s="3"/>
      <c r="G340" s="3"/>
      <c r="H340" s="3"/>
      <c r="I340" s="3"/>
      <c r="J340" s="3"/>
      <c r="K340" s="3"/>
      <c r="L340" s="3"/>
      <c r="M340" s="3"/>
      <c r="N340" s="3"/>
      <c r="O340" s="3"/>
      <c r="P340" s="3"/>
      <c r="Q340" s="3"/>
      <c r="T340" s="3"/>
      <c r="V340" s="3"/>
    </row>
    <row r="341">
      <c r="A341" s="3"/>
      <c r="B341" s="3"/>
      <c r="C341" s="3"/>
      <c r="D341" s="3"/>
      <c r="E341" s="3"/>
      <c r="F341" s="3"/>
      <c r="G341" s="3"/>
      <c r="H341" s="3"/>
      <c r="I341" s="3"/>
      <c r="J341" s="3"/>
      <c r="K341" s="3"/>
      <c r="L341" s="3"/>
      <c r="M341" s="3"/>
      <c r="N341" s="3"/>
      <c r="O341" s="3"/>
      <c r="P341" s="3"/>
      <c r="Q341" s="3"/>
      <c r="T341" s="3"/>
      <c r="V341" s="3"/>
    </row>
    <row r="342">
      <c r="A342" s="3"/>
      <c r="B342" s="3"/>
      <c r="C342" s="3"/>
      <c r="D342" s="3"/>
      <c r="E342" s="3"/>
      <c r="F342" s="3"/>
      <c r="G342" s="3"/>
      <c r="H342" s="3"/>
      <c r="I342" s="3"/>
      <c r="J342" s="3"/>
      <c r="K342" s="3"/>
      <c r="L342" s="3"/>
      <c r="M342" s="3"/>
      <c r="N342" s="3"/>
      <c r="O342" s="3"/>
      <c r="P342" s="3"/>
      <c r="Q342" s="3"/>
      <c r="T342" s="3"/>
      <c r="V342" s="3"/>
    </row>
    <row r="343">
      <c r="A343" s="3"/>
      <c r="B343" s="3"/>
      <c r="C343" s="3"/>
      <c r="D343" s="3"/>
      <c r="E343" s="3"/>
      <c r="F343" s="3"/>
      <c r="G343" s="3"/>
      <c r="H343" s="3"/>
      <c r="I343" s="3"/>
      <c r="J343" s="3"/>
      <c r="K343" s="3"/>
      <c r="L343" s="3"/>
      <c r="M343" s="3"/>
      <c r="N343" s="3"/>
      <c r="O343" s="3"/>
      <c r="P343" s="3"/>
      <c r="Q343" s="3"/>
      <c r="T343" s="3"/>
      <c r="V343" s="3"/>
    </row>
    <row r="344">
      <c r="A344" s="3"/>
      <c r="B344" s="3"/>
      <c r="C344" s="3"/>
      <c r="D344" s="3"/>
      <c r="E344" s="3"/>
      <c r="F344" s="3"/>
      <c r="G344" s="3"/>
      <c r="H344" s="3"/>
      <c r="I344" s="3"/>
      <c r="J344" s="3"/>
      <c r="K344" s="3"/>
      <c r="L344" s="3"/>
      <c r="M344" s="3"/>
      <c r="N344" s="3"/>
      <c r="O344" s="3"/>
      <c r="P344" s="3"/>
      <c r="Q344" s="3"/>
      <c r="T344" s="3"/>
      <c r="V344" s="3"/>
    </row>
    <row r="345">
      <c r="A345" s="3"/>
      <c r="B345" s="3"/>
      <c r="C345" s="3"/>
      <c r="D345" s="3"/>
      <c r="E345" s="3"/>
      <c r="F345" s="3"/>
      <c r="G345" s="3"/>
      <c r="H345" s="3"/>
      <c r="I345" s="3"/>
      <c r="J345" s="3"/>
      <c r="K345" s="3"/>
      <c r="L345" s="3"/>
      <c r="M345" s="3"/>
      <c r="N345" s="3"/>
      <c r="O345" s="3"/>
      <c r="P345" s="3"/>
      <c r="Q345" s="3"/>
      <c r="T345" s="3"/>
      <c r="V345" s="3"/>
    </row>
    <row r="346">
      <c r="A346" s="3"/>
      <c r="B346" s="3"/>
      <c r="C346" s="3"/>
      <c r="D346" s="3"/>
      <c r="E346" s="3"/>
      <c r="F346" s="3"/>
      <c r="G346" s="3"/>
      <c r="H346" s="3"/>
      <c r="I346" s="3"/>
      <c r="J346" s="3"/>
      <c r="K346" s="3"/>
      <c r="L346" s="3"/>
      <c r="M346" s="3"/>
      <c r="N346" s="3"/>
      <c r="O346" s="3"/>
      <c r="P346" s="3"/>
      <c r="Q346" s="3"/>
      <c r="T346" s="3"/>
      <c r="V346" s="3"/>
    </row>
    <row r="347">
      <c r="A347" s="3"/>
      <c r="B347" s="3"/>
      <c r="C347" s="3"/>
      <c r="D347" s="3"/>
      <c r="E347" s="3"/>
      <c r="F347" s="3"/>
      <c r="G347" s="3"/>
      <c r="H347" s="3"/>
      <c r="I347" s="3"/>
      <c r="J347" s="3"/>
      <c r="K347" s="3"/>
      <c r="L347" s="3"/>
      <c r="M347" s="3"/>
      <c r="N347" s="3"/>
      <c r="O347" s="3"/>
      <c r="P347" s="3"/>
      <c r="Q347" s="3"/>
      <c r="T347" s="3"/>
      <c r="V347" s="3"/>
    </row>
    <row r="348">
      <c r="A348" s="3"/>
      <c r="B348" s="3"/>
      <c r="C348" s="3"/>
      <c r="D348" s="3"/>
      <c r="E348" s="3"/>
      <c r="F348" s="3"/>
      <c r="G348" s="3"/>
      <c r="H348" s="3"/>
      <c r="I348" s="3"/>
      <c r="J348" s="3"/>
      <c r="K348" s="3"/>
      <c r="L348" s="3"/>
      <c r="M348" s="3"/>
      <c r="N348" s="3"/>
      <c r="O348" s="3"/>
      <c r="P348" s="3"/>
      <c r="Q348" s="3"/>
      <c r="T348" s="3"/>
      <c r="V348" s="3"/>
    </row>
    <row r="349">
      <c r="A349" s="3"/>
      <c r="B349" s="3"/>
      <c r="C349" s="3"/>
      <c r="D349" s="3"/>
      <c r="E349" s="3"/>
      <c r="F349" s="3"/>
      <c r="G349" s="3"/>
      <c r="H349" s="3"/>
      <c r="I349" s="3"/>
      <c r="J349" s="3"/>
      <c r="K349" s="3"/>
      <c r="L349" s="3"/>
      <c r="M349" s="3"/>
      <c r="N349" s="3"/>
      <c r="O349" s="3"/>
      <c r="P349" s="3"/>
      <c r="Q349" s="3"/>
      <c r="T349" s="3"/>
      <c r="V349" s="3"/>
    </row>
    <row r="350">
      <c r="A350" s="3"/>
      <c r="B350" s="3"/>
      <c r="C350" s="3"/>
      <c r="D350" s="3"/>
      <c r="E350" s="3"/>
      <c r="F350" s="3"/>
      <c r="G350" s="3"/>
      <c r="H350" s="3"/>
      <c r="I350" s="3"/>
      <c r="J350" s="3"/>
      <c r="K350" s="3"/>
      <c r="L350" s="3"/>
      <c r="M350" s="3"/>
      <c r="N350" s="3"/>
      <c r="O350" s="3"/>
      <c r="P350" s="3"/>
      <c r="Q350" s="3"/>
      <c r="T350" s="3"/>
      <c r="V350" s="3"/>
    </row>
    <row r="351">
      <c r="A351" s="3"/>
      <c r="B351" s="3"/>
      <c r="C351" s="3"/>
      <c r="D351" s="3"/>
      <c r="E351" s="3"/>
      <c r="F351" s="3"/>
      <c r="G351" s="3"/>
      <c r="H351" s="3"/>
      <c r="I351" s="3"/>
      <c r="J351" s="3"/>
      <c r="K351" s="3"/>
      <c r="L351" s="3"/>
      <c r="M351" s="3"/>
      <c r="N351" s="3"/>
      <c r="O351" s="3"/>
      <c r="P351" s="3"/>
      <c r="Q351" s="3"/>
      <c r="T351" s="3"/>
      <c r="V351" s="3"/>
    </row>
    <row r="352">
      <c r="A352" s="3"/>
      <c r="B352" s="3"/>
      <c r="C352" s="3"/>
      <c r="D352" s="3"/>
      <c r="E352" s="3"/>
      <c r="F352" s="3"/>
      <c r="G352" s="3"/>
      <c r="H352" s="3"/>
      <c r="I352" s="3"/>
      <c r="J352" s="3"/>
      <c r="K352" s="3"/>
      <c r="L352" s="3"/>
      <c r="M352" s="3"/>
      <c r="N352" s="3"/>
      <c r="O352" s="3"/>
      <c r="P352" s="3"/>
      <c r="Q352" s="3"/>
      <c r="T352" s="3"/>
      <c r="V352" s="3"/>
    </row>
    <row r="353">
      <c r="A353" s="3"/>
      <c r="B353" s="3"/>
      <c r="C353" s="3"/>
      <c r="D353" s="3"/>
      <c r="E353" s="3"/>
      <c r="F353" s="3"/>
      <c r="G353" s="3"/>
      <c r="H353" s="3"/>
      <c r="I353" s="3"/>
      <c r="J353" s="3"/>
      <c r="K353" s="3"/>
      <c r="L353" s="3"/>
      <c r="M353" s="3"/>
      <c r="N353" s="3"/>
      <c r="O353" s="3"/>
      <c r="P353" s="3"/>
      <c r="Q353" s="3"/>
      <c r="T353" s="3"/>
      <c r="V353" s="3"/>
    </row>
    <row r="354">
      <c r="A354" s="3"/>
      <c r="B354" s="3"/>
      <c r="C354" s="3"/>
      <c r="D354" s="3"/>
      <c r="E354" s="3"/>
      <c r="F354" s="3"/>
      <c r="G354" s="3"/>
      <c r="H354" s="3"/>
      <c r="I354" s="3"/>
      <c r="J354" s="3"/>
      <c r="K354" s="3"/>
      <c r="L354" s="3"/>
      <c r="M354" s="3"/>
      <c r="N354" s="3"/>
      <c r="O354" s="3"/>
      <c r="P354" s="3"/>
      <c r="Q354" s="3"/>
      <c r="T354" s="3"/>
      <c r="V354" s="3"/>
    </row>
    <row r="355">
      <c r="A355" s="3"/>
      <c r="B355" s="3"/>
      <c r="C355" s="3"/>
      <c r="D355" s="3"/>
      <c r="E355" s="3"/>
      <c r="F355" s="3"/>
      <c r="G355" s="3"/>
      <c r="H355" s="3"/>
      <c r="I355" s="3"/>
      <c r="J355" s="3"/>
      <c r="K355" s="3"/>
      <c r="L355" s="3"/>
      <c r="M355" s="3"/>
      <c r="N355" s="3"/>
      <c r="O355" s="3"/>
      <c r="P355" s="3"/>
      <c r="Q355" s="3"/>
      <c r="T355" s="3"/>
      <c r="V355" s="3"/>
    </row>
    <row r="356">
      <c r="A356" s="3"/>
      <c r="B356" s="3"/>
      <c r="C356" s="3"/>
      <c r="D356" s="3"/>
      <c r="E356" s="3"/>
      <c r="F356" s="3"/>
      <c r="G356" s="3"/>
      <c r="H356" s="3"/>
      <c r="I356" s="3"/>
      <c r="J356" s="3"/>
      <c r="K356" s="3"/>
      <c r="L356" s="3"/>
      <c r="M356" s="3"/>
      <c r="N356" s="3"/>
      <c r="O356" s="3"/>
      <c r="P356" s="3"/>
      <c r="Q356" s="3"/>
      <c r="T356" s="3"/>
      <c r="V356" s="3"/>
    </row>
    <row r="357">
      <c r="A357" s="3"/>
      <c r="B357" s="3"/>
      <c r="C357" s="3"/>
      <c r="D357" s="3"/>
      <c r="E357" s="3"/>
      <c r="F357" s="3"/>
      <c r="G357" s="3"/>
      <c r="H357" s="3"/>
      <c r="I357" s="3"/>
      <c r="J357" s="3"/>
      <c r="K357" s="3"/>
      <c r="L357" s="3"/>
      <c r="M357" s="3"/>
      <c r="N357" s="3"/>
      <c r="O357" s="3"/>
      <c r="P357" s="3"/>
      <c r="Q357" s="3"/>
      <c r="T357" s="3"/>
      <c r="V357" s="3"/>
    </row>
    <row r="358">
      <c r="A358" s="3"/>
      <c r="B358" s="3"/>
      <c r="C358" s="3"/>
      <c r="D358" s="3"/>
      <c r="E358" s="3"/>
      <c r="F358" s="3"/>
      <c r="G358" s="3"/>
      <c r="H358" s="3"/>
      <c r="I358" s="3"/>
      <c r="J358" s="3"/>
      <c r="K358" s="3"/>
      <c r="L358" s="3"/>
      <c r="M358" s="3"/>
      <c r="N358" s="3"/>
      <c r="O358" s="3"/>
      <c r="P358" s="3"/>
      <c r="Q358" s="3"/>
      <c r="T358" s="3"/>
      <c r="V358" s="3"/>
    </row>
    <row r="359">
      <c r="A359" s="3"/>
      <c r="B359" s="3"/>
      <c r="C359" s="3"/>
      <c r="D359" s="3"/>
      <c r="E359" s="3"/>
      <c r="F359" s="3"/>
      <c r="G359" s="3"/>
      <c r="H359" s="3"/>
      <c r="I359" s="3"/>
      <c r="J359" s="3"/>
      <c r="K359" s="3"/>
      <c r="L359" s="3"/>
      <c r="M359" s="3"/>
      <c r="N359" s="3"/>
      <c r="O359" s="3"/>
      <c r="P359" s="3"/>
      <c r="Q359" s="3"/>
      <c r="T359" s="3"/>
      <c r="V359" s="3"/>
    </row>
    <row r="360">
      <c r="A360" s="3"/>
      <c r="B360" s="3"/>
      <c r="C360" s="3"/>
      <c r="D360" s="3"/>
      <c r="E360" s="3"/>
      <c r="F360" s="3"/>
      <c r="G360" s="3"/>
      <c r="H360" s="3"/>
      <c r="I360" s="3"/>
      <c r="J360" s="3"/>
      <c r="K360" s="3"/>
      <c r="L360" s="3"/>
      <c r="M360" s="3"/>
      <c r="N360" s="3"/>
      <c r="O360" s="3"/>
      <c r="P360" s="3"/>
      <c r="Q360" s="3"/>
      <c r="T360" s="3"/>
      <c r="V360" s="3"/>
    </row>
    <row r="361">
      <c r="A361" s="3"/>
      <c r="B361" s="3"/>
      <c r="C361" s="3"/>
      <c r="D361" s="3"/>
      <c r="E361" s="3"/>
      <c r="F361" s="3"/>
      <c r="G361" s="3"/>
      <c r="H361" s="3"/>
      <c r="I361" s="3"/>
      <c r="J361" s="3"/>
      <c r="K361" s="3"/>
      <c r="L361" s="3"/>
      <c r="M361" s="3"/>
      <c r="N361" s="3"/>
      <c r="O361" s="3"/>
      <c r="P361" s="3"/>
      <c r="Q361" s="3"/>
      <c r="T361" s="3"/>
      <c r="V361" s="3"/>
    </row>
    <row r="362">
      <c r="A362" s="3"/>
      <c r="B362" s="3"/>
      <c r="C362" s="3"/>
      <c r="D362" s="3"/>
      <c r="E362" s="3"/>
      <c r="F362" s="3"/>
      <c r="G362" s="3"/>
      <c r="H362" s="3"/>
      <c r="I362" s="3"/>
      <c r="J362" s="3"/>
      <c r="K362" s="3"/>
      <c r="L362" s="3"/>
      <c r="M362" s="3"/>
      <c r="N362" s="3"/>
      <c r="O362" s="3"/>
      <c r="P362" s="3"/>
      <c r="Q362" s="3"/>
      <c r="T362" s="3"/>
      <c r="V362" s="3"/>
    </row>
    <row r="363">
      <c r="A363" s="3"/>
      <c r="B363" s="3"/>
      <c r="C363" s="3"/>
      <c r="D363" s="3"/>
      <c r="E363" s="3"/>
      <c r="F363" s="3"/>
      <c r="G363" s="3"/>
      <c r="H363" s="3"/>
      <c r="I363" s="3"/>
      <c r="J363" s="3"/>
      <c r="K363" s="3"/>
      <c r="L363" s="3"/>
      <c r="M363" s="3"/>
      <c r="N363" s="3"/>
      <c r="O363" s="3"/>
      <c r="P363" s="3"/>
      <c r="Q363" s="3"/>
      <c r="T363" s="3"/>
      <c r="V363" s="3"/>
    </row>
    <row r="364">
      <c r="A364" s="3"/>
      <c r="B364" s="3"/>
      <c r="C364" s="3"/>
      <c r="D364" s="3"/>
      <c r="E364" s="3"/>
      <c r="F364" s="3"/>
      <c r="G364" s="3"/>
      <c r="H364" s="3"/>
      <c r="I364" s="3"/>
      <c r="J364" s="3"/>
      <c r="K364" s="3"/>
      <c r="L364" s="3"/>
      <c r="M364" s="3"/>
      <c r="N364" s="3"/>
      <c r="O364" s="3"/>
      <c r="P364" s="3"/>
      <c r="Q364" s="3"/>
      <c r="T364" s="3"/>
      <c r="V364" s="3"/>
    </row>
    <row r="365">
      <c r="A365" s="3"/>
      <c r="B365" s="3"/>
      <c r="C365" s="3"/>
      <c r="D365" s="3"/>
      <c r="E365" s="3"/>
      <c r="F365" s="3"/>
      <c r="G365" s="3"/>
      <c r="H365" s="3"/>
      <c r="I365" s="3"/>
      <c r="J365" s="3"/>
      <c r="K365" s="3"/>
      <c r="L365" s="3"/>
      <c r="M365" s="3"/>
      <c r="N365" s="3"/>
      <c r="O365" s="3"/>
      <c r="P365" s="3"/>
      <c r="Q365" s="3"/>
      <c r="T365" s="3"/>
      <c r="V365" s="3"/>
    </row>
    <row r="366">
      <c r="A366" s="3"/>
      <c r="B366" s="3"/>
      <c r="C366" s="3"/>
      <c r="D366" s="3"/>
      <c r="E366" s="3"/>
      <c r="F366" s="3"/>
      <c r="G366" s="3"/>
      <c r="H366" s="3"/>
      <c r="I366" s="3"/>
      <c r="J366" s="3"/>
      <c r="K366" s="3"/>
      <c r="L366" s="3"/>
      <c r="M366" s="3"/>
      <c r="N366" s="3"/>
      <c r="O366" s="3"/>
      <c r="P366" s="3"/>
      <c r="Q366" s="3"/>
      <c r="T366" s="3"/>
      <c r="V366" s="3"/>
    </row>
    <row r="367">
      <c r="A367" s="3"/>
      <c r="B367" s="3"/>
      <c r="C367" s="3"/>
      <c r="D367" s="3"/>
      <c r="E367" s="3"/>
      <c r="F367" s="3"/>
      <c r="G367" s="3"/>
      <c r="H367" s="3"/>
      <c r="I367" s="3"/>
      <c r="J367" s="3"/>
      <c r="K367" s="3"/>
      <c r="L367" s="3"/>
      <c r="M367" s="3"/>
      <c r="N367" s="3"/>
      <c r="O367" s="3"/>
      <c r="P367" s="3"/>
      <c r="Q367" s="3"/>
      <c r="T367" s="3"/>
      <c r="V367" s="3"/>
    </row>
    <row r="368">
      <c r="A368" s="3"/>
      <c r="B368" s="3"/>
      <c r="C368" s="3"/>
      <c r="D368" s="3"/>
      <c r="E368" s="3"/>
      <c r="F368" s="3"/>
      <c r="G368" s="3"/>
      <c r="H368" s="3"/>
      <c r="I368" s="3"/>
      <c r="J368" s="3"/>
      <c r="K368" s="3"/>
      <c r="L368" s="3"/>
      <c r="M368" s="3"/>
      <c r="N368" s="3"/>
      <c r="O368" s="3"/>
      <c r="P368" s="3"/>
      <c r="Q368" s="3"/>
      <c r="T368" s="3"/>
      <c r="V368" s="3"/>
    </row>
    <row r="369">
      <c r="A369" s="3"/>
      <c r="B369" s="3"/>
      <c r="C369" s="3"/>
      <c r="D369" s="3"/>
      <c r="E369" s="3"/>
      <c r="F369" s="3"/>
      <c r="G369" s="3"/>
      <c r="H369" s="3"/>
      <c r="I369" s="3"/>
      <c r="J369" s="3"/>
      <c r="K369" s="3"/>
      <c r="L369" s="3"/>
      <c r="M369" s="3"/>
      <c r="N369" s="3"/>
      <c r="O369" s="3"/>
      <c r="P369" s="3"/>
      <c r="Q369" s="3"/>
      <c r="T369" s="3"/>
      <c r="V369" s="3"/>
    </row>
    <row r="370">
      <c r="A370" s="3"/>
      <c r="B370" s="3"/>
      <c r="C370" s="3"/>
      <c r="D370" s="3"/>
      <c r="E370" s="3"/>
      <c r="F370" s="3"/>
      <c r="G370" s="3"/>
      <c r="H370" s="3"/>
      <c r="I370" s="3"/>
      <c r="J370" s="3"/>
      <c r="K370" s="3"/>
      <c r="L370" s="3"/>
      <c r="M370" s="3"/>
      <c r="N370" s="3"/>
      <c r="O370" s="3"/>
      <c r="P370" s="3"/>
      <c r="Q370" s="3"/>
      <c r="T370" s="3"/>
      <c r="V370" s="3"/>
    </row>
    <row r="371">
      <c r="A371" s="3"/>
      <c r="B371" s="3"/>
      <c r="C371" s="3"/>
      <c r="D371" s="3"/>
      <c r="E371" s="3"/>
      <c r="F371" s="3"/>
      <c r="G371" s="3"/>
      <c r="H371" s="3"/>
      <c r="I371" s="3"/>
      <c r="J371" s="3"/>
      <c r="K371" s="3"/>
      <c r="L371" s="3"/>
      <c r="M371" s="3"/>
      <c r="N371" s="3"/>
      <c r="O371" s="3"/>
      <c r="P371" s="3"/>
      <c r="Q371" s="3"/>
      <c r="T371" s="3"/>
      <c r="V371" s="3"/>
    </row>
    <row r="372">
      <c r="A372" s="3"/>
      <c r="B372" s="3"/>
      <c r="C372" s="3"/>
      <c r="D372" s="3"/>
      <c r="E372" s="3"/>
      <c r="F372" s="3"/>
      <c r="G372" s="3"/>
      <c r="H372" s="3"/>
      <c r="I372" s="3"/>
      <c r="J372" s="3"/>
      <c r="K372" s="3"/>
      <c r="L372" s="3"/>
      <c r="M372" s="3"/>
      <c r="N372" s="3"/>
      <c r="O372" s="3"/>
      <c r="P372" s="3"/>
      <c r="Q372" s="3"/>
      <c r="T372" s="3"/>
      <c r="V372" s="3"/>
    </row>
    <row r="373">
      <c r="A373" s="3"/>
      <c r="B373" s="3"/>
      <c r="C373" s="3"/>
      <c r="D373" s="3"/>
      <c r="E373" s="3"/>
      <c r="F373" s="3"/>
      <c r="G373" s="3"/>
      <c r="H373" s="3"/>
      <c r="I373" s="3"/>
      <c r="J373" s="3"/>
      <c r="K373" s="3"/>
      <c r="L373" s="3"/>
      <c r="M373" s="3"/>
      <c r="N373" s="3"/>
      <c r="O373" s="3"/>
      <c r="P373" s="3"/>
      <c r="Q373" s="3"/>
      <c r="T373" s="3"/>
      <c r="V373" s="3"/>
    </row>
    <row r="374">
      <c r="A374" s="3"/>
      <c r="B374" s="3"/>
      <c r="C374" s="3"/>
      <c r="D374" s="3"/>
      <c r="E374" s="3"/>
      <c r="F374" s="3"/>
      <c r="G374" s="3"/>
      <c r="H374" s="3"/>
      <c r="I374" s="3"/>
      <c r="J374" s="3"/>
      <c r="K374" s="3"/>
      <c r="L374" s="3"/>
      <c r="M374" s="3"/>
      <c r="N374" s="3"/>
      <c r="O374" s="3"/>
      <c r="P374" s="3"/>
      <c r="Q374" s="3"/>
      <c r="T374" s="3"/>
      <c r="V374" s="3"/>
    </row>
    <row r="375">
      <c r="A375" s="3"/>
      <c r="B375" s="3"/>
      <c r="C375" s="3"/>
      <c r="D375" s="3"/>
      <c r="E375" s="3"/>
      <c r="F375" s="3"/>
      <c r="G375" s="3"/>
      <c r="H375" s="3"/>
      <c r="I375" s="3"/>
      <c r="J375" s="3"/>
      <c r="K375" s="3"/>
      <c r="L375" s="3"/>
      <c r="M375" s="3"/>
      <c r="N375" s="3"/>
      <c r="O375" s="3"/>
      <c r="P375" s="3"/>
      <c r="Q375" s="3"/>
      <c r="T375" s="3"/>
      <c r="V375" s="3"/>
    </row>
    <row r="376">
      <c r="A376" s="3"/>
      <c r="B376" s="3"/>
      <c r="C376" s="3"/>
      <c r="D376" s="3"/>
      <c r="E376" s="3"/>
      <c r="F376" s="3"/>
      <c r="G376" s="3"/>
      <c r="H376" s="3"/>
      <c r="I376" s="3"/>
      <c r="J376" s="3"/>
      <c r="K376" s="3"/>
      <c r="L376" s="3"/>
      <c r="M376" s="3"/>
      <c r="N376" s="3"/>
      <c r="O376" s="3"/>
      <c r="P376" s="3"/>
      <c r="Q376" s="3"/>
      <c r="T376" s="3"/>
      <c r="V376" s="3"/>
    </row>
    <row r="377">
      <c r="A377" s="3"/>
      <c r="B377" s="3"/>
      <c r="C377" s="3"/>
      <c r="D377" s="3"/>
      <c r="E377" s="3"/>
      <c r="F377" s="3"/>
      <c r="G377" s="3"/>
      <c r="H377" s="3"/>
      <c r="I377" s="3"/>
      <c r="J377" s="3"/>
      <c r="K377" s="3"/>
      <c r="L377" s="3"/>
      <c r="M377" s="3"/>
      <c r="N377" s="3"/>
      <c r="O377" s="3"/>
      <c r="P377" s="3"/>
      <c r="Q377" s="3"/>
      <c r="T377" s="3"/>
      <c r="V377" s="3"/>
    </row>
    <row r="378">
      <c r="A378" s="3"/>
      <c r="B378" s="3"/>
      <c r="C378" s="3"/>
      <c r="D378" s="3"/>
      <c r="E378" s="3"/>
      <c r="F378" s="3"/>
      <c r="G378" s="3"/>
      <c r="H378" s="3"/>
      <c r="I378" s="3"/>
      <c r="J378" s="3"/>
      <c r="K378" s="3"/>
      <c r="L378" s="3"/>
      <c r="M378" s="3"/>
      <c r="N378" s="3"/>
      <c r="O378" s="3"/>
      <c r="P378" s="3"/>
      <c r="Q378" s="3"/>
      <c r="T378" s="3"/>
      <c r="V378" s="3"/>
    </row>
    <row r="379">
      <c r="A379" s="3"/>
      <c r="B379" s="3"/>
      <c r="C379" s="3"/>
      <c r="D379" s="3"/>
      <c r="E379" s="3"/>
      <c r="F379" s="3"/>
      <c r="G379" s="3"/>
      <c r="H379" s="3"/>
      <c r="I379" s="3"/>
      <c r="J379" s="3"/>
      <c r="K379" s="3"/>
      <c r="L379" s="3"/>
      <c r="M379" s="3"/>
      <c r="N379" s="3"/>
      <c r="O379" s="3"/>
      <c r="P379" s="3"/>
      <c r="Q379" s="3"/>
      <c r="T379" s="3"/>
      <c r="V379" s="3"/>
    </row>
    <row r="380">
      <c r="A380" s="3"/>
      <c r="B380" s="3"/>
      <c r="C380" s="3"/>
      <c r="D380" s="3"/>
      <c r="E380" s="3"/>
      <c r="F380" s="3"/>
      <c r="G380" s="3"/>
      <c r="H380" s="3"/>
      <c r="I380" s="3"/>
      <c r="J380" s="3"/>
      <c r="K380" s="3"/>
      <c r="L380" s="3"/>
      <c r="M380" s="3"/>
      <c r="N380" s="3"/>
      <c r="O380" s="3"/>
      <c r="P380" s="3"/>
      <c r="Q380" s="3"/>
      <c r="T380" s="3"/>
      <c r="V380" s="3"/>
    </row>
    <row r="381">
      <c r="A381" s="3"/>
      <c r="B381" s="3"/>
      <c r="C381" s="3"/>
      <c r="D381" s="3"/>
      <c r="E381" s="3"/>
      <c r="F381" s="3"/>
      <c r="G381" s="3"/>
      <c r="H381" s="3"/>
      <c r="I381" s="3"/>
      <c r="J381" s="3"/>
      <c r="K381" s="3"/>
      <c r="L381" s="3"/>
      <c r="M381" s="3"/>
      <c r="N381" s="3"/>
      <c r="O381" s="3"/>
      <c r="P381" s="3"/>
      <c r="Q381" s="3"/>
      <c r="T381" s="3"/>
      <c r="V381" s="3"/>
    </row>
    <row r="382">
      <c r="A382" s="3"/>
      <c r="B382" s="3"/>
      <c r="C382" s="3"/>
      <c r="D382" s="3"/>
      <c r="E382" s="3"/>
      <c r="F382" s="3"/>
      <c r="G382" s="3"/>
      <c r="H382" s="3"/>
      <c r="I382" s="3"/>
      <c r="J382" s="3"/>
      <c r="K382" s="3"/>
      <c r="L382" s="3"/>
      <c r="M382" s="3"/>
      <c r="N382" s="3"/>
      <c r="O382" s="3"/>
      <c r="P382" s="3"/>
      <c r="Q382" s="3"/>
      <c r="T382" s="3"/>
      <c r="V382" s="3"/>
    </row>
    <row r="383">
      <c r="A383" s="3"/>
      <c r="B383" s="3"/>
      <c r="C383" s="3"/>
      <c r="D383" s="3"/>
      <c r="E383" s="3"/>
      <c r="F383" s="3"/>
      <c r="G383" s="3"/>
      <c r="H383" s="3"/>
      <c r="I383" s="3"/>
      <c r="J383" s="3"/>
      <c r="K383" s="3"/>
      <c r="L383" s="3"/>
      <c r="M383" s="3"/>
      <c r="N383" s="3"/>
      <c r="O383" s="3"/>
      <c r="P383" s="3"/>
      <c r="Q383" s="3"/>
      <c r="T383" s="3"/>
      <c r="V383" s="3"/>
    </row>
    <row r="384">
      <c r="A384" s="3"/>
      <c r="B384" s="3"/>
      <c r="C384" s="3"/>
      <c r="D384" s="3"/>
      <c r="E384" s="3"/>
      <c r="F384" s="3"/>
      <c r="G384" s="3"/>
      <c r="H384" s="3"/>
      <c r="I384" s="3"/>
      <c r="J384" s="3"/>
      <c r="K384" s="3"/>
      <c r="L384" s="3"/>
      <c r="M384" s="3"/>
      <c r="N384" s="3"/>
      <c r="O384" s="3"/>
      <c r="P384" s="3"/>
      <c r="Q384" s="3"/>
      <c r="T384" s="3"/>
      <c r="V384" s="3"/>
    </row>
    <row r="385">
      <c r="A385" s="3"/>
      <c r="B385" s="3"/>
      <c r="C385" s="3"/>
      <c r="D385" s="3"/>
      <c r="E385" s="3"/>
      <c r="F385" s="3"/>
      <c r="G385" s="3"/>
      <c r="H385" s="3"/>
      <c r="I385" s="3"/>
      <c r="J385" s="3"/>
      <c r="K385" s="3"/>
      <c r="L385" s="3"/>
      <c r="M385" s="3"/>
      <c r="N385" s="3"/>
      <c r="O385" s="3"/>
      <c r="P385" s="3"/>
      <c r="Q385" s="3"/>
      <c r="T385" s="3"/>
      <c r="V385" s="3"/>
    </row>
    <row r="386">
      <c r="A386" s="3"/>
      <c r="B386" s="3"/>
      <c r="C386" s="3"/>
      <c r="D386" s="3"/>
      <c r="E386" s="3"/>
      <c r="F386" s="3"/>
      <c r="G386" s="3"/>
      <c r="H386" s="3"/>
      <c r="I386" s="3"/>
      <c r="J386" s="3"/>
      <c r="K386" s="3"/>
      <c r="L386" s="3"/>
      <c r="M386" s="3"/>
      <c r="N386" s="3"/>
      <c r="O386" s="3"/>
      <c r="P386" s="3"/>
      <c r="Q386" s="3"/>
      <c r="T386" s="3"/>
      <c r="V386" s="3"/>
    </row>
    <row r="387">
      <c r="A387" s="3"/>
      <c r="B387" s="3"/>
      <c r="C387" s="3"/>
      <c r="D387" s="3"/>
      <c r="E387" s="3"/>
      <c r="F387" s="3"/>
      <c r="G387" s="3"/>
      <c r="H387" s="3"/>
      <c r="I387" s="3"/>
      <c r="J387" s="3"/>
      <c r="K387" s="3"/>
      <c r="L387" s="3"/>
      <c r="M387" s="3"/>
      <c r="N387" s="3"/>
      <c r="O387" s="3"/>
      <c r="P387" s="3"/>
      <c r="Q387" s="3"/>
      <c r="T387" s="3"/>
      <c r="V387" s="3"/>
    </row>
    <row r="388">
      <c r="A388" s="3"/>
      <c r="B388" s="3"/>
      <c r="C388" s="3"/>
      <c r="D388" s="3"/>
      <c r="E388" s="3"/>
      <c r="F388" s="3"/>
      <c r="G388" s="3"/>
      <c r="H388" s="3"/>
      <c r="I388" s="3"/>
      <c r="J388" s="3"/>
      <c r="K388" s="3"/>
      <c r="L388" s="3"/>
      <c r="M388" s="3"/>
      <c r="N388" s="3"/>
      <c r="O388" s="3"/>
      <c r="P388" s="3"/>
      <c r="Q388" s="3"/>
      <c r="T388" s="3"/>
      <c r="V388" s="3"/>
    </row>
    <row r="389">
      <c r="A389" s="3"/>
      <c r="B389" s="3"/>
      <c r="C389" s="3"/>
      <c r="D389" s="3"/>
      <c r="E389" s="3"/>
      <c r="F389" s="3"/>
      <c r="G389" s="3"/>
      <c r="H389" s="3"/>
      <c r="I389" s="3"/>
      <c r="J389" s="3"/>
      <c r="K389" s="3"/>
      <c r="L389" s="3"/>
      <c r="M389" s="3"/>
      <c r="N389" s="3"/>
      <c r="O389" s="3"/>
      <c r="P389" s="3"/>
      <c r="Q389" s="3"/>
      <c r="T389" s="3"/>
      <c r="V389" s="3"/>
    </row>
    <row r="390">
      <c r="A390" s="3"/>
      <c r="B390" s="3"/>
      <c r="C390" s="3"/>
      <c r="D390" s="3"/>
      <c r="E390" s="3"/>
      <c r="F390" s="3"/>
      <c r="G390" s="3"/>
      <c r="H390" s="3"/>
      <c r="I390" s="3"/>
      <c r="J390" s="3"/>
      <c r="K390" s="3"/>
      <c r="L390" s="3"/>
      <c r="M390" s="3"/>
      <c r="N390" s="3"/>
      <c r="O390" s="3"/>
      <c r="P390" s="3"/>
      <c r="Q390" s="3"/>
      <c r="T390" s="3"/>
      <c r="V390" s="3"/>
    </row>
    <row r="391">
      <c r="A391" s="3"/>
      <c r="B391" s="3"/>
      <c r="C391" s="3"/>
      <c r="D391" s="3"/>
      <c r="E391" s="3"/>
      <c r="F391" s="3"/>
      <c r="G391" s="3"/>
      <c r="H391" s="3"/>
      <c r="I391" s="3"/>
      <c r="J391" s="3"/>
      <c r="K391" s="3"/>
      <c r="L391" s="3"/>
      <c r="M391" s="3"/>
      <c r="N391" s="3"/>
      <c r="O391" s="3"/>
      <c r="P391" s="3"/>
      <c r="Q391" s="3"/>
      <c r="T391" s="3"/>
      <c r="V391" s="3"/>
    </row>
    <row r="392">
      <c r="A392" s="3"/>
      <c r="B392" s="3"/>
      <c r="C392" s="3"/>
      <c r="D392" s="3"/>
      <c r="E392" s="3"/>
      <c r="F392" s="3"/>
      <c r="G392" s="3"/>
      <c r="H392" s="3"/>
      <c r="I392" s="3"/>
      <c r="J392" s="3"/>
      <c r="K392" s="3"/>
      <c r="L392" s="3"/>
      <c r="M392" s="3"/>
      <c r="N392" s="3"/>
      <c r="O392" s="3"/>
      <c r="P392" s="3"/>
      <c r="Q392" s="3"/>
      <c r="T392" s="3"/>
      <c r="V392" s="3"/>
    </row>
    <row r="393">
      <c r="A393" s="3"/>
      <c r="B393" s="3"/>
      <c r="C393" s="3"/>
      <c r="D393" s="3"/>
      <c r="E393" s="3"/>
      <c r="F393" s="3"/>
      <c r="G393" s="3"/>
      <c r="H393" s="3"/>
      <c r="I393" s="3"/>
      <c r="J393" s="3"/>
      <c r="K393" s="3"/>
      <c r="L393" s="3"/>
      <c r="M393" s="3"/>
      <c r="N393" s="3"/>
      <c r="O393" s="3"/>
      <c r="P393" s="3"/>
      <c r="Q393" s="3"/>
      <c r="T393" s="3"/>
      <c r="V393" s="3"/>
    </row>
    <row r="394">
      <c r="A394" s="3"/>
      <c r="B394" s="3"/>
      <c r="C394" s="3"/>
      <c r="D394" s="3"/>
      <c r="E394" s="3"/>
      <c r="F394" s="3"/>
      <c r="G394" s="3"/>
      <c r="H394" s="3"/>
      <c r="I394" s="3"/>
      <c r="J394" s="3"/>
      <c r="K394" s="3"/>
      <c r="L394" s="3"/>
      <c r="M394" s="3"/>
      <c r="N394" s="3"/>
      <c r="O394" s="3"/>
      <c r="P394" s="3"/>
      <c r="Q394" s="3"/>
      <c r="T394" s="3"/>
      <c r="V394" s="3"/>
    </row>
    <row r="395">
      <c r="A395" s="3"/>
      <c r="B395" s="3"/>
      <c r="C395" s="3"/>
      <c r="D395" s="3"/>
      <c r="E395" s="3"/>
      <c r="F395" s="3"/>
      <c r="G395" s="3"/>
      <c r="H395" s="3"/>
      <c r="I395" s="3"/>
      <c r="J395" s="3"/>
      <c r="K395" s="3"/>
      <c r="L395" s="3"/>
      <c r="M395" s="3"/>
      <c r="N395" s="3"/>
      <c r="O395" s="3"/>
      <c r="P395" s="3"/>
      <c r="Q395" s="3"/>
      <c r="T395" s="3"/>
      <c r="V395" s="3"/>
    </row>
    <row r="396">
      <c r="A396" s="3"/>
      <c r="B396" s="3"/>
      <c r="C396" s="3"/>
      <c r="D396" s="3"/>
      <c r="E396" s="3"/>
      <c r="F396" s="3"/>
      <c r="G396" s="3"/>
      <c r="H396" s="3"/>
      <c r="I396" s="3"/>
      <c r="J396" s="3"/>
      <c r="K396" s="3"/>
      <c r="L396" s="3"/>
      <c r="M396" s="3"/>
      <c r="N396" s="3"/>
      <c r="O396" s="3"/>
      <c r="P396" s="3"/>
      <c r="Q396" s="3"/>
      <c r="T396" s="3"/>
      <c r="V396" s="3"/>
    </row>
    <row r="397">
      <c r="A397" s="3"/>
      <c r="B397" s="3"/>
      <c r="C397" s="3"/>
      <c r="D397" s="3"/>
      <c r="E397" s="3"/>
      <c r="F397" s="3"/>
      <c r="G397" s="3"/>
      <c r="H397" s="3"/>
      <c r="I397" s="3"/>
      <c r="J397" s="3"/>
      <c r="K397" s="3"/>
      <c r="L397" s="3"/>
      <c r="M397" s="3"/>
      <c r="N397" s="3"/>
      <c r="O397" s="3"/>
      <c r="P397" s="3"/>
      <c r="Q397" s="3"/>
      <c r="T397" s="3"/>
      <c r="V397" s="3"/>
    </row>
    <row r="398">
      <c r="A398" s="3"/>
      <c r="B398" s="3"/>
      <c r="C398" s="3"/>
      <c r="D398" s="3"/>
      <c r="E398" s="3"/>
      <c r="F398" s="3"/>
      <c r="G398" s="3"/>
      <c r="H398" s="3"/>
      <c r="I398" s="3"/>
      <c r="J398" s="3"/>
      <c r="K398" s="3"/>
      <c r="L398" s="3"/>
      <c r="M398" s="3"/>
      <c r="N398" s="3"/>
      <c r="O398" s="3"/>
      <c r="P398" s="3"/>
      <c r="Q398" s="3"/>
      <c r="T398" s="3"/>
      <c r="V398" s="3"/>
    </row>
    <row r="399">
      <c r="A399" s="3"/>
      <c r="B399" s="3"/>
      <c r="C399" s="3"/>
      <c r="D399" s="3"/>
      <c r="E399" s="3"/>
      <c r="F399" s="3"/>
      <c r="G399" s="3"/>
      <c r="H399" s="3"/>
      <c r="I399" s="3"/>
      <c r="J399" s="3"/>
      <c r="K399" s="3"/>
      <c r="L399" s="3"/>
      <c r="M399" s="3"/>
      <c r="N399" s="3"/>
      <c r="O399" s="3"/>
      <c r="P399" s="3"/>
      <c r="Q399" s="3"/>
      <c r="T399" s="3"/>
      <c r="V399" s="3"/>
    </row>
    <row r="400">
      <c r="A400" s="3"/>
      <c r="B400" s="3"/>
      <c r="C400" s="3"/>
      <c r="D400" s="3"/>
      <c r="E400" s="3"/>
      <c r="F400" s="3"/>
      <c r="G400" s="3"/>
      <c r="H400" s="3"/>
      <c r="I400" s="3"/>
      <c r="J400" s="3"/>
      <c r="K400" s="3"/>
      <c r="L400" s="3"/>
      <c r="M400" s="3"/>
      <c r="N400" s="3"/>
      <c r="O400" s="3"/>
      <c r="P400" s="3"/>
      <c r="Q400" s="3"/>
      <c r="T400" s="3"/>
      <c r="V400" s="3"/>
    </row>
    <row r="401">
      <c r="A401" s="3"/>
      <c r="B401" s="3"/>
      <c r="C401" s="3"/>
      <c r="D401" s="3"/>
      <c r="E401" s="3"/>
      <c r="F401" s="3"/>
      <c r="G401" s="3"/>
      <c r="H401" s="3"/>
      <c r="I401" s="3"/>
      <c r="J401" s="3"/>
      <c r="K401" s="3"/>
      <c r="L401" s="3"/>
      <c r="M401" s="3"/>
      <c r="N401" s="3"/>
      <c r="O401" s="3"/>
      <c r="P401" s="3"/>
      <c r="Q401" s="3"/>
      <c r="T401" s="3"/>
      <c r="V401" s="3"/>
    </row>
    <row r="402">
      <c r="A402" s="3"/>
      <c r="B402" s="3"/>
      <c r="C402" s="3"/>
      <c r="D402" s="3"/>
      <c r="E402" s="3"/>
      <c r="F402" s="3"/>
      <c r="G402" s="3"/>
      <c r="H402" s="3"/>
      <c r="I402" s="3"/>
      <c r="J402" s="3"/>
      <c r="K402" s="3"/>
      <c r="L402" s="3"/>
      <c r="M402" s="3"/>
      <c r="N402" s="3"/>
      <c r="O402" s="3"/>
      <c r="P402" s="3"/>
      <c r="Q402" s="3"/>
      <c r="T402" s="3"/>
      <c r="V402" s="3"/>
    </row>
    <row r="403">
      <c r="A403" s="3"/>
      <c r="B403" s="3"/>
      <c r="C403" s="3"/>
      <c r="D403" s="3"/>
      <c r="E403" s="3"/>
      <c r="F403" s="3"/>
      <c r="G403" s="3"/>
      <c r="H403" s="3"/>
      <c r="I403" s="3"/>
      <c r="J403" s="3"/>
      <c r="K403" s="3"/>
      <c r="L403" s="3"/>
      <c r="M403" s="3"/>
      <c r="N403" s="3"/>
      <c r="O403" s="3"/>
      <c r="P403" s="3"/>
      <c r="Q403" s="3"/>
      <c r="T403" s="3"/>
      <c r="V403" s="3"/>
    </row>
    <row r="404">
      <c r="A404" s="3"/>
      <c r="B404" s="3"/>
      <c r="C404" s="3"/>
      <c r="D404" s="3"/>
      <c r="E404" s="3"/>
      <c r="F404" s="3"/>
      <c r="G404" s="3"/>
      <c r="H404" s="3"/>
      <c r="I404" s="3"/>
      <c r="J404" s="3"/>
      <c r="K404" s="3"/>
      <c r="L404" s="3"/>
      <c r="M404" s="3"/>
      <c r="N404" s="3"/>
      <c r="O404" s="3"/>
      <c r="P404" s="3"/>
      <c r="Q404" s="3"/>
      <c r="T404" s="3"/>
      <c r="V404" s="3"/>
    </row>
    <row r="405">
      <c r="A405" s="3"/>
      <c r="B405" s="3"/>
      <c r="C405" s="3"/>
      <c r="D405" s="3"/>
      <c r="E405" s="3"/>
      <c r="F405" s="3"/>
      <c r="G405" s="3"/>
      <c r="H405" s="3"/>
      <c r="I405" s="3"/>
      <c r="J405" s="3"/>
      <c r="K405" s="3"/>
      <c r="L405" s="3"/>
      <c r="M405" s="3"/>
      <c r="N405" s="3"/>
      <c r="O405" s="3"/>
      <c r="P405" s="3"/>
      <c r="Q405" s="3"/>
      <c r="T405" s="3"/>
      <c r="V405" s="3"/>
    </row>
    <row r="406">
      <c r="A406" s="3"/>
      <c r="B406" s="3"/>
      <c r="C406" s="3"/>
      <c r="D406" s="3"/>
      <c r="E406" s="3"/>
      <c r="F406" s="3"/>
      <c r="G406" s="3"/>
      <c r="H406" s="3"/>
      <c r="I406" s="3"/>
      <c r="J406" s="3"/>
      <c r="K406" s="3"/>
      <c r="L406" s="3"/>
      <c r="M406" s="3"/>
      <c r="N406" s="3"/>
      <c r="O406" s="3"/>
      <c r="P406" s="3"/>
      <c r="Q406" s="3"/>
      <c r="T406" s="3"/>
      <c r="V406" s="3"/>
    </row>
    <row r="407">
      <c r="A407" s="3"/>
      <c r="B407" s="3"/>
      <c r="C407" s="3"/>
      <c r="D407" s="3"/>
      <c r="E407" s="3"/>
      <c r="F407" s="3"/>
      <c r="G407" s="3"/>
      <c r="H407" s="3"/>
      <c r="I407" s="3"/>
      <c r="J407" s="3"/>
      <c r="K407" s="3"/>
      <c r="L407" s="3"/>
      <c r="M407" s="3"/>
      <c r="N407" s="3"/>
      <c r="O407" s="3"/>
      <c r="P407" s="3"/>
      <c r="Q407" s="3"/>
      <c r="T407" s="3"/>
      <c r="V407" s="3"/>
    </row>
    <row r="408">
      <c r="A408" s="3"/>
      <c r="B408" s="3"/>
      <c r="C408" s="3"/>
      <c r="D408" s="3"/>
      <c r="E408" s="3"/>
      <c r="F408" s="3"/>
      <c r="G408" s="3"/>
      <c r="H408" s="3"/>
      <c r="I408" s="3"/>
      <c r="J408" s="3"/>
      <c r="K408" s="3"/>
      <c r="L408" s="3"/>
      <c r="M408" s="3"/>
      <c r="N408" s="3"/>
      <c r="O408" s="3"/>
      <c r="P408" s="3"/>
      <c r="Q408" s="3"/>
      <c r="T408" s="3"/>
      <c r="V408" s="3"/>
    </row>
    <row r="409">
      <c r="A409" s="3"/>
      <c r="B409" s="3"/>
      <c r="C409" s="3"/>
      <c r="D409" s="3"/>
      <c r="E409" s="3"/>
      <c r="F409" s="3"/>
      <c r="G409" s="3"/>
      <c r="H409" s="3"/>
      <c r="I409" s="3"/>
      <c r="J409" s="3"/>
      <c r="K409" s="3"/>
      <c r="L409" s="3"/>
      <c r="M409" s="3"/>
      <c r="N409" s="3"/>
      <c r="O409" s="3"/>
      <c r="P409" s="3"/>
      <c r="Q409" s="3"/>
      <c r="T409" s="3"/>
      <c r="V409" s="3"/>
    </row>
    <row r="410">
      <c r="A410" s="3"/>
      <c r="B410" s="3"/>
      <c r="C410" s="3"/>
      <c r="D410" s="3"/>
      <c r="E410" s="3"/>
      <c r="F410" s="3"/>
      <c r="G410" s="3"/>
      <c r="H410" s="3"/>
      <c r="I410" s="3"/>
      <c r="J410" s="3"/>
      <c r="K410" s="3"/>
      <c r="L410" s="3"/>
      <c r="M410" s="3"/>
      <c r="N410" s="3"/>
      <c r="O410" s="3"/>
      <c r="P410" s="3"/>
      <c r="Q410" s="3"/>
      <c r="T410" s="3"/>
      <c r="V410" s="3"/>
    </row>
    <row r="411">
      <c r="A411" s="3"/>
      <c r="B411" s="3"/>
      <c r="C411" s="3"/>
      <c r="D411" s="3"/>
      <c r="E411" s="3"/>
      <c r="F411" s="3"/>
      <c r="G411" s="3"/>
      <c r="H411" s="3"/>
      <c r="I411" s="3"/>
      <c r="J411" s="3"/>
      <c r="K411" s="3"/>
      <c r="L411" s="3"/>
      <c r="M411" s="3"/>
      <c r="N411" s="3"/>
      <c r="O411" s="3"/>
      <c r="P411" s="3"/>
      <c r="Q411" s="3"/>
      <c r="T411" s="3"/>
      <c r="V411" s="3"/>
    </row>
    <row r="412">
      <c r="A412" s="3"/>
      <c r="B412" s="3"/>
      <c r="C412" s="3"/>
      <c r="D412" s="3"/>
      <c r="E412" s="3"/>
      <c r="F412" s="3"/>
      <c r="G412" s="3"/>
      <c r="H412" s="3"/>
      <c r="I412" s="3"/>
      <c r="J412" s="3"/>
      <c r="K412" s="3"/>
      <c r="L412" s="3"/>
      <c r="M412" s="3"/>
      <c r="N412" s="3"/>
      <c r="O412" s="3"/>
      <c r="P412" s="3"/>
      <c r="Q412" s="3"/>
      <c r="T412" s="3"/>
      <c r="V412" s="3"/>
    </row>
    <row r="413">
      <c r="A413" s="3"/>
      <c r="B413" s="3"/>
      <c r="C413" s="3"/>
      <c r="D413" s="3"/>
      <c r="E413" s="3"/>
      <c r="F413" s="3"/>
      <c r="G413" s="3"/>
      <c r="H413" s="3"/>
      <c r="I413" s="3"/>
      <c r="J413" s="3"/>
      <c r="K413" s="3"/>
      <c r="L413" s="3"/>
      <c r="M413" s="3"/>
      <c r="N413" s="3"/>
      <c r="O413" s="3"/>
      <c r="P413" s="3"/>
      <c r="Q413" s="3"/>
      <c r="T413" s="3"/>
      <c r="V413" s="3"/>
    </row>
    <row r="414">
      <c r="A414" s="3"/>
      <c r="B414" s="3"/>
      <c r="C414" s="3"/>
      <c r="D414" s="3"/>
      <c r="E414" s="3"/>
      <c r="F414" s="3"/>
      <c r="G414" s="3"/>
      <c r="H414" s="3"/>
      <c r="I414" s="3"/>
      <c r="J414" s="3"/>
      <c r="K414" s="3"/>
      <c r="L414" s="3"/>
      <c r="M414" s="3"/>
      <c r="N414" s="3"/>
      <c r="O414" s="3"/>
      <c r="P414" s="3"/>
      <c r="Q414" s="3"/>
      <c r="T414" s="3"/>
      <c r="V414" s="3"/>
    </row>
    <row r="415">
      <c r="A415" s="3"/>
      <c r="B415" s="3"/>
      <c r="C415" s="3"/>
      <c r="D415" s="3"/>
      <c r="E415" s="3"/>
      <c r="F415" s="3"/>
      <c r="G415" s="3"/>
      <c r="H415" s="3"/>
      <c r="I415" s="3"/>
      <c r="J415" s="3"/>
      <c r="K415" s="3"/>
      <c r="L415" s="3"/>
      <c r="M415" s="3"/>
      <c r="N415" s="3"/>
      <c r="O415" s="3"/>
      <c r="P415" s="3"/>
      <c r="Q415" s="3"/>
      <c r="T415" s="3"/>
      <c r="V415" s="3"/>
    </row>
    <row r="416">
      <c r="A416" s="3"/>
      <c r="B416" s="3"/>
      <c r="C416" s="3"/>
      <c r="D416" s="3"/>
      <c r="E416" s="3"/>
      <c r="F416" s="3"/>
      <c r="G416" s="3"/>
      <c r="H416" s="3"/>
      <c r="I416" s="3"/>
      <c r="J416" s="3"/>
      <c r="K416" s="3"/>
      <c r="L416" s="3"/>
      <c r="M416" s="3"/>
      <c r="N416" s="3"/>
      <c r="O416" s="3"/>
      <c r="P416" s="3"/>
      <c r="Q416" s="3"/>
      <c r="T416" s="3"/>
      <c r="V416" s="3"/>
    </row>
    <row r="417">
      <c r="A417" s="3"/>
      <c r="B417" s="3"/>
      <c r="C417" s="3"/>
      <c r="D417" s="3"/>
      <c r="E417" s="3"/>
      <c r="F417" s="3"/>
      <c r="G417" s="3"/>
      <c r="H417" s="3"/>
      <c r="I417" s="3"/>
      <c r="J417" s="3"/>
      <c r="K417" s="3"/>
      <c r="L417" s="3"/>
      <c r="M417" s="3"/>
      <c r="N417" s="3"/>
      <c r="O417" s="3"/>
      <c r="P417" s="3"/>
      <c r="Q417" s="3"/>
      <c r="T417" s="3"/>
      <c r="V417" s="3"/>
    </row>
    <row r="418">
      <c r="A418" s="3"/>
      <c r="B418" s="3"/>
      <c r="C418" s="3"/>
      <c r="D418" s="3"/>
      <c r="E418" s="3"/>
      <c r="F418" s="3"/>
      <c r="G418" s="3"/>
      <c r="H418" s="3"/>
      <c r="I418" s="3"/>
      <c r="J418" s="3"/>
      <c r="K418" s="3"/>
      <c r="L418" s="3"/>
      <c r="M418" s="3"/>
      <c r="N418" s="3"/>
      <c r="O418" s="3"/>
      <c r="P418" s="3"/>
      <c r="Q418" s="3"/>
      <c r="T418" s="3"/>
      <c r="V418" s="3"/>
    </row>
    <row r="419">
      <c r="A419" s="3"/>
      <c r="B419" s="3"/>
      <c r="C419" s="3"/>
      <c r="D419" s="3"/>
      <c r="E419" s="3"/>
      <c r="F419" s="3"/>
      <c r="G419" s="3"/>
      <c r="H419" s="3"/>
      <c r="I419" s="3"/>
      <c r="J419" s="3"/>
      <c r="K419" s="3"/>
      <c r="L419" s="3"/>
      <c r="M419" s="3"/>
      <c r="N419" s="3"/>
      <c r="O419" s="3"/>
      <c r="P419" s="3"/>
      <c r="Q419" s="3"/>
      <c r="T419" s="3"/>
      <c r="V419" s="3"/>
    </row>
    <row r="420">
      <c r="A420" s="3"/>
      <c r="B420" s="3"/>
      <c r="C420" s="3"/>
      <c r="D420" s="3"/>
      <c r="E420" s="3"/>
      <c r="F420" s="3"/>
      <c r="G420" s="3"/>
      <c r="H420" s="3"/>
      <c r="I420" s="3"/>
      <c r="J420" s="3"/>
      <c r="K420" s="3"/>
      <c r="L420" s="3"/>
      <c r="M420" s="3"/>
      <c r="N420" s="3"/>
      <c r="O420" s="3"/>
      <c r="P420" s="3"/>
      <c r="Q420" s="3"/>
      <c r="T420" s="3"/>
      <c r="V420" s="3"/>
    </row>
    <row r="421">
      <c r="A421" s="3"/>
      <c r="B421" s="3"/>
      <c r="C421" s="3"/>
      <c r="D421" s="3"/>
      <c r="E421" s="3"/>
      <c r="F421" s="3"/>
      <c r="G421" s="3"/>
      <c r="H421" s="3"/>
      <c r="I421" s="3"/>
      <c r="J421" s="3"/>
      <c r="K421" s="3"/>
      <c r="L421" s="3"/>
      <c r="M421" s="3"/>
      <c r="N421" s="3"/>
      <c r="O421" s="3"/>
      <c r="P421" s="3"/>
      <c r="Q421" s="3"/>
      <c r="T421" s="3"/>
      <c r="V421" s="3"/>
    </row>
    <row r="422">
      <c r="A422" s="3"/>
      <c r="B422" s="3"/>
      <c r="C422" s="3"/>
      <c r="D422" s="3"/>
      <c r="E422" s="3"/>
      <c r="F422" s="3"/>
      <c r="G422" s="3"/>
      <c r="H422" s="3"/>
      <c r="I422" s="3"/>
      <c r="J422" s="3"/>
      <c r="K422" s="3"/>
      <c r="L422" s="3"/>
      <c r="M422" s="3"/>
      <c r="N422" s="3"/>
      <c r="O422" s="3"/>
      <c r="P422" s="3"/>
      <c r="Q422" s="3"/>
      <c r="T422" s="3"/>
      <c r="V422" s="3"/>
    </row>
    <row r="423">
      <c r="A423" s="3"/>
      <c r="B423" s="3"/>
      <c r="C423" s="3"/>
      <c r="D423" s="3"/>
      <c r="E423" s="3"/>
      <c r="F423" s="3"/>
      <c r="G423" s="3"/>
      <c r="H423" s="3"/>
      <c r="I423" s="3"/>
      <c r="J423" s="3"/>
      <c r="K423" s="3"/>
      <c r="L423" s="3"/>
      <c r="M423" s="3"/>
      <c r="N423" s="3"/>
      <c r="O423" s="3"/>
      <c r="P423" s="3"/>
      <c r="Q423" s="3"/>
      <c r="T423" s="3"/>
      <c r="V423" s="3"/>
    </row>
    <row r="424">
      <c r="A424" s="3"/>
      <c r="B424" s="3"/>
      <c r="C424" s="3"/>
      <c r="D424" s="3"/>
      <c r="E424" s="3"/>
      <c r="F424" s="3"/>
      <c r="G424" s="3"/>
      <c r="H424" s="3"/>
      <c r="I424" s="3"/>
      <c r="J424" s="3"/>
      <c r="K424" s="3"/>
      <c r="L424" s="3"/>
      <c r="M424" s="3"/>
      <c r="N424" s="3"/>
      <c r="O424" s="3"/>
      <c r="P424" s="3"/>
      <c r="Q424" s="3"/>
      <c r="T424" s="3"/>
      <c r="V424" s="3"/>
    </row>
    <row r="425">
      <c r="A425" s="3"/>
      <c r="B425" s="3"/>
      <c r="C425" s="3"/>
      <c r="D425" s="3"/>
      <c r="E425" s="3"/>
      <c r="F425" s="3"/>
      <c r="G425" s="3"/>
      <c r="H425" s="3"/>
      <c r="I425" s="3"/>
      <c r="J425" s="3"/>
      <c r="K425" s="3"/>
      <c r="L425" s="3"/>
      <c r="M425" s="3"/>
      <c r="N425" s="3"/>
      <c r="O425" s="3"/>
      <c r="P425" s="3"/>
      <c r="Q425" s="3"/>
      <c r="T425" s="3"/>
      <c r="V425" s="3"/>
    </row>
    <row r="426">
      <c r="A426" s="3"/>
      <c r="B426" s="3"/>
      <c r="C426" s="3"/>
      <c r="D426" s="3"/>
      <c r="E426" s="3"/>
      <c r="F426" s="3"/>
      <c r="G426" s="3"/>
      <c r="H426" s="3"/>
      <c r="I426" s="3"/>
      <c r="J426" s="3"/>
      <c r="K426" s="3"/>
      <c r="L426" s="3"/>
      <c r="M426" s="3"/>
      <c r="N426" s="3"/>
      <c r="O426" s="3"/>
      <c r="P426" s="3"/>
      <c r="Q426" s="3"/>
      <c r="T426" s="3"/>
      <c r="V426" s="3"/>
    </row>
    <row r="427">
      <c r="A427" s="3"/>
      <c r="B427" s="3"/>
      <c r="C427" s="3"/>
      <c r="D427" s="3"/>
      <c r="E427" s="3"/>
      <c r="F427" s="3"/>
      <c r="G427" s="3"/>
      <c r="H427" s="3"/>
      <c r="I427" s="3"/>
      <c r="J427" s="3"/>
      <c r="K427" s="3"/>
      <c r="L427" s="3"/>
      <c r="M427" s="3"/>
      <c r="N427" s="3"/>
      <c r="O427" s="3"/>
      <c r="P427" s="3"/>
      <c r="Q427" s="3"/>
      <c r="T427" s="3"/>
      <c r="V427" s="3"/>
    </row>
    <row r="428">
      <c r="A428" s="3"/>
      <c r="B428" s="3"/>
      <c r="C428" s="3"/>
      <c r="D428" s="3"/>
      <c r="E428" s="3"/>
      <c r="F428" s="3"/>
      <c r="G428" s="3"/>
      <c r="H428" s="3"/>
      <c r="I428" s="3"/>
      <c r="J428" s="3"/>
      <c r="K428" s="3"/>
      <c r="L428" s="3"/>
      <c r="M428" s="3"/>
      <c r="N428" s="3"/>
      <c r="O428" s="3"/>
      <c r="P428" s="3"/>
      <c r="Q428" s="3"/>
      <c r="T428" s="3"/>
      <c r="V428" s="3"/>
    </row>
    <row r="429">
      <c r="A429" s="3"/>
      <c r="B429" s="3"/>
      <c r="C429" s="3"/>
      <c r="D429" s="3"/>
      <c r="E429" s="3"/>
      <c r="F429" s="3"/>
      <c r="G429" s="3"/>
      <c r="H429" s="3"/>
      <c r="I429" s="3"/>
      <c r="J429" s="3"/>
      <c r="K429" s="3"/>
      <c r="L429" s="3"/>
      <c r="M429" s="3"/>
      <c r="N429" s="3"/>
      <c r="O429" s="3"/>
      <c r="P429" s="3"/>
      <c r="Q429" s="3"/>
      <c r="T429" s="3"/>
      <c r="V429" s="3"/>
    </row>
    <row r="430">
      <c r="A430" s="3"/>
      <c r="B430" s="3"/>
      <c r="C430" s="3"/>
      <c r="D430" s="3"/>
      <c r="E430" s="3"/>
      <c r="F430" s="3"/>
      <c r="G430" s="3"/>
      <c r="H430" s="3"/>
      <c r="I430" s="3"/>
      <c r="J430" s="3"/>
      <c r="K430" s="3"/>
      <c r="L430" s="3"/>
      <c r="M430" s="3"/>
      <c r="N430" s="3"/>
      <c r="O430" s="3"/>
      <c r="P430" s="3"/>
      <c r="Q430" s="3"/>
      <c r="T430" s="3"/>
      <c r="V430" s="3"/>
    </row>
    <row r="431">
      <c r="A431" s="3"/>
      <c r="B431" s="3"/>
      <c r="C431" s="3"/>
      <c r="D431" s="3"/>
      <c r="E431" s="3"/>
      <c r="F431" s="3"/>
      <c r="G431" s="3"/>
      <c r="H431" s="3"/>
      <c r="I431" s="3"/>
      <c r="J431" s="3"/>
      <c r="K431" s="3"/>
      <c r="L431" s="3"/>
      <c r="M431" s="3"/>
      <c r="N431" s="3"/>
      <c r="O431" s="3"/>
      <c r="P431" s="3"/>
      <c r="Q431" s="3"/>
      <c r="T431" s="3"/>
      <c r="V431" s="3"/>
    </row>
    <row r="432">
      <c r="A432" s="3"/>
      <c r="B432" s="3"/>
      <c r="C432" s="3"/>
      <c r="D432" s="3"/>
      <c r="E432" s="3"/>
      <c r="F432" s="3"/>
      <c r="G432" s="3"/>
      <c r="H432" s="3"/>
      <c r="I432" s="3"/>
      <c r="J432" s="3"/>
      <c r="K432" s="3"/>
      <c r="L432" s="3"/>
      <c r="M432" s="3"/>
      <c r="N432" s="3"/>
      <c r="O432" s="3"/>
      <c r="P432" s="3"/>
      <c r="Q432" s="3"/>
      <c r="T432" s="3"/>
      <c r="V432" s="3"/>
    </row>
    <row r="433">
      <c r="A433" s="3"/>
      <c r="B433" s="3"/>
      <c r="C433" s="3"/>
      <c r="D433" s="3"/>
      <c r="E433" s="3"/>
      <c r="F433" s="3"/>
      <c r="G433" s="3"/>
      <c r="H433" s="3"/>
      <c r="I433" s="3"/>
      <c r="J433" s="3"/>
      <c r="K433" s="3"/>
      <c r="L433" s="3"/>
      <c r="M433" s="3"/>
      <c r="N433" s="3"/>
      <c r="O433" s="3"/>
      <c r="P433" s="3"/>
      <c r="Q433" s="3"/>
      <c r="T433" s="3"/>
      <c r="V433" s="3"/>
    </row>
    <row r="434">
      <c r="A434" s="3"/>
      <c r="B434" s="3"/>
      <c r="C434" s="3"/>
      <c r="D434" s="3"/>
      <c r="E434" s="3"/>
      <c r="F434" s="3"/>
      <c r="G434" s="3"/>
      <c r="H434" s="3"/>
      <c r="I434" s="3"/>
      <c r="J434" s="3"/>
      <c r="K434" s="3"/>
      <c r="L434" s="3"/>
      <c r="M434" s="3"/>
      <c r="N434" s="3"/>
      <c r="O434" s="3"/>
      <c r="P434" s="3"/>
      <c r="Q434" s="3"/>
      <c r="T434" s="3"/>
      <c r="V434" s="3"/>
    </row>
    <row r="435">
      <c r="A435" s="3"/>
      <c r="B435" s="3"/>
      <c r="C435" s="3"/>
      <c r="D435" s="3"/>
      <c r="E435" s="3"/>
      <c r="F435" s="3"/>
      <c r="G435" s="3"/>
      <c r="H435" s="3"/>
      <c r="I435" s="3"/>
      <c r="J435" s="3"/>
      <c r="K435" s="3"/>
      <c r="L435" s="3"/>
      <c r="M435" s="3"/>
      <c r="N435" s="3"/>
      <c r="O435" s="3"/>
      <c r="P435" s="3"/>
      <c r="Q435" s="3"/>
      <c r="T435" s="3"/>
      <c r="V435" s="3"/>
    </row>
    <row r="436">
      <c r="A436" s="3"/>
      <c r="B436" s="3"/>
      <c r="C436" s="3"/>
      <c r="D436" s="3"/>
      <c r="E436" s="3"/>
      <c r="F436" s="3"/>
      <c r="G436" s="3"/>
      <c r="H436" s="3"/>
      <c r="I436" s="3"/>
      <c r="J436" s="3"/>
      <c r="K436" s="3"/>
      <c r="L436" s="3"/>
      <c r="M436" s="3"/>
      <c r="N436" s="3"/>
      <c r="O436" s="3"/>
      <c r="P436" s="3"/>
      <c r="Q436" s="3"/>
      <c r="T436" s="3"/>
      <c r="V436" s="3"/>
    </row>
    <row r="437">
      <c r="A437" s="3"/>
      <c r="B437" s="3"/>
      <c r="C437" s="3"/>
      <c r="D437" s="3"/>
      <c r="E437" s="3"/>
      <c r="F437" s="3"/>
      <c r="G437" s="3"/>
      <c r="H437" s="3"/>
      <c r="I437" s="3"/>
      <c r="J437" s="3"/>
      <c r="K437" s="3"/>
      <c r="L437" s="3"/>
      <c r="M437" s="3"/>
      <c r="N437" s="3"/>
      <c r="O437" s="3"/>
      <c r="P437" s="3"/>
      <c r="Q437" s="3"/>
      <c r="T437" s="3"/>
      <c r="V437" s="3"/>
    </row>
    <row r="438">
      <c r="A438" s="3"/>
      <c r="B438" s="3"/>
      <c r="C438" s="3"/>
      <c r="D438" s="3"/>
      <c r="E438" s="3"/>
      <c r="F438" s="3"/>
      <c r="G438" s="3"/>
      <c r="H438" s="3"/>
      <c r="I438" s="3"/>
      <c r="J438" s="3"/>
      <c r="K438" s="3"/>
      <c r="L438" s="3"/>
      <c r="M438" s="3"/>
      <c r="N438" s="3"/>
      <c r="O438" s="3"/>
      <c r="P438" s="3"/>
      <c r="Q438" s="3"/>
      <c r="T438" s="3"/>
      <c r="V438" s="3"/>
    </row>
    <row r="439">
      <c r="A439" s="3"/>
      <c r="B439" s="3"/>
      <c r="C439" s="3"/>
      <c r="D439" s="3"/>
      <c r="E439" s="3"/>
      <c r="F439" s="3"/>
      <c r="G439" s="3"/>
      <c r="H439" s="3"/>
      <c r="I439" s="3"/>
      <c r="J439" s="3"/>
      <c r="K439" s="3"/>
      <c r="L439" s="3"/>
      <c r="M439" s="3"/>
      <c r="N439" s="3"/>
      <c r="O439" s="3"/>
      <c r="P439" s="3"/>
      <c r="Q439" s="3"/>
      <c r="T439" s="3"/>
      <c r="V439" s="3"/>
    </row>
    <row r="440">
      <c r="A440" s="3"/>
      <c r="B440" s="3"/>
      <c r="C440" s="3"/>
      <c r="D440" s="3"/>
      <c r="E440" s="3"/>
      <c r="F440" s="3"/>
      <c r="G440" s="3"/>
      <c r="H440" s="3"/>
      <c r="I440" s="3"/>
      <c r="J440" s="3"/>
      <c r="K440" s="3"/>
      <c r="L440" s="3"/>
      <c r="M440" s="3"/>
      <c r="N440" s="3"/>
      <c r="O440" s="3"/>
      <c r="P440" s="3"/>
      <c r="Q440" s="3"/>
      <c r="T440" s="3"/>
      <c r="V440" s="3"/>
    </row>
    <row r="441">
      <c r="A441" s="3"/>
      <c r="B441" s="3"/>
      <c r="C441" s="3"/>
      <c r="D441" s="3"/>
      <c r="E441" s="3"/>
      <c r="F441" s="3"/>
      <c r="G441" s="3"/>
      <c r="H441" s="3"/>
      <c r="I441" s="3"/>
      <c r="J441" s="3"/>
      <c r="K441" s="3"/>
      <c r="L441" s="3"/>
      <c r="M441" s="3"/>
      <c r="N441" s="3"/>
      <c r="O441" s="3"/>
      <c r="P441" s="3"/>
      <c r="Q441" s="3"/>
      <c r="T441" s="3"/>
      <c r="V441" s="3"/>
    </row>
    <row r="442">
      <c r="A442" s="3"/>
      <c r="B442" s="3"/>
      <c r="C442" s="3"/>
      <c r="D442" s="3"/>
      <c r="E442" s="3"/>
      <c r="F442" s="3"/>
      <c r="G442" s="3"/>
      <c r="H442" s="3"/>
      <c r="I442" s="3"/>
      <c r="J442" s="3"/>
      <c r="K442" s="3"/>
      <c r="L442" s="3"/>
      <c r="M442" s="3"/>
      <c r="N442" s="3"/>
      <c r="O442" s="3"/>
      <c r="P442" s="3"/>
      <c r="Q442" s="3"/>
      <c r="T442" s="3"/>
      <c r="V442" s="3"/>
    </row>
    <row r="443">
      <c r="A443" s="3"/>
      <c r="B443" s="3"/>
      <c r="C443" s="3"/>
      <c r="D443" s="3"/>
      <c r="E443" s="3"/>
      <c r="F443" s="3"/>
      <c r="G443" s="3"/>
      <c r="H443" s="3"/>
      <c r="I443" s="3"/>
      <c r="J443" s="3"/>
      <c r="K443" s="3"/>
      <c r="L443" s="3"/>
      <c r="M443" s="3"/>
      <c r="N443" s="3"/>
      <c r="O443" s="3"/>
      <c r="P443" s="3"/>
      <c r="Q443" s="3"/>
      <c r="T443" s="3"/>
      <c r="V443" s="3"/>
    </row>
    <row r="444">
      <c r="A444" s="3"/>
      <c r="B444" s="3"/>
      <c r="C444" s="3"/>
      <c r="D444" s="3"/>
      <c r="E444" s="3"/>
      <c r="F444" s="3"/>
      <c r="G444" s="3"/>
      <c r="H444" s="3"/>
      <c r="I444" s="3"/>
      <c r="J444" s="3"/>
      <c r="K444" s="3"/>
      <c r="L444" s="3"/>
      <c r="M444" s="3"/>
      <c r="N444" s="3"/>
      <c r="O444" s="3"/>
      <c r="P444" s="3"/>
      <c r="Q444" s="3"/>
      <c r="T444" s="3"/>
      <c r="V444" s="3"/>
    </row>
    <row r="445">
      <c r="A445" s="3"/>
      <c r="B445" s="3"/>
      <c r="C445" s="3"/>
      <c r="D445" s="3"/>
      <c r="E445" s="3"/>
      <c r="F445" s="3"/>
      <c r="G445" s="3"/>
      <c r="H445" s="3"/>
      <c r="I445" s="3"/>
      <c r="J445" s="3"/>
      <c r="K445" s="3"/>
      <c r="L445" s="3"/>
      <c r="M445" s="3"/>
      <c r="N445" s="3"/>
      <c r="O445" s="3"/>
      <c r="P445" s="3"/>
      <c r="Q445" s="3"/>
      <c r="T445" s="3"/>
      <c r="V445" s="3"/>
    </row>
    <row r="446">
      <c r="A446" s="3"/>
      <c r="B446" s="3"/>
      <c r="C446" s="3"/>
      <c r="D446" s="3"/>
      <c r="E446" s="3"/>
      <c r="F446" s="3"/>
      <c r="G446" s="3"/>
      <c r="H446" s="3"/>
      <c r="I446" s="3"/>
      <c r="J446" s="3"/>
      <c r="K446" s="3"/>
      <c r="L446" s="3"/>
      <c r="M446" s="3"/>
      <c r="N446" s="3"/>
      <c r="O446" s="3"/>
      <c r="P446" s="3"/>
      <c r="Q446" s="3"/>
      <c r="T446" s="3"/>
      <c r="V446" s="3"/>
    </row>
    <row r="447">
      <c r="A447" s="3"/>
      <c r="B447" s="3"/>
      <c r="C447" s="3"/>
      <c r="D447" s="3"/>
      <c r="E447" s="3"/>
      <c r="F447" s="3"/>
      <c r="G447" s="3"/>
      <c r="H447" s="3"/>
      <c r="I447" s="3"/>
      <c r="J447" s="3"/>
      <c r="K447" s="3"/>
      <c r="L447" s="3"/>
      <c r="M447" s="3"/>
      <c r="N447" s="3"/>
      <c r="O447" s="3"/>
      <c r="P447" s="3"/>
      <c r="Q447" s="3"/>
      <c r="T447" s="3"/>
      <c r="V447" s="3"/>
    </row>
    <row r="448">
      <c r="A448" s="3"/>
      <c r="B448" s="3"/>
      <c r="C448" s="3"/>
      <c r="D448" s="3"/>
      <c r="E448" s="3"/>
      <c r="F448" s="3"/>
      <c r="G448" s="3"/>
      <c r="H448" s="3"/>
      <c r="I448" s="3"/>
      <c r="J448" s="3"/>
      <c r="K448" s="3"/>
      <c r="L448" s="3"/>
      <c r="M448" s="3"/>
      <c r="N448" s="3"/>
      <c r="O448" s="3"/>
      <c r="P448" s="3"/>
      <c r="Q448" s="3"/>
      <c r="T448" s="3"/>
      <c r="V448" s="3"/>
    </row>
    <row r="449">
      <c r="A449" s="3"/>
      <c r="B449" s="3"/>
      <c r="C449" s="3"/>
      <c r="D449" s="3"/>
      <c r="E449" s="3"/>
      <c r="F449" s="3"/>
      <c r="G449" s="3"/>
      <c r="H449" s="3"/>
      <c r="I449" s="3"/>
      <c r="J449" s="3"/>
      <c r="K449" s="3"/>
      <c r="L449" s="3"/>
      <c r="M449" s="3"/>
      <c r="N449" s="3"/>
      <c r="O449" s="3"/>
      <c r="P449" s="3"/>
      <c r="Q449" s="3"/>
      <c r="T449" s="3"/>
      <c r="V449" s="3"/>
    </row>
    <row r="450">
      <c r="A450" s="3"/>
      <c r="B450" s="3"/>
      <c r="C450" s="3"/>
      <c r="D450" s="3"/>
      <c r="E450" s="3"/>
      <c r="F450" s="3"/>
      <c r="G450" s="3"/>
      <c r="H450" s="3"/>
      <c r="I450" s="3"/>
      <c r="J450" s="3"/>
      <c r="K450" s="3"/>
      <c r="L450" s="3"/>
      <c r="M450" s="3"/>
      <c r="N450" s="3"/>
      <c r="O450" s="3"/>
      <c r="P450" s="3"/>
      <c r="Q450" s="3"/>
      <c r="T450" s="3"/>
      <c r="V450" s="3"/>
    </row>
    <row r="451">
      <c r="A451" s="3"/>
      <c r="B451" s="3"/>
      <c r="C451" s="3"/>
      <c r="D451" s="3"/>
      <c r="E451" s="3"/>
      <c r="F451" s="3"/>
      <c r="G451" s="3"/>
      <c r="H451" s="3"/>
      <c r="I451" s="3"/>
      <c r="J451" s="3"/>
      <c r="K451" s="3"/>
      <c r="L451" s="3"/>
      <c r="M451" s="3"/>
      <c r="N451" s="3"/>
      <c r="O451" s="3"/>
      <c r="P451" s="3"/>
      <c r="Q451" s="3"/>
      <c r="T451" s="3"/>
      <c r="V451" s="3"/>
    </row>
    <row r="452">
      <c r="A452" s="3"/>
      <c r="B452" s="3"/>
      <c r="C452" s="3"/>
      <c r="D452" s="3"/>
      <c r="E452" s="3"/>
      <c r="F452" s="3"/>
      <c r="G452" s="3"/>
      <c r="H452" s="3"/>
      <c r="I452" s="3"/>
      <c r="J452" s="3"/>
      <c r="K452" s="3"/>
      <c r="L452" s="3"/>
      <c r="M452" s="3"/>
      <c r="N452" s="3"/>
      <c r="O452" s="3"/>
      <c r="P452" s="3"/>
      <c r="Q452" s="3"/>
      <c r="T452" s="3"/>
      <c r="V452" s="3"/>
    </row>
    <row r="453">
      <c r="A453" s="3"/>
      <c r="B453" s="3"/>
      <c r="C453" s="3"/>
      <c r="D453" s="3"/>
      <c r="E453" s="3"/>
      <c r="F453" s="3"/>
      <c r="G453" s="3"/>
      <c r="H453" s="3"/>
      <c r="I453" s="3"/>
      <c r="J453" s="3"/>
      <c r="K453" s="3"/>
      <c r="L453" s="3"/>
      <c r="M453" s="3"/>
      <c r="N453" s="3"/>
      <c r="O453" s="3"/>
      <c r="P453" s="3"/>
      <c r="Q453" s="3"/>
      <c r="T453" s="3"/>
      <c r="V453" s="3"/>
    </row>
    <row r="454">
      <c r="A454" s="3"/>
      <c r="B454" s="3"/>
      <c r="C454" s="3"/>
      <c r="D454" s="3"/>
      <c r="E454" s="3"/>
      <c r="F454" s="3"/>
      <c r="G454" s="3"/>
      <c r="H454" s="3"/>
      <c r="I454" s="3"/>
      <c r="J454" s="3"/>
      <c r="K454" s="3"/>
      <c r="L454" s="3"/>
      <c r="M454" s="3"/>
      <c r="N454" s="3"/>
      <c r="O454" s="3"/>
      <c r="P454" s="3"/>
      <c r="Q454" s="3"/>
      <c r="T454" s="3"/>
      <c r="V454" s="3"/>
    </row>
    <row r="455">
      <c r="A455" s="3"/>
      <c r="B455" s="3"/>
      <c r="C455" s="3"/>
      <c r="D455" s="3"/>
      <c r="E455" s="3"/>
      <c r="F455" s="3"/>
      <c r="G455" s="3"/>
      <c r="H455" s="3"/>
      <c r="I455" s="3"/>
      <c r="J455" s="3"/>
      <c r="K455" s="3"/>
      <c r="L455" s="3"/>
      <c r="M455" s="3"/>
      <c r="N455" s="3"/>
      <c r="O455" s="3"/>
      <c r="P455" s="3"/>
      <c r="Q455" s="3"/>
      <c r="T455" s="3"/>
      <c r="V455" s="3"/>
    </row>
    <row r="456">
      <c r="A456" s="3"/>
      <c r="B456" s="3"/>
      <c r="C456" s="3"/>
      <c r="D456" s="3"/>
      <c r="E456" s="3"/>
      <c r="F456" s="3"/>
      <c r="G456" s="3"/>
      <c r="H456" s="3"/>
      <c r="I456" s="3"/>
      <c r="J456" s="3"/>
      <c r="K456" s="3"/>
      <c r="L456" s="3"/>
      <c r="M456" s="3"/>
      <c r="N456" s="3"/>
      <c r="O456" s="3"/>
      <c r="P456" s="3"/>
      <c r="Q456" s="3"/>
      <c r="T456" s="3"/>
      <c r="V456" s="3"/>
    </row>
    <row r="457">
      <c r="A457" s="3"/>
      <c r="B457" s="3"/>
      <c r="C457" s="3"/>
      <c r="D457" s="3"/>
      <c r="E457" s="3"/>
      <c r="F457" s="3"/>
      <c r="G457" s="3"/>
      <c r="H457" s="3"/>
      <c r="I457" s="3"/>
      <c r="J457" s="3"/>
      <c r="K457" s="3"/>
      <c r="L457" s="3"/>
      <c r="M457" s="3"/>
      <c r="N457" s="3"/>
      <c r="O457" s="3"/>
      <c r="P457" s="3"/>
      <c r="Q457" s="3"/>
      <c r="T457" s="3"/>
      <c r="V457" s="3"/>
    </row>
    <row r="458">
      <c r="A458" s="3"/>
      <c r="B458" s="3"/>
      <c r="C458" s="3"/>
      <c r="D458" s="3"/>
      <c r="E458" s="3"/>
      <c r="F458" s="3"/>
      <c r="G458" s="3"/>
      <c r="H458" s="3"/>
      <c r="I458" s="3"/>
      <c r="J458" s="3"/>
      <c r="K458" s="3"/>
      <c r="L458" s="3"/>
      <c r="M458" s="3"/>
      <c r="N458" s="3"/>
      <c r="O458" s="3"/>
      <c r="P458" s="3"/>
      <c r="Q458" s="3"/>
      <c r="T458" s="3"/>
      <c r="V458" s="3"/>
    </row>
    <row r="459">
      <c r="A459" s="3"/>
      <c r="B459" s="3"/>
      <c r="C459" s="3"/>
      <c r="D459" s="3"/>
      <c r="E459" s="3"/>
      <c r="F459" s="3"/>
      <c r="G459" s="3"/>
      <c r="H459" s="3"/>
      <c r="I459" s="3"/>
      <c r="J459" s="3"/>
      <c r="K459" s="3"/>
      <c r="L459" s="3"/>
      <c r="M459" s="3"/>
      <c r="N459" s="3"/>
      <c r="O459" s="3"/>
      <c r="P459" s="3"/>
      <c r="Q459" s="3"/>
      <c r="T459" s="3"/>
      <c r="V459" s="3"/>
    </row>
    <row r="460">
      <c r="A460" s="3"/>
      <c r="B460" s="3"/>
      <c r="C460" s="3"/>
      <c r="D460" s="3"/>
      <c r="E460" s="3"/>
      <c r="F460" s="3"/>
      <c r="G460" s="3"/>
      <c r="H460" s="3"/>
      <c r="I460" s="3"/>
      <c r="J460" s="3"/>
      <c r="K460" s="3"/>
      <c r="L460" s="3"/>
      <c r="M460" s="3"/>
      <c r="N460" s="3"/>
      <c r="O460" s="3"/>
      <c r="P460" s="3"/>
      <c r="Q460" s="3"/>
      <c r="T460" s="3"/>
      <c r="V460" s="3"/>
    </row>
    <row r="461">
      <c r="A461" s="3"/>
      <c r="B461" s="3"/>
      <c r="C461" s="3"/>
      <c r="D461" s="3"/>
      <c r="E461" s="3"/>
      <c r="F461" s="3"/>
      <c r="G461" s="3"/>
      <c r="H461" s="3"/>
      <c r="I461" s="3"/>
      <c r="J461" s="3"/>
      <c r="K461" s="3"/>
      <c r="L461" s="3"/>
      <c r="M461" s="3"/>
      <c r="N461" s="3"/>
      <c r="O461" s="3"/>
      <c r="P461" s="3"/>
      <c r="Q461" s="3"/>
      <c r="T461" s="3"/>
      <c r="V461" s="3"/>
    </row>
    <row r="462">
      <c r="A462" s="3"/>
      <c r="B462" s="3"/>
      <c r="C462" s="3"/>
      <c r="D462" s="3"/>
      <c r="E462" s="3"/>
      <c r="F462" s="3"/>
      <c r="G462" s="3"/>
      <c r="H462" s="3"/>
      <c r="I462" s="3"/>
      <c r="J462" s="3"/>
      <c r="K462" s="3"/>
      <c r="L462" s="3"/>
      <c r="M462" s="3"/>
      <c r="N462" s="3"/>
      <c r="O462" s="3"/>
      <c r="P462" s="3"/>
      <c r="Q462" s="3"/>
      <c r="T462" s="3"/>
      <c r="V462" s="3"/>
    </row>
    <row r="463">
      <c r="A463" s="3"/>
      <c r="B463" s="3"/>
      <c r="C463" s="3"/>
      <c r="D463" s="3"/>
      <c r="E463" s="3"/>
      <c r="F463" s="3"/>
      <c r="G463" s="3"/>
      <c r="H463" s="3"/>
      <c r="I463" s="3"/>
      <c r="J463" s="3"/>
      <c r="K463" s="3"/>
      <c r="L463" s="3"/>
      <c r="M463" s="3"/>
      <c r="N463" s="3"/>
      <c r="O463" s="3"/>
      <c r="P463" s="3"/>
      <c r="Q463" s="3"/>
      <c r="T463" s="3"/>
      <c r="V463" s="3"/>
    </row>
    <row r="464">
      <c r="A464" s="3"/>
      <c r="B464" s="3"/>
      <c r="C464" s="3"/>
      <c r="D464" s="3"/>
      <c r="E464" s="3"/>
      <c r="F464" s="3"/>
      <c r="G464" s="3"/>
      <c r="H464" s="3"/>
      <c r="I464" s="3"/>
      <c r="J464" s="3"/>
      <c r="K464" s="3"/>
      <c r="L464" s="3"/>
      <c r="M464" s="3"/>
      <c r="N464" s="3"/>
      <c r="O464" s="3"/>
      <c r="P464" s="3"/>
      <c r="Q464" s="3"/>
      <c r="T464" s="3"/>
      <c r="V464" s="3"/>
    </row>
    <row r="465">
      <c r="A465" s="3"/>
      <c r="B465" s="3"/>
      <c r="C465" s="3"/>
      <c r="D465" s="3"/>
      <c r="E465" s="3"/>
      <c r="F465" s="3"/>
      <c r="G465" s="3"/>
      <c r="H465" s="3"/>
      <c r="I465" s="3"/>
      <c r="J465" s="3"/>
      <c r="K465" s="3"/>
      <c r="L465" s="3"/>
      <c r="M465" s="3"/>
      <c r="N465" s="3"/>
      <c r="O465" s="3"/>
      <c r="P465" s="3"/>
      <c r="Q465" s="3"/>
      <c r="T465" s="3"/>
      <c r="V465" s="3"/>
    </row>
    <row r="466">
      <c r="A466" s="3"/>
      <c r="B466" s="3"/>
      <c r="C466" s="3"/>
      <c r="D466" s="3"/>
      <c r="E466" s="3"/>
      <c r="F466" s="3"/>
      <c r="G466" s="3"/>
      <c r="H466" s="3"/>
      <c r="I466" s="3"/>
      <c r="J466" s="3"/>
      <c r="K466" s="3"/>
      <c r="L466" s="3"/>
      <c r="M466" s="3"/>
      <c r="N466" s="3"/>
      <c r="O466" s="3"/>
      <c r="P466" s="3"/>
      <c r="Q466" s="3"/>
      <c r="T466" s="3"/>
      <c r="V466" s="3"/>
    </row>
    <row r="467">
      <c r="A467" s="3"/>
      <c r="B467" s="3"/>
      <c r="C467" s="3"/>
      <c r="D467" s="3"/>
      <c r="E467" s="3"/>
      <c r="F467" s="3"/>
      <c r="G467" s="3"/>
      <c r="H467" s="3"/>
      <c r="I467" s="3"/>
      <c r="J467" s="3"/>
      <c r="K467" s="3"/>
      <c r="L467" s="3"/>
      <c r="M467" s="3"/>
      <c r="N467" s="3"/>
      <c r="O467" s="3"/>
      <c r="P467" s="3"/>
      <c r="Q467" s="3"/>
      <c r="T467" s="3"/>
      <c r="V467" s="3"/>
    </row>
    <row r="468">
      <c r="A468" s="3"/>
      <c r="B468" s="3"/>
      <c r="C468" s="3"/>
      <c r="D468" s="3"/>
      <c r="E468" s="3"/>
      <c r="F468" s="3"/>
      <c r="G468" s="3"/>
      <c r="H468" s="3"/>
      <c r="I468" s="3"/>
      <c r="J468" s="3"/>
      <c r="K468" s="3"/>
      <c r="L468" s="3"/>
      <c r="M468" s="3"/>
      <c r="N468" s="3"/>
      <c r="O468" s="3"/>
      <c r="P468" s="3"/>
      <c r="Q468" s="3"/>
      <c r="T468" s="3"/>
      <c r="V468" s="3"/>
    </row>
    <row r="469">
      <c r="A469" s="3"/>
      <c r="B469" s="3"/>
      <c r="C469" s="3"/>
      <c r="D469" s="3"/>
      <c r="E469" s="3"/>
      <c r="F469" s="3"/>
      <c r="G469" s="3"/>
      <c r="H469" s="3"/>
      <c r="I469" s="3"/>
      <c r="J469" s="3"/>
      <c r="K469" s="3"/>
      <c r="L469" s="3"/>
      <c r="M469" s="3"/>
      <c r="N469" s="3"/>
      <c r="O469" s="3"/>
      <c r="P469" s="3"/>
      <c r="Q469" s="3"/>
      <c r="T469" s="3"/>
      <c r="V469" s="3"/>
    </row>
    <row r="470">
      <c r="A470" s="3"/>
      <c r="B470" s="3"/>
      <c r="C470" s="3"/>
      <c r="D470" s="3"/>
      <c r="E470" s="3"/>
      <c r="F470" s="3"/>
      <c r="G470" s="3"/>
      <c r="H470" s="3"/>
      <c r="I470" s="3"/>
      <c r="J470" s="3"/>
      <c r="K470" s="3"/>
      <c r="L470" s="3"/>
      <c r="M470" s="3"/>
      <c r="N470" s="3"/>
      <c r="O470" s="3"/>
      <c r="P470" s="3"/>
      <c r="Q470" s="3"/>
      <c r="T470" s="3"/>
      <c r="V470" s="3"/>
    </row>
    <row r="471">
      <c r="A471" s="3"/>
      <c r="B471" s="3"/>
      <c r="C471" s="3"/>
      <c r="D471" s="3"/>
      <c r="E471" s="3"/>
      <c r="F471" s="3"/>
      <c r="G471" s="3"/>
      <c r="H471" s="3"/>
      <c r="I471" s="3"/>
      <c r="J471" s="3"/>
      <c r="K471" s="3"/>
      <c r="L471" s="3"/>
      <c r="M471" s="3"/>
      <c r="N471" s="3"/>
      <c r="O471" s="3"/>
      <c r="P471" s="3"/>
      <c r="Q471" s="3"/>
      <c r="T471" s="3"/>
      <c r="V471" s="3"/>
    </row>
    <row r="472">
      <c r="A472" s="3"/>
      <c r="B472" s="3"/>
      <c r="C472" s="3"/>
      <c r="D472" s="3"/>
      <c r="E472" s="3"/>
      <c r="F472" s="3"/>
      <c r="G472" s="3"/>
      <c r="H472" s="3"/>
      <c r="I472" s="3"/>
      <c r="J472" s="3"/>
      <c r="K472" s="3"/>
      <c r="L472" s="3"/>
      <c r="M472" s="3"/>
      <c r="N472" s="3"/>
      <c r="O472" s="3"/>
      <c r="P472" s="3"/>
      <c r="Q472" s="3"/>
      <c r="T472" s="3"/>
      <c r="V472" s="3"/>
    </row>
    <row r="473">
      <c r="A473" s="3"/>
      <c r="B473" s="3"/>
      <c r="C473" s="3"/>
      <c r="D473" s="3"/>
      <c r="E473" s="3"/>
      <c r="F473" s="3"/>
      <c r="G473" s="3"/>
      <c r="H473" s="3"/>
      <c r="I473" s="3"/>
      <c r="J473" s="3"/>
      <c r="K473" s="3"/>
      <c r="L473" s="3"/>
      <c r="M473" s="3"/>
      <c r="N473" s="3"/>
      <c r="O473" s="3"/>
      <c r="P473" s="3"/>
      <c r="Q473" s="3"/>
      <c r="T473" s="3"/>
      <c r="V473" s="3"/>
    </row>
    <row r="474">
      <c r="A474" s="3"/>
      <c r="B474" s="3"/>
      <c r="C474" s="3"/>
      <c r="D474" s="3"/>
      <c r="E474" s="3"/>
      <c r="F474" s="3"/>
      <c r="G474" s="3"/>
      <c r="H474" s="3"/>
      <c r="I474" s="3"/>
      <c r="J474" s="3"/>
      <c r="K474" s="3"/>
      <c r="L474" s="3"/>
      <c r="M474" s="3"/>
      <c r="N474" s="3"/>
      <c r="O474" s="3"/>
      <c r="P474" s="3"/>
      <c r="Q474" s="3"/>
      <c r="T474" s="3"/>
      <c r="V474" s="3"/>
    </row>
    <row r="475">
      <c r="A475" s="3"/>
      <c r="B475" s="3"/>
      <c r="C475" s="3"/>
      <c r="D475" s="3"/>
      <c r="E475" s="3"/>
      <c r="F475" s="3"/>
      <c r="G475" s="3"/>
      <c r="H475" s="3"/>
      <c r="I475" s="3"/>
      <c r="J475" s="3"/>
      <c r="K475" s="3"/>
      <c r="L475" s="3"/>
      <c r="M475" s="3"/>
      <c r="N475" s="3"/>
      <c r="O475" s="3"/>
      <c r="P475" s="3"/>
      <c r="Q475" s="3"/>
      <c r="T475" s="3"/>
      <c r="V475" s="3"/>
    </row>
    <row r="476">
      <c r="A476" s="3"/>
      <c r="B476" s="3"/>
      <c r="C476" s="3"/>
      <c r="D476" s="3"/>
      <c r="E476" s="3"/>
      <c r="F476" s="3"/>
      <c r="G476" s="3"/>
      <c r="H476" s="3"/>
      <c r="I476" s="3"/>
      <c r="J476" s="3"/>
      <c r="K476" s="3"/>
      <c r="L476" s="3"/>
      <c r="M476" s="3"/>
      <c r="N476" s="3"/>
      <c r="O476" s="3"/>
      <c r="P476" s="3"/>
      <c r="Q476" s="3"/>
      <c r="T476" s="3"/>
      <c r="V476" s="3"/>
    </row>
    <row r="477">
      <c r="A477" s="3"/>
      <c r="B477" s="3"/>
      <c r="C477" s="3"/>
      <c r="D477" s="3"/>
      <c r="E477" s="3"/>
      <c r="F477" s="3"/>
      <c r="G477" s="3"/>
      <c r="H477" s="3"/>
      <c r="I477" s="3"/>
      <c r="J477" s="3"/>
      <c r="K477" s="3"/>
      <c r="L477" s="3"/>
      <c r="M477" s="3"/>
      <c r="N477" s="3"/>
      <c r="O477" s="3"/>
      <c r="P477" s="3"/>
      <c r="Q477" s="3"/>
      <c r="T477" s="3"/>
      <c r="V477" s="3"/>
    </row>
    <row r="478">
      <c r="A478" s="3"/>
      <c r="B478" s="3"/>
      <c r="C478" s="3"/>
      <c r="D478" s="3"/>
      <c r="E478" s="3"/>
      <c r="F478" s="3"/>
      <c r="G478" s="3"/>
      <c r="H478" s="3"/>
      <c r="I478" s="3"/>
      <c r="J478" s="3"/>
      <c r="K478" s="3"/>
      <c r="L478" s="3"/>
      <c r="M478" s="3"/>
      <c r="N478" s="3"/>
      <c r="O478" s="3"/>
      <c r="P478" s="3"/>
      <c r="Q478" s="3"/>
      <c r="T478" s="3"/>
      <c r="V478" s="3"/>
    </row>
    <row r="479">
      <c r="A479" s="3"/>
      <c r="B479" s="3"/>
      <c r="C479" s="3"/>
      <c r="D479" s="3"/>
      <c r="E479" s="3"/>
      <c r="F479" s="3"/>
      <c r="G479" s="3"/>
      <c r="H479" s="3"/>
      <c r="I479" s="3"/>
      <c r="J479" s="3"/>
      <c r="K479" s="3"/>
      <c r="L479" s="3"/>
      <c r="M479" s="3"/>
      <c r="N479" s="3"/>
      <c r="O479" s="3"/>
      <c r="P479" s="3"/>
      <c r="Q479" s="3"/>
      <c r="T479" s="3"/>
      <c r="V479" s="3"/>
    </row>
    <row r="480">
      <c r="A480" s="3"/>
      <c r="B480" s="3"/>
      <c r="C480" s="3"/>
      <c r="D480" s="3"/>
      <c r="E480" s="3"/>
      <c r="F480" s="3"/>
      <c r="G480" s="3"/>
      <c r="H480" s="3"/>
      <c r="I480" s="3"/>
      <c r="J480" s="3"/>
      <c r="K480" s="3"/>
      <c r="L480" s="3"/>
      <c r="M480" s="3"/>
      <c r="N480" s="3"/>
      <c r="O480" s="3"/>
      <c r="P480" s="3"/>
      <c r="Q480" s="3"/>
      <c r="T480" s="3"/>
      <c r="V480" s="3"/>
    </row>
    <row r="481">
      <c r="A481" s="3"/>
      <c r="B481" s="3"/>
      <c r="C481" s="3"/>
      <c r="D481" s="3"/>
      <c r="E481" s="3"/>
      <c r="F481" s="3"/>
      <c r="G481" s="3"/>
      <c r="H481" s="3"/>
      <c r="I481" s="3"/>
      <c r="J481" s="3"/>
      <c r="K481" s="3"/>
      <c r="L481" s="3"/>
      <c r="M481" s="3"/>
      <c r="N481" s="3"/>
      <c r="O481" s="3"/>
      <c r="P481" s="3"/>
      <c r="Q481" s="3"/>
      <c r="T481" s="3"/>
      <c r="V481" s="3"/>
    </row>
    <row r="482">
      <c r="A482" s="3"/>
      <c r="B482" s="3"/>
      <c r="C482" s="3"/>
      <c r="D482" s="3"/>
      <c r="E482" s="3"/>
      <c r="F482" s="3"/>
      <c r="G482" s="3"/>
      <c r="H482" s="3"/>
      <c r="I482" s="3"/>
      <c r="J482" s="3"/>
      <c r="K482" s="3"/>
      <c r="L482" s="3"/>
      <c r="M482" s="3"/>
      <c r="N482" s="3"/>
      <c r="O482" s="3"/>
      <c r="P482" s="3"/>
      <c r="Q482" s="3"/>
      <c r="T482" s="3"/>
      <c r="V482" s="3"/>
    </row>
    <row r="483">
      <c r="A483" s="3"/>
      <c r="B483" s="3"/>
      <c r="C483" s="3"/>
      <c r="D483" s="3"/>
      <c r="E483" s="3"/>
      <c r="F483" s="3"/>
      <c r="G483" s="3"/>
      <c r="H483" s="3"/>
      <c r="I483" s="3"/>
      <c r="J483" s="3"/>
      <c r="K483" s="3"/>
      <c r="L483" s="3"/>
      <c r="M483" s="3"/>
      <c r="N483" s="3"/>
      <c r="O483" s="3"/>
      <c r="P483" s="3"/>
      <c r="Q483" s="3"/>
      <c r="T483" s="3"/>
      <c r="V483" s="3"/>
    </row>
    <row r="484">
      <c r="A484" s="3"/>
      <c r="B484" s="3"/>
      <c r="C484" s="3"/>
      <c r="D484" s="3"/>
      <c r="E484" s="3"/>
      <c r="F484" s="3"/>
      <c r="G484" s="3"/>
      <c r="H484" s="3"/>
      <c r="I484" s="3"/>
      <c r="J484" s="3"/>
      <c r="K484" s="3"/>
      <c r="L484" s="3"/>
      <c r="M484" s="3"/>
      <c r="N484" s="3"/>
      <c r="O484" s="3"/>
      <c r="P484" s="3"/>
      <c r="Q484" s="3"/>
      <c r="T484" s="3"/>
      <c r="V484" s="3"/>
    </row>
    <row r="485">
      <c r="A485" s="3"/>
      <c r="B485" s="3"/>
      <c r="C485" s="3"/>
      <c r="D485" s="3"/>
      <c r="E485" s="3"/>
      <c r="F485" s="3"/>
      <c r="G485" s="3"/>
      <c r="H485" s="3"/>
      <c r="I485" s="3"/>
      <c r="J485" s="3"/>
      <c r="K485" s="3"/>
      <c r="L485" s="3"/>
      <c r="M485" s="3"/>
      <c r="N485" s="3"/>
      <c r="O485" s="3"/>
      <c r="P485" s="3"/>
      <c r="Q485" s="3"/>
      <c r="T485" s="3"/>
      <c r="V485" s="3"/>
    </row>
    <row r="486">
      <c r="A486" s="3"/>
      <c r="B486" s="3"/>
      <c r="C486" s="3"/>
      <c r="D486" s="3"/>
      <c r="E486" s="3"/>
      <c r="F486" s="3"/>
      <c r="G486" s="3"/>
      <c r="H486" s="3"/>
      <c r="I486" s="3"/>
      <c r="J486" s="3"/>
      <c r="K486" s="3"/>
      <c r="L486" s="3"/>
      <c r="M486" s="3"/>
      <c r="N486" s="3"/>
      <c r="O486" s="3"/>
      <c r="P486" s="3"/>
      <c r="Q486" s="3"/>
      <c r="T486" s="3"/>
      <c r="V486" s="3"/>
    </row>
    <row r="487">
      <c r="A487" s="3"/>
      <c r="B487" s="3"/>
      <c r="C487" s="3"/>
      <c r="D487" s="3"/>
      <c r="E487" s="3"/>
      <c r="F487" s="3"/>
      <c r="G487" s="3"/>
      <c r="H487" s="3"/>
      <c r="I487" s="3"/>
      <c r="J487" s="3"/>
      <c r="K487" s="3"/>
      <c r="L487" s="3"/>
      <c r="M487" s="3"/>
      <c r="N487" s="3"/>
      <c r="O487" s="3"/>
      <c r="P487" s="3"/>
      <c r="Q487" s="3"/>
      <c r="T487" s="3"/>
      <c r="V487" s="3"/>
    </row>
    <row r="488">
      <c r="A488" s="3"/>
      <c r="B488" s="3"/>
      <c r="C488" s="3"/>
      <c r="D488" s="3"/>
      <c r="E488" s="3"/>
      <c r="F488" s="3"/>
      <c r="G488" s="3"/>
      <c r="H488" s="3"/>
      <c r="I488" s="3"/>
      <c r="J488" s="3"/>
      <c r="K488" s="3"/>
      <c r="L488" s="3"/>
      <c r="M488" s="3"/>
      <c r="N488" s="3"/>
      <c r="O488" s="3"/>
      <c r="P488" s="3"/>
      <c r="Q488" s="3"/>
      <c r="T488" s="3"/>
      <c r="V488" s="3"/>
    </row>
    <row r="489">
      <c r="A489" s="3"/>
      <c r="B489" s="3"/>
      <c r="C489" s="3"/>
      <c r="D489" s="3"/>
      <c r="E489" s="3"/>
      <c r="F489" s="3"/>
      <c r="G489" s="3"/>
      <c r="H489" s="3"/>
      <c r="I489" s="3"/>
      <c r="J489" s="3"/>
      <c r="K489" s="3"/>
      <c r="L489" s="3"/>
      <c r="M489" s="3"/>
      <c r="N489" s="3"/>
      <c r="O489" s="3"/>
      <c r="P489" s="3"/>
      <c r="Q489" s="3"/>
      <c r="T489" s="3"/>
      <c r="V489" s="3"/>
    </row>
    <row r="490">
      <c r="A490" s="3"/>
      <c r="B490" s="3"/>
      <c r="C490" s="3"/>
      <c r="D490" s="3"/>
      <c r="E490" s="3"/>
      <c r="F490" s="3"/>
      <c r="G490" s="3"/>
      <c r="H490" s="3"/>
      <c r="I490" s="3"/>
      <c r="J490" s="3"/>
      <c r="K490" s="3"/>
      <c r="L490" s="3"/>
      <c r="M490" s="3"/>
      <c r="N490" s="3"/>
      <c r="O490" s="3"/>
      <c r="P490" s="3"/>
      <c r="Q490" s="3"/>
      <c r="T490" s="3"/>
      <c r="V490" s="3"/>
    </row>
    <row r="491">
      <c r="A491" s="3"/>
      <c r="B491" s="3"/>
      <c r="C491" s="3"/>
      <c r="D491" s="3"/>
      <c r="E491" s="3"/>
      <c r="F491" s="3"/>
      <c r="G491" s="3"/>
      <c r="H491" s="3"/>
      <c r="I491" s="3"/>
      <c r="J491" s="3"/>
      <c r="K491" s="3"/>
      <c r="L491" s="3"/>
      <c r="M491" s="3"/>
      <c r="N491" s="3"/>
      <c r="O491" s="3"/>
      <c r="P491" s="3"/>
      <c r="Q491" s="3"/>
      <c r="T491" s="3"/>
      <c r="V491" s="3"/>
    </row>
    <row r="492">
      <c r="A492" s="3"/>
      <c r="B492" s="3"/>
      <c r="C492" s="3"/>
      <c r="D492" s="3"/>
      <c r="E492" s="3"/>
      <c r="F492" s="3"/>
      <c r="G492" s="3"/>
      <c r="H492" s="3"/>
      <c r="I492" s="3"/>
      <c r="J492" s="3"/>
      <c r="K492" s="3"/>
      <c r="L492" s="3"/>
      <c r="M492" s="3"/>
      <c r="N492" s="3"/>
      <c r="O492" s="3"/>
      <c r="P492" s="3"/>
      <c r="Q492" s="3"/>
      <c r="T492" s="3"/>
      <c r="V492" s="3"/>
    </row>
    <row r="493">
      <c r="A493" s="3"/>
      <c r="B493" s="3"/>
      <c r="C493" s="3"/>
      <c r="D493" s="3"/>
      <c r="E493" s="3"/>
      <c r="F493" s="3"/>
      <c r="G493" s="3"/>
      <c r="H493" s="3"/>
      <c r="I493" s="3"/>
      <c r="J493" s="3"/>
      <c r="K493" s="3"/>
      <c r="L493" s="3"/>
      <c r="M493" s="3"/>
      <c r="N493" s="3"/>
      <c r="O493" s="3"/>
      <c r="P493" s="3"/>
      <c r="Q493" s="3"/>
      <c r="T493" s="3"/>
      <c r="V493" s="3"/>
    </row>
    <row r="494">
      <c r="A494" s="3"/>
      <c r="B494" s="3"/>
      <c r="C494" s="3"/>
      <c r="D494" s="3"/>
      <c r="E494" s="3"/>
      <c r="F494" s="3"/>
      <c r="G494" s="3"/>
      <c r="H494" s="3"/>
      <c r="I494" s="3"/>
      <c r="J494" s="3"/>
      <c r="K494" s="3"/>
      <c r="L494" s="3"/>
      <c r="M494" s="3"/>
      <c r="N494" s="3"/>
      <c r="O494" s="3"/>
      <c r="P494" s="3"/>
      <c r="Q494" s="3"/>
      <c r="T494" s="3"/>
      <c r="V494" s="3"/>
    </row>
    <row r="495">
      <c r="A495" s="3"/>
      <c r="B495" s="3"/>
      <c r="C495" s="3"/>
      <c r="D495" s="3"/>
      <c r="E495" s="3"/>
      <c r="F495" s="3"/>
      <c r="G495" s="3"/>
      <c r="H495" s="3"/>
      <c r="I495" s="3"/>
      <c r="J495" s="3"/>
      <c r="K495" s="3"/>
      <c r="L495" s="3"/>
      <c r="M495" s="3"/>
      <c r="N495" s="3"/>
      <c r="O495" s="3"/>
      <c r="P495" s="3"/>
      <c r="Q495" s="3"/>
      <c r="T495" s="3"/>
      <c r="V495" s="3"/>
    </row>
    <row r="496">
      <c r="A496" s="3"/>
      <c r="B496" s="3"/>
      <c r="C496" s="3"/>
      <c r="D496" s="3"/>
      <c r="E496" s="3"/>
      <c r="F496" s="3"/>
      <c r="G496" s="3"/>
      <c r="H496" s="3"/>
      <c r="I496" s="3"/>
      <c r="J496" s="3"/>
      <c r="K496" s="3"/>
      <c r="L496" s="3"/>
      <c r="M496" s="3"/>
      <c r="N496" s="3"/>
      <c r="O496" s="3"/>
      <c r="P496" s="3"/>
      <c r="Q496" s="3"/>
      <c r="T496" s="3"/>
      <c r="V496" s="3"/>
    </row>
    <row r="497">
      <c r="A497" s="3"/>
      <c r="B497" s="3"/>
      <c r="C497" s="3"/>
      <c r="D497" s="3"/>
      <c r="E497" s="3"/>
      <c r="F497" s="3"/>
      <c r="G497" s="3"/>
      <c r="H497" s="3"/>
      <c r="I497" s="3"/>
      <c r="J497" s="3"/>
      <c r="K497" s="3"/>
      <c r="L497" s="3"/>
      <c r="M497" s="3"/>
      <c r="N497" s="3"/>
      <c r="O497" s="3"/>
      <c r="P497" s="3"/>
      <c r="Q497" s="3"/>
      <c r="T497" s="3"/>
      <c r="V497" s="3"/>
    </row>
    <row r="498">
      <c r="A498" s="3"/>
      <c r="B498" s="3"/>
      <c r="C498" s="3"/>
      <c r="D498" s="3"/>
      <c r="E498" s="3"/>
      <c r="F498" s="3"/>
      <c r="G498" s="3"/>
      <c r="H498" s="3"/>
      <c r="I498" s="3"/>
      <c r="J498" s="3"/>
      <c r="K498" s="3"/>
      <c r="L498" s="3"/>
      <c r="M498" s="3"/>
      <c r="N498" s="3"/>
      <c r="O498" s="3"/>
      <c r="P498" s="3"/>
      <c r="Q498" s="3"/>
      <c r="T498" s="3"/>
      <c r="V498" s="3"/>
    </row>
    <row r="499">
      <c r="A499" s="3"/>
      <c r="B499" s="3"/>
      <c r="C499" s="3"/>
      <c r="D499" s="3"/>
      <c r="E499" s="3"/>
      <c r="F499" s="3"/>
      <c r="G499" s="3"/>
      <c r="H499" s="3"/>
      <c r="I499" s="3"/>
      <c r="J499" s="3"/>
      <c r="K499" s="3"/>
      <c r="L499" s="3"/>
      <c r="M499" s="3"/>
      <c r="N499" s="3"/>
      <c r="O499" s="3"/>
      <c r="P499" s="3"/>
      <c r="Q499" s="3"/>
      <c r="T499" s="3"/>
      <c r="V499" s="3"/>
    </row>
    <row r="500">
      <c r="A500" s="3"/>
      <c r="B500" s="3"/>
      <c r="C500" s="3"/>
      <c r="D500" s="3"/>
      <c r="E500" s="3"/>
      <c r="F500" s="3"/>
      <c r="G500" s="3"/>
      <c r="H500" s="3"/>
      <c r="I500" s="3"/>
      <c r="J500" s="3"/>
      <c r="K500" s="3"/>
      <c r="L500" s="3"/>
      <c r="M500" s="3"/>
      <c r="N500" s="3"/>
      <c r="O500" s="3"/>
      <c r="P500" s="3"/>
      <c r="Q500" s="3"/>
      <c r="T500" s="3"/>
      <c r="V500" s="3"/>
    </row>
    <row r="501">
      <c r="A501" s="3"/>
      <c r="B501" s="3"/>
      <c r="C501" s="3"/>
      <c r="D501" s="3"/>
      <c r="E501" s="3"/>
      <c r="F501" s="3"/>
      <c r="G501" s="3"/>
      <c r="H501" s="3"/>
      <c r="I501" s="3"/>
      <c r="J501" s="3"/>
      <c r="K501" s="3"/>
      <c r="L501" s="3"/>
      <c r="M501" s="3"/>
      <c r="N501" s="3"/>
      <c r="O501" s="3"/>
      <c r="P501" s="3"/>
      <c r="Q501" s="3"/>
      <c r="T501" s="3"/>
      <c r="V501" s="3"/>
    </row>
    <row r="502">
      <c r="A502" s="3"/>
      <c r="B502" s="3"/>
      <c r="C502" s="3"/>
      <c r="D502" s="3"/>
      <c r="E502" s="3"/>
      <c r="F502" s="3"/>
      <c r="G502" s="3"/>
      <c r="H502" s="3"/>
      <c r="I502" s="3"/>
      <c r="J502" s="3"/>
      <c r="K502" s="3"/>
      <c r="L502" s="3"/>
      <c r="M502" s="3"/>
      <c r="N502" s="3"/>
      <c r="O502" s="3"/>
      <c r="P502" s="3"/>
      <c r="Q502" s="3"/>
      <c r="T502" s="3"/>
      <c r="V502" s="3"/>
    </row>
    <row r="503">
      <c r="A503" s="3"/>
      <c r="B503" s="3"/>
      <c r="C503" s="3"/>
      <c r="D503" s="3"/>
      <c r="E503" s="3"/>
      <c r="F503" s="3"/>
      <c r="G503" s="3"/>
      <c r="H503" s="3"/>
      <c r="I503" s="3"/>
      <c r="J503" s="3"/>
      <c r="K503" s="3"/>
      <c r="L503" s="3"/>
      <c r="M503" s="3"/>
      <c r="N503" s="3"/>
      <c r="O503" s="3"/>
      <c r="P503" s="3"/>
      <c r="Q503" s="3"/>
      <c r="T503" s="3"/>
      <c r="V503" s="3"/>
    </row>
    <row r="504">
      <c r="A504" s="3"/>
      <c r="B504" s="3"/>
      <c r="C504" s="3"/>
      <c r="D504" s="3"/>
      <c r="E504" s="3"/>
      <c r="F504" s="3"/>
      <c r="G504" s="3"/>
      <c r="H504" s="3"/>
      <c r="I504" s="3"/>
      <c r="J504" s="3"/>
      <c r="K504" s="3"/>
      <c r="L504" s="3"/>
      <c r="M504" s="3"/>
      <c r="N504" s="3"/>
      <c r="O504" s="3"/>
      <c r="P504" s="3"/>
      <c r="Q504" s="3"/>
      <c r="T504" s="3"/>
      <c r="V504" s="3"/>
    </row>
    <row r="505">
      <c r="A505" s="3"/>
      <c r="B505" s="3"/>
      <c r="C505" s="3"/>
      <c r="D505" s="3"/>
      <c r="E505" s="3"/>
      <c r="F505" s="3"/>
      <c r="G505" s="3"/>
      <c r="H505" s="3"/>
      <c r="I505" s="3"/>
      <c r="J505" s="3"/>
      <c r="K505" s="3"/>
      <c r="L505" s="3"/>
      <c r="M505" s="3"/>
      <c r="N505" s="3"/>
      <c r="O505" s="3"/>
      <c r="P505" s="3"/>
      <c r="Q505" s="3"/>
      <c r="T505" s="3"/>
      <c r="V505" s="3"/>
    </row>
    <row r="506">
      <c r="A506" s="3"/>
      <c r="B506" s="3"/>
      <c r="C506" s="3"/>
      <c r="D506" s="3"/>
      <c r="E506" s="3"/>
      <c r="F506" s="3"/>
      <c r="G506" s="3"/>
      <c r="H506" s="3"/>
      <c r="I506" s="3"/>
      <c r="J506" s="3"/>
      <c r="K506" s="3"/>
      <c r="L506" s="3"/>
      <c r="M506" s="3"/>
      <c r="N506" s="3"/>
      <c r="O506" s="3"/>
      <c r="P506" s="3"/>
      <c r="Q506" s="3"/>
      <c r="T506" s="3"/>
      <c r="V506" s="3"/>
    </row>
    <row r="507">
      <c r="A507" s="3"/>
      <c r="B507" s="3"/>
      <c r="C507" s="3"/>
      <c r="D507" s="3"/>
      <c r="E507" s="3"/>
      <c r="F507" s="3"/>
      <c r="G507" s="3"/>
      <c r="H507" s="3"/>
      <c r="I507" s="3"/>
      <c r="J507" s="3"/>
      <c r="K507" s="3"/>
      <c r="L507" s="3"/>
      <c r="M507" s="3"/>
      <c r="N507" s="3"/>
      <c r="O507" s="3"/>
      <c r="P507" s="3"/>
      <c r="Q507" s="3"/>
      <c r="T507" s="3"/>
      <c r="V507" s="3"/>
    </row>
    <row r="508">
      <c r="A508" s="3"/>
      <c r="B508" s="3"/>
      <c r="C508" s="3"/>
      <c r="D508" s="3"/>
      <c r="E508" s="3"/>
      <c r="F508" s="3"/>
      <c r="G508" s="3"/>
      <c r="H508" s="3"/>
      <c r="I508" s="3"/>
      <c r="J508" s="3"/>
      <c r="K508" s="3"/>
      <c r="L508" s="3"/>
      <c r="M508" s="3"/>
      <c r="N508" s="3"/>
      <c r="O508" s="3"/>
      <c r="P508" s="3"/>
      <c r="Q508" s="3"/>
      <c r="T508" s="3"/>
      <c r="V508" s="3"/>
    </row>
    <row r="509">
      <c r="A509" s="3"/>
      <c r="B509" s="3"/>
      <c r="C509" s="3"/>
      <c r="D509" s="3"/>
      <c r="E509" s="3"/>
      <c r="F509" s="3"/>
      <c r="G509" s="3"/>
      <c r="H509" s="3"/>
      <c r="I509" s="3"/>
      <c r="J509" s="3"/>
      <c r="K509" s="3"/>
      <c r="L509" s="3"/>
      <c r="M509" s="3"/>
      <c r="N509" s="3"/>
      <c r="O509" s="3"/>
      <c r="P509" s="3"/>
      <c r="Q509" s="3"/>
      <c r="T509" s="3"/>
      <c r="V509" s="3"/>
    </row>
    <row r="510">
      <c r="A510" s="3"/>
      <c r="B510" s="3"/>
      <c r="C510" s="3"/>
      <c r="D510" s="3"/>
      <c r="E510" s="3"/>
      <c r="F510" s="3"/>
      <c r="G510" s="3"/>
      <c r="H510" s="3"/>
      <c r="I510" s="3"/>
      <c r="J510" s="3"/>
      <c r="K510" s="3"/>
      <c r="L510" s="3"/>
      <c r="M510" s="3"/>
      <c r="N510" s="3"/>
      <c r="O510" s="3"/>
      <c r="P510" s="3"/>
      <c r="Q510" s="3"/>
      <c r="T510" s="3"/>
      <c r="V510" s="3"/>
    </row>
    <row r="511">
      <c r="A511" s="3"/>
      <c r="B511" s="3"/>
      <c r="C511" s="3"/>
      <c r="D511" s="3"/>
      <c r="E511" s="3"/>
      <c r="F511" s="3"/>
      <c r="G511" s="3"/>
      <c r="H511" s="3"/>
      <c r="I511" s="3"/>
      <c r="J511" s="3"/>
      <c r="K511" s="3"/>
      <c r="L511" s="3"/>
      <c r="M511" s="3"/>
      <c r="N511" s="3"/>
      <c r="O511" s="3"/>
      <c r="P511" s="3"/>
      <c r="Q511" s="3"/>
      <c r="T511" s="3"/>
      <c r="V511" s="3"/>
    </row>
    <row r="512">
      <c r="A512" s="3"/>
      <c r="B512" s="3"/>
      <c r="C512" s="3"/>
      <c r="D512" s="3"/>
      <c r="E512" s="3"/>
      <c r="F512" s="3"/>
      <c r="G512" s="3"/>
      <c r="H512" s="3"/>
      <c r="I512" s="3"/>
      <c r="J512" s="3"/>
      <c r="K512" s="3"/>
      <c r="L512" s="3"/>
      <c r="M512" s="3"/>
      <c r="N512" s="3"/>
      <c r="O512" s="3"/>
      <c r="P512" s="3"/>
      <c r="Q512" s="3"/>
      <c r="T512" s="3"/>
      <c r="V512" s="3"/>
    </row>
    <row r="513">
      <c r="A513" s="3"/>
      <c r="B513" s="3"/>
      <c r="C513" s="3"/>
      <c r="D513" s="3"/>
      <c r="E513" s="3"/>
      <c r="F513" s="3"/>
      <c r="G513" s="3"/>
      <c r="H513" s="3"/>
      <c r="I513" s="3"/>
      <c r="J513" s="3"/>
      <c r="K513" s="3"/>
      <c r="L513" s="3"/>
      <c r="M513" s="3"/>
      <c r="N513" s="3"/>
      <c r="O513" s="3"/>
      <c r="P513" s="3"/>
      <c r="Q513" s="3"/>
      <c r="T513" s="3"/>
      <c r="V513" s="3"/>
    </row>
    <row r="514">
      <c r="A514" s="3"/>
      <c r="B514" s="3"/>
      <c r="C514" s="3"/>
      <c r="D514" s="3"/>
      <c r="E514" s="3"/>
      <c r="F514" s="3"/>
      <c r="G514" s="3"/>
      <c r="H514" s="3"/>
      <c r="I514" s="3"/>
      <c r="J514" s="3"/>
      <c r="K514" s="3"/>
      <c r="L514" s="3"/>
      <c r="M514" s="3"/>
      <c r="N514" s="3"/>
      <c r="O514" s="3"/>
      <c r="P514" s="3"/>
      <c r="Q514" s="3"/>
      <c r="T514" s="3"/>
      <c r="V514" s="3"/>
    </row>
    <row r="515">
      <c r="A515" s="3"/>
      <c r="B515" s="3"/>
      <c r="C515" s="3"/>
      <c r="D515" s="3"/>
      <c r="E515" s="3"/>
      <c r="F515" s="3"/>
      <c r="G515" s="3"/>
      <c r="H515" s="3"/>
      <c r="I515" s="3"/>
      <c r="J515" s="3"/>
      <c r="K515" s="3"/>
      <c r="L515" s="3"/>
      <c r="M515" s="3"/>
      <c r="N515" s="3"/>
      <c r="O515" s="3"/>
      <c r="P515" s="3"/>
      <c r="Q515" s="3"/>
      <c r="T515" s="3"/>
      <c r="V515" s="3"/>
    </row>
    <row r="516">
      <c r="A516" s="3"/>
      <c r="B516" s="3"/>
      <c r="C516" s="3"/>
      <c r="D516" s="3"/>
      <c r="E516" s="3"/>
      <c r="F516" s="3"/>
      <c r="G516" s="3"/>
      <c r="H516" s="3"/>
      <c r="I516" s="3"/>
      <c r="J516" s="3"/>
      <c r="K516" s="3"/>
      <c r="L516" s="3"/>
      <c r="M516" s="3"/>
      <c r="N516" s="3"/>
      <c r="O516" s="3"/>
      <c r="P516" s="3"/>
      <c r="Q516" s="3"/>
      <c r="T516" s="3"/>
      <c r="V516" s="3"/>
    </row>
    <row r="517">
      <c r="A517" s="3"/>
      <c r="B517" s="3"/>
      <c r="C517" s="3"/>
      <c r="D517" s="3"/>
      <c r="E517" s="3"/>
      <c r="F517" s="3"/>
      <c r="G517" s="3"/>
      <c r="H517" s="3"/>
      <c r="I517" s="3"/>
      <c r="J517" s="3"/>
      <c r="K517" s="3"/>
      <c r="L517" s="3"/>
      <c r="M517" s="3"/>
      <c r="N517" s="3"/>
      <c r="O517" s="3"/>
      <c r="P517" s="3"/>
      <c r="Q517" s="3"/>
      <c r="T517" s="3"/>
      <c r="V517" s="3"/>
    </row>
    <row r="518">
      <c r="A518" s="3"/>
      <c r="B518" s="3"/>
      <c r="C518" s="3"/>
      <c r="D518" s="3"/>
      <c r="E518" s="3"/>
      <c r="F518" s="3"/>
      <c r="G518" s="3"/>
      <c r="H518" s="3"/>
      <c r="I518" s="3"/>
      <c r="J518" s="3"/>
      <c r="K518" s="3"/>
      <c r="L518" s="3"/>
      <c r="M518" s="3"/>
      <c r="N518" s="3"/>
      <c r="O518" s="3"/>
      <c r="P518" s="3"/>
      <c r="Q518" s="3"/>
      <c r="T518" s="3"/>
      <c r="V518" s="3"/>
    </row>
    <row r="519">
      <c r="A519" s="3"/>
      <c r="B519" s="3"/>
      <c r="C519" s="3"/>
      <c r="D519" s="3"/>
      <c r="E519" s="3"/>
      <c r="F519" s="3"/>
      <c r="G519" s="3"/>
      <c r="H519" s="3"/>
      <c r="I519" s="3"/>
      <c r="J519" s="3"/>
      <c r="K519" s="3"/>
      <c r="L519" s="3"/>
      <c r="M519" s="3"/>
      <c r="N519" s="3"/>
      <c r="O519" s="3"/>
      <c r="P519" s="3"/>
      <c r="Q519" s="3"/>
      <c r="T519" s="3"/>
      <c r="V519" s="3"/>
    </row>
    <row r="520">
      <c r="A520" s="3"/>
      <c r="B520" s="3"/>
      <c r="C520" s="3"/>
      <c r="D520" s="3"/>
      <c r="E520" s="3"/>
      <c r="F520" s="3"/>
      <c r="G520" s="3"/>
      <c r="H520" s="3"/>
      <c r="I520" s="3"/>
      <c r="J520" s="3"/>
      <c r="K520" s="3"/>
      <c r="L520" s="3"/>
      <c r="M520" s="3"/>
      <c r="N520" s="3"/>
      <c r="O520" s="3"/>
      <c r="P520" s="3"/>
      <c r="Q520" s="3"/>
      <c r="T520" s="3"/>
      <c r="V520" s="3"/>
    </row>
    <row r="521">
      <c r="A521" s="3"/>
      <c r="B521" s="3"/>
      <c r="C521" s="3"/>
      <c r="D521" s="3"/>
      <c r="E521" s="3"/>
      <c r="F521" s="3"/>
      <c r="G521" s="3"/>
      <c r="H521" s="3"/>
      <c r="I521" s="3"/>
      <c r="J521" s="3"/>
      <c r="K521" s="3"/>
      <c r="L521" s="3"/>
      <c r="M521" s="3"/>
      <c r="N521" s="3"/>
      <c r="O521" s="3"/>
      <c r="P521" s="3"/>
      <c r="Q521" s="3"/>
      <c r="T521" s="3"/>
      <c r="V521" s="3"/>
    </row>
    <row r="522">
      <c r="A522" s="3"/>
      <c r="B522" s="3"/>
      <c r="C522" s="3"/>
      <c r="D522" s="3"/>
      <c r="E522" s="3"/>
      <c r="F522" s="3"/>
      <c r="G522" s="3"/>
      <c r="H522" s="3"/>
      <c r="I522" s="3"/>
      <c r="J522" s="3"/>
      <c r="K522" s="3"/>
      <c r="L522" s="3"/>
      <c r="M522" s="3"/>
      <c r="N522" s="3"/>
      <c r="O522" s="3"/>
      <c r="P522" s="3"/>
      <c r="Q522" s="3"/>
      <c r="T522" s="3"/>
      <c r="V522" s="3"/>
    </row>
    <row r="523">
      <c r="A523" s="3"/>
      <c r="B523" s="3"/>
      <c r="C523" s="3"/>
      <c r="D523" s="3"/>
      <c r="E523" s="3"/>
      <c r="F523" s="3"/>
      <c r="G523" s="3"/>
      <c r="H523" s="3"/>
      <c r="I523" s="3"/>
      <c r="J523" s="3"/>
      <c r="K523" s="3"/>
      <c r="L523" s="3"/>
      <c r="M523" s="3"/>
      <c r="N523" s="3"/>
      <c r="O523" s="3"/>
      <c r="P523" s="3"/>
      <c r="Q523" s="3"/>
      <c r="T523" s="3"/>
      <c r="V523" s="3"/>
    </row>
    <row r="524">
      <c r="A524" s="3"/>
      <c r="B524" s="3"/>
      <c r="C524" s="3"/>
      <c r="D524" s="3"/>
      <c r="E524" s="3"/>
      <c r="F524" s="3"/>
      <c r="G524" s="3"/>
      <c r="H524" s="3"/>
      <c r="I524" s="3"/>
      <c r="J524" s="3"/>
      <c r="K524" s="3"/>
      <c r="L524" s="3"/>
      <c r="M524" s="3"/>
      <c r="N524" s="3"/>
      <c r="O524" s="3"/>
      <c r="P524" s="3"/>
      <c r="Q524" s="3"/>
      <c r="T524" s="3"/>
      <c r="V524" s="3"/>
    </row>
    <row r="525">
      <c r="A525" s="3"/>
      <c r="B525" s="3"/>
      <c r="C525" s="3"/>
      <c r="D525" s="3"/>
      <c r="E525" s="3"/>
      <c r="F525" s="3"/>
      <c r="G525" s="3"/>
      <c r="H525" s="3"/>
      <c r="I525" s="3"/>
      <c r="J525" s="3"/>
      <c r="K525" s="3"/>
      <c r="L525" s="3"/>
      <c r="M525" s="3"/>
      <c r="N525" s="3"/>
      <c r="O525" s="3"/>
      <c r="P525" s="3"/>
      <c r="Q525" s="3"/>
      <c r="T525" s="3"/>
      <c r="V525" s="3"/>
    </row>
    <row r="526">
      <c r="A526" s="3"/>
      <c r="B526" s="3"/>
      <c r="C526" s="3"/>
      <c r="D526" s="3"/>
      <c r="E526" s="3"/>
      <c r="F526" s="3"/>
      <c r="G526" s="3"/>
      <c r="H526" s="3"/>
      <c r="I526" s="3"/>
      <c r="J526" s="3"/>
      <c r="K526" s="3"/>
      <c r="L526" s="3"/>
      <c r="M526" s="3"/>
      <c r="N526" s="3"/>
      <c r="O526" s="3"/>
      <c r="P526" s="3"/>
      <c r="Q526" s="3"/>
      <c r="T526" s="3"/>
      <c r="V526" s="3"/>
    </row>
    <row r="527">
      <c r="A527" s="3"/>
      <c r="B527" s="3"/>
      <c r="C527" s="3"/>
      <c r="D527" s="3"/>
      <c r="E527" s="3"/>
      <c r="F527" s="3"/>
      <c r="G527" s="3"/>
      <c r="H527" s="3"/>
      <c r="I527" s="3"/>
      <c r="J527" s="3"/>
      <c r="K527" s="3"/>
      <c r="L527" s="3"/>
      <c r="M527" s="3"/>
      <c r="N527" s="3"/>
      <c r="O527" s="3"/>
      <c r="P527" s="3"/>
      <c r="Q527" s="3"/>
      <c r="T527" s="3"/>
      <c r="V527" s="3"/>
    </row>
    <row r="528">
      <c r="A528" s="3"/>
      <c r="B528" s="3"/>
      <c r="C528" s="3"/>
      <c r="D528" s="3"/>
      <c r="E528" s="3"/>
      <c r="F528" s="3"/>
      <c r="G528" s="3"/>
      <c r="H528" s="3"/>
      <c r="I528" s="3"/>
      <c r="J528" s="3"/>
      <c r="K528" s="3"/>
      <c r="L528" s="3"/>
      <c r="M528" s="3"/>
      <c r="N528" s="3"/>
      <c r="O528" s="3"/>
      <c r="P528" s="3"/>
      <c r="Q528" s="3"/>
      <c r="T528" s="3"/>
      <c r="V528" s="3"/>
    </row>
    <row r="529">
      <c r="A529" s="3"/>
      <c r="B529" s="3"/>
      <c r="C529" s="3"/>
      <c r="D529" s="3"/>
      <c r="E529" s="3"/>
      <c r="F529" s="3"/>
      <c r="G529" s="3"/>
      <c r="H529" s="3"/>
      <c r="I529" s="3"/>
      <c r="J529" s="3"/>
      <c r="K529" s="3"/>
      <c r="L529" s="3"/>
      <c r="M529" s="3"/>
      <c r="N529" s="3"/>
      <c r="O529" s="3"/>
      <c r="P529" s="3"/>
      <c r="Q529" s="3"/>
      <c r="T529" s="3"/>
      <c r="V529" s="3"/>
    </row>
    <row r="530">
      <c r="A530" s="3"/>
      <c r="B530" s="3"/>
      <c r="C530" s="3"/>
      <c r="D530" s="3"/>
      <c r="E530" s="3"/>
      <c r="F530" s="3"/>
      <c r="G530" s="3"/>
      <c r="H530" s="3"/>
      <c r="I530" s="3"/>
      <c r="J530" s="3"/>
      <c r="K530" s="3"/>
      <c r="L530" s="3"/>
      <c r="M530" s="3"/>
      <c r="N530" s="3"/>
      <c r="O530" s="3"/>
      <c r="P530" s="3"/>
      <c r="Q530" s="3"/>
      <c r="T530" s="3"/>
      <c r="V530" s="3"/>
    </row>
    <row r="531">
      <c r="A531" s="3"/>
      <c r="B531" s="3"/>
      <c r="C531" s="3"/>
      <c r="D531" s="3"/>
      <c r="E531" s="3"/>
      <c r="F531" s="3"/>
      <c r="G531" s="3"/>
      <c r="H531" s="3"/>
      <c r="I531" s="3"/>
      <c r="J531" s="3"/>
      <c r="K531" s="3"/>
      <c r="L531" s="3"/>
      <c r="M531" s="3"/>
      <c r="N531" s="3"/>
      <c r="O531" s="3"/>
      <c r="P531" s="3"/>
      <c r="Q531" s="3"/>
      <c r="T531" s="3"/>
      <c r="V531" s="3"/>
    </row>
    <row r="532">
      <c r="A532" s="3"/>
      <c r="B532" s="3"/>
      <c r="C532" s="3"/>
      <c r="D532" s="3"/>
      <c r="E532" s="3"/>
      <c r="F532" s="3"/>
      <c r="G532" s="3"/>
      <c r="H532" s="3"/>
      <c r="I532" s="3"/>
      <c r="J532" s="3"/>
      <c r="K532" s="3"/>
      <c r="L532" s="3"/>
      <c r="M532" s="3"/>
      <c r="N532" s="3"/>
      <c r="O532" s="3"/>
      <c r="P532" s="3"/>
      <c r="Q532" s="3"/>
      <c r="T532" s="3"/>
      <c r="V532" s="3"/>
    </row>
    <row r="533">
      <c r="A533" s="3"/>
      <c r="B533" s="3"/>
      <c r="C533" s="3"/>
      <c r="D533" s="3"/>
      <c r="E533" s="3"/>
      <c r="F533" s="3"/>
      <c r="G533" s="3"/>
      <c r="H533" s="3"/>
      <c r="I533" s="3"/>
      <c r="J533" s="3"/>
      <c r="K533" s="3"/>
      <c r="L533" s="3"/>
      <c r="M533" s="3"/>
      <c r="N533" s="3"/>
      <c r="O533" s="3"/>
      <c r="P533" s="3"/>
      <c r="Q533" s="3"/>
      <c r="T533" s="3"/>
      <c r="V533" s="3"/>
    </row>
    <row r="534">
      <c r="A534" s="3"/>
      <c r="B534" s="3"/>
      <c r="C534" s="3"/>
      <c r="D534" s="3"/>
      <c r="E534" s="3"/>
      <c r="F534" s="3"/>
      <c r="G534" s="3"/>
      <c r="H534" s="3"/>
      <c r="I534" s="3"/>
      <c r="J534" s="3"/>
      <c r="K534" s="3"/>
      <c r="L534" s="3"/>
      <c r="M534" s="3"/>
      <c r="N534" s="3"/>
      <c r="O534" s="3"/>
      <c r="P534" s="3"/>
      <c r="Q534" s="3"/>
      <c r="T534" s="3"/>
      <c r="V534" s="3"/>
    </row>
    <row r="535">
      <c r="A535" s="3"/>
      <c r="B535" s="3"/>
      <c r="C535" s="3"/>
      <c r="D535" s="3"/>
      <c r="E535" s="3"/>
      <c r="F535" s="3"/>
      <c r="G535" s="3"/>
      <c r="H535" s="3"/>
      <c r="I535" s="3"/>
      <c r="J535" s="3"/>
      <c r="K535" s="3"/>
      <c r="L535" s="3"/>
      <c r="M535" s="3"/>
      <c r="N535" s="3"/>
      <c r="O535" s="3"/>
      <c r="P535" s="3"/>
      <c r="Q535" s="3"/>
      <c r="T535" s="3"/>
      <c r="V535" s="3"/>
    </row>
    <row r="536">
      <c r="A536" s="3"/>
      <c r="B536" s="3"/>
      <c r="C536" s="3"/>
      <c r="D536" s="3"/>
      <c r="E536" s="3"/>
      <c r="F536" s="3"/>
      <c r="G536" s="3"/>
      <c r="H536" s="3"/>
      <c r="I536" s="3"/>
      <c r="J536" s="3"/>
      <c r="K536" s="3"/>
      <c r="L536" s="3"/>
      <c r="M536" s="3"/>
      <c r="N536" s="3"/>
      <c r="O536" s="3"/>
      <c r="P536" s="3"/>
      <c r="Q536" s="3"/>
      <c r="T536" s="3"/>
      <c r="V536" s="3"/>
    </row>
    <row r="537">
      <c r="A537" s="3"/>
      <c r="B537" s="3"/>
      <c r="C537" s="3"/>
      <c r="D537" s="3"/>
      <c r="E537" s="3"/>
      <c r="F537" s="3"/>
      <c r="G537" s="3"/>
      <c r="H537" s="3"/>
      <c r="I537" s="3"/>
      <c r="J537" s="3"/>
      <c r="K537" s="3"/>
      <c r="L537" s="3"/>
      <c r="M537" s="3"/>
      <c r="N537" s="3"/>
      <c r="O537" s="3"/>
      <c r="P537" s="3"/>
      <c r="Q537" s="3"/>
      <c r="T537" s="3"/>
      <c r="V537" s="3"/>
    </row>
    <row r="538">
      <c r="A538" s="3"/>
      <c r="B538" s="3"/>
      <c r="C538" s="3"/>
      <c r="D538" s="3"/>
      <c r="E538" s="3"/>
      <c r="F538" s="3"/>
      <c r="G538" s="3"/>
      <c r="H538" s="3"/>
      <c r="I538" s="3"/>
      <c r="J538" s="3"/>
      <c r="K538" s="3"/>
      <c r="L538" s="3"/>
      <c r="M538" s="3"/>
      <c r="N538" s="3"/>
      <c r="O538" s="3"/>
      <c r="P538" s="3"/>
      <c r="Q538" s="3"/>
      <c r="T538" s="3"/>
      <c r="V538" s="3"/>
    </row>
    <row r="539">
      <c r="A539" s="3"/>
      <c r="B539" s="3"/>
      <c r="C539" s="3"/>
      <c r="D539" s="3"/>
      <c r="E539" s="3"/>
      <c r="F539" s="3"/>
      <c r="G539" s="3"/>
      <c r="H539" s="3"/>
      <c r="I539" s="3"/>
      <c r="J539" s="3"/>
      <c r="K539" s="3"/>
      <c r="L539" s="3"/>
      <c r="M539" s="3"/>
      <c r="N539" s="3"/>
      <c r="O539" s="3"/>
      <c r="P539" s="3"/>
      <c r="Q539" s="3"/>
      <c r="T539" s="3"/>
      <c r="V539" s="3"/>
    </row>
    <row r="540">
      <c r="A540" s="3"/>
      <c r="B540" s="3"/>
      <c r="C540" s="3"/>
      <c r="D540" s="3"/>
      <c r="E540" s="3"/>
      <c r="F540" s="3"/>
      <c r="G540" s="3"/>
      <c r="H540" s="3"/>
      <c r="I540" s="3"/>
      <c r="J540" s="3"/>
      <c r="K540" s="3"/>
      <c r="L540" s="3"/>
      <c r="M540" s="3"/>
      <c r="N540" s="3"/>
      <c r="O540" s="3"/>
      <c r="P540" s="3"/>
      <c r="Q540" s="3"/>
      <c r="T540" s="3"/>
      <c r="V540" s="3"/>
    </row>
    <row r="541">
      <c r="A541" s="3"/>
      <c r="B541" s="3"/>
      <c r="C541" s="3"/>
      <c r="D541" s="3"/>
      <c r="E541" s="3"/>
      <c r="F541" s="3"/>
      <c r="G541" s="3"/>
      <c r="H541" s="3"/>
      <c r="I541" s="3"/>
      <c r="J541" s="3"/>
      <c r="K541" s="3"/>
      <c r="L541" s="3"/>
      <c r="M541" s="3"/>
      <c r="N541" s="3"/>
      <c r="O541" s="3"/>
      <c r="P541" s="3"/>
      <c r="Q541" s="3"/>
      <c r="T541" s="3"/>
      <c r="V541" s="3"/>
    </row>
    <row r="542">
      <c r="A542" s="3"/>
      <c r="B542" s="3"/>
      <c r="C542" s="3"/>
      <c r="D542" s="3"/>
      <c r="E542" s="3"/>
      <c r="F542" s="3"/>
      <c r="G542" s="3"/>
      <c r="H542" s="3"/>
      <c r="I542" s="3"/>
      <c r="J542" s="3"/>
      <c r="K542" s="3"/>
      <c r="L542" s="3"/>
      <c r="M542" s="3"/>
      <c r="N542" s="3"/>
      <c r="O542" s="3"/>
      <c r="P542" s="3"/>
      <c r="Q542" s="3"/>
      <c r="T542" s="3"/>
      <c r="V542" s="3"/>
    </row>
    <row r="543">
      <c r="A543" s="3"/>
      <c r="B543" s="3"/>
      <c r="C543" s="3"/>
      <c r="D543" s="3"/>
      <c r="E543" s="3"/>
      <c r="F543" s="3"/>
      <c r="G543" s="3"/>
      <c r="H543" s="3"/>
      <c r="I543" s="3"/>
      <c r="J543" s="3"/>
      <c r="K543" s="3"/>
      <c r="L543" s="3"/>
      <c r="M543" s="3"/>
      <c r="N543" s="3"/>
      <c r="O543" s="3"/>
      <c r="P543" s="3"/>
      <c r="Q543" s="3"/>
      <c r="T543" s="3"/>
      <c r="V543" s="3"/>
    </row>
    <row r="544">
      <c r="A544" s="3"/>
      <c r="B544" s="3"/>
      <c r="C544" s="3"/>
      <c r="D544" s="3"/>
      <c r="E544" s="3"/>
      <c r="F544" s="3"/>
      <c r="G544" s="3"/>
      <c r="H544" s="3"/>
      <c r="I544" s="3"/>
      <c r="J544" s="3"/>
      <c r="K544" s="3"/>
      <c r="L544" s="3"/>
      <c r="M544" s="3"/>
      <c r="N544" s="3"/>
      <c r="O544" s="3"/>
      <c r="P544" s="3"/>
      <c r="Q544" s="3"/>
      <c r="T544" s="3"/>
      <c r="V544" s="3"/>
    </row>
    <row r="545">
      <c r="A545" s="3"/>
      <c r="B545" s="3"/>
      <c r="C545" s="3"/>
      <c r="D545" s="3"/>
      <c r="E545" s="3"/>
      <c r="F545" s="3"/>
      <c r="G545" s="3"/>
      <c r="H545" s="3"/>
      <c r="I545" s="3"/>
      <c r="J545" s="3"/>
      <c r="K545" s="3"/>
      <c r="L545" s="3"/>
      <c r="M545" s="3"/>
      <c r="N545" s="3"/>
      <c r="O545" s="3"/>
      <c r="P545" s="3"/>
      <c r="Q545" s="3"/>
      <c r="T545" s="3"/>
      <c r="V545" s="3"/>
    </row>
    <row r="546">
      <c r="A546" s="3"/>
      <c r="B546" s="3"/>
      <c r="C546" s="3"/>
      <c r="D546" s="3"/>
      <c r="E546" s="3"/>
      <c r="F546" s="3"/>
      <c r="G546" s="3"/>
      <c r="H546" s="3"/>
      <c r="I546" s="3"/>
      <c r="J546" s="3"/>
      <c r="K546" s="3"/>
      <c r="L546" s="3"/>
      <c r="M546" s="3"/>
      <c r="N546" s="3"/>
      <c r="O546" s="3"/>
      <c r="P546" s="3"/>
      <c r="Q546" s="3"/>
      <c r="T546" s="3"/>
      <c r="V546" s="3"/>
    </row>
    <row r="547">
      <c r="A547" s="3"/>
      <c r="B547" s="3"/>
      <c r="C547" s="3"/>
      <c r="D547" s="3"/>
      <c r="E547" s="3"/>
      <c r="F547" s="3"/>
      <c r="G547" s="3"/>
      <c r="H547" s="3"/>
      <c r="I547" s="3"/>
      <c r="J547" s="3"/>
      <c r="K547" s="3"/>
      <c r="L547" s="3"/>
      <c r="M547" s="3"/>
      <c r="N547" s="3"/>
      <c r="O547" s="3"/>
      <c r="P547" s="3"/>
      <c r="Q547" s="3"/>
      <c r="T547" s="3"/>
      <c r="V547" s="3"/>
    </row>
    <row r="548">
      <c r="A548" s="3"/>
      <c r="B548" s="3"/>
      <c r="C548" s="3"/>
      <c r="D548" s="3"/>
      <c r="E548" s="3"/>
      <c r="F548" s="3"/>
      <c r="G548" s="3"/>
      <c r="H548" s="3"/>
      <c r="I548" s="3"/>
      <c r="J548" s="3"/>
      <c r="K548" s="3"/>
      <c r="L548" s="3"/>
      <c r="M548" s="3"/>
      <c r="N548" s="3"/>
      <c r="O548" s="3"/>
      <c r="P548" s="3"/>
      <c r="Q548" s="3"/>
      <c r="T548" s="3"/>
      <c r="V548" s="3"/>
    </row>
    <row r="549">
      <c r="A549" s="3"/>
      <c r="B549" s="3"/>
      <c r="C549" s="3"/>
      <c r="D549" s="3"/>
      <c r="E549" s="3"/>
      <c r="F549" s="3"/>
      <c r="G549" s="3"/>
      <c r="H549" s="3"/>
      <c r="I549" s="3"/>
      <c r="J549" s="3"/>
      <c r="K549" s="3"/>
      <c r="L549" s="3"/>
      <c r="M549" s="3"/>
      <c r="N549" s="3"/>
      <c r="O549" s="3"/>
      <c r="P549" s="3"/>
      <c r="Q549" s="3"/>
      <c r="T549" s="3"/>
      <c r="V549" s="3"/>
    </row>
    <row r="550">
      <c r="A550" s="3"/>
      <c r="B550" s="3"/>
      <c r="C550" s="3"/>
      <c r="D550" s="3"/>
      <c r="E550" s="3"/>
      <c r="F550" s="3"/>
      <c r="G550" s="3"/>
      <c r="H550" s="3"/>
      <c r="I550" s="3"/>
      <c r="J550" s="3"/>
      <c r="K550" s="3"/>
      <c r="L550" s="3"/>
      <c r="M550" s="3"/>
      <c r="N550" s="3"/>
      <c r="O550" s="3"/>
      <c r="P550" s="3"/>
      <c r="Q550" s="3"/>
      <c r="T550" s="3"/>
      <c r="V550" s="3"/>
    </row>
    <row r="551">
      <c r="A551" s="3"/>
      <c r="B551" s="3"/>
      <c r="C551" s="3"/>
      <c r="D551" s="3"/>
      <c r="E551" s="3"/>
      <c r="F551" s="3"/>
      <c r="G551" s="3"/>
      <c r="H551" s="3"/>
      <c r="I551" s="3"/>
      <c r="J551" s="3"/>
      <c r="K551" s="3"/>
      <c r="L551" s="3"/>
      <c r="M551" s="3"/>
      <c r="N551" s="3"/>
      <c r="O551" s="3"/>
      <c r="P551" s="3"/>
      <c r="Q551" s="3"/>
      <c r="T551" s="3"/>
      <c r="V551" s="3"/>
    </row>
    <row r="552">
      <c r="A552" s="3"/>
      <c r="B552" s="3"/>
      <c r="C552" s="3"/>
      <c r="D552" s="3"/>
      <c r="E552" s="3"/>
      <c r="F552" s="3"/>
      <c r="G552" s="3"/>
      <c r="H552" s="3"/>
      <c r="I552" s="3"/>
      <c r="J552" s="3"/>
      <c r="K552" s="3"/>
      <c r="L552" s="3"/>
      <c r="M552" s="3"/>
      <c r="N552" s="3"/>
      <c r="O552" s="3"/>
      <c r="P552" s="3"/>
      <c r="Q552" s="3"/>
      <c r="T552" s="3"/>
      <c r="V552" s="3"/>
    </row>
    <row r="553">
      <c r="A553" s="3"/>
      <c r="B553" s="3"/>
      <c r="C553" s="3"/>
      <c r="D553" s="3"/>
      <c r="E553" s="3"/>
      <c r="F553" s="3"/>
      <c r="G553" s="3"/>
      <c r="H553" s="3"/>
      <c r="I553" s="3"/>
      <c r="J553" s="3"/>
      <c r="K553" s="3"/>
      <c r="L553" s="3"/>
      <c r="M553" s="3"/>
      <c r="N553" s="3"/>
      <c r="O553" s="3"/>
      <c r="P553" s="3"/>
      <c r="Q553" s="3"/>
      <c r="T553" s="3"/>
      <c r="V553" s="3"/>
    </row>
    <row r="554">
      <c r="A554" s="3"/>
      <c r="B554" s="3"/>
      <c r="C554" s="3"/>
      <c r="D554" s="3"/>
      <c r="E554" s="3"/>
      <c r="F554" s="3"/>
      <c r="G554" s="3"/>
      <c r="H554" s="3"/>
      <c r="I554" s="3"/>
      <c r="J554" s="3"/>
      <c r="K554" s="3"/>
      <c r="L554" s="3"/>
      <c r="M554" s="3"/>
      <c r="N554" s="3"/>
      <c r="O554" s="3"/>
      <c r="P554" s="3"/>
      <c r="Q554" s="3"/>
      <c r="T554" s="3"/>
      <c r="V554" s="3"/>
    </row>
    <row r="555">
      <c r="A555" s="3"/>
      <c r="B555" s="3"/>
      <c r="C555" s="3"/>
      <c r="D555" s="3"/>
      <c r="E555" s="3"/>
      <c r="F555" s="3"/>
      <c r="G555" s="3"/>
      <c r="H555" s="3"/>
      <c r="I555" s="3"/>
      <c r="J555" s="3"/>
      <c r="K555" s="3"/>
      <c r="L555" s="3"/>
      <c r="M555" s="3"/>
      <c r="N555" s="3"/>
      <c r="O555" s="3"/>
      <c r="P555" s="3"/>
      <c r="Q555" s="3"/>
      <c r="T555" s="3"/>
      <c r="V555" s="3"/>
    </row>
    <row r="556">
      <c r="A556" s="3"/>
      <c r="B556" s="3"/>
      <c r="C556" s="3"/>
      <c r="D556" s="3"/>
      <c r="E556" s="3"/>
      <c r="F556" s="3"/>
      <c r="G556" s="3"/>
      <c r="H556" s="3"/>
      <c r="I556" s="3"/>
      <c r="J556" s="3"/>
      <c r="K556" s="3"/>
      <c r="L556" s="3"/>
      <c r="M556" s="3"/>
      <c r="N556" s="3"/>
      <c r="O556" s="3"/>
      <c r="P556" s="3"/>
      <c r="Q556" s="3"/>
      <c r="T556" s="3"/>
      <c r="V556" s="3"/>
    </row>
    <row r="557">
      <c r="A557" s="3"/>
      <c r="B557" s="3"/>
      <c r="C557" s="3"/>
      <c r="D557" s="3"/>
      <c r="E557" s="3"/>
      <c r="F557" s="3"/>
      <c r="G557" s="3"/>
      <c r="H557" s="3"/>
      <c r="I557" s="3"/>
      <c r="J557" s="3"/>
      <c r="K557" s="3"/>
      <c r="L557" s="3"/>
      <c r="M557" s="3"/>
      <c r="N557" s="3"/>
      <c r="O557" s="3"/>
      <c r="P557" s="3"/>
      <c r="Q557" s="3"/>
      <c r="T557" s="3"/>
      <c r="V557" s="3"/>
    </row>
    <row r="558">
      <c r="A558" s="3"/>
      <c r="B558" s="3"/>
      <c r="C558" s="3"/>
      <c r="D558" s="3"/>
      <c r="E558" s="3"/>
      <c r="F558" s="3"/>
      <c r="G558" s="3"/>
      <c r="H558" s="3"/>
      <c r="I558" s="3"/>
      <c r="J558" s="3"/>
      <c r="K558" s="3"/>
      <c r="L558" s="3"/>
      <c r="M558" s="3"/>
      <c r="N558" s="3"/>
      <c r="O558" s="3"/>
      <c r="P558" s="3"/>
      <c r="Q558" s="3"/>
      <c r="T558" s="3"/>
      <c r="V558" s="3"/>
    </row>
    <row r="559">
      <c r="A559" s="3"/>
      <c r="B559" s="3"/>
      <c r="C559" s="3"/>
      <c r="D559" s="3"/>
      <c r="E559" s="3"/>
      <c r="F559" s="3"/>
      <c r="G559" s="3"/>
      <c r="H559" s="3"/>
      <c r="I559" s="3"/>
      <c r="J559" s="3"/>
      <c r="K559" s="3"/>
      <c r="L559" s="3"/>
      <c r="M559" s="3"/>
      <c r="N559" s="3"/>
      <c r="O559" s="3"/>
      <c r="P559" s="3"/>
      <c r="Q559" s="3"/>
      <c r="T559" s="3"/>
      <c r="V559" s="3"/>
    </row>
    <row r="560">
      <c r="A560" s="3"/>
      <c r="B560" s="3"/>
      <c r="C560" s="3"/>
      <c r="D560" s="3"/>
      <c r="E560" s="3"/>
      <c r="F560" s="3"/>
      <c r="G560" s="3"/>
      <c r="H560" s="3"/>
      <c r="I560" s="3"/>
      <c r="J560" s="3"/>
      <c r="K560" s="3"/>
      <c r="L560" s="3"/>
      <c r="M560" s="3"/>
      <c r="N560" s="3"/>
      <c r="O560" s="3"/>
      <c r="P560" s="3"/>
      <c r="Q560" s="3"/>
      <c r="T560" s="3"/>
      <c r="V560" s="3"/>
    </row>
    <row r="561">
      <c r="A561" s="3"/>
      <c r="B561" s="3"/>
      <c r="C561" s="3"/>
      <c r="D561" s="3"/>
      <c r="E561" s="3"/>
      <c r="F561" s="3"/>
      <c r="G561" s="3"/>
      <c r="H561" s="3"/>
      <c r="I561" s="3"/>
      <c r="J561" s="3"/>
      <c r="K561" s="3"/>
      <c r="L561" s="3"/>
      <c r="M561" s="3"/>
      <c r="N561" s="3"/>
      <c r="O561" s="3"/>
      <c r="P561" s="3"/>
      <c r="Q561" s="3"/>
      <c r="T561" s="3"/>
      <c r="V561" s="3"/>
    </row>
    <row r="562">
      <c r="A562" s="3"/>
      <c r="B562" s="3"/>
      <c r="C562" s="3"/>
      <c r="D562" s="3"/>
      <c r="E562" s="3"/>
      <c r="F562" s="3"/>
      <c r="G562" s="3"/>
      <c r="H562" s="3"/>
      <c r="I562" s="3"/>
      <c r="J562" s="3"/>
      <c r="K562" s="3"/>
      <c r="L562" s="3"/>
      <c r="M562" s="3"/>
      <c r="N562" s="3"/>
      <c r="O562" s="3"/>
      <c r="P562" s="3"/>
      <c r="Q562" s="3"/>
      <c r="T562" s="3"/>
      <c r="V562" s="3"/>
    </row>
    <row r="563">
      <c r="A563" s="3"/>
      <c r="B563" s="3"/>
      <c r="C563" s="3"/>
      <c r="D563" s="3"/>
      <c r="E563" s="3"/>
      <c r="F563" s="3"/>
      <c r="G563" s="3"/>
      <c r="H563" s="3"/>
      <c r="I563" s="3"/>
      <c r="J563" s="3"/>
      <c r="K563" s="3"/>
      <c r="L563" s="3"/>
      <c r="M563" s="3"/>
      <c r="N563" s="3"/>
      <c r="O563" s="3"/>
      <c r="P563" s="3"/>
      <c r="Q563" s="3"/>
      <c r="T563" s="3"/>
      <c r="V563" s="3"/>
    </row>
    <row r="564">
      <c r="A564" s="3"/>
      <c r="B564" s="3"/>
      <c r="C564" s="3"/>
      <c r="D564" s="3"/>
      <c r="E564" s="3"/>
      <c r="F564" s="3"/>
      <c r="G564" s="3"/>
      <c r="H564" s="3"/>
      <c r="I564" s="3"/>
      <c r="J564" s="3"/>
      <c r="K564" s="3"/>
      <c r="L564" s="3"/>
      <c r="M564" s="3"/>
      <c r="N564" s="3"/>
      <c r="O564" s="3"/>
      <c r="P564" s="3"/>
      <c r="Q564" s="3"/>
      <c r="T564" s="3"/>
      <c r="V564" s="3"/>
    </row>
    <row r="565">
      <c r="A565" s="3"/>
      <c r="B565" s="3"/>
      <c r="C565" s="3"/>
      <c r="D565" s="3"/>
      <c r="E565" s="3"/>
      <c r="F565" s="3"/>
      <c r="G565" s="3"/>
      <c r="H565" s="3"/>
      <c r="I565" s="3"/>
      <c r="J565" s="3"/>
      <c r="K565" s="3"/>
      <c r="L565" s="3"/>
      <c r="M565" s="3"/>
      <c r="N565" s="3"/>
      <c r="O565" s="3"/>
      <c r="P565" s="3"/>
      <c r="Q565" s="3"/>
      <c r="T565" s="3"/>
      <c r="V565" s="3"/>
    </row>
    <row r="566">
      <c r="A566" s="3"/>
      <c r="B566" s="3"/>
      <c r="C566" s="3"/>
      <c r="D566" s="3"/>
      <c r="E566" s="3"/>
      <c r="F566" s="3"/>
      <c r="G566" s="3"/>
      <c r="H566" s="3"/>
      <c r="I566" s="3"/>
      <c r="J566" s="3"/>
      <c r="K566" s="3"/>
      <c r="L566" s="3"/>
      <c r="M566" s="3"/>
      <c r="N566" s="3"/>
      <c r="O566" s="3"/>
      <c r="P566" s="3"/>
      <c r="Q566" s="3"/>
      <c r="T566" s="3"/>
      <c r="V566" s="3"/>
    </row>
    <row r="567">
      <c r="A567" s="3"/>
      <c r="B567" s="3"/>
      <c r="C567" s="3"/>
      <c r="D567" s="3"/>
      <c r="E567" s="3"/>
      <c r="F567" s="3"/>
      <c r="G567" s="3"/>
      <c r="H567" s="3"/>
      <c r="I567" s="3"/>
      <c r="J567" s="3"/>
      <c r="K567" s="3"/>
      <c r="L567" s="3"/>
      <c r="M567" s="3"/>
      <c r="N567" s="3"/>
      <c r="O567" s="3"/>
      <c r="P567" s="3"/>
      <c r="Q567" s="3"/>
      <c r="T567" s="3"/>
      <c r="V567" s="3"/>
    </row>
    <row r="568">
      <c r="A568" s="3"/>
      <c r="B568" s="3"/>
      <c r="C568" s="3"/>
      <c r="D568" s="3"/>
      <c r="E568" s="3"/>
      <c r="F568" s="3"/>
      <c r="G568" s="3"/>
      <c r="H568" s="3"/>
      <c r="I568" s="3"/>
      <c r="J568" s="3"/>
      <c r="K568" s="3"/>
      <c r="L568" s="3"/>
      <c r="M568" s="3"/>
      <c r="N568" s="3"/>
      <c r="O568" s="3"/>
      <c r="P568" s="3"/>
      <c r="Q568" s="3"/>
      <c r="T568" s="3"/>
      <c r="V568" s="3"/>
    </row>
    <row r="569">
      <c r="A569" s="3"/>
      <c r="B569" s="3"/>
      <c r="C569" s="3"/>
      <c r="D569" s="3"/>
      <c r="E569" s="3"/>
      <c r="F569" s="3"/>
      <c r="G569" s="3"/>
      <c r="H569" s="3"/>
      <c r="I569" s="3"/>
      <c r="J569" s="3"/>
      <c r="K569" s="3"/>
      <c r="L569" s="3"/>
      <c r="M569" s="3"/>
      <c r="N569" s="3"/>
      <c r="O569" s="3"/>
      <c r="P569" s="3"/>
      <c r="Q569" s="3"/>
      <c r="T569" s="3"/>
      <c r="V569" s="3"/>
    </row>
    <row r="570">
      <c r="A570" s="3"/>
      <c r="B570" s="3"/>
      <c r="C570" s="3"/>
      <c r="D570" s="3"/>
      <c r="E570" s="3"/>
      <c r="F570" s="3"/>
      <c r="G570" s="3"/>
      <c r="H570" s="3"/>
      <c r="I570" s="3"/>
      <c r="J570" s="3"/>
      <c r="K570" s="3"/>
      <c r="L570" s="3"/>
      <c r="M570" s="3"/>
      <c r="N570" s="3"/>
      <c r="O570" s="3"/>
      <c r="P570" s="3"/>
      <c r="Q570" s="3"/>
      <c r="T570" s="3"/>
      <c r="V570" s="3"/>
    </row>
    <row r="571">
      <c r="A571" s="3"/>
      <c r="B571" s="3"/>
      <c r="C571" s="3"/>
      <c r="D571" s="3"/>
      <c r="E571" s="3"/>
      <c r="F571" s="3"/>
      <c r="G571" s="3"/>
      <c r="H571" s="3"/>
      <c r="I571" s="3"/>
      <c r="J571" s="3"/>
      <c r="K571" s="3"/>
      <c r="L571" s="3"/>
      <c r="M571" s="3"/>
      <c r="N571" s="3"/>
      <c r="O571" s="3"/>
      <c r="P571" s="3"/>
      <c r="Q571" s="3"/>
      <c r="T571" s="3"/>
      <c r="V571" s="3"/>
    </row>
    <row r="572">
      <c r="A572" s="3"/>
      <c r="B572" s="3"/>
      <c r="C572" s="3"/>
      <c r="D572" s="3"/>
      <c r="E572" s="3"/>
      <c r="F572" s="3"/>
      <c r="G572" s="3"/>
      <c r="H572" s="3"/>
      <c r="I572" s="3"/>
      <c r="J572" s="3"/>
      <c r="K572" s="3"/>
      <c r="L572" s="3"/>
      <c r="M572" s="3"/>
      <c r="N572" s="3"/>
      <c r="O572" s="3"/>
      <c r="P572" s="3"/>
      <c r="Q572" s="3"/>
      <c r="T572" s="3"/>
      <c r="V572" s="3"/>
    </row>
    <row r="573">
      <c r="A573" s="3"/>
      <c r="B573" s="3"/>
      <c r="C573" s="3"/>
      <c r="D573" s="3"/>
      <c r="E573" s="3"/>
      <c r="F573" s="3"/>
      <c r="G573" s="3"/>
      <c r="H573" s="3"/>
      <c r="I573" s="3"/>
      <c r="J573" s="3"/>
      <c r="K573" s="3"/>
      <c r="L573" s="3"/>
      <c r="M573" s="3"/>
      <c r="N573" s="3"/>
      <c r="O573" s="3"/>
      <c r="P573" s="3"/>
      <c r="Q573" s="3"/>
      <c r="T573" s="3"/>
      <c r="V573" s="3"/>
    </row>
    <row r="574">
      <c r="A574" s="3"/>
      <c r="B574" s="3"/>
      <c r="C574" s="3"/>
      <c r="D574" s="3"/>
      <c r="E574" s="3"/>
      <c r="F574" s="3"/>
      <c r="G574" s="3"/>
      <c r="H574" s="3"/>
      <c r="I574" s="3"/>
      <c r="J574" s="3"/>
      <c r="K574" s="3"/>
      <c r="L574" s="3"/>
      <c r="M574" s="3"/>
      <c r="N574" s="3"/>
      <c r="O574" s="3"/>
      <c r="P574" s="3"/>
      <c r="Q574" s="3"/>
      <c r="T574" s="3"/>
      <c r="V574" s="3"/>
    </row>
    <row r="575">
      <c r="A575" s="3"/>
      <c r="B575" s="3"/>
      <c r="C575" s="3"/>
      <c r="D575" s="3"/>
      <c r="E575" s="3"/>
      <c r="F575" s="3"/>
      <c r="G575" s="3"/>
      <c r="H575" s="3"/>
      <c r="I575" s="3"/>
      <c r="J575" s="3"/>
      <c r="K575" s="3"/>
      <c r="L575" s="3"/>
      <c r="M575" s="3"/>
      <c r="N575" s="3"/>
      <c r="O575" s="3"/>
      <c r="P575" s="3"/>
      <c r="Q575" s="3"/>
      <c r="T575" s="3"/>
      <c r="V575" s="3"/>
    </row>
    <row r="576">
      <c r="A576" s="3"/>
      <c r="B576" s="3"/>
      <c r="C576" s="3"/>
      <c r="D576" s="3"/>
      <c r="E576" s="3"/>
      <c r="F576" s="3"/>
      <c r="G576" s="3"/>
      <c r="H576" s="3"/>
      <c r="I576" s="3"/>
      <c r="J576" s="3"/>
      <c r="K576" s="3"/>
      <c r="L576" s="3"/>
      <c r="M576" s="3"/>
      <c r="N576" s="3"/>
      <c r="O576" s="3"/>
      <c r="P576" s="3"/>
      <c r="Q576" s="3"/>
      <c r="T576" s="3"/>
      <c r="V576" s="3"/>
    </row>
    <row r="577">
      <c r="A577" s="3"/>
      <c r="B577" s="3"/>
      <c r="C577" s="3"/>
      <c r="D577" s="3"/>
      <c r="E577" s="3"/>
      <c r="F577" s="3"/>
      <c r="G577" s="3"/>
      <c r="H577" s="3"/>
      <c r="I577" s="3"/>
      <c r="J577" s="3"/>
      <c r="K577" s="3"/>
      <c r="L577" s="3"/>
      <c r="M577" s="3"/>
      <c r="N577" s="3"/>
      <c r="O577" s="3"/>
      <c r="P577" s="3"/>
      <c r="Q577" s="3"/>
      <c r="T577" s="3"/>
      <c r="V577" s="3"/>
    </row>
    <row r="578">
      <c r="A578" s="3"/>
      <c r="B578" s="3"/>
      <c r="C578" s="3"/>
      <c r="D578" s="3"/>
      <c r="E578" s="3"/>
      <c r="F578" s="3"/>
      <c r="G578" s="3"/>
      <c r="H578" s="3"/>
      <c r="I578" s="3"/>
      <c r="J578" s="3"/>
      <c r="K578" s="3"/>
      <c r="L578" s="3"/>
      <c r="M578" s="3"/>
      <c r="N578" s="3"/>
      <c r="O578" s="3"/>
      <c r="P578" s="3"/>
      <c r="Q578" s="3"/>
      <c r="T578" s="3"/>
      <c r="V578" s="3"/>
    </row>
    <row r="579">
      <c r="A579" s="3"/>
      <c r="B579" s="3"/>
      <c r="C579" s="3"/>
      <c r="D579" s="3"/>
      <c r="E579" s="3"/>
      <c r="F579" s="3"/>
      <c r="G579" s="3"/>
      <c r="H579" s="3"/>
      <c r="I579" s="3"/>
      <c r="J579" s="3"/>
      <c r="K579" s="3"/>
      <c r="L579" s="3"/>
      <c r="M579" s="3"/>
      <c r="N579" s="3"/>
      <c r="O579" s="3"/>
      <c r="P579" s="3"/>
      <c r="Q579" s="3"/>
      <c r="T579" s="3"/>
      <c r="V579" s="3"/>
    </row>
    <row r="580">
      <c r="A580" s="3"/>
      <c r="B580" s="3"/>
      <c r="C580" s="3"/>
      <c r="D580" s="3"/>
      <c r="E580" s="3"/>
      <c r="F580" s="3"/>
      <c r="G580" s="3"/>
      <c r="H580" s="3"/>
      <c r="I580" s="3"/>
      <c r="J580" s="3"/>
      <c r="K580" s="3"/>
      <c r="L580" s="3"/>
      <c r="M580" s="3"/>
      <c r="N580" s="3"/>
      <c r="O580" s="3"/>
      <c r="P580" s="3"/>
      <c r="Q580" s="3"/>
      <c r="T580" s="3"/>
      <c r="V580" s="3"/>
    </row>
    <row r="581">
      <c r="A581" s="3"/>
      <c r="B581" s="3"/>
      <c r="C581" s="3"/>
      <c r="D581" s="3"/>
      <c r="E581" s="3"/>
      <c r="F581" s="3"/>
      <c r="G581" s="3"/>
      <c r="H581" s="3"/>
      <c r="I581" s="3"/>
      <c r="J581" s="3"/>
      <c r="K581" s="3"/>
      <c r="L581" s="3"/>
      <c r="M581" s="3"/>
      <c r="N581" s="3"/>
      <c r="O581" s="3"/>
      <c r="P581" s="3"/>
      <c r="Q581" s="3"/>
      <c r="T581" s="3"/>
      <c r="V581" s="3"/>
    </row>
    <row r="582">
      <c r="A582" s="3"/>
      <c r="B582" s="3"/>
      <c r="C582" s="3"/>
      <c r="D582" s="3"/>
      <c r="E582" s="3"/>
      <c r="F582" s="3"/>
      <c r="G582" s="3"/>
      <c r="H582" s="3"/>
      <c r="I582" s="3"/>
      <c r="J582" s="3"/>
      <c r="K582" s="3"/>
      <c r="L582" s="3"/>
      <c r="M582" s="3"/>
      <c r="N582" s="3"/>
      <c r="O582" s="3"/>
      <c r="P582" s="3"/>
      <c r="Q582" s="3"/>
      <c r="T582" s="3"/>
      <c r="V582" s="3"/>
    </row>
    <row r="583">
      <c r="A583" s="3"/>
      <c r="B583" s="3"/>
      <c r="C583" s="3"/>
      <c r="D583" s="3"/>
      <c r="E583" s="3"/>
      <c r="F583" s="3"/>
      <c r="G583" s="3"/>
      <c r="H583" s="3"/>
      <c r="I583" s="3"/>
      <c r="J583" s="3"/>
      <c r="K583" s="3"/>
      <c r="L583" s="3"/>
      <c r="M583" s="3"/>
      <c r="N583" s="3"/>
      <c r="O583" s="3"/>
      <c r="P583" s="3"/>
      <c r="Q583" s="3"/>
      <c r="T583" s="3"/>
      <c r="V583" s="3"/>
    </row>
    <row r="584">
      <c r="A584" s="3"/>
      <c r="B584" s="3"/>
      <c r="C584" s="3"/>
      <c r="D584" s="3"/>
      <c r="E584" s="3"/>
      <c r="F584" s="3"/>
      <c r="G584" s="3"/>
      <c r="H584" s="3"/>
      <c r="I584" s="3"/>
      <c r="J584" s="3"/>
      <c r="K584" s="3"/>
      <c r="L584" s="3"/>
      <c r="M584" s="3"/>
      <c r="N584" s="3"/>
      <c r="O584" s="3"/>
      <c r="P584" s="3"/>
      <c r="Q584" s="3"/>
      <c r="T584" s="3"/>
      <c r="V584" s="3"/>
    </row>
    <row r="585">
      <c r="A585" s="3"/>
      <c r="B585" s="3"/>
      <c r="C585" s="3"/>
      <c r="D585" s="3"/>
      <c r="E585" s="3"/>
      <c r="F585" s="3"/>
      <c r="G585" s="3"/>
      <c r="H585" s="3"/>
      <c r="I585" s="3"/>
      <c r="J585" s="3"/>
      <c r="K585" s="3"/>
      <c r="L585" s="3"/>
      <c r="M585" s="3"/>
      <c r="N585" s="3"/>
      <c r="O585" s="3"/>
      <c r="P585" s="3"/>
      <c r="Q585" s="3"/>
      <c r="T585" s="3"/>
      <c r="V585" s="3"/>
    </row>
    <row r="586">
      <c r="A586" s="3"/>
      <c r="B586" s="3"/>
      <c r="C586" s="3"/>
      <c r="D586" s="3"/>
      <c r="E586" s="3"/>
      <c r="F586" s="3"/>
      <c r="G586" s="3"/>
      <c r="H586" s="3"/>
      <c r="I586" s="3"/>
      <c r="J586" s="3"/>
      <c r="K586" s="3"/>
      <c r="L586" s="3"/>
      <c r="M586" s="3"/>
      <c r="N586" s="3"/>
      <c r="O586" s="3"/>
      <c r="P586" s="3"/>
      <c r="Q586" s="3"/>
      <c r="T586" s="3"/>
      <c r="V586" s="3"/>
    </row>
    <row r="587">
      <c r="A587" s="3"/>
      <c r="B587" s="3"/>
      <c r="C587" s="3"/>
      <c r="D587" s="3"/>
      <c r="E587" s="3"/>
      <c r="F587" s="3"/>
      <c r="G587" s="3"/>
      <c r="H587" s="3"/>
      <c r="I587" s="3"/>
      <c r="J587" s="3"/>
      <c r="K587" s="3"/>
      <c r="L587" s="3"/>
      <c r="M587" s="3"/>
      <c r="N587" s="3"/>
      <c r="O587" s="3"/>
      <c r="P587" s="3"/>
      <c r="Q587" s="3"/>
      <c r="T587" s="3"/>
      <c r="V587" s="3"/>
    </row>
    <row r="588">
      <c r="A588" s="3"/>
      <c r="B588" s="3"/>
      <c r="C588" s="3"/>
      <c r="D588" s="3"/>
      <c r="E588" s="3"/>
      <c r="F588" s="3"/>
      <c r="G588" s="3"/>
      <c r="H588" s="3"/>
      <c r="I588" s="3"/>
      <c r="J588" s="3"/>
      <c r="K588" s="3"/>
      <c r="L588" s="3"/>
      <c r="M588" s="3"/>
      <c r="N588" s="3"/>
      <c r="O588" s="3"/>
      <c r="P588" s="3"/>
      <c r="Q588" s="3"/>
      <c r="T588" s="3"/>
      <c r="V588" s="3"/>
    </row>
    <row r="589">
      <c r="A589" s="3"/>
      <c r="B589" s="3"/>
      <c r="C589" s="3"/>
      <c r="D589" s="3"/>
      <c r="E589" s="3"/>
      <c r="F589" s="3"/>
      <c r="G589" s="3"/>
      <c r="H589" s="3"/>
      <c r="I589" s="3"/>
      <c r="J589" s="3"/>
      <c r="K589" s="3"/>
      <c r="L589" s="3"/>
      <c r="M589" s="3"/>
      <c r="N589" s="3"/>
      <c r="O589" s="3"/>
      <c r="P589" s="3"/>
      <c r="Q589" s="3"/>
      <c r="T589" s="3"/>
      <c r="V589" s="3"/>
    </row>
    <row r="590">
      <c r="A590" s="3"/>
      <c r="B590" s="3"/>
      <c r="C590" s="3"/>
      <c r="D590" s="3"/>
      <c r="E590" s="3"/>
      <c r="F590" s="3"/>
      <c r="G590" s="3"/>
      <c r="H590" s="3"/>
      <c r="I590" s="3"/>
      <c r="J590" s="3"/>
      <c r="K590" s="3"/>
      <c r="L590" s="3"/>
      <c r="M590" s="3"/>
      <c r="N590" s="3"/>
      <c r="O590" s="3"/>
      <c r="P590" s="3"/>
      <c r="Q590" s="3"/>
      <c r="T590" s="3"/>
      <c r="V590" s="3"/>
    </row>
    <row r="591">
      <c r="A591" s="3"/>
      <c r="B591" s="3"/>
      <c r="C591" s="3"/>
      <c r="D591" s="3"/>
      <c r="E591" s="3"/>
      <c r="F591" s="3"/>
      <c r="G591" s="3"/>
      <c r="H591" s="3"/>
      <c r="I591" s="3"/>
      <c r="J591" s="3"/>
      <c r="K591" s="3"/>
      <c r="L591" s="3"/>
      <c r="M591" s="3"/>
      <c r="N591" s="3"/>
      <c r="O591" s="3"/>
      <c r="P591" s="3"/>
      <c r="Q591" s="3"/>
      <c r="T591" s="3"/>
      <c r="V591" s="3"/>
    </row>
    <row r="592">
      <c r="A592" s="3"/>
      <c r="B592" s="3"/>
      <c r="C592" s="3"/>
      <c r="D592" s="3"/>
      <c r="E592" s="3"/>
      <c r="F592" s="3"/>
      <c r="G592" s="3"/>
      <c r="H592" s="3"/>
      <c r="I592" s="3"/>
      <c r="J592" s="3"/>
      <c r="K592" s="3"/>
      <c r="L592" s="3"/>
      <c r="M592" s="3"/>
      <c r="N592" s="3"/>
      <c r="O592" s="3"/>
      <c r="P592" s="3"/>
      <c r="Q592" s="3"/>
      <c r="T592" s="3"/>
      <c r="V592" s="3"/>
    </row>
    <row r="593">
      <c r="A593" s="3"/>
      <c r="B593" s="3"/>
      <c r="C593" s="3"/>
      <c r="D593" s="3"/>
      <c r="E593" s="3"/>
      <c r="F593" s="3"/>
      <c r="G593" s="3"/>
      <c r="H593" s="3"/>
      <c r="I593" s="3"/>
      <c r="J593" s="3"/>
      <c r="K593" s="3"/>
      <c r="L593" s="3"/>
      <c r="M593" s="3"/>
      <c r="N593" s="3"/>
      <c r="O593" s="3"/>
      <c r="P593" s="3"/>
      <c r="Q593" s="3"/>
      <c r="T593" s="3"/>
      <c r="V593" s="3"/>
    </row>
    <row r="594">
      <c r="A594" s="3"/>
      <c r="B594" s="3"/>
      <c r="C594" s="3"/>
      <c r="D594" s="3"/>
      <c r="E594" s="3"/>
      <c r="F594" s="3"/>
      <c r="G594" s="3"/>
      <c r="H594" s="3"/>
      <c r="I594" s="3"/>
      <c r="J594" s="3"/>
      <c r="K594" s="3"/>
      <c r="L594" s="3"/>
      <c r="M594" s="3"/>
      <c r="N594" s="3"/>
      <c r="O594" s="3"/>
      <c r="P594" s="3"/>
      <c r="Q594" s="3"/>
      <c r="T594" s="3"/>
      <c r="V594" s="3"/>
    </row>
    <row r="595">
      <c r="A595" s="3"/>
      <c r="B595" s="3"/>
      <c r="C595" s="3"/>
      <c r="D595" s="3"/>
      <c r="E595" s="3"/>
      <c r="F595" s="3"/>
      <c r="G595" s="3"/>
      <c r="H595" s="3"/>
      <c r="I595" s="3"/>
      <c r="J595" s="3"/>
      <c r="K595" s="3"/>
      <c r="L595" s="3"/>
      <c r="M595" s="3"/>
      <c r="N595" s="3"/>
      <c r="O595" s="3"/>
      <c r="P595" s="3"/>
      <c r="Q595" s="3"/>
      <c r="T595" s="3"/>
      <c r="V595" s="3"/>
    </row>
    <row r="596">
      <c r="A596" s="3"/>
      <c r="B596" s="3"/>
      <c r="C596" s="3"/>
      <c r="D596" s="3"/>
      <c r="E596" s="3"/>
      <c r="F596" s="3"/>
      <c r="G596" s="3"/>
      <c r="H596" s="3"/>
      <c r="I596" s="3"/>
      <c r="J596" s="3"/>
      <c r="K596" s="3"/>
      <c r="L596" s="3"/>
      <c r="M596" s="3"/>
      <c r="N596" s="3"/>
      <c r="O596" s="3"/>
      <c r="P596" s="3"/>
      <c r="Q596" s="3"/>
      <c r="T596" s="3"/>
      <c r="V596" s="3"/>
    </row>
    <row r="597">
      <c r="A597" s="3"/>
      <c r="B597" s="3"/>
      <c r="C597" s="3"/>
      <c r="D597" s="3"/>
      <c r="E597" s="3"/>
      <c r="F597" s="3"/>
      <c r="G597" s="3"/>
      <c r="H597" s="3"/>
      <c r="I597" s="3"/>
      <c r="J597" s="3"/>
      <c r="K597" s="3"/>
      <c r="L597" s="3"/>
      <c r="M597" s="3"/>
      <c r="N597" s="3"/>
      <c r="O597" s="3"/>
      <c r="P597" s="3"/>
      <c r="Q597" s="3"/>
      <c r="T597" s="3"/>
      <c r="V597" s="3"/>
    </row>
    <row r="598">
      <c r="A598" s="3"/>
      <c r="B598" s="3"/>
      <c r="C598" s="3"/>
      <c r="D598" s="3"/>
      <c r="E598" s="3"/>
      <c r="F598" s="3"/>
      <c r="G598" s="3"/>
      <c r="H598" s="3"/>
      <c r="I598" s="3"/>
      <c r="J598" s="3"/>
      <c r="K598" s="3"/>
      <c r="L598" s="3"/>
      <c r="M598" s="3"/>
      <c r="N598" s="3"/>
      <c r="O598" s="3"/>
      <c r="P598" s="3"/>
      <c r="Q598" s="3"/>
      <c r="T598" s="3"/>
      <c r="V598" s="3"/>
    </row>
    <row r="599">
      <c r="A599" s="3"/>
      <c r="B599" s="3"/>
      <c r="C599" s="3"/>
      <c r="D599" s="3"/>
      <c r="E599" s="3"/>
      <c r="F599" s="3"/>
      <c r="G599" s="3"/>
      <c r="H599" s="3"/>
      <c r="I599" s="3"/>
      <c r="J599" s="3"/>
      <c r="K599" s="3"/>
      <c r="L599" s="3"/>
      <c r="M599" s="3"/>
      <c r="N599" s="3"/>
      <c r="O599" s="3"/>
      <c r="P599" s="3"/>
      <c r="Q599" s="3"/>
      <c r="T599" s="3"/>
      <c r="V599" s="3"/>
    </row>
    <row r="600">
      <c r="A600" s="3"/>
      <c r="B600" s="3"/>
      <c r="C600" s="3"/>
      <c r="D600" s="3"/>
      <c r="E600" s="3"/>
      <c r="F600" s="3"/>
      <c r="G600" s="3"/>
      <c r="H600" s="3"/>
      <c r="I600" s="3"/>
      <c r="J600" s="3"/>
      <c r="K600" s="3"/>
      <c r="L600" s="3"/>
      <c r="M600" s="3"/>
      <c r="N600" s="3"/>
      <c r="O600" s="3"/>
      <c r="P600" s="3"/>
      <c r="Q600" s="3"/>
      <c r="T600" s="3"/>
      <c r="V600" s="3"/>
    </row>
    <row r="601">
      <c r="A601" s="3"/>
      <c r="B601" s="3"/>
      <c r="C601" s="3"/>
      <c r="D601" s="3"/>
      <c r="E601" s="3"/>
      <c r="F601" s="3"/>
      <c r="G601" s="3"/>
      <c r="H601" s="3"/>
      <c r="I601" s="3"/>
      <c r="J601" s="3"/>
      <c r="K601" s="3"/>
      <c r="L601" s="3"/>
      <c r="M601" s="3"/>
      <c r="N601" s="3"/>
      <c r="O601" s="3"/>
      <c r="P601" s="3"/>
      <c r="Q601" s="3"/>
      <c r="T601" s="3"/>
      <c r="V601" s="3"/>
    </row>
    <row r="602">
      <c r="A602" s="3"/>
      <c r="B602" s="3"/>
      <c r="C602" s="3"/>
      <c r="D602" s="3"/>
      <c r="E602" s="3"/>
      <c r="F602" s="3"/>
      <c r="G602" s="3"/>
      <c r="H602" s="3"/>
      <c r="I602" s="3"/>
      <c r="J602" s="3"/>
      <c r="K602" s="3"/>
      <c r="L602" s="3"/>
      <c r="M602" s="3"/>
      <c r="N602" s="3"/>
      <c r="O602" s="3"/>
      <c r="P602" s="3"/>
      <c r="Q602" s="3"/>
      <c r="T602" s="3"/>
      <c r="V602" s="3"/>
    </row>
    <row r="603">
      <c r="A603" s="3"/>
      <c r="B603" s="3"/>
      <c r="C603" s="3"/>
      <c r="D603" s="3"/>
      <c r="E603" s="3"/>
      <c r="F603" s="3"/>
      <c r="G603" s="3"/>
      <c r="H603" s="3"/>
      <c r="I603" s="3"/>
      <c r="J603" s="3"/>
      <c r="K603" s="3"/>
      <c r="L603" s="3"/>
      <c r="M603" s="3"/>
      <c r="N603" s="3"/>
      <c r="O603" s="3"/>
      <c r="P603" s="3"/>
      <c r="Q603" s="3"/>
      <c r="T603" s="3"/>
      <c r="V603" s="3"/>
    </row>
    <row r="604">
      <c r="A604" s="3"/>
      <c r="B604" s="3"/>
      <c r="C604" s="3"/>
      <c r="D604" s="3"/>
      <c r="E604" s="3"/>
      <c r="F604" s="3"/>
      <c r="G604" s="3"/>
      <c r="H604" s="3"/>
      <c r="I604" s="3"/>
      <c r="J604" s="3"/>
      <c r="K604" s="3"/>
      <c r="L604" s="3"/>
      <c r="M604" s="3"/>
      <c r="N604" s="3"/>
      <c r="O604" s="3"/>
      <c r="P604" s="3"/>
      <c r="Q604" s="3"/>
      <c r="T604" s="3"/>
      <c r="V604" s="3"/>
    </row>
    <row r="605">
      <c r="A605" s="3"/>
      <c r="B605" s="3"/>
      <c r="C605" s="3"/>
      <c r="D605" s="3"/>
      <c r="E605" s="3"/>
      <c r="F605" s="3"/>
      <c r="G605" s="3"/>
      <c r="H605" s="3"/>
      <c r="I605" s="3"/>
      <c r="J605" s="3"/>
      <c r="K605" s="3"/>
      <c r="L605" s="3"/>
      <c r="M605" s="3"/>
      <c r="N605" s="3"/>
      <c r="O605" s="3"/>
      <c r="P605" s="3"/>
      <c r="Q605" s="3"/>
      <c r="T605" s="3"/>
      <c r="V605" s="3"/>
    </row>
    <row r="606">
      <c r="A606" s="3"/>
      <c r="B606" s="3"/>
      <c r="C606" s="3"/>
      <c r="D606" s="3"/>
      <c r="E606" s="3"/>
      <c r="F606" s="3"/>
      <c r="G606" s="3"/>
      <c r="H606" s="3"/>
      <c r="I606" s="3"/>
      <c r="J606" s="3"/>
      <c r="K606" s="3"/>
      <c r="L606" s="3"/>
      <c r="M606" s="3"/>
      <c r="N606" s="3"/>
      <c r="O606" s="3"/>
      <c r="P606" s="3"/>
      <c r="Q606" s="3"/>
      <c r="T606" s="3"/>
      <c r="V606" s="3"/>
    </row>
    <row r="607">
      <c r="A607" s="3"/>
      <c r="B607" s="3"/>
      <c r="C607" s="3"/>
      <c r="D607" s="3"/>
      <c r="E607" s="3"/>
      <c r="F607" s="3"/>
      <c r="G607" s="3"/>
      <c r="H607" s="3"/>
      <c r="I607" s="3"/>
      <c r="J607" s="3"/>
      <c r="K607" s="3"/>
      <c r="L607" s="3"/>
      <c r="M607" s="3"/>
      <c r="N607" s="3"/>
      <c r="O607" s="3"/>
      <c r="P607" s="3"/>
      <c r="Q607" s="3"/>
      <c r="T607" s="3"/>
      <c r="V607" s="3"/>
    </row>
    <row r="608">
      <c r="A608" s="3"/>
      <c r="B608" s="3"/>
      <c r="C608" s="3"/>
      <c r="D608" s="3"/>
      <c r="E608" s="3"/>
      <c r="F608" s="3"/>
      <c r="G608" s="3"/>
      <c r="H608" s="3"/>
      <c r="I608" s="3"/>
      <c r="J608" s="3"/>
      <c r="K608" s="3"/>
      <c r="L608" s="3"/>
      <c r="M608" s="3"/>
      <c r="N608" s="3"/>
      <c r="O608" s="3"/>
      <c r="P608" s="3"/>
      <c r="Q608" s="3"/>
      <c r="T608" s="3"/>
      <c r="V608" s="3"/>
    </row>
    <row r="609">
      <c r="A609" s="3"/>
      <c r="B609" s="3"/>
      <c r="C609" s="3"/>
      <c r="D609" s="3"/>
      <c r="E609" s="3"/>
      <c r="F609" s="3"/>
      <c r="G609" s="3"/>
      <c r="H609" s="3"/>
      <c r="I609" s="3"/>
      <c r="J609" s="3"/>
      <c r="K609" s="3"/>
      <c r="L609" s="3"/>
      <c r="M609" s="3"/>
      <c r="N609" s="3"/>
      <c r="O609" s="3"/>
      <c r="P609" s="3"/>
      <c r="Q609" s="3"/>
      <c r="T609" s="3"/>
      <c r="V609" s="3"/>
    </row>
    <row r="610">
      <c r="A610" s="3"/>
      <c r="B610" s="3"/>
      <c r="C610" s="3"/>
      <c r="D610" s="3"/>
      <c r="E610" s="3"/>
      <c r="F610" s="3"/>
      <c r="G610" s="3"/>
      <c r="H610" s="3"/>
      <c r="I610" s="3"/>
      <c r="J610" s="3"/>
      <c r="K610" s="3"/>
      <c r="L610" s="3"/>
      <c r="M610" s="3"/>
      <c r="N610" s="3"/>
      <c r="O610" s="3"/>
      <c r="P610" s="3"/>
      <c r="Q610" s="3"/>
      <c r="T610" s="3"/>
      <c r="V610" s="3"/>
    </row>
    <row r="611">
      <c r="A611" s="3"/>
      <c r="B611" s="3"/>
      <c r="C611" s="3"/>
      <c r="D611" s="3"/>
      <c r="E611" s="3"/>
      <c r="F611" s="3"/>
      <c r="G611" s="3"/>
      <c r="H611" s="3"/>
      <c r="I611" s="3"/>
      <c r="J611" s="3"/>
      <c r="K611" s="3"/>
      <c r="L611" s="3"/>
      <c r="M611" s="3"/>
      <c r="N611" s="3"/>
      <c r="O611" s="3"/>
      <c r="P611" s="3"/>
      <c r="Q611" s="3"/>
      <c r="T611" s="3"/>
      <c r="V611" s="3"/>
    </row>
    <row r="612">
      <c r="A612" s="3"/>
      <c r="B612" s="3"/>
      <c r="C612" s="3"/>
      <c r="D612" s="3"/>
      <c r="E612" s="3"/>
      <c r="F612" s="3"/>
      <c r="G612" s="3"/>
      <c r="H612" s="3"/>
      <c r="I612" s="3"/>
      <c r="J612" s="3"/>
      <c r="K612" s="3"/>
      <c r="L612" s="3"/>
      <c r="M612" s="3"/>
      <c r="N612" s="3"/>
      <c r="O612" s="3"/>
      <c r="P612" s="3"/>
      <c r="Q612" s="3"/>
      <c r="T612" s="3"/>
      <c r="V612" s="3"/>
    </row>
    <row r="613">
      <c r="A613" s="3"/>
      <c r="B613" s="3"/>
      <c r="C613" s="3"/>
      <c r="D613" s="3"/>
      <c r="E613" s="3"/>
      <c r="F613" s="3"/>
      <c r="G613" s="3"/>
      <c r="H613" s="3"/>
      <c r="I613" s="3"/>
      <c r="J613" s="3"/>
      <c r="K613" s="3"/>
      <c r="L613" s="3"/>
      <c r="M613" s="3"/>
      <c r="N613" s="3"/>
      <c r="O613" s="3"/>
      <c r="P613" s="3"/>
      <c r="Q613" s="3"/>
      <c r="T613" s="3"/>
      <c r="V613" s="3"/>
    </row>
    <row r="614">
      <c r="A614" s="3"/>
      <c r="B614" s="3"/>
      <c r="C614" s="3"/>
      <c r="D614" s="3"/>
      <c r="E614" s="3"/>
      <c r="F614" s="3"/>
      <c r="G614" s="3"/>
      <c r="H614" s="3"/>
      <c r="I614" s="3"/>
      <c r="J614" s="3"/>
      <c r="K614" s="3"/>
      <c r="L614" s="3"/>
      <c r="M614" s="3"/>
      <c r="N614" s="3"/>
      <c r="O614" s="3"/>
      <c r="P614" s="3"/>
      <c r="Q614" s="3"/>
      <c r="T614" s="3"/>
      <c r="V614" s="3"/>
    </row>
    <row r="615">
      <c r="A615" s="3"/>
      <c r="B615" s="3"/>
      <c r="C615" s="3"/>
      <c r="D615" s="3"/>
      <c r="E615" s="3"/>
      <c r="F615" s="3"/>
      <c r="G615" s="3"/>
      <c r="H615" s="3"/>
      <c r="I615" s="3"/>
      <c r="J615" s="3"/>
      <c r="K615" s="3"/>
      <c r="L615" s="3"/>
      <c r="M615" s="3"/>
      <c r="N615" s="3"/>
      <c r="O615" s="3"/>
      <c r="P615" s="3"/>
      <c r="Q615" s="3"/>
      <c r="T615" s="3"/>
      <c r="V615" s="3"/>
    </row>
    <row r="616">
      <c r="A616" s="3"/>
      <c r="B616" s="3"/>
      <c r="C616" s="3"/>
      <c r="D616" s="3"/>
      <c r="E616" s="3"/>
      <c r="F616" s="3"/>
      <c r="G616" s="3"/>
      <c r="H616" s="3"/>
      <c r="I616" s="3"/>
      <c r="J616" s="3"/>
      <c r="K616" s="3"/>
      <c r="L616" s="3"/>
      <c r="M616" s="3"/>
      <c r="N616" s="3"/>
      <c r="O616" s="3"/>
      <c r="P616" s="3"/>
      <c r="Q616" s="3"/>
      <c r="T616" s="3"/>
      <c r="V616" s="3"/>
    </row>
    <row r="617">
      <c r="A617" s="3"/>
      <c r="B617" s="3"/>
      <c r="C617" s="3"/>
      <c r="D617" s="3"/>
      <c r="E617" s="3"/>
      <c r="F617" s="3"/>
      <c r="G617" s="3"/>
      <c r="H617" s="3"/>
      <c r="I617" s="3"/>
      <c r="J617" s="3"/>
      <c r="K617" s="3"/>
      <c r="L617" s="3"/>
      <c r="M617" s="3"/>
      <c r="N617" s="3"/>
      <c r="O617" s="3"/>
      <c r="P617" s="3"/>
      <c r="Q617" s="3"/>
      <c r="T617" s="3"/>
      <c r="V617" s="3"/>
    </row>
    <row r="618">
      <c r="A618" s="3"/>
      <c r="B618" s="3"/>
      <c r="C618" s="3"/>
      <c r="D618" s="3"/>
      <c r="E618" s="3"/>
      <c r="F618" s="3"/>
      <c r="G618" s="3"/>
      <c r="H618" s="3"/>
      <c r="I618" s="3"/>
      <c r="J618" s="3"/>
      <c r="K618" s="3"/>
      <c r="L618" s="3"/>
      <c r="M618" s="3"/>
      <c r="N618" s="3"/>
      <c r="O618" s="3"/>
      <c r="P618" s="3"/>
      <c r="Q618" s="3"/>
      <c r="T618" s="3"/>
      <c r="V618" s="3"/>
    </row>
    <row r="619">
      <c r="A619" s="3"/>
      <c r="B619" s="3"/>
      <c r="C619" s="3"/>
      <c r="D619" s="3"/>
      <c r="E619" s="3"/>
      <c r="F619" s="3"/>
      <c r="G619" s="3"/>
      <c r="H619" s="3"/>
      <c r="I619" s="3"/>
      <c r="J619" s="3"/>
      <c r="K619" s="3"/>
      <c r="L619" s="3"/>
      <c r="M619" s="3"/>
      <c r="N619" s="3"/>
      <c r="O619" s="3"/>
      <c r="P619" s="3"/>
      <c r="Q619" s="3"/>
      <c r="T619" s="3"/>
      <c r="V619" s="3"/>
    </row>
    <row r="620">
      <c r="A620" s="3"/>
      <c r="B620" s="3"/>
      <c r="C620" s="3"/>
      <c r="D620" s="3"/>
      <c r="E620" s="3"/>
      <c r="F620" s="3"/>
      <c r="G620" s="3"/>
      <c r="H620" s="3"/>
      <c r="I620" s="3"/>
      <c r="J620" s="3"/>
      <c r="K620" s="3"/>
      <c r="L620" s="3"/>
      <c r="M620" s="3"/>
      <c r="N620" s="3"/>
      <c r="O620" s="3"/>
      <c r="P620" s="3"/>
      <c r="Q620" s="3"/>
      <c r="T620" s="3"/>
      <c r="V620" s="3"/>
    </row>
    <row r="621">
      <c r="A621" s="3"/>
      <c r="B621" s="3"/>
      <c r="C621" s="3"/>
      <c r="D621" s="3"/>
      <c r="E621" s="3"/>
      <c r="F621" s="3"/>
      <c r="G621" s="3"/>
      <c r="H621" s="3"/>
      <c r="I621" s="3"/>
      <c r="J621" s="3"/>
      <c r="K621" s="3"/>
      <c r="L621" s="3"/>
      <c r="M621" s="3"/>
      <c r="N621" s="3"/>
      <c r="O621" s="3"/>
      <c r="P621" s="3"/>
      <c r="Q621" s="3"/>
      <c r="T621" s="3"/>
      <c r="V621" s="3"/>
    </row>
    <row r="622">
      <c r="A622" s="3"/>
      <c r="B622" s="3"/>
      <c r="C622" s="3"/>
      <c r="D622" s="3"/>
      <c r="E622" s="3"/>
      <c r="F622" s="3"/>
      <c r="G622" s="3"/>
      <c r="H622" s="3"/>
      <c r="I622" s="3"/>
      <c r="J622" s="3"/>
      <c r="K622" s="3"/>
      <c r="L622" s="3"/>
      <c r="M622" s="3"/>
      <c r="N622" s="3"/>
      <c r="O622" s="3"/>
      <c r="P622" s="3"/>
      <c r="Q622" s="3"/>
      <c r="T622" s="3"/>
      <c r="V622" s="3"/>
    </row>
    <row r="623">
      <c r="A623" s="3"/>
      <c r="B623" s="3"/>
      <c r="C623" s="3"/>
      <c r="D623" s="3"/>
      <c r="E623" s="3"/>
      <c r="F623" s="3"/>
      <c r="G623" s="3"/>
      <c r="H623" s="3"/>
      <c r="I623" s="3"/>
      <c r="J623" s="3"/>
      <c r="K623" s="3"/>
      <c r="L623" s="3"/>
      <c r="M623" s="3"/>
      <c r="N623" s="3"/>
      <c r="O623" s="3"/>
      <c r="P623" s="3"/>
      <c r="Q623" s="3"/>
      <c r="T623" s="3"/>
      <c r="V623" s="3"/>
    </row>
    <row r="624">
      <c r="A624" s="3"/>
      <c r="B624" s="3"/>
      <c r="C624" s="3"/>
      <c r="D624" s="3"/>
      <c r="E624" s="3"/>
      <c r="F624" s="3"/>
      <c r="G624" s="3"/>
      <c r="H624" s="3"/>
      <c r="I624" s="3"/>
      <c r="J624" s="3"/>
      <c r="K624" s="3"/>
      <c r="L624" s="3"/>
      <c r="M624" s="3"/>
      <c r="N624" s="3"/>
      <c r="O624" s="3"/>
      <c r="P624" s="3"/>
      <c r="Q624" s="3"/>
      <c r="T624" s="3"/>
      <c r="V624" s="3"/>
    </row>
    <row r="625">
      <c r="A625" s="3"/>
      <c r="B625" s="3"/>
      <c r="C625" s="3"/>
      <c r="D625" s="3"/>
      <c r="E625" s="3"/>
      <c r="F625" s="3"/>
      <c r="G625" s="3"/>
      <c r="H625" s="3"/>
      <c r="I625" s="3"/>
      <c r="J625" s="3"/>
      <c r="K625" s="3"/>
      <c r="L625" s="3"/>
      <c r="M625" s="3"/>
      <c r="N625" s="3"/>
      <c r="O625" s="3"/>
      <c r="P625" s="3"/>
      <c r="Q625" s="3"/>
      <c r="T625" s="3"/>
      <c r="V625" s="3"/>
    </row>
    <row r="626">
      <c r="A626" s="3"/>
      <c r="B626" s="3"/>
      <c r="C626" s="3"/>
      <c r="D626" s="3"/>
      <c r="E626" s="3"/>
      <c r="F626" s="3"/>
      <c r="G626" s="3"/>
      <c r="H626" s="3"/>
      <c r="I626" s="3"/>
      <c r="J626" s="3"/>
      <c r="K626" s="3"/>
      <c r="L626" s="3"/>
      <c r="M626" s="3"/>
      <c r="N626" s="3"/>
      <c r="O626" s="3"/>
      <c r="P626" s="3"/>
      <c r="Q626" s="3"/>
      <c r="T626" s="3"/>
      <c r="V626" s="3"/>
    </row>
    <row r="627">
      <c r="A627" s="3"/>
      <c r="B627" s="3"/>
      <c r="C627" s="3"/>
      <c r="D627" s="3"/>
      <c r="E627" s="3"/>
      <c r="F627" s="3"/>
      <c r="G627" s="3"/>
      <c r="H627" s="3"/>
      <c r="I627" s="3"/>
      <c r="J627" s="3"/>
      <c r="K627" s="3"/>
      <c r="L627" s="3"/>
      <c r="M627" s="3"/>
      <c r="N627" s="3"/>
      <c r="O627" s="3"/>
      <c r="P627" s="3"/>
      <c r="Q627" s="3"/>
      <c r="T627" s="3"/>
      <c r="V627" s="3"/>
    </row>
    <row r="628">
      <c r="A628" s="3"/>
      <c r="B628" s="3"/>
      <c r="C628" s="3"/>
      <c r="D628" s="3"/>
      <c r="E628" s="3"/>
      <c r="F628" s="3"/>
      <c r="G628" s="3"/>
      <c r="H628" s="3"/>
      <c r="I628" s="3"/>
      <c r="J628" s="3"/>
      <c r="K628" s="3"/>
      <c r="L628" s="3"/>
      <c r="M628" s="3"/>
      <c r="N628" s="3"/>
      <c r="O628" s="3"/>
      <c r="P628" s="3"/>
      <c r="Q628" s="3"/>
      <c r="T628" s="3"/>
      <c r="V628" s="3"/>
    </row>
    <row r="629">
      <c r="A629" s="3"/>
      <c r="B629" s="3"/>
      <c r="C629" s="3"/>
      <c r="D629" s="3"/>
      <c r="E629" s="3"/>
      <c r="F629" s="3"/>
      <c r="G629" s="3"/>
      <c r="H629" s="3"/>
      <c r="I629" s="3"/>
      <c r="J629" s="3"/>
      <c r="K629" s="3"/>
      <c r="L629" s="3"/>
      <c r="M629" s="3"/>
      <c r="N629" s="3"/>
      <c r="O629" s="3"/>
      <c r="P629" s="3"/>
      <c r="Q629" s="3"/>
      <c r="T629" s="3"/>
      <c r="V629" s="3"/>
    </row>
    <row r="630">
      <c r="A630" s="3"/>
      <c r="B630" s="3"/>
      <c r="C630" s="3"/>
      <c r="D630" s="3"/>
      <c r="E630" s="3"/>
      <c r="F630" s="3"/>
      <c r="G630" s="3"/>
      <c r="H630" s="3"/>
      <c r="I630" s="3"/>
      <c r="J630" s="3"/>
      <c r="K630" s="3"/>
      <c r="L630" s="3"/>
      <c r="M630" s="3"/>
      <c r="N630" s="3"/>
      <c r="O630" s="3"/>
      <c r="P630" s="3"/>
      <c r="Q630" s="3"/>
      <c r="T630" s="3"/>
      <c r="V630" s="3"/>
    </row>
    <row r="631">
      <c r="A631" s="3"/>
      <c r="B631" s="3"/>
      <c r="C631" s="3"/>
      <c r="D631" s="3"/>
      <c r="E631" s="3"/>
      <c r="F631" s="3"/>
      <c r="G631" s="3"/>
      <c r="H631" s="3"/>
      <c r="I631" s="3"/>
      <c r="J631" s="3"/>
      <c r="K631" s="3"/>
      <c r="L631" s="3"/>
      <c r="M631" s="3"/>
      <c r="N631" s="3"/>
      <c r="O631" s="3"/>
      <c r="P631" s="3"/>
      <c r="Q631" s="3"/>
      <c r="T631" s="3"/>
      <c r="V631" s="3"/>
    </row>
    <row r="632">
      <c r="A632" s="3"/>
      <c r="B632" s="3"/>
      <c r="C632" s="3"/>
      <c r="D632" s="3"/>
      <c r="E632" s="3"/>
      <c r="F632" s="3"/>
      <c r="G632" s="3"/>
      <c r="H632" s="3"/>
      <c r="I632" s="3"/>
      <c r="J632" s="3"/>
      <c r="K632" s="3"/>
      <c r="L632" s="3"/>
      <c r="M632" s="3"/>
      <c r="N632" s="3"/>
      <c r="O632" s="3"/>
      <c r="P632" s="3"/>
      <c r="Q632" s="3"/>
      <c r="T632" s="3"/>
      <c r="V632" s="3"/>
    </row>
    <row r="633">
      <c r="A633" s="3"/>
      <c r="B633" s="3"/>
      <c r="C633" s="3"/>
      <c r="D633" s="3"/>
      <c r="E633" s="3"/>
      <c r="F633" s="3"/>
      <c r="G633" s="3"/>
      <c r="H633" s="3"/>
      <c r="I633" s="3"/>
      <c r="J633" s="3"/>
      <c r="K633" s="3"/>
      <c r="L633" s="3"/>
      <c r="M633" s="3"/>
      <c r="N633" s="3"/>
      <c r="O633" s="3"/>
      <c r="P633" s="3"/>
      <c r="Q633" s="3"/>
      <c r="T633" s="3"/>
      <c r="V633" s="3"/>
    </row>
    <row r="634">
      <c r="A634" s="3"/>
      <c r="B634" s="3"/>
      <c r="C634" s="3"/>
      <c r="D634" s="3"/>
      <c r="E634" s="3"/>
      <c r="F634" s="3"/>
      <c r="G634" s="3"/>
      <c r="H634" s="3"/>
      <c r="I634" s="3"/>
      <c r="J634" s="3"/>
      <c r="K634" s="3"/>
      <c r="L634" s="3"/>
      <c r="M634" s="3"/>
      <c r="N634" s="3"/>
      <c r="O634" s="3"/>
      <c r="P634" s="3"/>
      <c r="Q634" s="3"/>
      <c r="T634" s="3"/>
      <c r="V634" s="3"/>
    </row>
    <row r="635">
      <c r="A635" s="3"/>
      <c r="B635" s="3"/>
      <c r="C635" s="3"/>
      <c r="D635" s="3"/>
      <c r="E635" s="3"/>
      <c r="F635" s="3"/>
      <c r="G635" s="3"/>
      <c r="H635" s="3"/>
      <c r="I635" s="3"/>
      <c r="J635" s="3"/>
      <c r="K635" s="3"/>
      <c r="L635" s="3"/>
      <c r="M635" s="3"/>
      <c r="N635" s="3"/>
      <c r="O635" s="3"/>
      <c r="P635" s="3"/>
      <c r="Q635" s="3"/>
      <c r="T635" s="3"/>
      <c r="V635" s="3"/>
    </row>
    <row r="636">
      <c r="A636" s="3"/>
      <c r="B636" s="3"/>
      <c r="C636" s="3"/>
      <c r="D636" s="3"/>
      <c r="E636" s="3"/>
      <c r="F636" s="3"/>
      <c r="G636" s="3"/>
      <c r="H636" s="3"/>
      <c r="I636" s="3"/>
      <c r="J636" s="3"/>
      <c r="K636" s="3"/>
      <c r="L636" s="3"/>
      <c r="M636" s="3"/>
      <c r="N636" s="3"/>
      <c r="O636" s="3"/>
      <c r="P636" s="3"/>
      <c r="Q636" s="3"/>
      <c r="T636" s="3"/>
      <c r="V636" s="3"/>
    </row>
    <row r="637">
      <c r="A637" s="3"/>
      <c r="B637" s="3"/>
      <c r="C637" s="3"/>
      <c r="D637" s="3"/>
      <c r="E637" s="3"/>
      <c r="F637" s="3"/>
      <c r="G637" s="3"/>
      <c r="H637" s="3"/>
      <c r="I637" s="3"/>
      <c r="J637" s="3"/>
      <c r="K637" s="3"/>
      <c r="L637" s="3"/>
      <c r="M637" s="3"/>
      <c r="N637" s="3"/>
      <c r="O637" s="3"/>
      <c r="P637" s="3"/>
      <c r="Q637" s="3"/>
      <c r="T637" s="3"/>
      <c r="V637" s="3"/>
    </row>
    <row r="638">
      <c r="A638" s="3"/>
      <c r="B638" s="3"/>
      <c r="C638" s="3"/>
      <c r="D638" s="3"/>
      <c r="E638" s="3"/>
      <c r="F638" s="3"/>
      <c r="G638" s="3"/>
      <c r="H638" s="3"/>
      <c r="I638" s="3"/>
      <c r="J638" s="3"/>
      <c r="K638" s="3"/>
      <c r="L638" s="3"/>
      <c r="M638" s="3"/>
      <c r="N638" s="3"/>
      <c r="O638" s="3"/>
      <c r="P638" s="3"/>
      <c r="Q638" s="3"/>
      <c r="T638" s="3"/>
      <c r="V638" s="3"/>
    </row>
    <row r="639">
      <c r="A639" s="3"/>
      <c r="B639" s="3"/>
      <c r="C639" s="3"/>
      <c r="D639" s="3"/>
      <c r="E639" s="3"/>
      <c r="F639" s="3"/>
      <c r="G639" s="3"/>
      <c r="H639" s="3"/>
      <c r="I639" s="3"/>
      <c r="J639" s="3"/>
      <c r="K639" s="3"/>
      <c r="L639" s="3"/>
      <c r="M639" s="3"/>
      <c r="N639" s="3"/>
      <c r="O639" s="3"/>
      <c r="P639" s="3"/>
      <c r="Q639" s="3"/>
      <c r="T639" s="3"/>
      <c r="V639" s="3"/>
    </row>
    <row r="640">
      <c r="A640" s="3"/>
      <c r="B640" s="3"/>
      <c r="C640" s="3"/>
      <c r="D640" s="3"/>
      <c r="E640" s="3"/>
      <c r="F640" s="3"/>
      <c r="G640" s="3"/>
      <c r="H640" s="3"/>
      <c r="I640" s="3"/>
      <c r="J640" s="3"/>
      <c r="K640" s="3"/>
      <c r="L640" s="3"/>
      <c r="M640" s="3"/>
      <c r="N640" s="3"/>
      <c r="O640" s="3"/>
      <c r="P640" s="3"/>
      <c r="Q640" s="3"/>
      <c r="T640" s="3"/>
      <c r="V640" s="3"/>
    </row>
    <row r="641">
      <c r="A641" s="3"/>
      <c r="B641" s="3"/>
      <c r="C641" s="3"/>
      <c r="D641" s="3"/>
      <c r="E641" s="3"/>
      <c r="F641" s="3"/>
      <c r="G641" s="3"/>
      <c r="H641" s="3"/>
      <c r="I641" s="3"/>
      <c r="J641" s="3"/>
      <c r="K641" s="3"/>
      <c r="L641" s="3"/>
      <c r="M641" s="3"/>
      <c r="N641" s="3"/>
      <c r="O641" s="3"/>
      <c r="P641" s="3"/>
      <c r="Q641" s="3"/>
      <c r="T641" s="3"/>
      <c r="V641" s="3"/>
    </row>
    <row r="642">
      <c r="A642" s="3"/>
      <c r="B642" s="3"/>
      <c r="C642" s="3"/>
      <c r="D642" s="3"/>
      <c r="E642" s="3"/>
      <c r="F642" s="3"/>
      <c r="G642" s="3"/>
      <c r="H642" s="3"/>
      <c r="I642" s="3"/>
      <c r="J642" s="3"/>
      <c r="K642" s="3"/>
      <c r="L642" s="3"/>
      <c r="M642" s="3"/>
      <c r="N642" s="3"/>
      <c r="O642" s="3"/>
      <c r="P642" s="3"/>
      <c r="Q642" s="3"/>
      <c r="T642" s="3"/>
      <c r="V642" s="3"/>
    </row>
    <row r="643">
      <c r="A643" s="3"/>
      <c r="B643" s="3"/>
      <c r="C643" s="3"/>
      <c r="D643" s="3"/>
      <c r="E643" s="3"/>
      <c r="F643" s="3"/>
      <c r="G643" s="3"/>
      <c r="H643" s="3"/>
      <c r="I643" s="3"/>
      <c r="J643" s="3"/>
      <c r="K643" s="3"/>
      <c r="L643" s="3"/>
      <c r="M643" s="3"/>
      <c r="N643" s="3"/>
      <c r="O643" s="3"/>
      <c r="P643" s="3"/>
      <c r="Q643" s="3"/>
      <c r="T643" s="3"/>
      <c r="V643" s="3"/>
    </row>
    <row r="644">
      <c r="A644" s="3"/>
      <c r="B644" s="3"/>
      <c r="C644" s="3"/>
      <c r="D644" s="3"/>
      <c r="E644" s="3"/>
      <c r="F644" s="3"/>
      <c r="G644" s="3"/>
      <c r="H644" s="3"/>
      <c r="I644" s="3"/>
      <c r="J644" s="3"/>
      <c r="K644" s="3"/>
      <c r="L644" s="3"/>
      <c r="M644" s="3"/>
      <c r="N644" s="3"/>
      <c r="O644" s="3"/>
      <c r="P644" s="3"/>
      <c r="Q644" s="3"/>
      <c r="T644" s="3"/>
      <c r="V644" s="3"/>
    </row>
    <row r="645">
      <c r="A645" s="3"/>
      <c r="B645" s="3"/>
      <c r="C645" s="3"/>
      <c r="D645" s="3"/>
      <c r="E645" s="3"/>
      <c r="F645" s="3"/>
      <c r="G645" s="3"/>
      <c r="H645" s="3"/>
      <c r="I645" s="3"/>
      <c r="J645" s="3"/>
      <c r="K645" s="3"/>
      <c r="L645" s="3"/>
      <c r="M645" s="3"/>
      <c r="N645" s="3"/>
      <c r="O645" s="3"/>
      <c r="P645" s="3"/>
      <c r="Q645" s="3"/>
      <c r="T645" s="3"/>
      <c r="V645" s="3"/>
    </row>
    <row r="646">
      <c r="A646" s="3"/>
      <c r="B646" s="3"/>
      <c r="C646" s="3"/>
      <c r="D646" s="3"/>
      <c r="E646" s="3"/>
      <c r="F646" s="3"/>
      <c r="G646" s="3"/>
      <c r="H646" s="3"/>
      <c r="I646" s="3"/>
      <c r="J646" s="3"/>
      <c r="K646" s="3"/>
      <c r="L646" s="3"/>
      <c r="M646" s="3"/>
      <c r="N646" s="3"/>
      <c r="O646" s="3"/>
      <c r="P646" s="3"/>
      <c r="Q646" s="3"/>
      <c r="T646" s="3"/>
      <c r="V646" s="3"/>
    </row>
    <row r="647">
      <c r="A647" s="3"/>
      <c r="B647" s="3"/>
      <c r="C647" s="3"/>
      <c r="D647" s="3"/>
      <c r="E647" s="3"/>
      <c r="F647" s="3"/>
      <c r="G647" s="3"/>
      <c r="H647" s="3"/>
      <c r="I647" s="3"/>
      <c r="J647" s="3"/>
      <c r="K647" s="3"/>
      <c r="L647" s="3"/>
      <c r="M647" s="3"/>
      <c r="N647" s="3"/>
      <c r="O647" s="3"/>
      <c r="P647" s="3"/>
      <c r="Q647" s="3"/>
      <c r="T647" s="3"/>
      <c r="V647" s="3"/>
    </row>
    <row r="648">
      <c r="A648" s="3"/>
      <c r="B648" s="3"/>
      <c r="C648" s="3"/>
      <c r="D648" s="3"/>
      <c r="E648" s="3"/>
      <c r="F648" s="3"/>
      <c r="G648" s="3"/>
      <c r="H648" s="3"/>
      <c r="I648" s="3"/>
      <c r="J648" s="3"/>
      <c r="K648" s="3"/>
      <c r="L648" s="3"/>
      <c r="M648" s="3"/>
      <c r="N648" s="3"/>
      <c r="O648" s="3"/>
      <c r="P648" s="3"/>
      <c r="Q648" s="3"/>
      <c r="T648" s="3"/>
      <c r="V648" s="3"/>
    </row>
    <row r="649">
      <c r="A649" s="3"/>
      <c r="B649" s="3"/>
      <c r="C649" s="3"/>
      <c r="D649" s="3"/>
      <c r="E649" s="3"/>
      <c r="F649" s="3"/>
      <c r="G649" s="3"/>
      <c r="H649" s="3"/>
      <c r="I649" s="3"/>
      <c r="J649" s="3"/>
      <c r="K649" s="3"/>
      <c r="L649" s="3"/>
      <c r="M649" s="3"/>
      <c r="N649" s="3"/>
      <c r="O649" s="3"/>
      <c r="P649" s="3"/>
      <c r="Q649" s="3"/>
      <c r="T649" s="3"/>
      <c r="V649" s="3"/>
    </row>
    <row r="650">
      <c r="A650" s="3"/>
      <c r="B650" s="3"/>
      <c r="C650" s="3"/>
      <c r="D650" s="3"/>
      <c r="E650" s="3"/>
      <c r="F650" s="3"/>
      <c r="G650" s="3"/>
      <c r="H650" s="3"/>
      <c r="I650" s="3"/>
      <c r="J650" s="3"/>
      <c r="K650" s="3"/>
      <c r="L650" s="3"/>
      <c r="M650" s="3"/>
      <c r="N650" s="3"/>
      <c r="O650" s="3"/>
      <c r="P650" s="3"/>
      <c r="Q650" s="3"/>
      <c r="T650" s="3"/>
      <c r="V650" s="3"/>
    </row>
    <row r="651">
      <c r="A651" s="3"/>
      <c r="B651" s="3"/>
      <c r="C651" s="3"/>
      <c r="D651" s="3"/>
      <c r="E651" s="3"/>
      <c r="F651" s="3"/>
      <c r="G651" s="3"/>
      <c r="H651" s="3"/>
      <c r="I651" s="3"/>
      <c r="J651" s="3"/>
      <c r="K651" s="3"/>
      <c r="L651" s="3"/>
      <c r="M651" s="3"/>
      <c r="N651" s="3"/>
      <c r="O651" s="3"/>
      <c r="P651" s="3"/>
      <c r="Q651" s="3"/>
      <c r="T651" s="3"/>
      <c r="V651" s="3"/>
    </row>
    <row r="652">
      <c r="A652" s="3"/>
      <c r="B652" s="3"/>
      <c r="C652" s="3"/>
      <c r="D652" s="3"/>
      <c r="E652" s="3"/>
      <c r="F652" s="3"/>
      <c r="G652" s="3"/>
      <c r="H652" s="3"/>
      <c r="I652" s="3"/>
      <c r="J652" s="3"/>
      <c r="K652" s="3"/>
      <c r="L652" s="3"/>
      <c r="M652" s="3"/>
      <c r="N652" s="3"/>
      <c r="O652" s="3"/>
      <c r="P652" s="3"/>
      <c r="Q652" s="3"/>
      <c r="T652" s="3"/>
      <c r="V652" s="3"/>
    </row>
    <row r="653">
      <c r="A653" s="3"/>
      <c r="B653" s="3"/>
      <c r="C653" s="3"/>
      <c r="D653" s="3"/>
      <c r="E653" s="3"/>
      <c r="F653" s="3"/>
      <c r="G653" s="3"/>
      <c r="H653" s="3"/>
      <c r="I653" s="3"/>
      <c r="J653" s="3"/>
      <c r="K653" s="3"/>
      <c r="L653" s="3"/>
      <c r="M653" s="3"/>
      <c r="N653" s="3"/>
      <c r="O653" s="3"/>
      <c r="P653" s="3"/>
      <c r="Q653" s="3"/>
      <c r="T653" s="3"/>
      <c r="V653" s="3"/>
    </row>
    <row r="654">
      <c r="A654" s="3"/>
      <c r="B654" s="3"/>
      <c r="C654" s="3"/>
      <c r="D654" s="3"/>
      <c r="E654" s="3"/>
      <c r="F654" s="3"/>
      <c r="G654" s="3"/>
      <c r="H654" s="3"/>
      <c r="I654" s="3"/>
      <c r="J654" s="3"/>
      <c r="K654" s="3"/>
      <c r="L654" s="3"/>
      <c r="M654" s="3"/>
      <c r="N654" s="3"/>
      <c r="O654" s="3"/>
      <c r="P654" s="3"/>
      <c r="Q654" s="3"/>
      <c r="T654" s="3"/>
      <c r="V654" s="3"/>
    </row>
    <row r="655">
      <c r="A655" s="3"/>
      <c r="B655" s="3"/>
      <c r="C655" s="3"/>
      <c r="D655" s="3"/>
      <c r="E655" s="3"/>
      <c r="F655" s="3"/>
      <c r="G655" s="3"/>
      <c r="H655" s="3"/>
      <c r="I655" s="3"/>
      <c r="J655" s="3"/>
      <c r="K655" s="3"/>
      <c r="L655" s="3"/>
      <c r="M655" s="3"/>
      <c r="N655" s="3"/>
      <c r="O655" s="3"/>
      <c r="P655" s="3"/>
      <c r="Q655" s="3"/>
      <c r="T655" s="3"/>
      <c r="V655" s="3"/>
    </row>
    <row r="656">
      <c r="A656" s="3"/>
      <c r="B656" s="3"/>
      <c r="C656" s="3"/>
      <c r="D656" s="3"/>
      <c r="E656" s="3"/>
      <c r="F656" s="3"/>
      <c r="G656" s="3"/>
      <c r="H656" s="3"/>
      <c r="I656" s="3"/>
      <c r="J656" s="3"/>
      <c r="K656" s="3"/>
      <c r="L656" s="3"/>
      <c r="M656" s="3"/>
      <c r="N656" s="3"/>
      <c r="O656" s="3"/>
      <c r="P656" s="3"/>
      <c r="Q656" s="3"/>
      <c r="T656" s="3"/>
      <c r="V656" s="3"/>
    </row>
    <row r="657">
      <c r="A657" s="3"/>
      <c r="B657" s="3"/>
      <c r="C657" s="3"/>
      <c r="D657" s="3"/>
      <c r="E657" s="3"/>
      <c r="F657" s="3"/>
      <c r="G657" s="3"/>
      <c r="H657" s="3"/>
      <c r="I657" s="3"/>
      <c r="J657" s="3"/>
      <c r="K657" s="3"/>
      <c r="L657" s="3"/>
      <c r="M657" s="3"/>
      <c r="N657" s="3"/>
      <c r="O657" s="3"/>
      <c r="P657" s="3"/>
      <c r="Q657" s="3"/>
      <c r="T657" s="3"/>
      <c r="V657" s="3"/>
    </row>
    <row r="658">
      <c r="A658" s="3"/>
      <c r="B658" s="3"/>
      <c r="C658" s="3"/>
      <c r="D658" s="3"/>
      <c r="E658" s="3"/>
      <c r="F658" s="3"/>
      <c r="G658" s="3"/>
      <c r="H658" s="3"/>
      <c r="I658" s="3"/>
      <c r="J658" s="3"/>
      <c r="K658" s="3"/>
      <c r="L658" s="3"/>
      <c r="M658" s="3"/>
      <c r="N658" s="3"/>
      <c r="O658" s="3"/>
      <c r="P658" s="3"/>
      <c r="Q658" s="3"/>
      <c r="T658" s="3"/>
      <c r="V658" s="3"/>
    </row>
    <row r="659">
      <c r="A659" s="3"/>
      <c r="B659" s="3"/>
      <c r="C659" s="3"/>
      <c r="D659" s="3"/>
      <c r="E659" s="3"/>
      <c r="F659" s="3"/>
      <c r="G659" s="3"/>
      <c r="H659" s="3"/>
      <c r="I659" s="3"/>
      <c r="J659" s="3"/>
      <c r="K659" s="3"/>
      <c r="L659" s="3"/>
      <c r="M659" s="3"/>
      <c r="N659" s="3"/>
      <c r="O659" s="3"/>
      <c r="P659" s="3"/>
      <c r="Q659" s="3"/>
      <c r="T659" s="3"/>
      <c r="V659" s="3"/>
    </row>
    <row r="660">
      <c r="A660" s="3"/>
      <c r="B660" s="3"/>
      <c r="C660" s="3"/>
      <c r="D660" s="3"/>
      <c r="E660" s="3"/>
      <c r="F660" s="3"/>
      <c r="G660" s="3"/>
      <c r="H660" s="3"/>
      <c r="I660" s="3"/>
      <c r="J660" s="3"/>
      <c r="K660" s="3"/>
      <c r="L660" s="3"/>
      <c r="M660" s="3"/>
      <c r="N660" s="3"/>
      <c r="O660" s="3"/>
      <c r="P660" s="3"/>
      <c r="Q660" s="3"/>
      <c r="T660" s="3"/>
      <c r="V660" s="3"/>
    </row>
    <row r="661">
      <c r="A661" s="3"/>
      <c r="B661" s="3"/>
      <c r="C661" s="3"/>
      <c r="D661" s="3"/>
      <c r="E661" s="3"/>
      <c r="F661" s="3"/>
      <c r="G661" s="3"/>
      <c r="H661" s="3"/>
      <c r="I661" s="3"/>
      <c r="J661" s="3"/>
      <c r="K661" s="3"/>
      <c r="L661" s="3"/>
      <c r="M661" s="3"/>
      <c r="N661" s="3"/>
      <c r="O661" s="3"/>
      <c r="P661" s="3"/>
      <c r="Q661" s="3"/>
      <c r="T661" s="3"/>
      <c r="V661" s="3"/>
    </row>
    <row r="662">
      <c r="A662" s="3"/>
      <c r="B662" s="3"/>
      <c r="C662" s="3"/>
      <c r="D662" s="3"/>
      <c r="E662" s="3"/>
      <c r="F662" s="3"/>
      <c r="G662" s="3"/>
      <c r="H662" s="3"/>
      <c r="I662" s="3"/>
      <c r="J662" s="3"/>
      <c r="K662" s="3"/>
      <c r="L662" s="3"/>
      <c r="M662" s="3"/>
      <c r="N662" s="3"/>
      <c r="O662" s="3"/>
      <c r="P662" s="3"/>
      <c r="Q662" s="3"/>
      <c r="T662" s="3"/>
      <c r="V662" s="3"/>
    </row>
    <row r="663">
      <c r="A663" s="3"/>
      <c r="B663" s="3"/>
      <c r="C663" s="3"/>
      <c r="D663" s="3"/>
      <c r="E663" s="3"/>
      <c r="F663" s="3"/>
      <c r="G663" s="3"/>
      <c r="H663" s="3"/>
      <c r="I663" s="3"/>
      <c r="J663" s="3"/>
      <c r="K663" s="3"/>
      <c r="L663" s="3"/>
      <c r="M663" s="3"/>
      <c r="N663" s="3"/>
      <c r="O663" s="3"/>
      <c r="P663" s="3"/>
      <c r="Q663" s="3"/>
      <c r="T663" s="3"/>
      <c r="V663" s="3"/>
    </row>
    <row r="664">
      <c r="A664" s="3"/>
      <c r="B664" s="3"/>
      <c r="C664" s="3"/>
      <c r="D664" s="3"/>
      <c r="E664" s="3"/>
      <c r="F664" s="3"/>
      <c r="G664" s="3"/>
      <c r="H664" s="3"/>
      <c r="I664" s="3"/>
      <c r="J664" s="3"/>
      <c r="K664" s="3"/>
      <c r="L664" s="3"/>
      <c r="M664" s="3"/>
      <c r="N664" s="3"/>
      <c r="O664" s="3"/>
      <c r="P664" s="3"/>
      <c r="Q664" s="3"/>
      <c r="T664" s="3"/>
      <c r="V664" s="3"/>
    </row>
    <row r="665">
      <c r="A665" s="3"/>
      <c r="B665" s="3"/>
      <c r="C665" s="3"/>
      <c r="D665" s="3"/>
      <c r="E665" s="3"/>
      <c r="F665" s="3"/>
      <c r="G665" s="3"/>
      <c r="H665" s="3"/>
      <c r="I665" s="3"/>
      <c r="J665" s="3"/>
      <c r="K665" s="3"/>
      <c r="L665" s="3"/>
      <c r="M665" s="3"/>
      <c r="N665" s="3"/>
      <c r="O665" s="3"/>
      <c r="P665" s="3"/>
      <c r="Q665" s="3"/>
      <c r="T665" s="3"/>
      <c r="V665" s="3"/>
    </row>
    <row r="666">
      <c r="A666" s="3"/>
      <c r="B666" s="3"/>
      <c r="C666" s="3"/>
      <c r="D666" s="3"/>
      <c r="E666" s="3"/>
      <c r="F666" s="3"/>
      <c r="G666" s="3"/>
      <c r="H666" s="3"/>
      <c r="I666" s="3"/>
      <c r="J666" s="3"/>
      <c r="K666" s="3"/>
      <c r="L666" s="3"/>
      <c r="M666" s="3"/>
      <c r="N666" s="3"/>
      <c r="O666" s="3"/>
      <c r="P666" s="3"/>
      <c r="Q666" s="3"/>
      <c r="T666" s="3"/>
      <c r="V666" s="3"/>
    </row>
    <row r="667">
      <c r="A667" s="3"/>
      <c r="B667" s="3"/>
      <c r="C667" s="3"/>
      <c r="D667" s="3"/>
      <c r="E667" s="3"/>
      <c r="F667" s="3"/>
      <c r="G667" s="3"/>
      <c r="H667" s="3"/>
      <c r="I667" s="3"/>
      <c r="J667" s="3"/>
      <c r="K667" s="3"/>
      <c r="L667" s="3"/>
      <c r="M667" s="3"/>
      <c r="N667" s="3"/>
      <c r="O667" s="3"/>
      <c r="P667" s="3"/>
      <c r="Q667" s="3"/>
      <c r="T667" s="3"/>
      <c r="V667" s="3"/>
    </row>
    <row r="668">
      <c r="A668" s="3"/>
      <c r="B668" s="3"/>
      <c r="C668" s="3"/>
      <c r="D668" s="3"/>
      <c r="E668" s="3"/>
      <c r="F668" s="3"/>
      <c r="G668" s="3"/>
      <c r="H668" s="3"/>
      <c r="I668" s="3"/>
      <c r="J668" s="3"/>
      <c r="K668" s="3"/>
      <c r="L668" s="3"/>
      <c r="M668" s="3"/>
      <c r="N668" s="3"/>
      <c r="O668" s="3"/>
      <c r="P668" s="3"/>
      <c r="Q668" s="3"/>
      <c r="T668" s="3"/>
      <c r="V668" s="3"/>
    </row>
    <row r="669">
      <c r="A669" s="3"/>
      <c r="B669" s="3"/>
      <c r="C669" s="3"/>
      <c r="D669" s="3"/>
      <c r="E669" s="3"/>
      <c r="F669" s="3"/>
      <c r="G669" s="3"/>
      <c r="H669" s="3"/>
      <c r="I669" s="3"/>
      <c r="J669" s="3"/>
      <c r="K669" s="3"/>
      <c r="L669" s="3"/>
      <c r="M669" s="3"/>
      <c r="N669" s="3"/>
      <c r="O669" s="3"/>
      <c r="P669" s="3"/>
      <c r="Q669" s="3"/>
      <c r="T669" s="3"/>
      <c r="V669" s="3"/>
    </row>
    <row r="670">
      <c r="A670" s="3"/>
      <c r="B670" s="3"/>
      <c r="C670" s="3"/>
      <c r="D670" s="3"/>
      <c r="E670" s="3"/>
      <c r="F670" s="3"/>
      <c r="G670" s="3"/>
      <c r="H670" s="3"/>
      <c r="I670" s="3"/>
      <c r="J670" s="3"/>
      <c r="K670" s="3"/>
      <c r="L670" s="3"/>
      <c r="M670" s="3"/>
      <c r="N670" s="3"/>
      <c r="O670" s="3"/>
      <c r="P670" s="3"/>
      <c r="Q670" s="3"/>
      <c r="T670" s="3"/>
      <c r="V670" s="3"/>
    </row>
    <row r="671">
      <c r="A671" s="3"/>
      <c r="B671" s="3"/>
      <c r="C671" s="3"/>
      <c r="D671" s="3"/>
      <c r="E671" s="3"/>
      <c r="F671" s="3"/>
      <c r="G671" s="3"/>
      <c r="H671" s="3"/>
      <c r="I671" s="3"/>
      <c r="J671" s="3"/>
      <c r="K671" s="3"/>
      <c r="L671" s="3"/>
      <c r="M671" s="3"/>
      <c r="N671" s="3"/>
      <c r="O671" s="3"/>
      <c r="P671" s="3"/>
      <c r="Q671" s="3"/>
      <c r="T671" s="3"/>
      <c r="V671" s="3"/>
    </row>
    <row r="672">
      <c r="A672" s="3"/>
      <c r="B672" s="3"/>
      <c r="C672" s="3"/>
      <c r="D672" s="3"/>
      <c r="E672" s="3"/>
      <c r="F672" s="3"/>
      <c r="G672" s="3"/>
      <c r="H672" s="3"/>
      <c r="I672" s="3"/>
      <c r="J672" s="3"/>
      <c r="K672" s="3"/>
      <c r="L672" s="3"/>
      <c r="M672" s="3"/>
      <c r="N672" s="3"/>
      <c r="O672" s="3"/>
      <c r="P672" s="3"/>
      <c r="Q672" s="3"/>
      <c r="T672" s="3"/>
      <c r="V672" s="3"/>
    </row>
    <row r="673">
      <c r="A673" s="3"/>
      <c r="B673" s="3"/>
      <c r="C673" s="3"/>
      <c r="D673" s="3"/>
      <c r="E673" s="3"/>
      <c r="F673" s="3"/>
      <c r="G673" s="3"/>
      <c r="H673" s="3"/>
      <c r="I673" s="3"/>
      <c r="J673" s="3"/>
      <c r="K673" s="3"/>
      <c r="L673" s="3"/>
      <c r="M673" s="3"/>
      <c r="N673" s="3"/>
      <c r="O673" s="3"/>
      <c r="P673" s="3"/>
      <c r="Q673" s="3"/>
      <c r="T673" s="3"/>
      <c r="V673" s="3"/>
    </row>
    <row r="674">
      <c r="A674" s="3"/>
      <c r="B674" s="3"/>
      <c r="C674" s="3"/>
      <c r="D674" s="3"/>
      <c r="E674" s="3"/>
      <c r="F674" s="3"/>
      <c r="G674" s="3"/>
      <c r="H674" s="3"/>
      <c r="I674" s="3"/>
      <c r="J674" s="3"/>
      <c r="K674" s="3"/>
      <c r="L674" s="3"/>
      <c r="M674" s="3"/>
      <c r="N674" s="3"/>
      <c r="O674" s="3"/>
      <c r="P674" s="3"/>
      <c r="Q674" s="3"/>
      <c r="T674" s="3"/>
      <c r="V674" s="3"/>
    </row>
    <row r="675">
      <c r="A675" s="3"/>
      <c r="B675" s="3"/>
      <c r="C675" s="3"/>
      <c r="D675" s="3"/>
      <c r="E675" s="3"/>
      <c r="F675" s="3"/>
      <c r="G675" s="3"/>
      <c r="H675" s="3"/>
      <c r="I675" s="3"/>
      <c r="J675" s="3"/>
      <c r="K675" s="3"/>
      <c r="L675" s="3"/>
      <c r="M675" s="3"/>
      <c r="N675" s="3"/>
      <c r="O675" s="3"/>
      <c r="P675" s="3"/>
      <c r="Q675" s="3"/>
      <c r="T675" s="3"/>
      <c r="V675" s="3"/>
    </row>
    <row r="676">
      <c r="A676" s="3"/>
      <c r="B676" s="3"/>
      <c r="C676" s="3"/>
      <c r="D676" s="3"/>
      <c r="E676" s="3"/>
      <c r="F676" s="3"/>
      <c r="G676" s="3"/>
      <c r="H676" s="3"/>
      <c r="I676" s="3"/>
      <c r="J676" s="3"/>
      <c r="K676" s="3"/>
      <c r="L676" s="3"/>
      <c r="M676" s="3"/>
      <c r="N676" s="3"/>
      <c r="O676" s="3"/>
      <c r="P676" s="3"/>
      <c r="Q676" s="3"/>
      <c r="T676" s="3"/>
      <c r="V676" s="3"/>
    </row>
    <row r="677">
      <c r="A677" s="3"/>
      <c r="B677" s="3"/>
      <c r="C677" s="3"/>
      <c r="D677" s="3"/>
      <c r="E677" s="3"/>
      <c r="F677" s="3"/>
      <c r="G677" s="3"/>
      <c r="H677" s="3"/>
      <c r="I677" s="3"/>
      <c r="J677" s="3"/>
      <c r="K677" s="3"/>
      <c r="L677" s="3"/>
      <c r="M677" s="3"/>
      <c r="N677" s="3"/>
      <c r="O677" s="3"/>
      <c r="P677" s="3"/>
      <c r="Q677" s="3"/>
      <c r="T677" s="3"/>
      <c r="V677" s="3"/>
    </row>
    <row r="678">
      <c r="A678" s="3"/>
      <c r="B678" s="3"/>
      <c r="C678" s="3"/>
      <c r="D678" s="3"/>
      <c r="E678" s="3"/>
      <c r="F678" s="3"/>
      <c r="G678" s="3"/>
      <c r="H678" s="3"/>
      <c r="I678" s="3"/>
      <c r="J678" s="3"/>
      <c r="K678" s="3"/>
      <c r="L678" s="3"/>
      <c r="M678" s="3"/>
      <c r="N678" s="3"/>
      <c r="O678" s="3"/>
      <c r="P678" s="3"/>
      <c r="Q678" s="3"/>
      <c r="T678" s="3"/>
      <c r="V678" s="3"/>
    </row>
    <row r="679">
      <c r="A679" s="3"/>
      <c r="B679" s="3"/>
      <c r="C679" s="3"/>
      <c r="D679" s="3"/>
      <c r="E679" s="3"/>
      <c r="F679" s="3"/>
      <c r="G679" s="3"/>
      <c r="H679" s="3"/>
      <c r="I679" s="3"/>
      <c r="J679" s="3"/>
      <c r="K679" s="3"/>
      <c r="L679" s="3"/>
      <c r="M679" s="3"/>
      <c r="N679" s="3"/>
      <c r="O679" s="3"/>
      <c r="P679" s="3"/>
      <c r="Q679" s="3"/>
      <c r="T679" s="3"/>
      <c r="V679" s="3"/>
    </row>
    <row r="680">
      <c r="A680" s="3"/>
      <c r="B680" s="3"/>
      <c r="C680" s="3"/>
      <c r="D680" s="3"/>
      <c r="E680" s="3"/>
      <c r="F680" s="3"/>
      <c r="G680" s="3"/>
      <c r="H680" s="3"/>
      <c r="I680" s="3"/>
      <c r="J680" s="3"/>
      <c r="K680" s="3"/>
      <c r="L680" s="3"/>
      <c r="M680" s="3"/>
      <c r="N680" s="3"/>
      <c r="O680" s="3"/>
      <c r="P680" s="3"/>
      <c r="Q680" s="3"/>
      <c r="T680" s="3"/>
      <c r="V680" s="3"/>
    </row>
    <row r="681">
      <c r="A681" s="3"/>
      <c r="B681" s="3"/>
      <c r="C681" s="3"/>
      <c r="D681" s="3"/>
      <c r="E681" s="3"/>
      <c r="F681" s="3"/>
      <c r="G681" s="3"/>
      <c r="H681" s="3"/>
      <c r="I681" s="3"/>
      <c r="J681" s="3"/>
      <c r="K681" s="3"/>
      <c r="L681" s="3"/>
      <c r="M681" s="3"/>
      <c r="N681" s="3"/>
      <c r="O681" s="3"/>
      <c r="P681" s="3"/>
      <c r="Q681" s="3"/>
      <c r="T681" s="3"/>
      <c r="V681" s="3"/>
    </row>
    <row r="682">
      <c r="A682" s="3"/>
      <c r="B682" s="3"/>
      <c r="C682" s="3"/>
      <c r="D682" s="3"/>
      <c r="E682" s="3"/>
      <c r="F682" s="3"/>
      <c r="G682" s="3"/>
      <c r="H682" s="3"/>
      <c r="I682" s="3"/>
      <c r="J682" s="3"/>
      <c r="K682" s="3"/>
      <c r="L682" s="3"/>
      <c r="M682" s="3"/>
      <c r="N682" s="3"/>
      <c r="O682" s="3"/>
      <c r="P682" s="3"/>
      <c r="Q682" s="3"/>
      <c r="T682" s="3"/>
      <c r="V682" s="3"/>
    </row>
    <row r="683">
      <c r="A683" s="3"/>
      <c r="B683" s="3"/>
      <c r="C683" s="3"/>
      <c r="D683" s="3"/>
      <c r="E683" s="3"/>
      <c r="F683" s="3"/>
      <c r="G683" s="3"/>
      <c r="H683" s="3"/>
      <c r="I683" s="3"/>
      <c r="J683" s="3"/>
      <c r="K683" s="3"/>
      <c r="L683" s="3"/>
      <c r="M683" s="3"/>
      <c r="N683" s="3"/>
      <c r="O683" s="3"/>
      <c r="P683" s="3"/>
      <c r="Q683" s="3"/>
      <c r="T683" s="3"/>
      <c r="V683" s="3"/>
    </row>
    <row r="684">
      <c r="A684" s="3"/>
      <c r="B684" s="3"/>
      <c r="C684" s="3"/>
      <c r="D684" s="3"/>
      <c r="E684" s="3"/>
      <c r="F684" s="3"/>
      <c r="G684" s="3"/>
      <c r="H684" s="3"/>
      <c r="I684" s="3"/>
      <c r="J684" s="3"/>
      <c r="K684" s="3"/>
      <c r="L684" s="3"/>
      <c r="M684" s="3"/>
      <c r="N684" s="3"/>
      <c r="O684" s="3"/>
      <c r="P684" s="3"/>
      <c r="Q684" s="3"/>
      <c r="T684" s="3"/>
      <c r="V684" s="3"/>
    </row>
    <row r="685">
      <c r="A685" s="3"/>
      <c r="B685" s="3"/>
      <c r="C685" s="3"/>
      <c r="D685" s="3"/>
      <c r="E685" s="3"/>
      <c r="F685" s="3"/>
      <c r="G685" s="3"/>
      <c r="H685" s="3"/>
      <c r="I685" s="3"/>
      <c r="J685" s="3"/>
      <c r="K685" s="3"/>
      <c r="L685" s="3"/>
      <c r="M685" s="3"/>
      <c r="N685" s="3"/>
      <c r="O685" s="3"/>
      <c r="P685" s="3"/>
      <c r="Q685" s="3"/>
      <c r="T685" s="3"/>
      <c r="V685" s="3"/>
    </row>
    <row r="686">
      <c r="A686" s="3"/>
      <c r="B686" s="3"/>
      <c r="C686" s="3"/>
      <c r="D686" s="3"/>
      <c r="E686" s="3"/>
      <c r="F686" s="3"/>
      <c r="G686" s="3"/>
      <c r="H686" s="3"/>
      <c r="I686" s="3"/>
      <c r="J686" s="3"/>
      <c r="K686" s="3"/>
      <c r="L686" s="3"/>
      <c r="M686" s="3"/>
      <c r="N686" s="3"/>
      <c r="O686" s="3"/>
      <c r="P686" s="3"/>
      <c r="Q686" s="3"/>
      <c r="T686" s="3"/>
      <c r="V686" s="3"/>
    </row>
    <row r="687">
      <c r="A687" s="3"/>
      <c r="B687" s="3"/>
      <c r="C687" s="3"/>
      <c r="D687" s="3"/>
      <c r="E687" s="3"/>
      <c r="F687" s="3"/>
      <c r="G687" s="3"/>
      <c r="H687" s="3"/>
      <c r="I687" s="3"/>
      <c r="J687" s="3"/>
      <c r="K687" s="3"/>
      <c r="L687" s="3"/>
      <c r="M687" s="3"/>
      <c r="N687" s="3"/>
      <c r="O687" s="3"/>
      <c r="P687" s="3"/>
      <c r="Q687" s="3"/>
      <c r="T687" s="3"/>
      <c r="V687" s="3"/>
    </row>
    <row r="688">
      <c r="A688" s="3"/>
      <c r="B688" s="3"/>
      <c r="C688" s="3"/>
      <c r="D688" s="3"/>
      <c r="E688" s="3"/>
      <c r="F688" s="3"/>
      <c r="G688" s="3"/>
      <c r="H688" s="3"/>
      <c r="I688" s="3"/>
      <c r="J688" s="3"/>
      <c r="K688" s="3"/>
      <c r="L688" s="3"/>
      <c r="M688" s="3"/>
      <c r="N688" s="3"/>
      <c r="O688" s="3"/>
      <c r="P688" s="3"/>
      <c r="Q688" s="3"/>
      <c r="T688" s="3"/>
      <c r="V688" s="3"/>
    </row>
    <row r="689">
      <c r="A689" s="3"/>
      <c r="B689" s="3"/>
      <c r="C689" s="3"/>
      <c r="D689" s="3"/>
      <c r="E689" s="3"/>
      <c r="F689" s="3"/>
      <c r="G689" s="3"/>
      <c r="H689" s="3"/>
      <c r="I689" s="3"/>
      <c r="J689" s="3"/>
      <c r="K689" s="3"/>
      <c r="L689" s="3"/>
      <c r="M689" s="3"/>
      <c r="N689" s="3"/>
      <c r="O689" s="3"/>
      <c r="P689" s="3"/>
      <c r="Q689" s="3"/>
      <c r="T689" s="3"/>
      <c r="V689" s="3"/>
    </row>
    <row r="690">
      <c r="A690" s="3"/>
      <c r="B690" s="3"/>
      <c r="C690" s="3"/>
      <c r="D690" s="3"/>
      <c r="E690" s="3"/>
      <c r="F690" s="3"/>
      <c r="G690" s="3"/>
      <c r="H690" s="3"/>
      <c r="I690" s="3"/>
      <c r="J690" s="3"/>
      <c r="K690" s="3"/>
      <c r="L690" s="3"/>
      <c r="M690" s="3"/>
      <c r="N690" s="3"/>
      <c r="O690" s="3"/>
      <c r="P690" s="3"/>
      <c r="Q690" s="3"/>
      <c r="T690" s="3"/>
      <c r="V690" s="3"/>
    </row>
    <row r="691">
      <c r="A691" s="3"/>
      <c r="B691" s="3"/>
      <c r="C691" s="3"/>
      <c r="D691" s="3"/>
      <c r="E691" s="3"/>
      <c r="F691" s="3"/>
      <c r="G691" s="3"/>
      <c r="H691" s="3"/>
      <c r="I691" s="3"/>
      <c r="J691" s="3"/>
      <c r="K691" s="3"/>
      <c r="L691" s="3"/>
      <c r="M691" s="3"/>
      <c r="N691" s="3"/>
      <c r="O691" s="3"/>
      <c r="P691" s="3"/>
      <c r="Q691" s="3"/>
      <c r="T691" s="3"/>
      <c r="V691" s="3"/>
    </row>
    <row r="692">
      <c r="A692" s="3"/>
      <c r="B692" s="3"/>
      <c r="C692" s="3"/>
      <c r="D692" s="3"/>
      <c r="E692" s="3"/>
      <c r="F692" s="3"/>
      <c r="G692" s="3"/>
      <c r="H692" s="3"/>
      <c r="I692" s="3"/>
      <c r="J692" s="3"/>
      <c r="K692" s="3"/>
      <c r="L692" s="3"/>
      <c r="M692" s="3"/>
      <c r="N692" s="3"/>
      <c r="O692" s="3"/>
      <c r="P692" s="3"/>
      <c r="Q692" s="3"/>
      <c r="T692" s="3"/>
      <c r="V692" s="3"/>
    </row>
    <row r="693">
      <c r="A693" s="3"/>
      <c r="B693" s="3"/>
      <c r="C693" s="3"/>
      <c r="D693" s="3"/>
      <c r="E693" s="3"/>
      <c r="F693" s="3"/>
      <c r="G693" s="3"/>
      <c r="H693" s="3"/>
      <c r="I693" s="3"/>
      <c r="J693" s="3"/>
      <c r="K693" s="3"/>
      <c r="L693" s="3"/>
      <c r="M693" s="3"/>
      <c r="N693" s="3"/>
      <c r="O693" s="3"/>
      <c r="P693" s="3"/>
      <c r="Q693" s="3"/>
      <c r="T693" s="3"/>
      <c r="V693" s="3"/>
    </row>
    <row r="694">
      <c r="A694" s="3"/>
      <c r="B694" s="3"/>
      <c r="C694" s="3"/>
      <c r="D694" s="3"/>
      <c r="E694" s="3"/>
      <c r="F694" s="3"/>
      <c r="G694" s="3"/>
      <c r="H694" s="3"/>
      <c r="I694" s="3"/>
      <c r="J694" s="3"/>
      <c r="K694" s="3"/>
      <c r="L694" s="3"/>
      <c r="M694" s="3"/>
      <c r="N694" s="3"/>
      <c r="O694" s="3"/>
      <c r="P694" s="3"/>
      <c r="Q694" s="3"/>
      <c r="T694" s="3"/>
      <c r="V694" s="3"/>
    </row>
    <row r="695">
      <c r="A695" s="3"/>
      <c r="B695" s="3"/>
      <c r="C695" s="3"/>
      <c r="D695" s="3"/>
      <c r="E695" s="3"/>
      <c r="F695" s="3"/>
      <c r="G695" s="3"/>
      <c r="H695" s="3"/>
      <c r="I695" s="3"/>
      <c r="J695" s="3"/>
      <c r="K695" s="3"/>
      <c r="L695" s="3"/>
      <c r="M695" s="3"/>
      <c r="N695" s="3"/>
      <c r="O695" s="3"/>
      <c r="P695" s="3"/>
      <c r="Q695" s="3"/>
      <c r="T695" s="3"/>
      <c r="V695" s="3"/>
    </row>
    <row r="696">
      <c r="A696" s="3"/>
      <c r="B696" s="3"/>
      <c r="C696" s="3"/>
      <c r="D696" s="3"/>
      <c r="E696" s="3"/>
      <c r="F696" s="3"/>
      <c r="G696" s="3"/>
      <c r="H696" s="3"/>
      <c r="I696" s="3"/>
      <c r="J696" s="3"/>
      <c r="K696" s="3"/>
      <c r="L696" s="3"/>
      <c r="M696" s="3"/>
      <c r="N696" s="3"/>
      <c r="O696" s="3"/>
      <c r="P696" s="3"/>
      <c r="Q696" s="3"/>
      <c r="T696" s="3"/>
      <c r="V696" s="3"/>
    </row>
    <row r="697">
      <c r="A697" s="3"/>
      <c r="B697" s="3"/>
      <c r="C697" s="3"/>
      <c r="D697" s="3"/>
      <c r="E697" s="3"/>
      <c r="F697" s="3"/>
      <c r="G697" s="3"/>
      <c r="H697" s="3"/>
      <c r="I697" s="3"/>
      <c r="J697" s="3"/>
      <c r="K697" s="3"/>
      <c r="L697" s="3"/>
      <c r="M697" s="3"/>
      <c r="N697" s="3"/>
      <c r="O697" s="3"/>
      <c r="P697" s="3"/>
      <c r="Q697" s="3"/>
      <c r="T697" s="3"/>
      <c r="V697" s="3"/>
    </row>
    <row r="698">
      <c r="A698" s="3"/>
      <c r="B698" s="3"/>
      <c r="C698" s="3"/>
      <c r="D698" s="3"/>
      <c r="E698" s="3"/>
      <c r="F698" s="3"/>
      <c r="G698" s="3"/>
      <c r="H698" s="3"/>
      <c r="I698" s="3"/>
      <c r="J698" s="3"/>
      <c r="K698" s="3"/>
      <c r="L698" s="3"/>
      <c r="M698" s="3"/>
      <c r="N698" s="3"/>
      <c r="O698" s="3"/>
      <c r="P698" s="3"/>
      <c r="Q698" s="3"/>
      <c r="T698" s="3"/>
      <c r="V698" s="3"/>
    </row>
    <row r="699">
      <c r="A699" s="3"/>
      <c r="B699" s="3"/>
      <c r="C699" s="3"/>
      <c r="D699" s="3"/>
      <c r="E699" s="3"/>
      <c r="F699" s="3"/>
      <c r="G699" s="3"/>
      <c r="H699" s="3"/>
      <c r="I699" s="3"/>
      <c r="J699" s="3"/>
      <c r="K699" s="3"/>
      <c r="L699" s="3"/>
      <c r="M699" s="3"/>
      <c r="N699" s="3"/>
      <c r="O699" s="3"/>
      <c r="P699" s="3"/>
      <c r="Q699" s="3"/>
      <c r="T699" s="3"/>
      <c r="V699" s="3"/>
    </row>
    <row r="700">
      <c r="A700" s="3"/>
      <c r="B700" s="3"/>
      <c r="C700" s="3"/>
      <c r="D700" s="3"/>
      <c r="E700" s="3"/>
      <c r="F700" s="3"/>
      <c r="G700" s="3"/>
      <c r="H700" s="3"/>
      <c r="I700" s="3"/>
      <c r="J700" s="3"/>
      <c r="K700" s="3"/>
      <c r="L700" s="3"/>
      <c r="M700" s="3"/>
      <c r="N700" s="3"/>
      <c r="O700" s="3"/>
      <c r="P700" s="3"/>
      <c r="Q700" s="3"/>
      <c r="T700" s="3"/>
      <c r="V700" s="3"/>
    </row>
    <row r="701">
      <c r="A701" s="3"/>
      <c r="B701" s="3"/>
      <c r="C701" s="3"/>
      <c r="D701" s="3"/>
      <c r="E701" s="3"/>
      <c r="F701" s="3"/>
      <c r="G701" s="3"/>
      <c r="H701" s="3"/>
      <c r="I701" s="3"/>
      <c r="J701" s="3"/>
      <c r="K701" s="3"/>
      <c r="L701" s="3"/>
      <c r="M701" s="3"/>
      <c r="N701" s="3"/>
      <c r="O701" s="3"/>
      <c r="P701" s="3"/>
      <c r="Q701" s="3"/>
      <c r="T701" s="3"/>
      <c r="V701" s="3"/>
    </row>
    <row r="702">
      <c r="A702" s="3"/>
      <c r="B702" s="3"/>
      <c r="C702" s="3"/>
      <c r="D702" s="3"/>
      <c r="E702" s="3"/>
      <c r="F702" s="3"/>
      <c r="G702" s="3"/>
      <c r="H702" s="3"/>
      <c r="I702" s="3"/>
      <c r="J702" s="3"/>
      <c r="K702" s="3"/>
      <c r="L702" s="3"/>
      <c r="M702" s="3"/>
      <c r="N702" s="3"/>
      <c r="O702" s="3"/>
      <c r="P702" s="3"/>
      <c r="Q702" s="3"/>
      <c r="T702" s="3"/>
      <c r="V702" s="3"/>
    </row>
    <row r="703">
      <c r="A703" s="3"/>
      <c r="B703" s="3"/>
      <c r="C703" s="3"/>
      <c r="D703" s="3"/>
      <c r="E703" s="3"/>
      <c r="F703" s="3"/>
      <c r="G703" s="3"/>
      <c r="H703" s="3"/>
      <c r="I703" s="3"/>
      <c r="J703" s="3"/>
      <c r="K703" s="3"/>
      <c r="L703" s="3"/>
      <c r="M703" s="3"/>
      <c r="N703" s="3"/>
      <c r="O703" s="3"/>
      <c r="P703" s="3"/>
      <c r="Q703" s="3"/>
      <c r="T703" s="3"/>
      <c r="V703" s="3"/>
    </row>
    <row r="704">
      <c r="A704" s="3"/>
      <c r="B704" s="3"/>
      <c r="C704" s="3"/>
      <c r="D704" s="3"/>
      <c r="E704" s="3"/>
      <c r="F704" s="3"/>
      <c r="G704" s="3"/>
      <c r="H704" s="3"/>
      <c r="I704" s="3"/>
      <c r="J704" s="3"/>
      <c r="K704" s="3"/>
      <c r="L704" s="3"/>
      <c r="M704" s="3"/>
      <c r="N704" s="3"/>
      <c r="O704" s="3"/>
      <c r="P704" s="3"/>
      <c r="Q704" s="3"/>
      <c r="T704" s="3"/>
      <c r="V704" s="3"/>
    </row>
    <row r="705">
      <c r="A705" s="3"/>
      <c r="B705" s="3"/>
      <c r="C705" s="3"/>
      <c r="D705" s="3"/>
      <c r="E705" s="3"/>
      <c r="F705" s="3"/>
      <c r="G705" s="3"/>
      <c r="H705" s="3"/>
      <c r="I705" s="3"/>
      <c r="J705" s="3"/>
      <c r="K705" s="3"/>
      <c r="L705" s="3"/>
      <c r="M705" s="3"/>
      <c r="N705" s="3"/>
      <c r="O705" s="3"/>
      <c r="P705" s="3"/>
      <c r="Q705" s="3"/>
      <c r="T705" s="3"/>
      <c r="V705" s="3"/>
    </row>
    <row r="706">
      <c r="A706" s="3"/>
      <c r="B706" s="3"/>
      <c r="C706" s="3"/>
      <c r="D706" s="3"/>
      <c r="E706" s="3"/>
      <c r="F706" s="3"/>
      <c r="G706" s="3"/>
      <c r="H706" s="3"/>
      <c r="I706" s="3"/>
      <c r="J706" s="3"/>
      <c r="K706" s="3"/>
      <c r="L706" s="3"/>
      <c r="M706" s="3"/>
      <c r="N706" s="3"/>
      <c r="O706" s="3"/>
      <c r="P706" s="3"/>
      <c r="Q706" s="3"/>
      <c r="T706" s="3"/>
      <c r="V706" s="3"/>
    </row>
    <row r="707">
      <c r="A707" s="3"/>
      <c r="B707" s="3"/>
      <c r="C707" s="3"/>
      <c r="D707" s="3"/>
      <c r="E707" s="3"/>
      <c r="F707" s="3"/>
      <c r="G707" s="3"/>
      <c r="H707" s="3"/>
      <c r="I707" s="3"/>
      <c r="J707" s="3"/>
      <c r="K707" s="3"/>
      <c r="L707" s="3"/>
      <c r="M707" s="3"/>
      <c r="N707" s="3"/>
      <c r="O707" s="3"/>
      <c r="P707" s="3"/>
      <c r="Q707" s="3"/>
      <c r="T707" s="3"/>
      <c r="V707" s="3"/>
    </row>
    <row r="708">
      <c r="A708" s="3"/>
      <c r="B708" s="3"/>
      <c r="C708" s="3"/>
      <c r="D708" s="3"/>
      <c r="E708" s="3"/>
      <c r="F708" s="3"/>
      <c r="G708" s="3"/>
      <c r="H708" s="3"/>
      <c r="I708" s="3"/>
      <c r="J708" s="3"/>
      <c r="K708" s="3"/>
      <c r="L708" s="3"/>
      <c r="M708" s="3"/>
      <c r="N708" s="3"/>
      <c r="O708" s="3"/>
      <c r="P708" s="3"/>
      <c r="Q708" s="3"/>
      <c r="T708" s="3"/>
      <c r="V708" s="3"/>
    </row>
    <row r="709">
      <c r="A709" s="3"/>
      <c r="B709" s="3"/>
      <c r="C709" s="3"/>
      <c r="D709" s="3"/>
      <c r="E709" s="3"/>
      <c r="F709" s="3"/>
      <c r="G709" s="3"/>
      <c r="H709" s="3"/>
      <c r="I709" s="3"/>
      <c r="J709" s="3"/>
      <c r="K709" s="3"/>
      <c r="L709" s="3"/>
      <c r="M709" s="3"/>
      <c r="N709" s="3"/>
      <c r="O709" s="3"/>
      <c r="P709" s="3"/>
      <c r="Q709" s="3"/>
      <c r="T709" s="3"/>
      <c r="V709" s="3"/>
    </row>
    <row r="710">
      <c r="A710" s="3"/>
      <c r="B710" s="3"/>
      <c r="C710" s="3"/>
      <c r="D710" s="3"/>
      <c r="E710" s="3"/>
      <c r="F710" s="3"/>
      <c r="G710" s="3"/>
      <c r="H710" s="3"/>
      <c r="I710" s="3"/>
      <c r="J710" s="3"/>
      <c r="K710" s="3"/>
      <c r="L710" s="3"/>
      <c r="M710" s="3"/>
      <c r="N710" s="3"/>
      <c r="O710" s="3"/>
      <c r="P710" s="3"/>
      <c r="Q710" s="3"/>
      <c r="T710" s="3"/>
      <c r="V710" s="3"/>
    </row>
    <row r="711">
      <c r="A711" s="3"/>
      <c r="B711" s="3"/>
      <c r="C711" s="3"/>
      <c r="D711" s="3"/>
      <c r="E711" s="3"/>
      <c r="F711" s="3"/>
      <c r="G711" s="3"/>
      <c r="H711" s="3"/>
      <c r="I711" s="3"/>
      <c r="J711" s="3"/>
      <c r="K711" s="3"/>
      <c r="L711" s="3"/>
      <c r="M711" s="3"/>
      <c r="N711" s="3"/>
      <c r="O711" s="3"/>
      <c r="P711" s="3"/>
      <c r="Q711" s="3"/>
      <c r="T711" s="3"/>
      <c r="V711" s="3"/>
    </row>
    <row r="712">
      <c r="A712" s="3"/>
      <c r="B712" s="3"/>
      <c r="C712" s="3"/>
      <c r="D712" s="3"/>
      <c r="E712" s="3"/>
      <c r="F712" s="3"/>
      <c r="G712" s="3"/>
      <c r="H712" s="3"/>
      <c r="I712" s="3"/>
      <c r="J712" s="3"/>
      <c r="K712" s="3"/>
      <c r="L712" s="3"/>
      <c r="M712" s="3"/>
      <c r="N712" s="3"/>
      <c r="O712" s="3"/>
      <c r="P712" s="3"/>
      <c r="Q712" s="3"/>
      <c r="T712" s="3"/>
      <c r="V712" s="3"/>
    </row>
    <row r="713">
      <c r="A713" s="3"/>
      <c r="B713" s="3"/>
      <c r="C713" s="3"/>
      <c r="D713" s="3"/>
      <c r="E713" s="3"/>
      <c r="F713" s="3"/>
      <c r="G713" s="3"/>
      <c r="H713" s="3"/>
      <c r="I713" s="3"/>
      <c r="J713" s="3"/>
      <c r="K713" s="3"/>
      <c r="L713" s="3"/>
      <c r="M713" s="3"/>
      <c r="N713" s="3"/>
      <c r="O713" s="3"/>
      <c r="P713" s="3"/>
      <c r="Q713" s="3"/>
      <c r="T713" s="3"/>
      <c r="V713" s="3"/>
    </row>
    <row r="714">
      <c r="A714" s="3"/>
      <c r="B714" s="3"/>
      <c r="C714" s="3"/>
      <c r="D714" s="3"/>
      <c r="E714" s="3"/>
      <c r="F714" s="3"/>
      <c r="G714" s="3"/>
      <c r="H714" s="3"/>
      <c r="I714" s="3"/>
      <c r="J714" s="3"/>
      <c r="K714" s="3"/>
      <c r="L714" s="3"/>
      <c r="M714" s="3"/>
      <c r="N714" s="3"/>
      <c r="O714" s="3"/>
      <c r="P714" s="3"/>
      <c r="Q714" s="3"/>
      <c r="T714" s="3"/>
      <c r="V714" s="3"/>
    </row>
    <row r="715">
      <c r="A715" s="3"/>
      <c r="B715" s="3"/>
      <c r="C715" s="3"/>
      <c r="D715" s="3"/>
      <c r="E715" s="3"/>
      <c r="F715" s="3"/>
      <c r="G715" s="3"/>
      <c r="H715" s="3"/>
      <c r="I715" s="3"/>
      <c r="J715" s="3"/>
      <c r="K715" s="3"/>
      <c r="L715" s="3"/>
      <c r="M715" s="3"/>
      <c r="N715" s="3"/>
      <c r="O715" s="3"/>
      <c r="P715" s="3"/>
      <c r="Q715" s="3"/>
      <c r="T715" s="3"/>
      <c r="V715" s="3"/>
    </row>
    <row r="716">
      <c r="A716" s="3"/>
      <c r="B716" s="3"/>
      <c r="C716" s="3"/>
      <c r="D716" s="3"/>
      <c r="E716" s="3"/>
      <c r="F716" s="3"/>
      <c r="G716" s="3"/>
      <c r="H716" s="3"/>
      <c r="I716" s="3"/>
      <c r="J716" s="3"/>
      <c r="K716" s="3"/>
      <c r="L716" s="3"/>
      <c r="M716" s="3"/>
      <c r="N716" s="3"/>
      <c r="O716" s="3"/>
      <c r="P716" s="3"/>
      <c r="Q716" s="3"/>
      <c r="T716" s="3"/>
      <c r="V716" s="3"/>
    </row>
    <row r="717">
      <c r="A717" s="3"/>
      <c r="B717" s="3"/>
      <c r="C717" s="3"/>
      <c r="D717" s="3"/>
      <c r="E717" s="3"/>
      <c r="F717" s="3"/>
      <c r="G717" s="3"/>
      <c r="H717" s="3"/>
      <c r="I717" s="3"/>
      <c r="J717" s="3"/>
      <c r="K717" s="3"/>
      <c r="L717" s="3"/>
      <c r="M717" s="3"/>
      <c r="N717" s="3"/>
      <c r="O717" s="3"/>
      <c r="P717" s="3"/>
      <c r="Q717" s="3"/>
      <c r="T717" s="3"/>
      <c r="V717" s="3"/>
    </row>
    <row r="718">
      <c r="A718" s="3"/>
      <c r="B718" s="3"/>
      <c r="C718" s="3"/>
      <c r="D718" s="3"/>
      <c r="E718" s="3"/>
      <c r="F718" s="3"/>
      <c r="G718" s="3"/>
      <c r="H718" s="3"/>
      <c r="I718" s="3"/>
      <c r="J718" s="3"/>
      <c r="K718" s="3"/>
      <c r="L718" s="3"/>
      <c r="M718" s="3"/>
      <c r="N718" s="3"/>
      <c r="O718" s="3"/>
      <c r="P718" s="3"/>
      <c r="Q718" s="3"/>
      <c r="T718" s="3"/>
      <c r="V718" s="3"/>
    </row>
    <row r="719">
      <c r="A719" s="3"/>
      <c r="B719" s="3"/>
      <c r="C719" s="3"/>
      <c r="D719" s="3"/>
      <c r="E719" s="3"/>
      <c r="F719" s="3"/>
      <c r="G719" s="3"/>
      <c r="H719" s="3"/>
      <c r="I719" s="3"/>
      <c r="J719" s="3"/>
      <c r="K719" s="3"/>
      <c r="L719" s="3"/>
      <c r="M719" s="3"/>
      <c r="N719" s="3"/>
      <c r="O719" s="3"/>
      <c r="P719" s="3"/>
      <c r="Q719" s="3"/>
      <c r="T719" s="3"/>
      <c r="V719" s="3"/>
    </row>
    <row r="720">
      <c r="A720" s="3"/>
      <c r="B720" s="3"/>
      <c r="C720" s="3"/>
      <c r="D720" s="3"/>
      <c r="E720" s="3"/>
      <c r="F720" s="3"/>
      <c r="G720" s="3"/>
      <c r="H720" s="3"/>
      <c r="I720" s="3"/>
      <c r="J720" s="3"/>
      <c r="K720" s="3"/>
      <c r="L720" s="3"/>
      <c r="M720" s="3"/>
      <c r="N720" s="3"/>
      <c r="O720" s="3"/>
      <c r="P720" s="3"/>
      <c r="Q720" s="3"/>
      <c r="T720" s="3"/>
      <c r="V720" s="3"/>
    </row>
    <row r="721">
      <c r="A721" s="3"/>
      <c r="B721" s="3"/>
      <c r="C721" s="3"/>
      <c r="D721" s="3"/>
      <c r="E721" s="3"/>
      <c r="F721" s="3"/>
      <c r="G721" s="3"/>
      <c r="H721" s="3"/>
      <c r="I721" s="3"/>
      <c r="J721" s="3"/>
      <c r="K721" s="3"/>
      <c r="L721" s="3"/>
      <c r="M721" s="3"/>
      <c r="N721" s="3"/>
      <c r="O721" s="3"/>
      <c r="P721" s="3"/>
      <c r="Q721" s="3"/>
      <c r="T721" s="3"/>
      <c r="V721" s="3"/>
    </row>
    <row r="722">
      <c r="A722" s="3"/>
      <c r="B722" s="3"/>
      <c r="C722" s="3"/>
      <c r="D722" s="3"/>
      <c r="E722" s="3"/>
      <c r="F722" s="3"/>
      <c r="G722" s="3"/>
      <c r="H722" s="3"/>
      <c r="I722" s="3"/>
      <c r="J722" s="3"/>
      <c r="K722" s="3"/>
      <c r="L722" s="3"/>
      <c r="M722" s="3"/>
      <c r="N722" s="3"/>
      <c r="O722" s="3"/>
      <c r="P722" s="3"/>
      <c r="Q722" s="3"/>
      <c r="T722" s="3"/>
      <c r="V722" s="3"/>
    </row>
    <row r="723">
      <c r="A723" s="3"/>
      <c r="B723" s="3"/>
      <c r="C723" s="3"/>
      <c r="D723" s="3"/>
      <c r="E723" s="3"/>
      <c r="F723" s="3"/>
      <c r="G723" s="3"/>
      <c r="H723" s="3"/>
      <c r="I723" s="3"/>
      <c r="J723" s="3"/>
      <c r="K723" s="3"/>
      <c r="L723" s="3"/>
      <c r="M723" s="3"/>
      <c r="N723" s="3"/>
      <c r="O723" s="3"/>
      <c r="P723" s="3"/>
      <c r="Q723" s="3"/>
      <c r="T723" s="3"/>
      <c r="V723" s="3"/>
    </row>
    <row r="724">
      <c r="A724" s="3"/>
      <c r="B724" s="3"/>
      <c r="C724" s="3"/>
      <c r="D724" s="3"/>
      <c r="E724" s="3"/>
      <c r="F724" s="3"/>
      <c r="G724" s="3"/>
      <c r="H724" s="3"/>
      <c r="I724" s="3"/>
      <c r="J724" s="3"/>
      <c r="K724" s="3"/>
      <c r="L724" s="3"/>
      <c r="M724" s="3"/>
      <c r="N724" s="3"/>
      <c r="O724" s="3"/>
      <c r="P724" s="3"/>
      <c r="Q724" s="3"/>
      <c r="T724" s="3"/>
      <c r="V724" s="3"/>
    </row>
    <row r="725">
      <c r="A725" s="3"/>
      <c r="B725" s="3"/>
      <c r="C725" s="3"/>
      <c r="D725" s="3"/>
      <c r="E725" s="3"/>
      <c r="F725" s="3"/>
      <c r="G725" s="3"/>
      <c r="H725" s="3"/>
      <c r="I725" s="3"/>
      <c r="J725" s="3"/>
      <c r="K725" s="3"/>
      <c r="L725" s="3"/>
      <c r="M725" s="3"/>
      <c r="N725" s="3"/>
      <c r="O725" s="3"/>
      <c r="P725" s="3"/>
      <c r="Q725" s="3"/>
      <c r="T725" s="3"/>
      <c r="V725" s="3"/>
    </row>
    <row r="726">
      <c r="A726" s="3"/>
      <c r="B726" s="3"/>
      <c r="C726" s="3"/>
      <c r="D726" s="3"/>
      <c r="E726" s="3"/>
      <c r="F726" s="3"/>
      <c r="G726" s="3"/>
      <c r="H726" s="3"/>
      <c r="I726" s="3"/>
      <c r="J726" s="3"/>
      <c r="K726" s="3"/>
      <c r="L726" s="3"/>
      <c r="M726" s="3"/>
      <c r="N726" s="3"/>
      <c r="O726" s="3"/>
      <c r="P726" s="3"/>
      <c r="Q726" s="3"/>
      <c r="T726" s="3"/>
      <c r="V726" s="3"/>
    </row>
    <row r="727">
      <c r="A727" s="3"/>
      <c r="B727" s="3"/>
      <c r="C727" s="3"/>
      <c r="D727" s="3"/>
      <c r="E727" s="3"/>
      <c r="F727" s="3"/>
      <c r="G727" s="3"/>
      <c r="H727" s="3"/>
      <c r="I727" s="3"/>
      <c r="J727" s="3"/>
      <c r="K727" s="3"/>
      <c r="L727" s="3"/>
      <c r="M727" s="3"/>
      <c r="N727" s="3"/>
      <c r="O727" s="3"/>
      <c r="P727" s="3"/>
      <c r="Q727" s="3"/>
      <c r="T727" s="3"/>
      <c r="V727" s="3"/>
    </row>
    <row r="728">
      <c r="A728" s="3"/>
      <c r="B728" s="3"/>
      <c r="C728" s="3"/>
      <c r="D728" s="3"/>
      <c r="E728" s="3"/>
      <c r="F728" s="3"/>
      <c r="G728" s="3"/>
      <c r="H728" s="3"/>
      <c r="I728" s="3"/>
      <c r="J728" s="3"/>
      <c r="K728" s="3"/>
      <c r="L728" s="3"/>
      <c r="M728" s="3"/>
      <c r="N728" s="3"/>
      <c r="O728" s="3"/>
      <c r="P728" s="3"/>
      <c r="Q728" s="3"/>
      <c r="T728" s="3"/>
      <c r="V728" s="3"/>
    </row>
    <row r="729">
      <c r="A729" s="3"/>
      <c r="B729" s="3"/>
      <c r="C729" s="3"/>
      <c r="D729" s="3"/>
      <c r="E729" s="3"/>
      <c r="F729" s="3"/>
      <c r="G729" s="3"/>
      <c r="H729" s="3"/>
      <c r="I729" s="3"/>
      <c r="J729" s="3"/>
      <c r="K729" s="3"/>
      <c r="L729" s="3"/>
      <c r="M729" s="3"/>
      <c r="N729" s="3"/>
      <c r="O729" s="3"/>
      <c r="P729" s="3"/>
      <c r="Q729" s="3"/>
      <c r="T729" s="3"/>
      <c r="V729" s="3"/>
    </row>
    <row r="730">
      <c r="A730" s="3"/>
      <c r="B730" s="3"/>
      <c r="C730" s="3"/>
      <c r="D730" s="3"/>
      <c r="E730" s="3"/>
      <c r="F730" s="3"/>
      <c r="G730" s="3"/>
      <c r="H730" s="3"/>
      <c r="I730" s="3"/>
      <c r="J730" s="3"/>
      <c r="K730" s="3"/>
      <c r="L730" s="3"/>
      <c r="M730" s="3"/>
      <c r="N730" s="3"/>
      <c r="O730" s="3"/>
      <c r="P730" s="3"/>
      <c r="Q730" s="3"/>
      <c r="T730" s="3"/>
      <c r="V730" s="3"/>
    </row>
    <row r="731">
      <c r="A731" s="3"/>
      <c r="B731" s="3"/>
      <c r="C731" s="3"/>
      <c r="D731" s="3"/>
      <c r="E731" s="3"/>
      <c r="F731" s="3"/>
      <c r="G731" s="3"/>
      <c r="H731" s="3"/>
      <c r="I731" s="3"/>
      <c r="J731" s="3"/>
      <c r="K731" s="3"/>
      <c r="L731" s="3"/>
      <c r="M731" s="3"/>
      <c r="N731" s="3"/>
      <c r="O731" s="3"/>
      <c r="P731" s="3"/>
      <c r="Q731" s="3"/>
      <c r="T731" s="3"/>
      <c r="V731" s="3"/>
    </row>
    <row r="732">
      <c r="A732" s="3"/>
      <c r="B732" s="3"/>
      <c r="C732" s="3"/>
      <c r="D732" s="3"/>
      <c r="E732" s="3"/>
      <c r="F732" s="3"/>
      <c r="G732" s="3"/>
      <c r="H732" s="3"/>
      <c r="I732" s="3"/>
      <c r="J732" s="3"/>
      <c r="K732" s="3"/>
      <c r="L732" s="3"/>
      <c r="M732" s="3"/>
      <c r="N732" s="3"/>
      <c r="O732" s="3"/>
      <c r="P732" s="3"/>
      <c r="Q732" s="3"/>
      <c r="T732" s="3"/>
      <c r="V732" s="3"/>
    </row>
    <row r="733">
      <c r="A733" s="3"/>
      <c r="B733" s="3"/>
      <c r="C733" s="3"/>
      <c r="D733" s="3"/>
      <c r="E733" s="3"/>
      <c r="F733" s="3"/>
      <c r="G733" s="3"/>
      <c r="H733" s="3"/>
      <c r="I733" s="3"/>
      <c r="J733" s="3"/>
      <c r="K733" s="3"/>
      <c r="L733" s="3"/>
      <c r="M733" s="3"/>
      <c r="N733" s="3"/>
      <c r="O733" s="3"/>
      <c r="P733" s="3"/>
      <c r="Q733" s="3"/>
      <c r="T733" s="3"/>
      <c r="V733" s="3"/>
    </row>
    <row r="734">
      <c r="A734" s="3"/>
      <c r="B734" s="3"/>
      <c r="C734" s="3"/>
      <c r="D734" s="3"/>
      <c r="E734" s="3"/>
      <c r="F734" s="3"/>
      <c r="G734" s="3"/>
      <c r="H734" s="3"/>
      <c r="I734" s="3"/>
      <c r="J734" s="3"/>
      <c r="K734" s="3"/>
      <c r="L734" s="3"/>
      <c r="M734" s="3"/>
      <c r="N734" s="3"/>
      <c r="O734" s="3"/>
      <c r="P734" s="3"/>
      <c r="Q734" s="3"/>
      <c r="T734" s="3"/>
      <c r="V734" s="3"/>
    </row>
    <row r="735">
      <c r="A735" s="3"/>
      <c r="B735" s="3"/>
      <c r="C735" s="3"/>
      <c r="D735" s="3"/>
      <c r="E735" s="3"/>
      <c r="F735" s="3"/>
      <c r="G735" s="3"/>
      <c r="H735" s="3"/>
      <c r="I735" s="3"/>
      <c r="J735" s="3"/>
      <c r="K735" s="3"/>
      <c r="L735" s="3"/>
      <c r="M735" s="3"/>
      <c r="N735" s="3"/>
      <c r="O735" s="3"/>
      <c r="P735" s="3"/>
      <c r="Q735" s="3"/>
      <c r="T735" s="3"/>
      <c r="V735" s="3"/>
    </row>
    <row r="736">
      <c r="A736" s="3"/>
      <c r="B736" s="3"/>
      <c r="C736" s="3"/>
      <c r="D736" s="3"/>
      <c r="E736" s="3"/>
      <c r="F736" s="3"/>
      <c r="G736" s="3"/>
      <c r="H736" s="3"/>
      <c r="I736" s="3"/>
      <c r="J736" s="3"/>
      <c r="K736" s="3"/>
      <c r="L736" s="3"/>
      <c r="M736" s="3"/>
      <c r="N736" s="3"/>
      <c r="O736" s="3"/>
      <c r="P736" s="3"/>
      <c r="Q736" s="3"/>
      <c r="T736" s="3"/>
      <c r="V736" s="3"/>
    </row>
    <row r="737">
      <c r="A737" s="3"/>
      <c r="B737" s="3"/>
      <c r="C737" s="3"/>
      <c r="D737" s="3"/>
      <c r="E737" s="3"/>
      <c r="F737" s="3"/>
      <c r="G737" s="3"/>
      <c r="H737" s="3"/>
      <c r="I737" s="3"/>
      <c r="J737" s="3"/>
      <c r="K737" s="3"/>
      <c r="L737" s="3"/>
      <c r="M737" s="3"/>
      <c r="N737" s="3"/>
      <c r="O737" s="3"/>
      <c r="P737" s="3"/>
      <c r="Q737" s="3"/>
      <c r="T737" s="3"/>
      <c r="V737" s="3"/>
    </row>
    <row r="738">
      <c r="A738" s="3"/>
      <c r="B738" s="3"/>
      <c r="C738" s="3"/>
      <c r="D738" s="3"/>
      <c r="E738" s="3"/>
      <c r="F738" s="3"/>
      <c r="G738" s="3"/>
      <c r="H738" s="3"/>
      <c r="I738" s="3"/>
      <c r="J738" s="3"/>
      <c r="K738" s="3"/>
      <c r="L738" s="3"/>
      <c r="M738" s="3"/>
      <c r="N738" s="3"/>
      <c r="O738" s="3"/>
      <c r="P738" s="3"/>
      <c r="Q738" s="3"/>
      <c r="T738" s="3"/>
      <c r="V738" s="3"/>
    </row>
    <row r="739">
      <c r="A739" s="3"/>
      <c r="B739" s="3"/>
      <c r="C739" s="3"/>
      <c r="D739" s="3"/>
      <c r="E739" s="3"/>
      <c r="F739" s="3"/>
      <c r="G739" s="3"/>
      <c r="H739" s="3"/>
      <c r="I739" s="3"/>
      <c r="J739" s="3"/>
      <c r="K739" s="3"/>
      <c r="L739" s="3"/>
      <c r="M739" s="3"/>
      <c r="N739" s="3"/>
      <c r="O739" s="3"/>
      <c r="P739" s="3"/>
      <c r="Q739" s="3"/>
      <c r="T739" s="3"/>
      <c r="V739" s="3"/>
    </row>
    <row r="740">
      <c r="A740" s="3"/>
      <c r="B740" s="3"/>
      <c r="C740" s="3"/>
      <c r="D740" s="3"/>
      <c r="E740" s="3"/>
      <c r="F740" s="3"/>
      <c r="G740" s="3"/>
      <c r="H740" s="3"/>
      <c r="I740" s="3"/>
      <c r="J740" s="3"/>
      <c r="K740" s="3"/>
      <c r="L740" s="3"/>
      <c r="M740" s="3"/>
      <c r="N740" s="3"/>
      <c r="O740" s="3"/>
      <c r="P740" s="3"/>
      <c r="Q740" s="3"/>
      <c r="T740" s="3"/>
      <c r="V740" s="3"/>
    </row>
    <row r="741">
      <c r="A741" s="3"/>
      <c r="B741" s="3"/>
      <c r="C741" s="3"/>
      <c r="D741" s="3"/>
      <c r="E741" s="3"/>
      <c r="F741" s="3"/>
      <c r="G741" s="3"/>
      <c r="H741" s="3"/>
      <c r="I741" s="3"/>
      <c r="J741" s="3"/>
      <c r="K741" s="3"/>
      <c r="L741" s="3"/>
      <c r="M741" s="3"/>
      <c r="N741" s="3"/>
      <c r="O741" s="3"/>
      <c r="P741" s="3"/>
      <c r="Q741" s="3"/>
      <c r="T741" s="3"/>
      <c r="V741" s="3"/>
    </row>
    <row r="742">
      <c r="A742" s="3"/>
      <c r="B742" s="3"/>
      <c r="C742" s="3"/>
      <c r="D742" s="3"/>
      <c r="E742" s="3"/>
      <c r="F742" s="3"/>
      <c r="G742" s="3"/>
      <c r="H742" s="3"/>
      <c r="I742" s="3"/>
      <c r="J742" s="3"/>
      <c r="K742" s="3"/>
      <c r="L742" s="3"/>
      <c r="M742" s="3"/>
      <c r="N742" s="3"/>
      <c r="O742" s="3"/>
      <c r="P742" s="3"/>
      <c r="Q742" s="3"/>
      <c r="T742" s="3"/>
      <c r="V742" s="3"/>
    </row>
    <row r="743">
      <c r="A743" s="3"/>
      <c r="B743" s="3"/>
      <c r="C743" s="3"/>
      <c r="D743" s="3"/>
      <c r="E743" s="3"/>
      <c r="F743" s="3"/>
      <c r="G743" s="3"/>
      <c r="H743" s="3"/>
      <c r="I743" s="3"/>
      <c r="J743" s="3"/>
      <c r="K743" s="3"/>
      <c r="L743" s="3"/>
      <c r="M743" s="3"/>
      <c r="N743" s="3"/>
      <c r="O743" s="3"/>
      <c r="P743" s="3"/>
      <c r="Q743" s="3"/>
      <c r="T743" s="3"/>
      <c r="V743" s="3"/>
    </row>
    <row r="744">
      <c r="A744" s="3"/>
      <c r="B744" s="3"/>
      <c r="C744" s="3"/>
      <c r="D744" s="3"/>
      <c r="E744" s="3"/>
      <c r="F744" s="3"/>
      <c r="G744" s="3"/>
      <c r="H744" s="3"/>
      <c r="I744" s="3"/>
      <c r="J744" s="3"/>
      <c r="K744" s="3"/>
      <c r="L744" s="3"/>
      <c r="M744" s="3"/>
      <c r="N744" s="3"/>
      <c r="O744" s="3"/>
      <c r="P744" s="3"/>
      <c r="Q744" s="3"/>
      <c r="T744" s="3"/>
      <c r="V744" s="3"/>
    </row>
    <row r="745">
      <c r="A745" s="3"/>
      <c r="B745" s="3"/>
      <c r="C745" s="3"/>
      <c r="D745" s="3"/>
      <c r="E745" s="3"/>
      <c r="F745" s="3"/>
      <c r="G745" s="3"/>
      <c r="H745" s="3"/>
      <c r="I745" s="3"/>
      <c r="J745" s="3"/>
      <c r="K745" s="3"/>
      <c r="L745" s="3"/>
      <c r="M745" s="3"/>
      <c r="N745" s="3"/>
      <c r="O745" s="3"/>
      <c r="P745" s="3"/>
      <c r="Q745" s="3"/>
      <c r="T745" s="3"/>
      <c r="V745" s="3"/>
    </row>
    <row r="746">
      <c r="A746" s="3"/>
      <c r="B746" s="3"/>
      <c r="C746" s="3"/>
      <c r="D746" s="3"/>
      <c r="E746" s="3"/>
      <c r="F746" s="3"/>
      <c r="G746" s="3"/>
      <c r="H746" s="3"/>
      <c r="I746" s="3"/>
      <c r="J746" s="3"/>
      <c r="K746" s="3"/>
      <c r="L746" s="3"/>
      <c r="M746" s="3"/>
      <c r="N746" s="3"/>
      <c r="O746" s="3"/>
      <c r="P746" s="3"/>
      <c r="Q746" s="3"/>
      <c r="T746" s="3"/>
      <c r="V746" s="3"/>
    </row>
    <row r="747">
      <c r="A747" s="3"/>
      <c r="B747" s="3"/>
      <c r="C747" s="3"/>
      <c r="D747" s="3"/>
      <c r="E747" s="3"/>
      <c r="F747" s="3"/>
      <c r="G747" s="3"/>
      <c r="H747" s="3"/>
      <c r="I747" s="3"/>
      <c r="J747" s="3"/>
      <c r="K747" s="3"/>
      <c r="L747" s="3"/>
      <c r="M747" s="3"/>
      <c r="N747" s="3"/>
      <c r="O747" s="3"/>
      <c r="P747" s="3"/>
      <c r="Q747" s="3"/>
      <c r="T747" s="3"/>
      <c r="V747" s="3"/>
    </row>
    <row r="748">
      <c r="A748" s="3"/>
      <c r="B748" s="3"/>
      <c r="C748" s="3"/>
      <c r="D748" s="3"/>
      <c r="E748" s="3"/>
      <c r="F748" s="3"/>
      <c r="G748" s="3"/>
      <c r="H748" s="3"/>
      <c r="I748" s="3"/>
      <c r="J748" s="3"/>
      <c r="K748" s="3"/>
      <c r="L748" s="3"/>
      <c r="M748" s="3"/>
      <c r="N748" s="3"/>
      <c r="O748" s="3"/>
      <c r="P748" s="3"/>
      <c r="Q748" s="3"/>
      <c r="T748" s="3"/>
      <c r="V748" s="3"/>
    </row>
    <row r="749">
      <c r="A749" s="3"/>
      <c r="B749" s="3"/>
      <c r="C749" s="3"/>
      <c r="D749" s="3"/>
      <c r="E749" s="3"/>
      <c r="F749" s="3"/>
      <c r="G749" s="3"/>
      <c r="H749" s="3"/>
      <c r="I749" s="3"/>
      <c r="J749" s="3"/>
      <c r="K749" s="3"/>
      <c r="L749" s="3"/>
      <c r="M749" s="3"/>
      <c r="N749" s="3"/>
      <c r="O749" s="3"/>
      <c r="P749" s="3"/>
      <c r="Q749" s="3"/>
      <c r="T749" s="3"/>
      <c r="V749" s="3"/>
    </row>
    <row r="750">
      <c r="A750" s="3"/>
      <c r="B750" s="3"/>
      <c r="C750" s="3"/>
      <c r="D750" s="3"/>
      <c r="E750" s="3"/>
      <c r="F750" s="3"/>
      <c r="G750" s="3"/>
      <c r="H750" s="3"/>
      <c r="I750" s="3"/>
      <c r="J750" s="3"/>
      <c r="K750" s="3"/>
      <c r="L750" s="3"/>
      <c r="M750" s="3"/>
      <c r="N750" s="3"/>
      <c r="O750" s="3"/>
      <c r="P750" s="3"/>
      <c r="Q750" s="3"/>
      <c r="T750" s="3"/>
      <c r="V750" s="3"/>
    </row>
    <row r="751">
      <c r="A751" s="3"/>
      <c r="B751" s="3"/>
      <c r="C751" s="3"/>
      <c r="D751" s="3"/>
      <c r="E751" s="3"/>
      <c r="F751" s="3"/>
      <c r="G751" s="3"/>
      <c r="H751" s="3"/>
      <c r="I751" s="3"/>
      <c r="J751" s="3"/>
      <c r="K751" s="3"/>
      <c r="L751" s="3"/>
      <c r="M751" s="3"/>
      <c r="N751" s="3"/>
      <c r="O751" s="3"/>
      <c r="P751" s="3"/>
      <c r="Q751" s="3"/>
      <c r="T751" s="3"/>
      <c r="V751" s="3"/>
    </row>
    <row r="752">
      <c r="A752" s="3"/>
      <c r="B752" s="3"/>
      <c r="C752" s="3"/>
      <c r="D752" s="3"/>
      <c r="E752" s="3"/>
      <c r="F752" s="3"/>
      <c r="G752" s="3"/>
      <c r="H752" s="3"/>
      <c r="I752" s="3"/>
      <c r="J752" s="3"/>
      <c r="K752" s="3"/>
      <c r="L752" s="3"/>
      <c r="M752" s="3"/>
      <c r="N752" s="3"/>
      <c r="O752" s="3"/>
      <c r="P752" s="3"/>
      <c r="Q752" s="3"/>
      <c r="T752" s="3"/>
      <c r="V752" s="3"/>
    </row>
    <row r="753">
      <c r="A753" s="3"/>
      <c r="B753" s="3"/>
      <c r="C753" s="3"/>
      <c r="D753" s="3"/>
      <c r="E753" s="3"/>
      <c r="F753" s="3"/>
      <c r="G753" s="3"/>
      <c r="H753" s="3"/>
      <c r="I753" s="3"/>
      <c r="J753" s="3"/>
      <c r="K753" s="3"/>
      <c r="L753" s="3"/>
      <c r="M753" s="3"/>
      <c r="N753" s="3"/>
      <c r="O753" s="3"/>
      <c r="P753" s="3"/>
      <c r="Q753" s="3"/>
      <c r="T753" s="3"/>
      <c r="V753" s="3"/>
    </row>
    <row r="754">
      <c r="A754" s="3"/>
      <c r="B754" s="3"/>
      <c r="C754" s="3"/>
      <c r="D754" s="3"/>
      <c r="E754" s="3"/>
      <c r="F754" s="3"/>
      <c r="G754" s="3"/>
      <c r="H754" s="3"/>
      <c r="I754" s="3"/>
      <c r="J754" s="3"/>
      <c r="K754" s="3"/>
      <c r="L754" s="3"/>
      <c r="M754" s="3"/>
      <c r="N754" s="3"/>
      <c r="O754" s="3"/>
      <c r="P754" s="3"/>
      <c r="Q754" s="3"/>
      <c r="T754" s="3"/>
      <c r="V754" s="3"/>
    </row>
    <row r="755">
      <c r="A755" s="3"/>
      <c r="B755" s="3"/>
      <c r="C755" s="3"/>
      <c r="D755" s="3"/>
      <c r="E755" s="3"/>
      <c r="F755" s="3"/>
      <c r="G755" s="3"/>
      <c r="H755" s="3"/>
      <c r="I755" s="3"/>
      <c r="J755" s="3"/>
      <c r="K755" s="3"/>
      <c r="L755" s="3"/>
      <c r="M755" s="3"/>
      <c r="N755" s="3"/>
      <c r="O755" s="3"/>
      <c r="P755" s="3"/>
      <c r="Q755" s="3"/>
      <c r="T755" s="3"/>
      <c r="V755" s="3"/>
    </row>
    <row r="756">
      <c r="A756" s="3"/>
      <c r="B756" s="3"/>
      <c r="C756" s="3"/>
      <c r="D756" s="3"/>
      <c r="E756" s="3"/>
      <c r="F756" s="3"/>
      <c r="G756" s="3"/>
      <c r="H756" s="3"/>
      <c r="I756" s="3"/>
      <c r="J756" s="3"/>
      <c r="K756" s="3"/>
      <c r="L756" s="3"/>
      <c r="M756" s="3"/>
      <c r="N756" s="3"/>
      <c r="O756" s="3"/>
      <c r="P756" s="3"/>
      <c r="Q756" s="3"/>
      <c r="T756" s="3"/>
      <c r="V756" s="3"/>
    </row>
    <row r="757">
      <c r="A757" s="3"/>
      <c r="B757" s="3"/>
      <c r="C757" s="3"/>
      <c r="D757" s="3"/>
      <c r="E757" s="3"/>
      <c r="F757" s="3"/>
      <c r="G757" s="3"/>
      <c r="H757" s="3"/>
      <c r="I757" s="3"/>
      <c r="J757" s="3"/>
      <c r="K757" s="3"/>
      <c r="L757" s="3"/>
      <c r="M757" s="3"/>
      <c r="N757" s="3"/>
      <c r="O757" s="3"/>
      <c r="P757" s="3"/>
      <c r="Q757" s="3"/>
      <c r="T757" s="3"/>
      <c r="V757" s="3"/>
    </row>
    <row r="758">
      <c r="A758" s="3"/>
      <c r="B758" s="3"/>
      <c r="C758" s="3"/>
      <c r="D758" s="3"/>
      <c r="E758" s="3"/>
      <c r="F758" s="3"/>
      <c r="G758" s="3"/>
      <c r="H758" s="3"/>
      <c r="I758" s="3"/>
      <c r="J758" s="3"/>
      <c r="K758" s="3"/>
      <c r="L758" s="3"/>
      <c r="M758" s="3"/>
      <c r="N758" s="3"/>
      <c r="O758" s="3"/>
      <c r="P758" s="3"/>
      <c r="Q758" s="3"/>
      <c r="T758" s="3"/>
      <c r="V758" s="3"/>
    </row>
    <row r="759">
      <c r="A759" s="3"/>
      <c r="B759" s="3"/>
      <c r="C759" s="3"/>
      <c r="D759" s="3"/>
      <c r="E759" s="3"/>
      <c r="F759" s="3"/>
      <c r="G759" s="3"/>
      <c r="H759" s="3"/>
      <c r="I759" s="3"/>
      <c r="J759" s="3"/>
      <c r="K759" s="3"/>
      <c r="L759" s="3"/>
      <c r="M759" s="3"/>
      <c r="N759" s="3"/>
      <c r="O759" s="3"/>
      <c r="P759" s="3"/>
      <c r="Q759" s="3"/>
      <c r="T759" s="3"/>
      <c r="V759" s="3"/>
    </row>
    <row r="760">
      <c r="A760" s="3"/>
      <c r="B760" s="3"/>
      <c r="C760" s="3"/>
      <c r="D760" s="3"/>
      <c r="E760" s="3"/>
      <c r="F760" s="3"/>
      <c r="G760" s="3"/>
      <c r="H760" s="3"/>
      <c r="I760" s="3"/>
      <c r="J760" s="3"/>
      <c r="K760" s="3"/>
      <c r="L760" s="3"/>
      <c r="M760" s="3"/>
      <c r="N760" s="3"/>
      <c r="O760" s="3"/>
      <c r="P760" s="3"/>
      <c r="Q760" s="3"/>
      <c r="T760" s="3"/>
      <c r="V760" s="3"/>
    </row>
    <row r="761">
      <c r="A761" s="3"/>
      <c r="B761" s="3"/>
      <c r="C761" s="3"/>
      <c r="D761" s="3"/>
      <c r="E761" s="3"/>
      <c r="F761" s="3"/>
      <c r="G761" s="3"/>
      <c r="H761" s="3"/>
      <c r="I761" s="3"/>
      <c r="J761" s="3"/>
      <c r="K761" s="3"/>
      <c r="L761" s="3"/>
      <c r="M761" s="3"/>
      <c r="N761" s="3"/>
      <c r="O761" s="3"/>
      <c r="P761" s="3"/>
      <c r="Q761" s="3"/>
      <c r="T761" s="3"/>
      <c r="V761" s="3"/>
    </row>
    <row r="762">
      <c r="A762" s="3"/>
      <c r="B762" s="3"/>
      <c r="C762" s="3"/>
      <c r="D762" s="3"/>
      <c r="E762" s="3"/>
      <c r="F762" s="3"/>
      <c r="G762" s="3"/>
      <c r="H762" s="3"/>
      <c r="I762" s="3"/>
      <c r="J762" s="3"/>
      <c r="K762" s="3"/>
      <c r="L762" s="3"/>
      <c r="M762" s="3"/>
      <c r="N762" s="3"/>
      <c r="O762" s="3"/>
      <c r="P762" s="3"/>
      <c r="Q762" s="3"/>
      <c r="T762" s="3"/>
      <c r="V762" s="3"/>
    </row>
    <row r="763">
      <c r="A763" s="3"/>
      <c r="B763" s="3"/>
      <c r="C763" s="3"/>
      <c r="D763" s="3"/>
      <c r="E763" s="3"/>
      <c r="F763" s="3"/>
      <c r="G763" s="3"/>
      <c r="H763" s="3"/>
      <c r="I763" s="3"/>
      <c r="J763" s="3"/>
      <c r="K763" s="3"/>
      <c r="L763" s="3"/>
      <c r="M763" s="3"/>
      <c r="N763" s="3"/>
      <c r="O763" s="3"/>
      <c r="P763" s="3"/>
      <c r="Q763" s="3"/>
      <c r="T763" s="3"/>
      <c r="V763" s="3"/>
    </row>
    <row r="764">
      <c r="A764" s="3"/>
      <c r="B764" s="3"/>
      <c r="C764" s="3"/>
      <c r="D764" s="3"/>
      <c r="E764" s="3"/>
      <c r="F764" s="3"/>
      <c r="G764" s="3"/>
      <c r="H764" s="3"/>
      <c r="I764" s="3"/>
      <c r="J764" s="3"/>
      <c r="K764" s="3"/>
      <c r="L764" s="3"/>
      <c r="M764" s="3"/>
      <c r="N764" s="3"/>
      <c r="O764" s="3"/>
      <c r="P764" s="3"/>
      <c r="Q764" s="3"/>
      <c r="T764" s="3"/>
      <c r="V764" s="3"/>
    </row>
    <row r="765">
      <c r="A765" s="3"/>
      <c r="B765" s="3"/>
      <c r="C765" s="3"/>
      <c r="D765" s="3"/>
      <c r="E765" s="3"/>
      <c r="F765" s="3"/>
      <c r="G765" s="3"/>
      <c r="H765" s="3"/>
      <c r="I765" s="3"/>
      <c r="J765" s="3"/>
      <c r="K765" s="3"/>
      <c r="L765" s="3"/>
      <c r="M765" s="3"/>
      <c r="N765" s="3"/>
      <c r="O765" s="3"/>
      <c r="P765" s="3"/>
      <c r="Q765" s="3"/>
      <c r="T765" s="3"/>
      <c r="V765" s="3"/>
    </row>
    <row r="766">
      <c r="A766" s="3"/>
      <c r="B766" s="3"/>
      <c r="C766" s="3"/>
      <c r="D766" s="3"/>
      <c r="E766" s="3"/>
      <c r="F766" s="3"/>
      <c r="G766" s="3"/>
      <c r="H766" s="3"/>
      <c r="I766" s="3"/>
      <c r="J766" s="3"/>
      <c r="K766" s="3"/>
      <c r="L766" s="3"/>
      <c r="M766" s="3"/>
      <c r="N766" s="3"/>
      <c r="O766" s="3"/>
      <c r="P766" s="3"/>
      <c r="Q766" s="3"/>
      <c r="T766" s="3"/>
      <c r="V766" s="3"/>
    </row>
    <row r="767">
      <c r="A767" s="3"/>
      <c r="B767" s="3"/>
      <c r="C767" s="3"/>
      <c r="D767" s="3"/>
      <c r="E767" s="3"/>
      <c r="F767" s="3"/>
      <c r="G767" s="3"/>
      <c r="H767" s="3"/>
      <c r="I767" s="3"/>
      <c r="J767" s="3"/>
      <c r="K767" s="3"/>
      <c r="L767" s="3"/>
      <c r="M767" s="3"/>
      <c r="N767" s="3"/>
      <c r="O767" s="3"/>
      <c r="P767" s="3"/>
      <c r="Q767" s="3"/>
      <c r="T767" s="3"/>
      <c r="V767" s="3"/>
    </row>
    <row r="768">
      <c r="A768" s="3"/>
      <c r="B768" s="3"/>
      <c r="C768" s="3"/>
      <c r="D768" s="3"/>
      <c r="E768" s="3"/>
      <c r="F768" s="3"/>
      <c r="G768" s="3"/>
      <c r="H768" s="3"/>
      <c r="I768" s="3"/>
      <c r="J768" s="3"/>
      <c r="K768" s="3"/>
      <c r="L768" s="3"/>
      <c r="M768" s="3"/>
      <c r="N768" s="3"/>
      <c r="O768" s="3"/>
      <c r="P768" s="3"/>
      <c r="Q768" s="3"/>
      <c r="T768" s="3"/>
      <c r="V768" s="3"/>
    </row>
    <row r="769">
      <c r="A769" s="3"/>
      <c r="B769" s="3"/>
      <c r="C769" s="3"/>
      <c r="D769" s="3"/>
      <c r="E769" s="3"/>
      <c r="F769" s="3"/>
      <c r="G769" s="3"/>
      <c r="H769" s="3"/>
      <c r="I769" s="3"/>
      <c r="J769" s="3"/>
      <c r="K769" s="3"/>
      <c r="L769" s="3"/>
      <c r="M769" s="3"/>
      <c r="N769" s="3"/>
      <c r="O769" s="3"/>
      <c r="P769" s="3"/>
      <c r="Q769" s="3"/>
      <c r="T769" s="3"/>
      <c r="V769" s="3"/>
    </row>
    <row r="770">
      <c r="A770" s="3"/>
      <c r="B770" s="3"/>
      <c r="C770" s="3"/>
      <c r="D770" s="3"/>
      <c r="E770" s="3"/>
      <c r="F770" s="3"/>
      <c r="G770" s="3"/>
      <c r="H770" s="3"/>
      <c r="I770" s="3"/>
      <c r="J770" s="3"/>
      <c r="K770" s="3"/>
      <c r="L770" s="3"/>
      <c r="M770" s="3"/>
      <c r="N770" s="3"/>
      <c r="O770" s="3"/>
      <c r="P770" s="3"/>
      <c r="Q770" s="3"/>
      <c r="T770" s="3"/>
      <c r="V770" s="3"/>
    </row>
    <row r="771">
      <c r="A771" s="3"/>
      <c r="B771" s="3"/>
      <c r="C771" s="3"/>
      <c r="D771" s="3"/>
      <c r="E771" s="3"/>
      <c r="F771" s="3"/>
      <c r="G771" s="3"/>
      <c r="H771" s="3"/>
      <c r="I771" s="3"/>
      <c r="J771" s="3"/>
      <c r="K771" s="3"/>
      <c r="L771" s="3"/>
      <c r="M771" s="3"/>
      <c r="N771" s="3"/>
      <c r="O771" s="3"/>
      <c r="P771" s="3"/>
      <c r="Q771" s="3"/>
      <c r="T771" s="3"/>
      <c r="V771" s="3"/>
    </row>
    <row r="772">
      <c r="A772" s="3"/>
      <c r="B772" s="3"/>
      <c r="C772" s="3"/>
      <c r="D772" s="3"/>
      <c r="E772" s="3"/>
      <c r="F772" s="3"/>
      <c r="G772" s="3"/>
      <c r="H772" s="3"/>
      <c r="I772" s="3"/>
      <c r="J772" s="3"/>
      <c r="K772" s="3"/>
      <c r="L772" s="3"/>
      <c r="M772" s="3"/>
      <c r="N772" s="3"/>
      <c r="O772" s="3"/>
      <c r="P772" s="3"/>
      <c r="Q772" s="3"/>
      <c r="T772" s="3"/>
      <c r="V772" s="3"/>
    </row>
    <row r="773">
      <c r="A773" s="3"/>
      <c r="B773" s="3"/>
      <c r="C773" s="3"/>
      <c r="D773" s="3"/>
      <c r="E773" s="3"/>
      <c r="F773" s="3"/>
      <c r="G773" s="3"/>
      <c r="H773" s="3"/>
      <c r="I773" s="3"/>
      <c r="J773" s="3"/>
      <c r="K773" s="3"/>
      <c r="L773" s="3"/>
      <c r="M773" s="3"/>
      <c r="N773" s="3"/>
      <c r="O773" s="3"/>
      <c r="P773" s="3"/>
      <c r="Q773" s="3"/>
      <c r="T773" s="3"/>
      <c r="V773" s="3"/>
    </row>
    <row r="774">
      <c r="A774" s="3"/>
      <c r="B774" s="3"/>
      <c r="C774" s="3"/>
      <c r="D774" s="3"/>
      <c r="E774" s="3"/>
      <c r="F774" s="3"/>
      <c r="G774" s="3"/>
      <c r="H774" s="3"/>
      <c r="I774" s="3"/>
      <c r="J774" s="3"/>
      <c r="K774" s="3"/>
      <c r="L774" s="3"/>
      <c r="M774" s="3"/>
      <c r="N774" s="3"/>
      <c r="O774" s="3"/>
      <c r="P774" s="3"/>
      <c r="Q774" s="3"/>
      <c r="T774" s="3"/>
      <c r="V774" s="3"/>
    </row>
    <row r="775">
      <c r="A775" s="3"/>
      <c r="B775" s="3"/>
      <c r="C775" s="3"/>
      <c r="D775" s="3"/>
      <c r="E775" s="3"/>
      <c r="F775" s="3"/>
      <c r="G775" s="3"/>
      <c r="H775" s="3"/>
      <c r="I775" s="3"/>
      <c r="J775" s="3"/>
      <c r="K775" s="3"/>
      <c r="L775" s="3"/>
      <c r="M775" s="3"/>
      <c r="N775" s="3"/>
      <c r="O775" s="3"/>
      <c r="P775" s="3"/>
      <c r="Q775" s="3"/>
      <c r="T775" s="3"/>
      <c r="V775" s="3"/>
    </row>
    <row r="776">
      <c r="A776" s="3"/>
      <c r="B776" s="3"/>
      <c r="C776" s="3"/>
      <c r="D776" s="3"/>
      <c r="E776" s="3"/>
      <c r="F776" s="3"/>
      <c r="G776" s="3"/>
      <c r="H776" s="3"/>
      <c r="I776" s="3"/>
      <c r="J776" s="3"/>
      <c r="K776" s="3"/>
      <c r="L776" s="3"/>
      <c r="M776" s="3"/>
      <c r="N776" s="3"/>
      <c r="O776" s="3"/>
      <c r="P776" s="3"/>
      <c r="Q776" s="3"/>
      <c r="T776" s="3"/>
      <c r="V776" s="3"/>
    </row>
    <row r="777">
      <c r="A777" s="3"/>
      <c r="B777" s="3"/>
      <c r="C777" s="3"/>
      <c r="D777" s="3"/>
      <c r="E777" s="3"/>
      <c r="F777" s="3"/>
      <c r="G777" s="3"/>
      <c r="H777" s="3"/>
      <c r="I777" s="3"/>
      <c r="J777" s="3"/>
      <c r="K777" s="3"/>
      <c r="L777" s="3"/>
      <c r="M777" s="3"/>
      <c r="N777" s="3"/>
      <c r="O777" s="3"/>
      <c r="P777" s="3"/>
      <c r="Q777" s="3"/>
      <c r="T777" s="3"/>
      <c r="V777" s="3"/>
    </row>
    <row r="778">
      <c r="A778" s="3"/>
      <c r="B778" s="3"/>
      <c r="C778" s="3"/>
      <c r="D778" s="3"/>
      <c r="E778" s="3"/>
      <c r="F778" s="3"/>
      <c r="G778" s="3"/>
      <c r="H778" s="3"/>
      <c r="I778" s="3"/>
      <c r="J778" s="3"/>
      <c r="K778" s="3"/>
      <c r="L778" s="3"/>
      <c r="M778" s="3"/>
      <c r="N778" s="3"/>
      <c r="O778" s="3"/>
      <c r="P778" s="3"/>
      <c r="Q778" s="3"/>
      <c r="T778" s="3"/>
      <c r="V778" s="3"/>
    </row>
    <row r="779">
      <c r="A779" s="3"/>
      <c r="B779" s="3"/>
      <c r="C779" s="3"/>
      <c r="D779" s="3"/>
      <c r="E779" s="3"/>
      <c r="F779" s="3"/>
      <c r="G779" s="3"/>
      <c r="H779" s="3"/>
      <c r="I779" s="3"/>
      <c r="J779" s="3"/>
      <c r="K779" s="3"/>
      <c r="L779" s="3"/>
      <c r="M779" s="3"/>
      <c r="N779" s="3"/>
      <c r="O779" s="3"/>
      <c r="P779" s="3"/>
      <c r="Q779" s="3"/>
      <c r="T779" s="3"/>
      <c r="V779" s="3"/>
    </row>
    <row r="780">
      <c r="A780" s="3"/>
      <c r="B780" s="3"/>
      <c r="C780" s="3"/>
      <c r="D780" s="3"/>
      <c r="E780" s="3"/>
      <c r="F780" s="3"/>
      <c r="G780" s="3"/>
      <c r="H780" s="3"/>
      <c r="I780" s="3"/>
      <c r="J780" s="3"/>
      <c r="K780" s="3"/>
      <c r="L780" s="3"/>
      <c r="M780" s="3"/>
      <c r="N780" s="3"/>
      <c r="O780" s="3"/>
      <c r="P780" s="3"/>
      <c r="Q780" s="3"/>
      <c r="T780" s="3"/>
      <c r="V780" s="3"/>
    </row>
    <row r="781">
      <c r="A781" s="3"/>
      <c r="B781" s="3"/>
      <c r="C781" s="3"/>
      <c r="D781" s="3"/>
      <c r="E781" s="3"/>
      <c r="F781" s="3"/>
      <c r="G781" s="3"/>
      <c r="H781" s="3"/>
      <c r="I781" s="3"/>
      <c r="J781" s="3"/>
      <c r="K781" s="3"/>
      <c r="L781" s="3"/>
      <c r="M781" s="3"/>
      <c r="N781" s="3"/>
      <c r="O781" s="3"/>
      <c r="P781" s="3"/>
      <c r="Q781" s="3"/>
      <c r="T781" s="3"/>
      <c r="V781" s="3"/>
    </row>
    <row r="782">
      <c r="A782" s="3"/>
      <c r="B782" s="3"/>
      <c r="C782" s="3"/>
      <c r="D782" s="3"/>
      <c r="E782" s="3"/>
      <c r="F782" s="3"/>
      <c r="G782" s="3"/>
      <c r="H782" s="3"/>
      <c r="I782" s="3"/>
      <c r="J782" s="3"/>
      <c r="K782" s="3"/>
      <c r="L782" s="3"/>
      <c r="M782" s="3"/>
      <c r="N782" s="3"/>
      <c r="O782" s="3"/>
      <c r="P782" s="3"/>
      <c r="Q782" s="3"/>
      <c r="T782" s="3"/>
      <c r="V782" s="3"/>
    </row>
    <row r="783">
      <c r="A783" s="3"/>
      <c r="B783" s="3"/>
      <c r="C783" s="3"/>
      <c r="D783" s="3"/>
      <c r="E783" s="3"/>
      <c r="F783" s="3"/>
      <c r="G783" s="3"/>
      <c r="H783" s="3"/>
      <c r="I783" s="3"/>
      <c r="J783" s="3"/>
      <c r="K783" s="3"/>
      <c r="L783" s="3"/>
      <c r="M783" s="3"/>
      <c r="N783" s="3"/>
      <c r="O783" s="3"/>
      <c r="P783" s="3"/>
      <c r="Q783" s="3"/>
      <c r="T783" s="3"/>
      <c r="V783" s="3"/>
    </row>
    <row r="784">
      <c r="A784" s="3"/>
      <c r="B784" s="3"/>
      <c r="C784" s="3"/>
      <c r="D784" s="3"/>
      <c r="E784" s="3"/>
      <c r="F784" s="3"/>
      <c r="G784" s="3"/>
      <c r="H784" s="3"/>
      <c r="I784" s="3"/>
      <c r="J784" s="3"/>
      <c r="K784" s="3"/>
      <c r="L784" s="3"/>
      <c r="M784" s="3"/>
      <c r="N784" s="3"/>
      <c r="O784" s="3"/>
      <c r="P784" s="3"/>
      <c r="Q784" s="3"/>
      <c r="T784" s="3"/>
      <c r="V784" s="3"/>
    </row>
    <row r="785">
      <c r="A785" s="3"/>
      <c r="B785" s="3"/>
      <c r="C785" s="3"/>
      <c r="D785" s="3"/>
      <c r="E785" s="3"/>
      <c r="F785" s="3"/>
      <c r="G785" s="3"/>
      <c r="H785" s="3"/>
      <c r="I785" s="3"/>
      <c r="J785" s="3"/>
      <c r="K785" s="3"/>
      <c r="L785" s="3"/>
      <c r="M785" s="3"/>
      <c r="N785" s="3"/>
      <c r="O785" s="3"/>
      <c r="P785" s="3"/>
      <c r="Q785" s="3"/>
      <c r="T785" s="3"/>
      <c r="V785" s="3"/>
    </row>
    <row r="786">
      <c r="A786" s="3"/>
      <c r="B786" s="3"/>
      <c r="C786" s="3"/>
      <c r="D786" s="3"/>
      <c r="E786" s="3"/>
      <c r="F786" s="3"/>
      <c r="G786" s="3"/>
      <c r="H786" s="3"/>
      <c r="I786" s="3"/>
      <c r="J786" s="3"/>
      <c r="K786" s="3"/>
      <c r="L786" s="3"/>
      <c r="M786" s="3"/>
      <c r="N786" s="3"/>
      <c r="O786" s="3"/>
      <c r="P786" s="3"/>
      <c r="Q786" s="3"/>
      <c r="T786" s="3"/>
      <c r="V786" s="3"/>
    </row>
    <row r="787">
      <c r="A787" s="3"/>
      <c r="B787" s="3"/>
      <c r="C787" s="3"/>
      <c r="D787" s="3"/>
      <c r="E787" s="3"/>
      <c r="F787" s="3"/>
      <c r="G787" s="3"/>
      <c r="H787" s="3"/>
      <c r="I787" s="3"/>
      <c r="J787" s="3"/>
      <c r="K787" s="3"/>
      <c r="L787" s="3"/>
      <c r="M787" s="3"/>
      <c r="N787" s="3"/>
      <c r="O787" s="3"/>
      <c r="P787" s="3"/>
      <c r="Q787" s="3"/>
      <c r="T787" s="3"/>
      <c r="V787" s="3"/>
    </row>
    <row r="788">
      <c r="A788" s="3"/>
      <c r="B788" s="3"/>
      <c r="C788" s="3"/>
      <c r="D788" s="3"/>
      <c r="E788" s="3"/>
      <c r="F788" s="3"/>
      <c r="G788" s="3"/>
      <c r="H788" s="3"/>
      <c r="I788" s="3"/>
      <c r="J788" s="3"/>
      <c r="K788" s="3"/>
      <c r="L788" s="3"/>
      <c r="M788" s="3"/>
      <c r="N788" s="3"/>
      <c r="O788" s="3"/>
      <c r="P788" s="3"/>
      <c r="Q788" s="3"/>
      <c r="T788" s="3"/>
      <c r="V788" s="3"/>
    </row>
    <row r="789">
      <c r="A789" s="3"/>
      <c r="B789" s="3"/>
      <c r="C789" s="3"/>
      <c r="D789" s="3"/>
      <c r="E789" s="3"/>
      <c r="F789" s="3"/>
      <c r="G789" s="3"/>
      <c r="H789" s="3"/>
      <c r="I789" s="3"/>
      <c r="J789" s="3"/>
      <c r="K789" s="3"/>
      <c r="L789" s="3"/>
      <c r="M789" s="3"/>
      <c r="N789" s="3"/>
      <c r="O789" s="3"/>
      <c r="P789" s="3"/>
      <c r="Q789" s="3"/>
      <c r="T789" s="3"/>
      <c r="V789" s="3"/>
    </row>
    <row r="790">
      <c r="A790" s="3"/>
      <c r="B790" s="3"/>
      <c r="C790" s="3"/>
      <c r="D790" s="3"/>
      <c r="E790" s="3"/>
      <c r="F790" s="3"/>
      <c r="G790" s="3"/>
      <c r="H790" s="3"/>
      <c r="I790" s="3"/>
      <c r="J790" s="3"/>
      <c r="K790" s="3"/>
      <c r="L790" s="3"/>
      <c r="M790" s="3"/>
      <c r="N790" s="3"/>
      <c r="O790" s="3"/>
      <c r="P790" s="3"/>
      <c r="Q790" s="3"/>
      <c r="T790" s="3"/>
      <c r="V790" s="3"/>
    </row>
    <row r="791">
      <c r="A791" s="3"/>
      <c r="B791" s="3"/>
      <c r="C791" s="3"/>
      <c r="D791" s="3"/>
      <c r="E791" s="3"/>
      <c r="F791" s="3"/>
      <c r="G791" s="3"/>
      <c r="H791" s="3"/>
      <c r="I791" s="3"/>
      <c r="J791" s="3"/>
      <c r="K791" s="3"/>
      <c r="L791" s="3"/>
      <c r="M791" s="3"/>
      <c r="N791" s="3"/>
      <c r="O791" s="3"/>
      <c r="P791" s="3"/>
      <c r="Q791" s="3"/>
      <c r="T791" s="3"/>
      <c r="V791" s="3"/>
    </row>
    <row r="792">
      <c r="A792" s="3"/>
      <c r="B792" s="3"/>
      <c r="C792" s="3"/>
      <c r="D792" s="3"/>
      <c r="E792" s="3"/>
      <c r="F792" s="3"/>
      <c r="G792" s="3"/>
      <c r="H792" s="3"/>
      <c r="I792" s="3"/>
      <c r="J792" s="3"/>
      <c r="K792" s="3"/>
      <c r="L792" s="3"/>
      <c r="M792" s="3"/>
      <c r="N792" s="3"/>
      <c r="O792" s="3"/>
      <c r="P792" s="3"/>
      <c r="Q792" s="3"/>
      <c r="T792" s="3"/>
      <c r="V792" s="3"/>
    </row>
    <row r="793">
      <c r="A793" s="3"/>
      <c r="B793" s="3"/>
      <c r="C793" s="3"/>
      <c r="D793" s="3"/>
      <c r="E793" s="3"/>
      <c r="F793" s="3"/>
      <c r="G793" s="3"/>
      <c r="H793" s="3"/>
      <c r="I793" s="3"/>
      <c r="J793" s="3"/>
      <c r="K793" s="3"/>
      <c r="L793" s="3"/>
      <c r="M793" s="3"/>
      <c r="N793" s="3"/>
      <c r="O793" s="3"/>
      <c r="P793" s="3"/>
      <c r="Q793" s="3"/>
      <c r="T793" s="3"/>
      <c r="V793" s="3"/>
    </row>
    <row r="794">
      <c r="A794" s="3"/>
      <c r="B794" s="3"/>
      <c r="C794" s="3"/>
      <c r="D794" s="3"/>
      <c r="E794" s="3"/>
      <c r="F794" s="3"/>
      <c r="G794" s="3"/>
      <c r="H794" s="3"/>
      <c r="I794" s="3"/>
      <c r="J794" s="3"/>
      <c r="K794" s="3"/>
      <c r="L794" s="3"/>
      <c r="M794" s="3"/>
      <c r="N794" s="3"/>
      <c r="O794" s="3"/>
      <c r="P794" s="3"/>
      <c r="Q794" s="3"/>
      <c r="T794" s="3"/>
      <c r="V794" s="3"/>
    </row>
    <row r="795">
      <c r="A795" s="3"/>
      <c r="B795" s="3"/>
      <c r="C795" s="3"/>
      <c r="D795" s="3"/>
      <c r="E795" s="3"/>
      <c r="F795" s="3"/>
      <c r="G795" s="3"/>
      <c r="H795" s="3"/>
      <c r="I795" s="3"/>
      <c r="J795" s="3"/>
      <c r="K795" s="3"/>
      <c r="L795" s="3"/>
      <c r="M795" s="3"/>
      <c r="N795" s="3"/>
      <c r="O795" s="3"/>
      <c r="P795" s="3"/>
      <c r="Q795" s="3"/>
      <c r="T795" s="3"/>
      <c r="V795" s="3"/>
    </row>
    <row r="796">
      <c r="A796" s="3"/>
      <c r="B796" s="3"/>
      <c r="C796" s="3"/>
      <c r="D796" s="3"/>
      <c r="E796" s="3"/>
      <c r="F796" s="3"/>
      <c r="G796" s="3"/>
      <c r="H796" s="3"/>
      <c r="I796" s="3"/>
      <c r="J796" s="3"/>
      <c r="K796" s="3"/>
      <c r="L796" s="3"/>
      <c r="M796" s="3"/>
      <c r="N796" s="3"/>
      <c r="O796" s="3"/>
      <c r="P796" s="3"/>
      <c r="Q796" s="3"/>
      <c r="T796" s="3"/>
      <c r="V796" s="3"/>
    </row>
    <row r="797">
      <c r="A797" s="3"/>
      <c r="B797" s="3"/>
      <c r="C797" s="3"/>
      <c r="D797" s="3"/>
      <c r="E797" s="3"/>
      <c r="F797" s="3"/>
      <c r="G797" s="3"/>
      <c r="H797" s="3"/>
      <c r="I797" s="3"/>
      <c r="J797" s="3"/>
      <c r="K797" s="3"/>
      <c r="L797" s="3"/>
      <c r="M797" s="3"/>
      <c r="N797" s="3"/>
      <c r="O797" s="3"/>
      <c r="P797" s="3"/>
      <c r="Q797" s="3"/>
      <c r="T797" s="3"/>
      <c r="V797" s="3"/>
    </row>
    <row r="798">
      <c r="A798" s="3"/>
      <c r="B798" s="3"/>
      <c r="C798" s="3"/>
      <c r="D798" s="3"/>
      <c r="E798" s="3"/>
      <c r="F798" s="3"/>
      <c r="G798" s="3"/>
      <c r="H798" s="3"/>
      <c r="I798" s="3"/>
      <c r="J798" s="3"/>
      <c r="K798" s="3"/>
      <c r="L798" s="3"/>
      <c r="M798" s="3"/>
      <c r="N798" s="3"/>
      <c r="O798" s="3"/>
      <c r="P798" s="3"/>
      <c r="Q798" s="3"/>
      <c r="T798" s="3"/>
      <c r="V798" s="3"/>
    </row>
    <row r="799">
      <c r="A799" s="3"/>
      <c r="B799" s="3"/>
      <c r="C799" s="3"/>
      <c r="D799" s="3"/>
      <c r="E799" s="3"/>
      <c r="F799" s="3"/>
      <c r="G799" s="3"/>
      <c r="H799" s="3"/>
      <c r="I799" s="3"/>
      <c r="J799" s="3"/>
      <c r="K799" s="3"/>
      <c r="L799" s="3"/>
      <c r="M799" s="3"/>
      <c r="N799" s="3"/>
      <c r="O799" s="3"/>
      <c r="P799" s="3"/>
      <c r="Q799" s="3"/>
      <c r="T799" s="3"/>
      <c r="V799" s="3"/>
    </row>
    <row r="800">
      <c r="A800" s="3"/>
      <c r="B800" s="3"/>
      <c r="C800" s="3"/>
      <c r="D800" s="3"/>
      <c r="E800" s="3"/>
      <c r="F800" s="3"/>
      <c r="G800" s="3"/>
      <c r="H800" s="3"/>
      <c r="I800" s="3"/>
      <c r="J800" s="3"/>
      <c r="K800" s="3"/>
      <c r="L800" s="3"/>
      <c r="M800" s="3"/>
      <c r="N800" s="3"/>
      <c r="O800" s="3"/>
      <c r="P800" s="3"/>
      <c r="Q800" s="3"/>
      <c r="T800" s="3"/>
      <c r="V800" s="3"/>
    </row>
    <row r="801">
      <c r="A801" s="3"/>
      <c r="B801" s="3"/>
      <c r="C801" s="3"/>
      <c r="D801" s="3"/>
      <c r="E801" s="3"/>
      <c r="F801" s="3"/>
      <c r="G801" s="3"/>
      <c r="H801" s="3"/>
      <c r="I801" s="3"/>
      <c r="J801" s="3"/>
      <c r="K801" s="3"/>
      <c r="L801" s="3"/>
      <c r="M801" s="3"/>
      <c r="N801" s="3"/>
      <c r="O801" s="3"/>
      <c r="P801" s="3"/>
      <c r="Q801" s="3"/>
      <c r="T801" s="3"/>
      <c r="V801" s="3"/>
    </row>
    <row r="802">
      <c r="A802" s="3"/>
      <c r="B802" s="3"/>
      <c r="C802" s="3"/>
      <c r="D802" s="3"/>
      <c r="E802" s="3"/>
      <c r="F802" s="3"/>
      <c r="G802" s="3"/>
      <c r="H802" s="3"/>
      <c r="I802" s="3"/>
      <c r="J802" s="3"/>
      <c r="K802" s="3"/>
      <c r="L802" s="3"/>
      <c r="M802" s="3"/>
      <c r="N802" s="3"/>
      <c r="O802" s="3"/>
      <c r="P802" s="3"/>
      <c r="Q802" s="3"/>
      <c r="T802" s="3"/>
      <c r="V802" s="3"/>
    </row>
    <row r="803">
      <c r="A803" s="3"/>
      <c r="B803" s="3"/>
      <c r="C803" s="3"/>
      <c r="D803" s="3"/>
      <c r="E803" s="3"/>
      <c r="F803" s="3"/>
      <c r="G803" s="3"/>
      <c r="H803" s="3"/>
      <c r="I803" s="3"/>
      <c r="J803" s="3"/>
      <c r="K803" s="3"/>
      <c r="L803" s="3"/>
      <c r="M803" s="3"/>
      <c r="N803" s="3"/>
      <c r="O803" s="3"/>
      <c r="P803" s="3"/>
      <c r="Q803" s="3"/>
      <c r="T803" s="3"/>
      <c r="V803" s="3"/>
    </row>
    <row r="804">
      <c r="A804" s="3"/>
      <c r="B804" s="3"/>
      <c r="C804" s="3"/>
      <c r="D804" s="3"/>
      <c r="E804" s="3"/>
      <c r="F804" s="3"/>
      <c r="G804" s="3"/>
      <c r="H804" s="3"/>
      <c r="I804" s="3"/>
      <c r="J804" s="3"/>
      <c r="K804" s="3"/>
      <c r="L804" s="3"/>
      <c r="M804" s="3"/>
      <c r="N804" s="3"/>
      <c r="O804" s="3"/>
      <c r="P804" s="3"/>
      <c r="Q804" s="3"/>
      <c r="T804" s="3"/>
      <c r="V804" s="3"/>
    </row>
    <row r="805">
      <c r="A805" s="3"/>
      <c r="B805" s="3"/>
      <c r="C805" s="3"/>
      <c r="D805" s="3"/>
      <c r="E805" s="3"/>
      <c r="F805" s="3"/>
      <c r="G805" s="3"/>
      <c r="H805" s="3"/>
      <c r="I805" s="3"/>
      <c r="J805" s="3"/>
      <c r="K805" s="3"/>
      <c r="L805" s="3"/>
      <c r="M805" s="3"/>
      <c r="N805" s="3"/>
      <c r="O805" s="3"/>
      <c r="P805" s="3"/>
      <c r="Q805" s="3"/>
      <c r="T805" s="3"/>
      <c r="V805" s="3"/>
    </row>
    <row r="806">
      <c r="A806" s="3"/>
      <c r="B806" s="3"/>
      <c r="C806" s="3"/>
      <c r="D806" s="3"/>
      <c r="E806" s="3"/>
      <c r="F806" s="3"/>
      <c r="G806" s="3"/>
      <c r="H806" s="3"/>
      <c r="I806" s="3"/>
      <c r="J806" s="3"/>
      <c r="K806" s="3"/>
      <c r="L806" s="3"/>
      <c r="M806" s="3"/>
      <c r="N806" s="3"/>
      <c r="O806" s="3"/>
      <c r="P806" s="3"/>
      <c r="Q806" s="3"/>
      <c r="T806" s="3"/>
      <c r="V806" s="3"/>
    </row>
    <row r="807">
      <c r="A807" s="3"/>
      <c r="B807" s="3"/>
      <c r="C807" s="3"/>
      <c r="D807" s="3"/>
      <c r="E807" s="3"/>
      <c r="F807" s="3"/>
      <c r="G807" s="3"/>
      <c r="H807" s="3"/>
      <c r="I807" s="3"/>
      <c r="J807" s="3"/>
      <c r="K807" s="3"/>
      <c r="L807" s="3"/>
      <c r="M807" s="3"/>
      <c r="N807" s="3"/>
      <c r="O807" s="3"/>
      <c r="P807" s="3"/>
      <c r="Q807" s="3"/>
      <c r="T807" s="3"/>
      <c r="V807" s="3"/>
    </row>
    <row r="808">
      <c r="A808" s="3"/>
      <c r="B808" s="3"/>
      <c r="C808" s="3"/>
      <c r="D808" s="3"/>
      <c r="E808" s="3"/>
      <c r="F808" s="3"/>
      <c r="G808" s="3"/>
      <c r="H808" s="3"/>
      <c r="I808" s="3"/>
      <c r="J808" s="3"/>
      <c r="K808" s="3"/>
      <c r="L808" s="3"/>
      <c r="M808" s="3"/>
      <c r="N808" s="3"/>
      <c r="O808" s="3"/>
      <c r="P808" s="3"/>
      <c r="Q808" s="3"/>
      <c r="T808" s="3"/>
      <c r="V808" s="3"/>
    </row>
    <row r="809">
      <c r="A809" s="3"/>
      <c r="B809" s="3"/>
      <c r="C809" s="3"/>
      <c r="D809" s="3"/>
      <c r="E809" s="3"/>
      <c r="F809" s="3"/>
      <c r="G809" s="3"/>
      <c r="H809" s="3"/>
      <c r="I809" s="3"/>
      <c r="J809" s="3"/>
      <c r="K809" s="3"/>
      <c r="L809" s="3"/>
      <c r="M809" s="3"/>
      <c r="N809" s="3"/>
      <c r="O809" s="3"/>
      <c r="P809" s="3"/>
      <c r="Q809" s="3"/>
      <c r="T809" s="3"/>
      <c r="V809" s="3"/>
    </row>
    <row r="810">
      <c r="A810" s="3"/>
      <c r="B810" s="3"/>
      <c r="C810" s="3"/>
      <c r="D810" s="3"/>
      <c r="E810" s="3"/>
      <c r="F810" s="3"/>
      <c r="G810" s="3"/>
      <c r="H810" s="3"/>
      <c r="I810" s="3"/>
      <c r="J810" s="3"/>
      <c r="K810" s="3"/>
      <c r="L810" s="3"/>
      <c r="M810" s="3"/>
      <c r="N810" s="3"/>
      <c r="O810" s="3"/>
      <c r="P810" s="3"/>
      <c r="Q810" s="3"/>
      <c r="T810" s="3"/>
      <c r="V810" s="3"/>
    </row>
    <row r="811">
      <c r="A811" s="3"/>
      <c r="B811" s="3"/>
      <c r="C811" s="3"/>
      <c r="D811" s="3"/>
      <c r="E811" s="3"/>
      <c r="F811" s="3"/>
      <c r="G811" s="3"/>
      <c r="H811" s="3"/>
      <c r="I811" s="3"/>
      <c r="J811" s="3"/>
      <c r="K811" s="3"/>
      <c r="L811" s="3"/>
      <c r="M811" s="3"/>
      <c r="N811" s="3"/>
      <c r="O811" s="3"/>
      <c r="P811" s="3"/>
      <c r="Q811" s="3"/>
      <c r="T811" s="3"/>
      <c r="V811" s="3"/>
    </row>
    <row r="812">
      <c r="A812" s="3"/>
      <c r="B812" s="3"/>
      <c r="C812" s="3"/>
      <c r="D812" s="3"/>
      <c r="E812" s="3"/>
      <c r="F812" s="3"/>
      <c r="G812" s="3"/>
      <c r="H812" s="3"/>
      <c r="I812" s="3"/>
      <c r="J812" s="3"/>
      <c r="K812" s="3"/>
      <c r="L812" s="3"/>
      <c r="M812" s="3"/>
      <c r="N812" s="3"/>
      <c r="O812" s="3"/>
      <c r="P812" s="3"/>
      <c r="Q812" s="3"/>
      <c r="T812" s="3"/>
      <c r="V812" s="3"/>
    </row>
    <row r="813">
      <c r="A813" s="3"/>
      <c r="B813" s="3"/>
      <c r="C813" s="3"/>
      <c r="D813" s="3"/>
      <c r="E813" s="3"/>
      <c r="F813" s="3"/>
      <c r="G813" s="3"/>
      <c r="H813" s="3"/>
      <c r="I813" s="3"/>
      <c r="J813" s="3"/>
      <c r="K813" s="3"/>
      <c r="L813" s="3"/>
      <c r="M813" s="3"/>
      <c r="N813" s="3"/>
      <c r="O813" s="3"/>
      <c r="P813" s="3"/>
      <c r="Q813" s="3"/>
      <c r="T813" s="3"/>
      <c r="V813" s="3"/>
    </row>
    <row r="814">
      <c r="A814" s="3"/>
      <c r="B814" s="3"/>
      <c r="C814" s="3"/>
      <c r="D814" s="3"/>
      <c r="E814" s="3"/>
      <c r="F814" s="3"/>
      <c r="G814" s="3"/>
      <c r="H814" s="3"/>
      <c r="I814" s="3"/>
      <c r="J814" s="3"/>
      <c r="K814" s="3"/>
      <c r="L814" s="3"/>
      <c r="M814" s="3"/>
      <c r="N814" s="3"/>
      <c r="O814" s="3"/>
      <c r="P814" s="3"/>
      <c r="Q814" s="3"/>
      <c r="T814" s="3"/>
      <c r="V814" s="3"/>
    </row>
    <row r="815">
      <c r="A815" s="3"/>
      <c r="B815" s="3"/>
      <c r="C815" s="3"/>
      <c r="D815" s="3"/>
      <c r="E815" s="3"/>
      <c r="F815" s="3"/>
      <c r="G815" s="3"/>
      <c r="H815" s="3"/>
      <c r="I815" s="3"/>
      <c r="J815" s="3"/>
      <c r="K815" s="3"/>
      <c r="L815" s="3"/>
      <c r="M815" s="3"/>
      <c r="N815" s="3"/>
      <c r="O815" s="3"/>
      <c r="P815" s="3"/>
      <c r="Q815" s="3"/>
      <c r="T815" s="3"/>
      <c r="V815" s="3"/>
    </row>
    <row r="816">
      <c r="A816" s="3"/>
      <c r="B816" s="3"/>
      <c r="C816" s="3"/>
      <c r="D816" s="3"/>
      <c r="E816" s="3"/>
      <c r="F816" s="3"/>
      <c r="G816" s="3"/>
      <c r="H816" s="3"/>
      <c r="I816" s="3"/>
      <c r="J816" s="3"/>
      <c r="K816" s="3"/>
      <c r="L816" s="3"/>
      <c r="M816" s="3"/>
      <c r="N816" s="3"/>
      <c r="O816" s="3"/>
      <c r="P816" s="3"/>
      <c r="Q816" s="3"/>
      <c r="T816" s="3"/>
      <c r="V816" s="3"/>
    </row>
    <row r="817">
      <c r="A817" s="3"/>
      <c r="B817" s="3"/>
      <c r="C817" s="3"/>
      <c r="D817" s="3"/>
      <c r="E817" s="3"/>
      <c r="F817" s="3"/>
      <c r="G817" s="3"/>
      <c r="H817" s="3"/>
      <c r="I817" s="3"/>
      <c r="J817" s="3"/>
      <c r="K817" s="3"/>
      <c r="L817" s="3"/>
      <c r="M817" s="3"/>
      <c r="N817" s="3"/>
      <c r="O817" s="3"/>
      <c r="P817" s="3"/>
      <c r="Q817" s="3"/>
      <c r="T817" s="3"/>
      <c r="V817" s="3"/>
    </row>
    <row r="818">
      <c r="A818" s="3"/>
      <c r="B818" s="3"/>
      <c r="C818" s="3"/>
      <c r="D818" s="3"/>
      <c r="E818" s="3"/>
      <c r="F818" s="3"/>
      <c r="G818" s="3"/>
      <c r="H818" s="3"/>
      <c r="I818" s="3"/>
      <c r="J818" s="3"/>
      <c r="K818" s="3"/>
      <c r="L818" s="3"/>
      <c r="M818" s="3"/>
      <c r="N818" s="3"/>
      <c r="O818" s="3"/>
      <c r="P818" s="3"/>
      <c r="Q818" s="3"/>
      <c r="T818" s="3"/>
      <c r="V818" s="3"/>
    </row>
    <row r="819">
      <c r="A819" s="3"/>
      <c r="B819" s="3"/>
      <c r="C819" s="3"/>
      <c r="D819" s="3"/>
      <c r="E819" s="3"/>
      <c r="F819" s="3"/>
      <c r="G819" s="3"/>
      <c r="H819" s="3"/>
      <c r="I819" s="3"/>
      <c r="J819" s="3"/>
      <c r="K819" s="3"/>
      <c r="L819" s="3"/>
      <c r="M819" s="3"/>
      <c r="N819" s="3"/>
      <c r="O819" s="3"/>
      <c r="P819" s="3"/>
      <c r="Q819" s="3"/>
      <c r="T819" s="3"/>
      <c r="V819" s="3"/>
    </row>
    <row r="820">
      <c r="A820" s="3"/>
      <c r="B820" s="3"/>
      <c r="C820" s="3"/>
      <c r="D820" s="3"/>
      <c r="E820" s="3"/>
      <c r="F820" s="3"/>
      <c r="G820" s="3"/>
      <c r="H820" s="3"/>
      <c r="I820" s="3"/>
      <c r="J820" s="3"/>
      <c r="K820" s="3"/>
      <c r="L820" s="3"/>
      <c r="M820" s="3"/>
      <c r="N820" s="3"/>
      <c r="O820" s="3"/>
      <c r="P820" s="3"/>
      <c r="Q820" s="3"/>
      <c r="T820" s="3"/>
      <c r="V820" s="3"/>
    </row>
    <row r="821">
      <c r="A821" s="3"/>
      <c r="B821" s="3"/>
      <c r="C821" s="3"/>
      <c r="D821" s="3"/>
      <c r="E821" s="3"/>
      <c r="F821" s="3"/>
      <c r="G821" s="3"/>
      <c r="H821" s="3"/>
      <c r="I821" s="3"/>
      <c r="J821" s="3"/>
      <c r="K821" s="3"/>
      <c r="L821" s="3"/>
      <c r="M821" s="3"/>
      <c r="N821" s="3"/>
      <c r="O821" s="3"/>
      <c r="P821" s="3"/>
      <c r="Q821" s="3"/>
      <c r="T821" s="3"/>
      <c r="V821" s="3"/>
    </row>
    <row r="822">
      <c r="A822" s="3"/>
      <c r="B822" s="3"/>
      <c r="C822" s="3"/>
      <c r="D822" s="3"/>
      <c r="E822" s="3"/>
      <c r="F822" s="3"/>
      <c r="G822" s="3"/>
      <c r="H822" s="3"/>
      <c r="I822" s="3"/>
      <c r="J822" s="3"/>
      <c r="K822" s="3"/>
      <c r="L822" s="3"/>
      <c r="M822" s="3"/>
      <c r="N822" s="3"/>
      <c r="O822" s="3"/>
      <c r="P822" s="3"/>
      <c r="Q822" s="3"/>
      <c r="T822" s="3"/>
      <c r="V822" s="3"/>
    </row>
    <row r="823">
      <c r="A823" s="3"/>
      <c r="B823" s="3"/>
      <c r="C823" s="3"/>
      <c r="D823" s="3"/>
      <c r="E823" s="3"/>
      <c r="F823" s="3"/>
      <c r="G823" s="3"/>
      <c r="H823" s="3"/>
      <c r="I823" s="3"/>
      <c r="J823" s="3"/>
      <c r="K823" s="3"/>
      <c r="L823" s="3"/>
      <c r="M823" s="3"/>
      <c r="N823" s="3"/>
      <c r="O823" s="3"/>
      <c r="P823" s="3"/>
      <c r="Q823" s="3"/>
      <c r="T823" s="3"/>
      <c r="V823" s="3"/>
    </row>
    <row r="824">
      <c r="A824" s="3"/>
      <c r="B824" s="3"/>
      <c r="C824" s="3"/>
      <c r="D824" s="3"/>
      <c r="E824" s="3"/>
      <c r="F824" s="3"/>
      <c r="G824" s="3"/>
      <c r="H824" s="3"/>
      <c r="I824" s="3"/>
      <c r="J824" s="3"/>
      <c r="K824" s="3"/>
      <c r="L824" s="3"/>
      <c r="M824" s="3"/>
      <c r="N824" s="3"/>
      <c r="O824" s="3"/>
      <c r="P824" s="3"/>
      <c r="Q824" s="3"/>
      <c r="T824" s="3"/>
      <c r="V824" s="3"/>
    </row>
    <row r="825">
      <c r="A825" s="3"/>
      <c r="B825" s="3"/>
      <c r="C825" s="3"/>
      <c r="D825" s="3"/>
      <c r="E825" s="3"/>
      <c r="F825" s="3"/>
      <c r="G825" s="3"/>
      <c r="H825" s="3"/>
      <c r="I825" s="3"/>
      <c r="J825" s="3"/>
      <c r="K825" s="3"/>
      <c r="L825" s="3"/>
      <c r="M825" s="3"/>
      <c r="N825" s="3"/>
      <c r="O825" s="3"/>
      <c r="P825" s="3"/>
      <c r="Q825" s="3"/>
      <c r="T825" s="3"/>
      <c r="V825" s="3"/>
    </row>
    <row r="826">
      <c r="A826" s="3"/>
      <c r="B826" s="3"/>
      <c r="C826" s="3"/>
      <c r="D826" s="3"/>
      <c r="E826" s="3"/>
      <c r="F826" s="3"/>
      <c r="G826" s="3"/>
      <c r="H826" s="3"/>
      <c r="I826" s="3"/>
      <c r="J826" s="3"/>
      <c r="K826" s="3"/>
      <c r="L826" s="3"/>
      <c r="M826" s="3"/>
      <c r="N826" s="3"/>
      <c r="O826" s="3"/>
      <c r="P826" s="3"/>
      <c r="Q826" s="3"/>
      <c r="T826" s="3"/>
      <c r="V826" s="3"/>
    </row>
    <row r="827">
      <c r="A827" s="3"/>
      <c r="B827" s="3"/>
      <c r="C827" s="3"/>
      <c r="D827" s="3"/>
      <c r="E827" s="3"/>
      <c r="F827" s="3"/>
      <c r="G827" s="3"/>
      <c r="H827" s="3"/>
      <c r="I827" s="3"/>
      <c r="J827" s="3"/>
      <c r="K827" s="3"/>
      <c r="L827" s="3"/>
      <c r="M827" s="3"/>
      <c r="N827" s="3"/>
      <c r="O827" s="3"/>
      <c r="P827" s="3"/>
      <c r="Q827" s="3"/>
      <c r="T827" s="3"/>
      <c r="V827" s="3"/>
    </row>
    <row r="828">
      <c r="A828" s="3"/>
      <c r="B828" s="3"/>
      <c r="C828" s="3"/>
      <c r="D828" s="3"/>
      <c r="E828" s="3"/>
      <c r="F828" s="3"/>
      <c r="G828" s="3"/>
      <c r="H828" s="3"/>
      <c r="I828" s="3"/>
      <c r="J828" s="3"/>
      <c r="K828" s="3"/>
      <c r="L828" s="3"/>
      <c r="M828" s="3"/>
      <c r="N828" s="3"/>
      <c r="O828" s="3"/>
      <c r="P828" s="3"/>
      <c r="Q828" s="3"/>
      <c r="T828" s="3"/>
      <c r="V828" s="3"/>
    </row>
    <row r="829">
      <c r="A829" s="3"/>
      <c r="B829" s="3"/>
      <c r="C829" s="3"/>
      <c r="D829" s="3"/>
      <c r="E829" s="3"/>
      <c r="F829" s="3"/>
      <c r="G829" s="3"/>
      <c r="H829" s="3"/>
      <c r="I829" s="3"/>
      <c r="J829" s="3"/>
      <c r="K829" s="3"/>
      <c r="L829" s="3"/>
      <c r="M829" s="3"/>
      <c r="N829" s="3"/>
      <c r="O829" s="3"/>
      <c r="P829" s="3"/>
      <c r="Q829" s="3"/>
      <c r="T829" s="3"/>
      <c r="V829" s="3"/>
    </row>
    <row r="830">
      <c r="A830" s="3"/>
      <c r="B830" s="3"/>
      <c r="C830" s="3"/>
      <c r="D830" s="3"/>
      <c r="E830" s="3"/>
      <c r="F830" s="3"/>
      <c r="G830" s="3"/>
      <c r="H830" s="3"/>
      <c r="I830" s="3"/>
      <c r="J830" s="3"/>
      <c r="K830" s="3"/>
      <c r="L830" s="3"/>
      <c r="M830" s="3"/>
      <c r="N830" s="3"/>
      <c r="O830" s="3"/>
      <c r="P830" s="3"/>
      <c r="Q830" s="3"/>
      <c r="T830" s="3"/>
      <c r="V830" s="3"/>
    </row>
    <row r="831">
      <c r="A831" s="3"/>
      <c r="B831" s="3"/>
      <c r="C831" s="3"/>
      <c r="D831" s="3"/>
      <c r="E831" s="3"/>
      <c r="F831" s="3"/>
      <c r="G831" s="3"/>
      <c r="H831" s="3"/>
      <c r="I831" s="3"/>
      <c r="J831" s="3"/>
      <c r="K831" s="3"/>
      <c r="L831" s="3"/>
      <c r="M831" s="3"/>
      <c r="N831" s="3"/>
      <c r="O831" s="3"/>
      <c r="P831" s="3"/>
      <c r="Q831" s="3"/>
      <c r="T831" s="3"/>
      <c r="V831" s="3"/>
    </row>
    <row r="832">
      <c r="A832" s="3"/>
      <c r="B832" s="3"/>
      <c r="C832" s="3"/>
      <c r="D832" s="3"/>
      <c r="E832" s="3"/>
      <c r="F832" s="3"/>
      <c r="G832" s="3"/>
      <c r="H832" s="3"/>
      <c r="I832" s="3"/>
      <c r="J832" s="3"/>
      <c r="K832" s="3"/>
      <c r="L832" s="3"/>
      <c r="M832" s="3"/>
      <c r="N832" s="3"/>
      <c r="O832" s="3"/>
      <c r="P832" s="3"/>
      <c r="Q832" s="3"/>
      <c r="T832" s="3"/>
      <c r="V832" s="3"/>
    </row>
    <row r="833">
      <c r="A833" s="3"/>
      <c r="B833" s="3"/>
      <c r="C833" s="3"/>
      <c r="D833" s="3"/>
      <c r="E833" s="3"/>
      <c r="F833" s="3"/>
      <c r="G833" s="3"/>
      <c r="H833" s="3"/>
      <c r="I833" s="3"/>
      <c r="J833" s="3"/>
      <c r="K833" s="3"/>
      <c r="L833" s="3"/>
      <c r="M833" s="3"/>
      <c r="N833" s="3"/>
      <c r="O833" s="3"/>
      <c r="P833" s="3"/>
      <c r="Q833" s="3"/>
      <c r="T833" s="3"/>
      <c r="V833" s="3"/>
    </row>
    <row r="834">
      <c r="A834" s="3"/>
      <c r="B834" s="3"/>
      <c r="C834" s="3"/>
      <c r="D834" s="3"/>
      <c r="E834" s="3"/>
      <c r="F834" s="3"/>
      <c r="G834" s="3"/>
      <c r="H834" s="3"/>
      <c r="I834" s="3"/>
      <c r="J834" s="3"/>
      <c r="K834" s="3"/>
      <c r="L834" s="3"/>
      <c r="M834" s="3"/>
      <c r="N834" s="3"/>
      <c r="O834" s="3"/>
      <c r="P834" s="3"/>
      <c r="Q834" s="3"/>
      <c r="T834" s="3"/>
      <c r="V834" s="3"/>
    </row>
    <row r="835">
      <c r="A835" s="3"/>
      <c r="B835" s="3"/>
      <c r="C835" s="3"/>
      <c r="D835" s="3"/>
      <c r="E835" s="3"/>
      <c r="F835" s="3"/>
      <c r="G835" s="3"/>
      <c r="H835" s="3"/>
      <c r="I835" s="3"/>
      <c r="J835" s="3"/>
      <c r="K835" s="3"/>
      <c r="L835" s="3"/>
      <c r="M835" s="3"/>
      <c r="N835" s="3"/>
      <c r="O835" s="3"/>
      <c r="P835" s="3"/>
      <c r="Q835" s="3"/>
      <c r="T835" s="3"/>
      <c r="V835" s="3"/>
    </row>
    <row r="836">
      <c r="A836" s="3"/>
      <c r="B836" s="3"/>
      <c r="C836" s="3"/>
      <c r="D836" s="3"/>
      <c r="E836" s="3"/>
      <c r="F836" s="3"/>
      <c r="G836" s="3"/>
      <c r="H836" s="3"/>
      <c r="I836" s="3"/>
      <c r="J836" s="3"/>
      <c r="K836" s="3"/>
      <c r="L836" s="3"/>
      <c r="M836" s="3"/>
      <c r="N836" s="3"/>
      <c r="O836" s="3"/>
      <c r="P836" s="3"/>
      <c r="Q836" s="3"/>
      <c r="T836" s="3"/>
      <c r="V836" s="3"/>
    </row>
    <row r="837">
      <c r="A837" s="3"/>
      <c r="B837" s="3"/>
      <c r="C837" s="3"/>
      <c r="D837" s="3"/>
      <c r="E837" s="3"/>
      <c r="F837" s="3"/>
      <c r="G837" s="3"/>
      <c r="H837" s="3"/>
      <c r="I837" s="3"/>
      <c r="J837" s="3"/>
      <c r="K837" s="3"/>
      <c r="L837" s="3"/>
      <c r="M837" s="3"/>
      <c r="N837" s="3"/>
      <c r="O837" s="3"/>
      <c r="P837" s="3"/>
      <c r="Q837" s="3"/>
      <c r="T837" s="3"/>
      <c r="V837" s="3"/>
    </row>
    <row r="838">
      <c r="A838" s="3"/>
      <c r="B838" s="3"/>
      <c r="C838" s="3"/>
      <c r="D838" s="3"/>
      <c r="E838" s="3"/>
      <c r="F838" s="3"/>
      <c r="G838" s="3"/>
      <c r="H838" s="3"/>
      <c r="I838" s="3"/>
      <c r="J838" s="3"/>
      <c r="K838" s="3"/>
      <c r="L838" s="3"/>
      <c r="M838" s="3"/>
      <c r="N838" s="3"/>
      <c r="O838" s="3"/>
      <c r="P838" s="3"/>
      <c r="Q838" s="3"/>
      <c r="T838" s="3"/>
      <c r="V838" s="3"/>
    </row>
    <row r="839">
      <c r="A839" s="3"/>
      <c r="B839" s="3"/>
      <c r="C839" s="3"/>
      <c r="D839" s="3"/>
      <c r="E839" s="3"/>
      <c r="F839" s="3"/>
      <c r="G839" s="3"/>
      <c r="H839" s="3"/>
      <c r="I839" s="3"/>
      <c r="J839" s="3"/>
      <c r="K839" s="3"/>
      <c r="L839" s="3"/>
      <c r="M839" s="3"/>
      <c r="N839" s="3"/>
      <c r="O839" s="3"/>
      <c r="P839" s="3"/>
      <c r="Q839" s="3"/>
      <c r="T839" s="3"/>
      <c r="V839" s="3"/>
    </row>
    <row r="840">
      <c r="A840" s="3"/>
      <c r="B840" s="3"/>
      <c r="C840" s="3"/>
      <c r="D840" s="3"/>
      <c r="E840" s="3"/>
      <c r="F840" s="3"/>
      <c r="G840" s="3"/>
      <c r="H840" s="3"/>
      <c r="I840" s="3"/>
      <c r="J840" s="3"/>
      <c r="K840" s="3"/>
      <c r="L840" s="3"/>
      <c r="M840" s="3"/>
      <c r="N840" s="3"/>
      <c r="O840" s="3"/>
      <c r="P840" s="3"/>
      <c r="Q840" s="3"/>
      <c r="T840" s="3"/>
      <c r="V840" s="3"/>
    </row>
    <row r="841">
      <c r="A841" s="3"/>
      <c r="B841" s="3"/>
      <c r="C841" s="3"/>
      <c r="D841" s="3"/>
      <c r="E841" s="3"/>
      <c r="F841" s="3"/>
      <c r="G841" s="3"/>
      <c r="H841" s="3"/>
      <c r="I841" s="3"/>
      <c r="J841" s="3"/>
      <c r="K841" s="3"/>
      <c r="L841" s="3"/>
      <c r="M841" s="3"/>
      <c r="N841" s="3"/>
      <c r="O841" s="3"/>
      <c r="P841" s="3"/>
      <c r="Q841" s="3"/>
      <c r="T841" s="3"/>
      <c r="V841" s="3"/>
    </row>
    <row r="842">
      <c r="A842" s="3"/>
      <c r="B842" s="3"/>
      <c r="C842" s="3"/>
      <c r="D842" s="3"/>
      <c r="E842" s="3"/>
      <c r="F842" s="3"/>
      <c r="G842" s="3"/>
      <c r="H842" s="3"/>
      <c r="I842" s="3"/>
      <c r="J842" s="3"/>
      <c r="K842" s="3"/>
      <c r="L842" s="3"/>
      <c r="M842" s="3"/>
      <c r="N842" s="3"/>
      <c r="O842" s="3"/>
      <c r="P842" s="3"/>
      <c r="Q842" s="3"/>
      <c r="T842" s="3"/>
      <c r="V842" s="3"/>
    </row>
    <row r="843">
      <c r="A843" s="3"/>
      <c r="B843" s="3"/>
      <c r="C843" s="3"/>
      <c r="D843" s="3"/>
      <c r="E843" s="3"/>
      <c r="F843" s="3"/>
      <c r="G843" s="3"/>
      <c r="H843" s="3"/>
      <c r="I843" s="3"/>
      <c r="J843" s="3"/>
      <c r="K843" s="3"/>
      <c r="L843" s="3"/>
      <c r="M843" s="3"/>
      <c r="N843" s="3"/>
      <c r="O843" s="3"/>
      <c r="P843" s="3"/>
      <c r="Q843" s="3"/>
      <c r="T843" s="3"/>
      <c r="V843" s="3"/>
    </row>
    <row r="844">
      <c r="A844" s="3"/>
      <c r="B844" s="3"/>
      <c r="C844" s="3"/>
      <c r="D844" s="3"/>
      <c r="E844" s="3"/>
      <c r="F844" s="3"/>
      <c r="G844" s="3"/>
      <c r="H844" s="3"/>
      <c r="I844" s="3"/>
      <c r="J844" s="3"/>
      <c r="K844" s="3"/>
      <c r="L844" s="3"/>
      <c r="M844" s="3"/>
      <c r="N844" s="3"/>
      <c r="O844" s="3"/>
      <c r="P844" s="3"/>
      <c r="Q844" s="3"/>
      <c r="T844" s="3"/>
      <c r="V844" s="3"/>
    </row>
    <row r="845">
      <c r="A845" s="3"/>
      <c r="B845" s="3"/>
      <c r="C845" s="3"/>
      <c r="D845" s="3"/>
      <c r="E845" s="3"/>
      <c r="F845" s="3"/>
      <c r="G845" s="3"/>
      <c r="H845" s="3"/>
      <c r="I845" s="3"/>
      <c r="J845" s="3"/>
      <c r="K845" s="3"/>
      <c r="L845" s="3"/>
      <c r="M845" s="3"/>
      <c r="N845" s="3"/>
      <c r="O845" s="3"/>
      <c r="P845" s="3"/>
      <c r="Q845" s="3"/>
      <c r="T845" s="3"/>
      <c r="V845" s="3"/>
    </row>
    <row r="846">
      <c r="A846" s="3"/>
      <c r="B846" s="3"/>
      <c r="C846" s="3"/>
      <c r="D846" s="3"/>
      <c r="E846" s="3"/>
      <c r="F846" s="3"/>
      <c r="G846" s="3"/>
      <c r="H846" s="3"/>
      <c r="I846" s="3"/>
      <c r="J846" s="3"/>
      <c r="K846" s="3"/>
      <c r="L846" s="3"/>
      <c r="M846" s="3"/>
      <c r="N846" s="3"/>
      <c r="O846" s="3"/>
      <c r="P846" s="3"/>
      <c r="Q846" s="3"/>
      <c r="T846" s="3"/>
      <c r="V846" s="3"/>
    </row>
    <row r="847">
      <c r="A847" s="3"/>
      <c r="B847" s="3"/>
      <c r="C847" s="3"/>
      <c r="D847" s="3"/>
      <c r="E847" s="3"/>
      <c r="F847" s="3"/>
      <c r="G847" s="3"/>
      <c r="H847" s="3"/>
      <c r="I847" s="3"/>
      <c r="J847" s="3"/>
      <c r="K847" s="3"/>
      <c r="L847" s="3"/>
      <c r="M847" s="3"/>
      <c r="N847" s="3"/>
      <c r="O847" s="3"/>
      <c r="P847" s="3"/>
      <c r="Q847" s="3"/>
      <c r="T847" s="3"/>
      <c r="V847" s="3"/>
    </row>
    <row r="848">
      <c r="A848" s="3"/>
      <c r="B848" s="3"/>
      <c r="C848" s="3"/>
      <c r="D848" s="3"/>
      <c r="E848" s="3"/>
      <c r="F848" s="3"/>
      <c r="G848" s="3"/>
      <c r="H848" s="3"/>
      <c r="I848" s="3"/>
      <c r="J848" s="3"/>
      <c r="K848" s="3"/>
      <c r="L848" s="3"/>
      <c r="M848" s="3"/>
      <c r="N848" s="3"/>
      <c r="O848" s="3"/>
      <c r="P848" s="3"/>
      <c r="Q848" s="3"/>
      <c r="T848" s="3"/>
      <c r="V848" s="3"/>
    </row>
    <row r="849">
      <c r="A849" s="3"/>
      <c r="B849" s="3"/>
      <c r="C849" s="3"/>
      <c r="D849" s="3"/>
      <c r="E849" s="3"/>
      <c r="F849" s="3"/>
      <c r="G849" s="3"/>
      <c r="H849" s="3"/>
      <c r="I849" s="3"/>
      <c r="J849" s="3"/>
      <c r="K849" s="3"/>
      <c r="L849" s="3"/>
      <c r="M849" s="3"/>
      <c r="N849" s="3"/>
      <c r="O849" s="3"/>
      <c r="P849" s="3"/>
      <c r="Q849" s="3"/>
      <c r="T849" s="3"/>
      <c r="V849" s="3"/>
    </row>
    <row r="850">
      <c r="A850" s="3"/>
      <c r="B850" s="3"/>
      <c r="C850" s="3"/>
      <c r="D850" s="3"/>
      <c r="E850" s="3"/>
      <c r="F850" s="3"/>
      <c r="G850" s="3"/>
      <c r="H850" s="3"/>
      <c r="I850" s="3"/>
      <c r="J850" s="3"/>
      <c r="K850" s="3"/>
      <c r="L850" s="3"/>
      <c r="M850" s="3"/>
      <c r="N850" s="3"/>
      <c r="O850" s="3"/>
      <c r="P850" s="3"/>
      <c r="Q850" s="3"/>
      <c r="T850" s="3"/>
      <c r="V850" s="3"/>
    </row>
    <row r="851">
      <c r="A851" s="3"/>
      <c r="B851" s="3"/>
      <c r="C851" s="3"/>
      <c r="D851" s="3"/>
      <c r="E851" s="3"/>
      <c r="F851" s="3"/>
      <c r="G851" s="3"/>
      <c r="H851" s="3"/>
      <c r="I851" s="3"/>
      <c r="J851" s="3"/>
      <c r="K851" s="3"/>
      <c r="L851" s="3"/>
      <c r="M851" s="3"/>
      <c r="N851" s="3"/>
      <c r="O851" s="3"/>
      <c r="P851" s="3"/>
      <c r="Q851" s="3"/>
      <c r="T851" s="3"/>
      <c r="V851" s="3"/>
    </row>
    <row r="852">
      <c r="A852" s="3"/>
      <c r="B852" s="3"/>
      <c r="C852" s="3"/>
      <c r="D852" s="3"/>
      <c r="E852" s="3"/>
      <c r="F852" s="3"/>
      <c r="G852" s="3"/>
      <c r="H852" s="3"/>
      <c r="I852" s="3"/>
      <c r="J852" s="3"/>
      <c r="K852" s="3"/>
      <c r="L852" s="3"/>
      <c r="M852" s="3"/>
      <c r="N852" s="3"/>
      <c r="O852" s="3"/>
      <c r="P852" s="3"/>
      <c r="Q852" s="3"/>
      <c r="T852" s="3"/>
      <c r="V852" s="3"/>
    </row>
    <row r="853">
      <c r="A853" s="3"/>
      <c r="B853" s="3"/>
      <c r="C853" s="3"/>
      <c r="D853" s="3"/>
      <c r="E853" s="3"/>
      <c r="F853" s="3"/>
      <c r="G853" s="3"/>
      <c r="H853" s="3"/>
      <c r="I853" s="3"/>
      <c r="J853" s="3"/>
      <c r="K853" s="3"/>
      <c r="L853" s="3"/>
      <c r="M853" s="3"/>
      <c r="N853" s="3"/>
      <c r="O853" s="3"/>
      <c r="P853" s="3"/>
      <c r="Q853" s="3"/>
      <c r="T853" s="3"/>
      <c r="V853" s="3"/>
    </row>
    <row r="854">
      <c r="A854" s="3"/>
      <c r="B854" s="3"/>
      <c r="C854" s="3"/>
      <c r="D854" s="3"/>
      <c r="E854" s="3"/>
      <c r="F854" s="3"/>
      <c r="G854" s="3"/>
      <c r="H854" s="3"/>
      <c r="I854" s="3"/>
      <c r="J854" s="3"/>
      <c r="K854" s="3"/>
      <c r="L854" s="3"/>
      <c r="M854" s="3"/>
      <c r="N854" s="3"/>
      <c r="O854" s="3"/>
      <c r="P854" s="3"/>
      <c r="Q854" s="3"/>
      <c r="T854" s="3"/>
      <c r="V854" s="3"/>
    </row>
    <row r="855">
      <c r="A855" s="3"/>
      <c r="B855" s="3"/>
      <c r="C855" s="3"/>
      <c r="D855" s="3"/>
      <c r="E855" s="3"/>
      <c r="F855" s="3"/>
      <c r="G855" s="3"/>
      <c r="H855" s="3"/>
      <c r="I855" s="3"/>
      <c r="J855" s="3"/>
      <c r="K855" s="3"/>
      <c r="L855" s="3"/>
      <c r="M855" s="3"/>
      <c r="N855" s="3"/>
      <c r="O855" s="3"/>
      <c r="P855" s="3"/>
      <c r="Q855" s="3"/>
      <c r="T855" s="3"/>
      <c r="V855" s="3"/>
    </row>
    <row r="856">
      <c r="A856" s="3"/>
      <c r="B856" s="3"/>
      <c r="C856" s="3"/>
      <c r="D856" s="3"/>
      <c r="E856" s="3"/>
      <c r="F856" s="3"/>
      <c r="G856" s="3"/>
      <c r="H856" s="3"/>
      <c r="I856" s="3"/>
      <c r="J856" s="3"/>
      <c r="K856" s="3"/>
      <c r="L856" s="3"/>
      <c r="M856" s="3"/>
      <c r="N856" s="3"/>
      <c r="O856" s="3"/>
      <c r="P856" s="3"/>
      <c r="Q856" s="3"/>
      <c r="T856" s="3"/>
      <c r="V856" s="3"/>
    </row>
    <row r="857">
      <c r="A857" s="3"/>
      <c r="B857" s="3"/>
      <c r="C857" s="3"/>
      <c r="D857" s="3"/>
      <c r="E857" s="3"/>
      <c r="F857" s="3"/>
      <c r="G857" s="3"/>
      <c r="H857" s="3"/>
      <c r="I857" s="3"/>
      <c r="J857" s="3"/>
      <c r="K857" s="3"/>
      <c r="L857" s="3"/>
      <c r="M857" s="3"/>
      <c r="N857" s="3"/>
      <c r="O857" s="3"/>
      <c r="P857" s="3"/>
      <c r="Q857" s="3"/>
      <c r="T857" s="3"/>
      <c r="V857" s="3"/>
    </row>
    <row r="858">
      <c r="A858" s="3"/>
      <c r="B858" s="3"/>
      <c r="C858" s="3"/>
      <c r="D858" s="3"/>
      <c r="E858" s="3"/>
      <c r="F858" s="3"/>
      <c r="G858" s="3"/>
      <c r="H858" s="3"/>
      <c r="I858" s="3"/>
      <c r="J858" s="3"/>
      <c r="K858" s="3"/>
      <c r="L858" s="3"/>
      <c r="M858" s="3"/>
      <c r="N858" s="3"/>
      <c r="O858" s="3"/>
      <c r="P858" s="3"/>
      <c r="Q858" s="3"/>
      <c r="T858" s="3"/>
      <c r="V858" s="3"/>
    </row>
    <row r="859">
      <c r="A859" s="3"/>
      <c r="B859" s="3"/>
      <c r="C859" s="3"/>
      <c r="D859" s="3"/>
      <c r="E859" s="3"/>
      <c r="F859" s="3"/>
      <c r="G859" s="3"/>
      <c r="H859" s="3"/>
      <c r="I859" s="3"/>
      <c r="J859" s="3"/>
      <c r="K859" s="3"/>
      <c r="L859" s="3"/>
      <c r="M859" s="3"/>
      <c r="N859" s="3"/>
      <c r="O859" s="3"/>
      <c r="P859" s="3"/>
      <c r="Q859" s="3"/>
      <c r="T859" s="3"/>
      <c r="V859" s="3"/>
    </row>
    <row r="860">
      <c r="A860" s="3"/>
      <c r="B860" s="3"/>
      <c r="C860" s="3"/>
      <c r="D860" s="3"/>
      <c r="E860" s="3"/>
      <c r="F860" s="3"/>
      <c r="G860" s="3"/>
      <c r="H860" s="3"/>
      <c r="I860" s="3"/>
      <c r="J860" s="3"/>
      <c r="K860" s="3"/>
      <c r="L860" s="3"/>
      <c r="M860" s="3"/>
      <c r="N860" s="3"/>
      <c r="O860" s="3"/>
      <c r="P860" s="3"/>
      <c r="Q860" s="3"/>
      <c r="T860" s="3"/>
      <c r="V860" s="3"/>
    </row>
    <row r="861">
      <c r="A861" s="3"/>
      <c r="B861" s="3"/>
      <c r="C861" s="3"/>
      <c r="D861" s="3"/>
      <c r="E861" s="3"/>
      <c r="F861" s="3"/>
      <c r="G861" s="3"/>
      <c r="H861" s="3"/>
      <c r="I861" s="3"/>
      <c r="J861" s="3"/>
      <c r="K861" s="3"/>
      <c r="L861" s="3"/>
      <c r="M861" s="3"/>
      <c r="N861" s="3"/>
      <c r="O861" s="3"/>
      <c r="P861" s="3"/>
      <c r="Q861" s="3"/>
      <c r="T861" s="3"/>
      <c r="V861" s="3"/>
    </row>
    <row r="862">
      <c r="A862" s="3"/>
      <c r="B862" s="3"/>
      <c r="C862" s="3"/>
      <c r="D862" s="3"/>
      <c r="E862" s="3"/>
      <c r="F862" s="3"/>
      <c r="G862" s="3"/>
      <c r="H862" s="3"/>
      <c r="I862" s="3"/>
      <c r="J862" s="3"/>
      <c r="K862" s="3"/>
      <c r="L862" s="3"/>
      <c r="M862" s="3"/>
      <c r="N862" s="3"/>
      <c r="O862" s="3"/>
      <c r="P862" s="3"/>
      <c r="Q862" s="3"/>
      <c r="T862" s="3"/>
      <c r="V862" s="3"/>
    </row>
    <row r="863">
      <c r="A863" s="3"/>
      <c r="B863" s="3"/>
      <c r="C863" s="3"/>
      <c r="D863" s="3"/>
      <c r="E863" s="3"/>
      <c r="F863" s="3"/>
      <c r="G863" s="3"/>
      <c r="H863" s="3"/>
      <c r="I863" s="3"/>
      <c r="J863" s="3"/>
      <c r="K863" s="3"/>
      <c r="L863" s="3"/>
      <c r="M863" s="3"/>
      <c r="N863" s="3"/>
      <c r="O863" s="3"/>
      <c r="P863" s="3"/>
      <c r="Q863" s="3"/>
      <c r="T863" s="3"/>
      <c r="V863" s="3"/>
    </row>
    <row r="864">
      <c r="A864" s="3"/>
      <c r="B864" s="3"/>
      <c r="C864" s="3"/>
      <c r="D864" s="3"/>
      <c r="E864" s="3"/>
      <c r="F864" s="3"/>
      <c r="G864" s="3"/>
      <c r="H864" s="3"/>
      <c r="I864" s="3"/>
      <c r="J864" s="3"/>
      <c r="K864" s="3"/>
      <c r="L864" s="3"/>
      <c r="M864" s="3"/>
      <c r="N864" s="3"/>
      <c r="O864" s="3"/>
      <c r="P864" s="3"/>
      <c r="Q864" s="3"/>
      <c r="T864" s="3"/>
      <c r="V864" s="3"/>
    </row>
    <row r="865">
      <c r="A865" s="3"/>
      <c r="B865" s="3"/>
      <c r="C865" s="3"/>
      <c r="D865" s="3"/>
      <c r="E865" s="3"/>
      <c r="F865" s="3"/>
      <c r="G865" s="3"/>
      <c r="H865" s="3"/>
      <c r="I865" s="3"/>
      <c r="J865" s="3"/>
      <c r="K865" s="3"/>
      <c r="L865" s="3"/>
      <c r="M865" s="3"/>
      <c r="N865" s="3"/>
      <c r="O865" s="3"/>
      <c r="P865" s="3"/>
      <c r="Q865" s="3"/>
      <c r="T865" s="3"/>
      <c r="V865" s="3"/>
    </row>
    <row r="866">
      <c r="A866" s="3"/>
      <c r="B866" s="3"/>
      <c r="C866" s="3"/>
      <c r="D866" s="3"/>
      <c r="E866" s="3"/>
      <c r="F866" s="3"/>
      <c r="G866" s="3"/>
      <c r="H866" s="3"/>
      <c r="I866" s="3"/>
      <c r="J866" s="3"/>
      <c r="K866" s="3"/>
      <c r="L866" s="3"/>
      <c r="M866" s="3"/>
      <c r="N866" s="3"/>
      <c r="O866" s="3"/>
      <c r="P866" s="3"/>
      <c r="Q866" s="3"/>
      <c r="T866" s="3"/>
      <c r="V866" s="3"/>
    </row>
    <row r="867">
      <c r="A867" s="3"/>
      <c r="B867" s="3"/>
      <c r="C867" s="3"/>
      <c r="D867" s="3"/>
      <c r="E867" s="3"/>
      <c r="F867" s="3"/>
      <c r="G867" s="3"/>
      <c r="H867" s="3"/>
      <c r="I867" s="3"/>
      <c r="J867" s="3"/>
      <c r="K867" s="3"/>
      <c r="L867" s="3"/>
      <c r="M867" s="3"/>
      <c r="N867" s="3"/>
      <c r="O867" s="3"/>
      <c r="P867" s="3"/>
      <c r="Q867" s="3"/>
      <c r="T867" s="3"/>
      <c r="V867" s="3"/>
    </row>
    <row r="868">
      <c r="A868" s="3"/>
      <c r="B868" s="3"/>
      <c r="C868" s="3"/>
      <c r="D868" s="3"/>
      <c r="E868" s="3"/>
      <c r="F868" s="3"/>
      <c r="G868" s="3"/>
      <c r="H868" s="3"/>
      <c r="I868" s="3"/>
      <c r="J868" s="3"/>
      <c r="K868" s="3"/>
      <c r="L868" s="3"/>
      <c r="M868" s="3"/>
      <c r="N868" s="3"/>
      <c r="O868" s="3"/>
      <c r="P868" s="3"/>
      <c r="Q868" s="3"/>
      <c r="T868" s="3"/>
      <c r="V868" s="3"/>
    </row>
    <row r="869">
      <c r="A869" s="3"/>
      <c r="B869" s="3"/>
      <c r="C869" s="3"/>
      <c r="D869" s="3"/>
      <c r="E869" s="3"/>
      <c r="F869" s="3"/>
      <c r="G869" s="3"/>
      <c r="H869" s="3"/>
      <c r="I869" s="3"/>
      <c r="J869" s="3"/>
      <c r="K869" s="3"/>
      <c r="L869" s="3"/>
      <c r="M869" s="3"/>
      <c r="N869" s="3"/>
      <c r="O869" s="3"/>
      <c r="P869" s="3"/>
      <c r="Q869" s="3"/>
      <c r="T869" s="3"/>
      <c r="V869" s="3"/>
    </row>
    <row r="870">
      <c r="A870" s="3"/>
      <c r="B870" s="3"/>
      <c r="C870" s="3"/>
      <c r="D870" s="3"/>
      <c r="E870" s="3"/>
      <c r="F870" s="3"/>
      <c r="G870" s="3"/>
      <c r="H870" s="3"/>
      <c r="I870" s="3"/>
      <c r="J870" s="3"/>
      <c r="K870" s="3"/>
      <c r="L870" s="3"/>
      <c r="M870" s="3"/>
      <c r="N870" s="3"/>
      <c r="O870" s="3"/>
      <c r="P870" s="3"/>
      <c r="Q870" s="3"/>
      <c r="T870" s="3"/>
      <c r="V870" s="3"/>
    </row>
    <row r="871">
      <c r="A871" s="3"/>
      <c r="B871" s="3"/>
      <c r="C871" s="3"/>
      <c r="D871" s="3"/>
      <c r="E871" s="3"/>
      <c r="F871" s="3"/>
      <c r="G871" s="3"/>
      <c r="H871" s="3"/>
      <c r="I871" s="3"/>
      <c r="J871" s="3"/>
      <c r="K871" s="3"/>
      <c r="L871" s="3"/>
      <c r="M871" s="3"/>
      <c r="N871" s="3"/>
      <c r="O871" s="3"/>
      <c r="P871" s="3"/>
      <c r="Q871" s="3"/>
      <c r="T871" s="3"/>
      <c r="V871" s="3"/>
    </row>
    <row r="872">
      <c r="A872" s="3"/>
      <c r="B872" s="3"/>
      <c r="C872" s="3"/>
      <c r="D872" s="3"/>
      <c r="E872" s="3"/>
      <c r="F872" s="3"/>
      <c r="G872" s="3"/>
      <c r="H872" s="3"/>
      <c r="I872" s="3"/>
      <c r="J872" s="3"/>
      <c r="K872" s="3"/>
      <c r="L872" s="3"/>
      <c r="M872" s="3"/>
      <c r="N872" s="3"/>
      <c r="O872" s="3"/>
      <c r="P872" s="3"/>
      <c r="Q872" s="3"/>
      <c r="T872" s="3"/>
      <c r="V872" s="3"/>
    </row>
    <row r="873">
      <c r="A873" s="3"/>
      <c r="B873" s="3"/>
      <c r="C873" s="3"/>
      <c r="D873" s="3"/>
      <c r="E873" s="3"/>
      <c r="F873" s="3"/>
      <c r="G873" s="3"/>
      <c r="H873" s="3"/>
      <c r="I873" s="3"/>
      <c r="J873" s="3"/>
      <c r="K873" s="3"/>
      <c r="L873" s="3"/>
      <c r="M873" s="3"/>
      <c r="N873" s="3"/>
      <c r="O873" s="3"/>
      <c r="P873" s="3"/>
      <c r="Q873" s="3"/>
      <c r="T873" s="3"/>
      <c r="V873" s="3"/>
    </row>
    <row r="874">
      <c r="A874" s="3"/>
      <c r="B874" s="3"/>
      <c r="C874" s="3"/>
      <c r="D874" s="3"/>
      <c r="E874" s="3"/>
      <c r="F874" s="3"/>
      <c r="G874" s="3"/>
      <c r="H874" s="3"/>
      <c r="I874" s="3"/>
      <c r="J874" s="3"/>
      <c r="K874" s="3"/>
      <c r="L874" s="3"/>
      <c r="M874" s="3"/>
      <c r="N874" s="3"/>
      <c r="O874" s="3"/>
      <c r="P874" s="3"/>
      <c r="Q874" s="3"/>
      <c r="T874" s="3"/>
      <c r="V874" s="3"/>
    </row>
    <row r="875">
      <c r="A875" s="3"/>
      <c r="B875" s="3"/>
      <c r="C875" s="3"/>
      <c r="D875" s="3"/>
      <c r="E875" s="3"/>
      <c r="F875" s="3"/>
      <c r="G875" s="3"/>
      <c r="H875" s="3"/>
      <c r="I875" s="3"/>
      <c r="J875" s="3"/>
      <c r="K875" s="3"/>
      <c r="L875" s="3"/>
      <c r="M875" s="3"/>
      <c r="N875" s="3"/>
      <c r="O875" s="3"/>
      <c r="P875" s="3"/>
      <c r="Q875" s="3"/>
      <c r="T875" s="3"/>
      <c r="V875" s="3"/>
    </row>
    <row r="876">
      <c r="A876" s="3"/>
      <c r="B876" s="3"/>
      <c r="C876" s="3"/>
      <c r="D876" s="3"/>
      <c r="E876" s="3"/>
      <c r="F876" s="3"/>
      <c r="G876" s="3"/>
      <c r="H876" s="3"/>
      <c r="I876" s="3"/>
      <c r="J876" s="3"/>
      <c r="K876" s="3"/>
      <c r="L876" s="3"/>
      <c r="M876" s="3"/>
      <c r="N876" s="3"/>
      <c r="O876" s="3"/>
      <c r="P876" s="3"/>
      <c r="Q876" s="3"/>
      <c r="T876" s="3"/>
      <c r="V876" s="3"/>
    </row>
    <row r="877">
      <c r="A877" s="3"/>
      <c r="B877" s="3"/>
      <c r="C877" s="3"/>
      <c r="D877" s="3"/>
      <c r="E877" s="3"/>
      <c r="F877" s="3"/>
      <c r="G877" s="3"/>
      <c r="H877" s="3"/>
      <c r="I877" s="3"/>
      <c r="J877" s="3"/>
      <c r="K877" s="3"/>
      <c r="L877" s="3"/>
      <c r="M877" s="3"/>
      <c r="N877" s="3"/>
      <c r="O877" s="3"/>
      <c r="P877" s="3"/>
      <c r="Q877" s="3"/>
      <c r="T877" s="3"/>
      <c r="V877" s="3"/>
    </row>
    <row r="878">
      <c r="A878" s="3"/>
      <c r="B878" s="3"/>
      <c r="C878" s="3"/>
      <c r="D878" s="3"/>
      <c r="E878" s="3"/>
      <c r="F878" s="3"/>
      <c r="G878" s="3"/>
      <c r="H878" s="3"/>
      <c r="I878" s="3"/>
      <c r="J878" s="3"/>
      <c r="K878" s="3"/>
      <c r="L878" s="3"/>
      <c r="M878" s="3"/>
      <c r="N878" s="3"/>
      <c r="O878" s="3"/>
      <c r="P878" s="3"/>
      <c r="Q878" s="3"/>
      <c r="T878" s="3"/>
      <c r="V878" s="3"/>
    </row>
    <row r="879">
      <c r="A879" s="3"/>
      <c r="B879" s="3"/>
      <c r="C879" s="3"/>
      <c r="D879" s="3"/>
      <c r="E879" s="3"/>
      <c r="F879" s="3"/>
      <c r="G879" s="3"/>
      <c r="H879" s="3"/>
      <c r="I879" s="3"/>
      <c r="J879" s="3"/>
      <c r="K879" s="3"/>
      <c r="L879" s="3"/>
      <c r="M879" s="3"/>
      <c r="N879" s="3"/>
      <c r="O879" s="3"/>
      <c r="P879" s="3"/>
      <c r="Q879" s="3"/>
      <c r="T879" s="3"/>
      <c r="V879" s="3"/>
    </row>
    <row r="880">
      <c r="A880" s="3"/>
      <c r="B880" s="3"/>
      <c r="C880" s="3"/>
      <c r="D880" s="3"/>
      <c r="E880" s="3"/>
      <c r="F880" s="3"/>
      <c r="G880" s="3"/>
      <c r="H880" s="3"/>
      <c r="I880" s="3"/>
      <c r="J880" s="3"/>
      <c r="K880" s="3"/>
      <c r="L880" s="3"/>
      <c r="M880" s="3"/>
      <c r="N880" s="3"/>
      <c r="O880" s="3"/>
      <c r="P880" s="3"/>
      <c r="Q880" s="3"/>
      <c r="T880" s="3"/>
      <c r="V880" s="3"/>
    </row>
    <row r="881">
      <c r="A881" s="3"/>
      <c r="B881" s="3"/>
      <c r="C881" s="3"/>
      <c r="D881" s="3"/>
      <c r="E881" s="3"/>
      <c r="F881" s="3"/>
      <c r="G881" s="3"/>
      <c r="H881" s="3"/>
      <c r="I881" s="3"/>
      <c r="J881" s="3"/>
      <c r="K881" s="3"/>
      <c r="L881" s="3"/>
      <c r="M881" s="3"/>
      <c r="N881" s="3"/>
      <c r="O881" s="3"/>
      <c r="P881" s="3"/>
      <c r="Q881" s="3"/>
      <c r="T881" s="3"/>
      <c r="V881" s="3"/>
    </row>
    <row r="882">
      <c r="A882" s="3"/>
      <c r="B882" s="3"/>
      <c r="C882" s="3"/>
      <c r="D882" s="3"/>
      <c r="E882" s="3"/>
      <c r="F882" s="3"/>
      <c r="G882" s="3"/>
      <c r="H882" s="3"/>
      <c r="I882" s="3"/>
      <c r="J882" s="3"/>
      <c r="K882" s="3"/>
      <c r="L882" s="3"/>
      <c r="M882" s="3"/>
      <c r="N882" s="3"/>
      <c r="O882" s="3"/>
      <c r="P882" s="3"/>
      <c r="Q882" s="3"/>
      <c r="T882" s="3"/>
      <c r="V882" s="3"/>
    </row>
    <row r="883">
      <c r="A883" s="3"/>
      <c r="B883" s="3"/>
      <c r="C883" s="3"/>
      <c r="D883" s="3"/>
      <c r="E883" s="3"/>
      <c r="F883" s="3"/>
      <c r="G883" s="3"/>
      <c r="H883" s="3"/>
      <c r="I883" s="3"/>
      <c r="J883" s="3"/>
      <c r="K883" s="3"/>
      <c r="L883" s="3"/>
      <c r="M883" s="3"/>
      <c r="N883" s="3"/>
      <c r="O883" s="3"/>
      <c r="P883" s="3"/>
      <c r="Q883" s="3"/>
      <c r="T883" s="3"/>
      <c r="V883" s="3"/>
    </row>
    <row r="884">
      <c r="A884" s="3"/>
      <c r="B884" s="3"/>
      <c r="C884" s="3"/>
      <c r="D884" s="3"/>
      <c r="E884" s="3"/>
      <c r="F884" s="3"/>
      <c r="G884" s="3"/>
      <c r="H884" s="3"/>
      <c r="I884" s="3"/>
      <c r="J884" s="3"/>
      <c r="K884" s="3"/>
      <c r="L884" s="3"/>
      <c r="M884" s="3"/>
      <c r="N884" s="3"/>
      <c r="O884" s="3"/>
      <c r="P884" s="3"/>
      <c r="Q884" s="3"/>
      <c r="T884" s="3"/>
      <c r="V884" s="3"/>
    </row>
    <row r="885">
      <c r="A885" s="3"/>
      <c r="B885" s="3"/>
      <c r="C885" s="3"/>
      <c r="D885" s="3"/>
      <c r="E885" s="3"/>
      <c r="F885" s="3"/>
      <c r="G885" s="3"/>
      <c r="H885" s="3"/>
      <c r="I885" s="3"/>
      <c r="J885" s="3"/>
      <c r="K885" s="3"/>
      <c r="L885" s="3"/>
      <c r="M885" s="3"/>
      <c r="N885" s="3"/>
      <c r="O885" s="3"/>
      <c r="P885" s="3"/>
      <c r="Q885" s="3"/>
      <c r="T885" s="3"/>
      <c r="V885" s="3"/>
    </row>
    <row r="886">
      <c r="A886" s="3"/>
      <c r="B886" s="3"/>
      <c r="C886" s="3"/>
      <c r="D886" s="3"/>
      <c r="E886" s="3"/>
      <c r="F886" s="3"/>
      <c r="G886" s="3"/>
      <c r="H886" s="3"/>
      <c r="I886" s="3"/>
      <c r="J886" s="3"/>
      <c r="K886" s="3"/>
      <c r="L886" s="3"/>
      <c r="M886" s="3"/>
      <c r="N886" s="3"/>
      <c r="O886" s="3"/>
      <c r="P886" s="3"/>
      <c r="Q886" s="3"/>
      <c r="T886" s="3"/>
      <c r="V886" s="3"/>
    </row>
    <row r="887">
      <c r="A887" s="3"/>
      <c r="B887" s="3"/>
      <c r="C887" s="3"/>
      <c r="D887" s="3"/>
      <c r="E887" s="3"/>
      <c r="F887" s="3"/>
      <c r="G887" s="3"/>
      <c r="H887" s="3"/>
      <c r="I887" s="3"/>
      <c r="J887" s="3"/>
      <c r="K887" s="3"/>
      <c r="L887" s="3"/>
      <c r="M887" s="3"/>
      <c r="N887" s="3"/>
      <c r="O887" s="3"/>
      <c r="P887" s="3"/>
      <c r="Q887" s="3"/>
      <c r="T887" s="3"/>
      <c r="V887" s="3"/>
    </row>
    <row r="888">
      <c r="A888" s="3"/>
      <c r="B888" s="3"/>
      <c r="C888" s="3"/>
      <c r="D888" s="3"/>
      <c r="E888" s="3"/>
      <c r="F888" s="3"/>
      <c r="G888" s="3"/>
      <c r="H888" s="3"/>
      <c r="I888" s="3"/>
      <c r="J888" s="3"/>
      <c r="K888" s="3"/>
      <c r="L888" s="3"/>
      <c r="M888" s="3"/>
      <c r="N888" s="3"/>
      <c r="O888" s="3"/>
      <c r="P888" s="3"/>
      <c r="Q888" s="3"/>
      <c r="T888" s="3"/>
      <c r="V888" s="3"/>
    </row>
    <row r="889">
      <c r="A889" s="3"/>
      <c r="B889" s="3"/>
      <c r="C889" s="3"/>
      <c r="D889" s="3"/>
      <c r="E889" s="3"/>
      <c r="F889" s="3"/>
      <c r="G889" s="3"/>
      <c r="H889" s="3"/>
      <c r="I889" s="3"/>
      <c r="J889" s="3"/>
      <c r="K889" s="3"/>
      <c r="L889" s="3"/>
      <c r="M889" s="3"/>
      <c r="N889" s="3"/>
      <c r="O889" s="3"/>
      <c r="P889" s="3"/>
      <c r="Q889" s="3"/>
      <c r="T889" s="3"/>
      <c r="V889" s="3"/>
    </row>
    <row r="890">
      <c r="A890" s="3"/>
      <c r="B890" s="3"/>
      <c r="C890" s="3"/>
      <c r="D890" s="3"/>
      <c r="E890" s="3"/>
      <c r="F890" s="3"/>
      <c r="G890" s="3"/>
      <c r="H890" s="3"/>
      <c r="I890" s="3"/>
      <c r="J890" s="3"/>
      <c r="K890" s="3"/>
      <c r="L890" s="3"/>
      <c r="M890" s="3"/>
      <c r="N890" s="3"/>
      <c r="O890" s="3"/>
      <c r="P890" s="3"/>
      <c r="Q890" s="3"/>
      <c r="T890" s="3"/>
      <c r="V890" s="3"/>
    </row>
    <row r="891">
      <c r="A891" s="3"/>
      <c r="B891" s="3"/>
      <c r="C891" s="3"/>
      <c r="D891" s="3"/>
      <c r="E891" s="3"/>
      <c r="F891" s="3"/>
      <c r="G891" s="3"/>
      <c r="H891" s="3"/>
      <c r="I891" s="3"/>
      <c r="J891" s="3"/>
      <c r="K891" s="3"/>
      <c r="L891" s="3"/>
      <c r="M891" s="3"/>
      <c r="N891" s="3"/>
      <c r="O891" s="3"/>
      <c r="P891" s="3"/>
      <c r="Q891" s="3"/>
      <c r="T891" s="3"/>
      <c r="V891" s="3"/>
    </row>
    <row r="892">
      <c r="A892" s="3"/>
      <c r="B892" s="3"/>
      <c r="C892" s="3"/>
      <c r="D892" s="3"/>
      <c r="E892" s="3"/>
      <c r="F892" s="3"/>
      <c r="G892" s="3"/>
      <c r="H892" s="3"/>
      <c r="I892" s="3"/>
      <c r="J892" s="3"/>
      <c r="K892" s="3"/>
      <c r="L892" s="3"/>
      <c r="M892" s="3"/>
      <c r="N892" s="3"/>
      <c r="O892" s="3"/>
      <c r="P892" s="3"/>
      <c r="Q892" s="3"/>
      <c r="T892" s="3"/>
      <c r="V892" s="3"/>
    </row>
    <row r="893">
      <c r="A893" s="3"/>
      <c r="B893" s="3"/>
      <c r="C893" s="3"/>
      <c r="D893" s="3"/>
      <c r="E893" s="3"/>
      <c r="F893" s="3"/>
      <c r="G893" s="3"/>
      <c r="H893" s="3"/>
      <c r="I893" s="3"/>
      <c r="J893" s="3"/>
      <c r="K893" s="3"/>
      <c r="L893" s="3"/>
      <c r="M893" s="3"/>
      <c r="N893" s="3"/>
      <c r="O893" s="3"/>
      <c r="P893" s="3"/>
      <c r="Q893" s="3"/>
      <c r="T893" s="3"/>
      <c r="V893" s="3"/>
    </row>
    <row r="894">
      <c r="A894" s="3"/>
      <c r="B894" s="3"/>
      <c r="C894" s="3"/>
      <c r="D894" s="3"/>
      <c r="E894" s="3"/>
      <c r="F894" s="3"/>
      <c r="G894" s="3"/>
      <c r="H894" s="3"/>
      <c r="I894" s="3"/>
      <c r="J894" s="3"/>
      <c r="K894" s="3"/>
      <c r="L894" s="3"/>
      <c r="M894" s="3"/>
      <c r="N894" s="3"/>
      <c r="O894" s="3"/>
      <c r="P894" s="3"/>
      <c r="Q894" s="3"/>
      <c r="T894" s="3"/>
      <c r="V894" s="3"/>
    </row>
    <row r="895">
      <c r="A895" s="3"/>
      <c r="B895" s="3"/>
      <c r="C895" s="3"/>
      <c r="D895" s="3"/>
      <c r="E895" s="3"/>
      <c r="F895" s="3"/>
      <c r="G895" s="3"/>
      <c r="H895" s="3"/>
      <c r="I895" s="3"/>
      <c r="J895" s="3"/>
      <c r="K895" s="3"/>
      <c r="L895" s="3"/>
      <c r="M895" s="3"/>
      <c r="N895" s="3"/>
      <c r="O895" s="3"/>
      <c r="P895" s="3"/>
      <c r="Q895" s="3"/>
      <c r="T895" s="3"/>
      <c r="V895" s="3"/>
    </row>
    <row r="896">
      <c r="A896" s="3"/>
      <c r="B896" s="3"/>
      <c r="C896" s="3"/>
      <c r="D896" s="3"/>
      <c r="E896" s="3"/>
      <c r="F896" s="3"/>
      <c r="G896" s="3"/>
      <c r="H896" s="3"/>
      <c r="I896" s="3"/>
      <c r="J896" s="3"/>
      <c r="K896" s="3"/>
      <c r="L896" s="3"/>
      <c r="M896" s="3"/>
      <c r="N896" s="3"/>
      <c r="O896" s="3"/>
      <c r="P896" s="3"/>
      <c r="Q896" s="3"/>
      <c r="T896" s="3"/>
      <c r="V896" s="3"/>
    </row>
    <row r="897">
      <c r="A897" s="3"/>
      <c r="B897" s="3"/>
      <c r="C897" s="3"/>
      <c r="D897" s="3"/>
      <c r="E897" s="3"/>
      <c r="F897" s="3"/>
      <c r="G897" s="3"/>
      <c r="H897" s="3"/>
      <c r="I897" s="3"/>
      <c r="J897" s="3"/>
      <c r="K897" s="3"/>
      <c r="L897" s="3"/>
      <c r="M897" s="3"/>
      <c r="N897" s="3"/>
      <c r="O897" s="3"/>
      <c r="P897" s="3"/>
      <c r="Q897" s="3"/>
      <c r="T897" s="3"/>
      <c r="V897" s="3"/>
    </row>
    <row r="898">
      <c r="A898" s="3"/>
      <c r="B898" s="3"/>
      <c r="C898" s="3"/>
      <c r="D898" s="3"/>
      <c r="E898" s="3"/>
      <c r="F898" s="3"/>
      <c r="G898" s="3"/>
      <c r="H898" s="3"/>
      <c r="I898" s="3"/>
      <c r="J898" s="3"/>
      <c r="K898" s="3"/>
      <c r="L898" s="3"/>
      <c r="M898" s="3"/>
      <c r="N898" s="3"/>
      <c r="O898" s="3"/>
      <c r="P898" s="3"/>
      <c r="Q898" s="3"/>
      <c r="T898" s="3"/>
      <c r="V898" s="3"/>
    </row>
    <row r="899">
      <c r="A899" s="3"/>
      <c r="B899" s="3"/>
      <c r="C899" s="3"/>
      <c r="D899" s="3"/>
      <c r="E899" s="3"/>
      <c r="F899" s="3"/>
      <c r="G899" s="3"/>
      <c r="H899" s="3"/>
      <c r="I899" s="3"/>
      <c r="J899" s="3"/>
      <c r="K899" s="3"/>
      <c r="L899" s="3"/>
      <c r="M899" s="3"/>
      <c r="N899" s="3"/>
      <c r="O899" s="3"/>
      <c r="P899" s="3"/>
      <c r="Q899" s="3"/>
      <c r="T899" s="3"/>
      <c r="V899" s="3"/>
    </row>
    <row r="900">
      <c r="A900" s="3"/>
      <c r="B900" s="3"/>
      <c r="C900" s="3"/>
      <c r="D900" s="3"/>
      <c r="E900" s="3"/>
      <c r="F900" s="3"/>
      <c r="G900" s="3"/>
      <c r="H900" s="3"/>
      <c r="I900" s="3"/>
      <c r="J900" s="3"/>
      <c r="K900" s="3"/>
      <c r="L900" s="3"/>
      <c r="M900" s="3"/>
      <c r="N900" s="3"/>
      <c r="O900" s="3"/>
      <c r="P900" s="3"/>
      <c r="Q900" s="3"/>
      <c r="T900" s="3"/>
      <c r="V900" s="3"/>
    </row>
    <row r="901">
      <c r="A901" s="3"/>
      <c r="B901" s="3"/>
      <c r="C901" s="3"/>
      <c r="D901" s="3"/>
      <c r="E901" s="3"/>
      <c r="F901" s="3"/>
      <c r="G901" s="3"/>
      <c r="H901" s="3"/>
      <c r="I901" s="3"/>
      <c r="J901" s="3"/>
      <c r="K901" s="3"/>
      <c r="L901" s="3"/>
      <c r="M901" s="3"/>
      <c r="N901" s="3"/>
      <c r="O901" s="3"/>
      <c r="P901" s="3"/>
      <c r="Q901" s="3"/>
      <c r="T901" s="3"/>
      <c r="V901" s="3"/>
    </row>
    <row r="902">
      <c r="A902" s="3"/>
      <c r="B902" s="3"/>
      <c r="C902" s="3"/>
      <c r="D902" s="3"/>
      <c r="E902" s="3"/>
      <c r="F902" s="3"/>
      <c r="G902" s="3"/>
      <c r="H902" s="3"/>
      <c r="I902" s="3"/>
      <c r="J902" s="3"/>
      <c r="K902" s="3"/>
      <c r="L902" s="3"/>
      <c r="M902" s="3"/>
      <c r="N902" s="3"/>
      <c r="O902" s="3"/>
      <c r="P902" s="3"/>
      <c r="Q902" s="3"/>
      <c r="T902" s="3"/>
      <c r="V902" s="3"/>
    </row>
    <row r="903">
      <c r="A903" s="3"/>
      <c r="B903" s="3"/>
      <c r="C903" s="3"/>
      <c r="D903" s="3"/>
      <c r="E903" s="3"/>
      <c r="F903" s="3"/>
      <c r="G903" s="3"/>
      <c r="H903" s="3"/>
      <c r="I903" s="3"/>
      <c r="J903" s="3"/>
      <c r="K903" s="3"/>
      <c r="L903" s="3"/>
      <c r="M903" s="3"/>
      <c r="N903" s="3"/>
      <c r="O903" s="3"/>
      <c r="P903" s="3"/>
      <c r="Q903" s="3"/>
      <c r="T903" s="3"/>
      <c r="V903" s="3"/>
    </row>
    <row r="904">
      <c r="A904" s="3"/>
      <c r="B904" s="3"/>
      <c r="C904" s="3"/>
      <c r="D904" s="3"/>
      <c r="E904" s="3"/>
      <c r="F904" s="3"/>
      <c r="G904" s="3"/>
      <c r="H904" s="3"/>
      <c r="I904" s="3"/>
      <c r="J904" s="3"/>
      <c r="K904" s="3"/>
      <c r="L904" s="3"/>
      <c r="M904" s="3"/>
      <c r="N904" s="3"/>
      <c r="O904" s="3"/>
      <c r="P904" s="3"/>
      <c r="Q904" s="3"/>
      <c r="T904" s="3"/>
      <c r="V904" s="3"/>
    </row>
    <row r="905">
      <c r="A905" s="3"/>
      <c r="B905" s="3"/>
      <c r="C905" s="3"/>
      <c r="D905" s="3"/>
      <c r="E905" s="3"/>
      <c r="F905" s="3"/>
      <c r="G905" s="3"/>
      <c r="H905" s="3"/>
      <c r="I905" s="3"/>
      <c r="J905" s="3"/>
      <c r="K905" s="3"/>
      <c r="L905" s="3"/>
      <c r="M905" s="3"/>
      <c r="N905" s="3"/>
      <c r="O905" s="3"/>
      <c r="P905" s="3"/>
      <c r="Q905" s="3"/>
      <c r="T905" s="3"/>
      <c r="V905" s="3"/>
    </row>
    <row r="906">
      <c r="A906" s="3"/>
      <c r="B906" s="3"/>
      <c r="C906" s="3"/>
      <c r="D906" s="3"/>
      <c r="E906" s="3"/>
      <c r="F906" s="3"/>
      <c r="G906" s="3"/>
      <c r="H906" s="3"/>
      <c r="I906" s="3"/>
      <c r="J906" s="3"/>
      <c r="K906" s="3"/>
      <c r="L906" s="3"/>
      <c r="M906" s="3"/>
      <c r="N906" s="3"/>
      <c r="O906" s="3"/>
      <c r="P906" s="3"/>
      <c r="Q906" s="3"/>
      <c r="T906" s="3"/>
      <c r="V906" s="3"/>
    </row>
    <row r="907">
      <c r="A907" s="3"/>
      <c r="B907" s="3"/>
      <c r="C907" s="3"/>
      <c r="D907" s="3"/>
      <c r="E907" s="3"/>
      <c r="F907" s="3"/>
      <c r="G907" s="3"/>
      <c r="H907" s="3"/>
      <c r="I907" s="3"/>
      <c r="J907" s="3"/>
      <c r="K907" s="3"/>
      <c r="L907" s="3"/>
      <c r="M907" s="3"/>
      <c r="N907" s="3"/>
      <c r="O907" s="3"/>
      <c r="P907" s="3"/>
      <c r="Q907" s="3"/>
      <c r="T907" s="3"/>
      <c r="V907" s="3"/>
    </row>
    <row r="908">
      <c r="A908" s="3"/>
      <c r="B908" s="3"/>
      <c r="C908" s="3"/>
      <c r="D908" s="3"/>
      <c r="E908" s="3"/>
      <c r="F908" s="3"/>
      <c r="G908" s="3"/>
      <c r="H908" s="3"/>
      <c r="I908" s="3"/>
      <c r="J908" s="3"/>
      <c r="K908" s="3"/>
      <c r="L908" s="3"/>
      <c r="M908" s="3"/>
      <c r="N908" s="3"/>
      <c r="O908" s="3"/>
      <c r="P908" s="3"/>
      <c r="Q908" s="3"/>
      <c r="T908" s="3"/>
      <c r="V908" s="3"/>
    </row>
    <row r="909">
      <c r="A909" s="3"/>
      <c r="B909" s="3"/>
      <c r="C909" s="3"/>
      <c r="D909" s="3"/>
      <c r="E909" s="3"/>
      <c r="F909" s="3"/>
      <c r="G909" s="3"/>
      <c r="H909" s="3"/>
      <c r="I909" s="3"/>
      <c r="J909" s="3"/>
      <c r="K909" s="3"/>
      <c r="L909" s="3"/>
      <c r="M909" s="3"/>
      <c r="N909" s="3"/>
      <c r="O909" s="3"/>
      <c r="P909" s="3"/>
      <c r="Q909" s="3"/>
      <c r="T909" s="3"/>
      <c r="V909" s="3"/>
    </row>
    <row r="910">
      <c r="A910" s="3"/>
      <c r="B910" s="3"/>
      <c r="C910" s="3"/>
      <c r="D910" s="3"/>
      <c r="E910" s="3"/>
      <c r="F910" s="3"/>
      <c r="G910" s="3"/>
      <c r="H910" s="3"/>
      <c r="I910" s="3"/>
      <c r="J910" s="3"/>
      <c r="K910" s="3"/>
      <c r="L910" s="3"/>
      <c r="M910" s="3"/>
      <c r="N910" s="3"/>
      <c r="O910" s="3"/>
      <c r="P910" s="3"/>
      <c r="Q910" s="3"/>
      <c r="T910" s="3"/>
      <c r="V910" s="3"/>
    </row>
    <row r="911">
      <c r="A911" s="3"/>
      <c r="B911" s="3"/>
      <c r="C911" s="3"/>
      <c r="D911" s="3"/>
      <c r="E911" s="3"/>
      <c r="F911" s="3"/>
      <c r="G911" s="3"/>
      <c r="H911" s="3"/>
      <c r="I911" s="3"/>
      <c r="J911" s="3"/>
      <c r="K911" s="3"/>
      <c r="L911" s="3"/>
      <c r="M911" s="3"/>
      <c r="N911" s="3"/>
      <c r="O911" s="3"/>
      <c r="P911" s="3"/>
      <c r="Q911" s="3"/>
      <c r="T911" s="3"/>
      <c r="V911" s="3"/>
    </row>
    <row r="912">
      <c r="A912" s="3"/>
      <c r="B912" s="3"/>
      <c r="C912" s="3"/>
      <c r="D912" s="3"/>
      <c r="E912" s="3"/>
      <c r="F912" s="3"/>
      <c r="G912" s="3"/>
      <c r="H912" s="3"/>
      <c r="I912" s="3"/>
      <c r="J912" s="3"/>
      <c r="K912" s="3"/>
      <c r="L912" s="3"/>
      <c r="M912" s="3"/>
      <c r="N912" s="3"/>
      <c r="O912" s="3"/>
      <c r="P912" s="3"/>
      <c r="Q912" s="3"/>
      <c r="T912" s="3"/>
      <c r="V912" s="3"/>
    </row>
    <row r="913">
      <c r="A913" s="3"/>
      <c r="B913" s="3"/>
      <c r="C913" s="3"/>
      <c r="D913" s="3"/>
      <c r="E913" s="3"/>
      <c r="F913" s="3"/>
      <c r="G913" s="3"/>
      <c r="H913" s="3"/>
      <c r="I913" s="3"/>
      <c r="J913" s="3"/>
      <c r="K913" s="3"/>
      <c r="L913" s="3"/>
      <c r="M913" s="3"/>
      <c r="N913" s="3"/>
      <c r="O913" s="3"/>
      <c r="P913" s="3"/>
      <c r="Q913" s="3"/>
      <c r="T913" s="3"/>
      <c r="V913" s="3"/>
    </row>
    <row r="914">
      <c r="A914" s="3"/>
      <c r="B914" s="3"/>
      <c r="C914" s="3"/>
      <c r="D914" s="3"/>
      <c r="E914" s="3"/>
      <c r="F914" s="3"/>
      <c r="G914" s="3"/>
      <c r="H914" s="3"/>
      <c r="I914" s="3"/>
      <c r="J914" s="3"/>
      <c r="K914" s="3"/>
      <c r="L914" s="3"/>
      <c r="M914" s="3"/>
      <c r="N914" s="3"/>
      <c r="O914" s="3"/>
      <c r="P914" s="3"/>
      <c r="Q914" s="3"/>
      <c r="T914" s="3"/>
      <c r="V914" s="3"/>
    </row>
    <row r="915">
      <c r="A915" s="3"/>
      <c r="B915" s="3"/>
      <c r="C915" s="3"/>
      <c r="D915" s="3"/>
      <c r="E915" s="3"/>
      <c r="F915" s="3"/>
      <c r="G915" s="3"/>
      <c r="H915" s="3"/>
      <c r="I915" s="3"/>
      <c r="J915" s="3"/>
      <c r="K915" s="3"/>
      <c r="L915" s="3"/>
      <c r="M915" s="3"/>
      <c r="N915" s="3"/>
      <c r="O915" s="3"/>
      <c r="P915" s="3"/>
      <c r="Q915" s="3"/>
      <c r="T915" s="3"/>
      <c r="V915" s="3"/>
    </row>
    <row r="916">
      <c r="A916" s="3"/>
      <c r="B916" s="3"/>
      <c r="C916" s="3"/>
      <c r="D916" s="3"/>
      <c r="E916" s="3"/>
      <c r="F916" s="3"/>
      <c r="G916" s="3"/>
      <c r="H916" s="3"/>
      <c r="I916" s="3"/>
      <c r="J916" s="3"/>
      <c r="K916" s="3"/>
      <c r="L916" s="3"/>
      <c r="M916" s="3"/>
      <c r="N916" s="3"/>
      <c r="O916" s="3"/>
      <c r="P916" s="3"/>
      <c r="Q916" s="3"/>
      <c r="T916" s="3"/>
      <c r="V916" s="3"/>
    </row>
    <row r="917">
      <c r="A917" s="3"/>
      <c r="B917" s="3"/>
      <c r="C917" s="3"/>
      <c r="D917" s="3"/>
      <c r="E917" s="3"/>
      <c r="F917" s="3"/>
      <c r="G917" s="3"/>
      <c r="H917" s="3"/>
      <c r="I917" s="3"/>
      <c r="J917" s="3"/>
      <c r="K917" s="3"/>
      <c r="L917" s="3"/>
      <c r="M917" s="3"/>
      <c r="N917" s="3"/>
      <c r="O917" s="3"/>
      <c r="P917" s="3"/>
      <c r="Q917" s="3"/>
      <c r="T917" s="3"/>
      <c r="V917" s="3"/>
    </row>
    <row r="918">
      <c r="A918" s="3"/>
      <c r="B918" s="3"/>
      <c r="C918" s="3"/>
      <c r="D918" s="3"/>
      <c r="E918" s="3"/>
      <c r="F918" s="3"/>
      <c r="G918" s="3"/>
      <c r="H918" s="3"/>
      <c r="I918" s="3"/>
      <c r="J918" s="3"/>
      <c r="K918" s="3"/>
      <c r="L918" s="3"/>
      <c r="M918" s="3"/>
      <c r="N918" s="3"/>
      <c r="O918" s="3"/>
      <c r="P918" s="3"/>
      <c r="Q918" s="3"/>
      <c r="T918" s="3"/>
      <c r="V918" s="3"/>
    </row>
    <row r="919">
      <c r="A919" s="3"/>
      <c r="B919" s="3"/>
      <c r="C919" s="3"/>
      <c r="D919" s="3"/>
      <c r="E919" s="3"/>
      <c r="F919" s="3"/>
      <c r="G919" s="3"/>
      <c r="H919" s="3"/>
      <c r="I919" s="3"/>
      <c r="J919" s="3"/>
      <c r="K919" s="3"/>
      <c r="L919" s="3"/>
      <c r="M919" s="3"/>
      <c r="N919" s="3"/>
      <c r="O919" s="3"/>
      <c r="P919" s="3"/>
      <c r="Q919" s="3"/>
      <c r="T919" s="3"/>
      <c r="V919" s="3"/>
    </row>
    <row r="920">
      <c r="A920" s="3"/>
      <c r="B920" s="3"/>
      <c r="C920" s="3"/>
      <c r="D920" s="3"/>
      <c r="E920" s="3"/>
      <c r="F920" s="3"/>
      <c r="G920" s="3"/>
      <c r="H920" s="3"/>
      <c r="I920" s="3"/>
      <c r="J920" s="3"/>
      <c r="K920" s="3"/>
      <c r="L920" s="3"/>
      <c r="M920" s="3"/>
      <c r="N920" s="3"/>
      <c r="O920" s="3"/>
      <c r="P920" s="3"/>
      <c r="Q920" s="3"/>
      <c r="T920" s="3"/>
      <c r="V920" s="3"/>
    </row>
    <row r="921">
      <c r="A921" s="3"/>
      <c r="B921" s="3"/>
      <c r="C921" s="3"/>
      <c r="D921" s="3"/>
      <c r="E921" s="3"/>
      <c r="F921" s="3"/>
      <c r="G921" s="3"/>
      <c r="H921" s="3"/>
      <c r="I921" s="3"/>
      <c r="J921" s="3"/>
      <c r="K921" s="3"/>
      <c r="L921" s="3"/>
      <c r="M921" s="3"/>
      <c r="N921" s="3"/>
      <c r="O921" s="3"/>
      <c r="P921" s="3"/>
      <c r="Q921" s="3"/>
      <c r="T921" s="3"/>
      <c r="V921" s="3"/>
    </row>
    <row r="922">
      <c r="A922" s="3"/>
      <c r="B922" s="3"/>
      <c r="C922" s="3"/>
      <c r="D922" s="3"/>
      <c r="E922" s="3"/>
      <c r="F922" s="3"/>
      <c r="G922" s="3"/>
      <c r="H922" s="3"/>
      <c r="I922" s="3"/>
      <c r="J922" s="3"/>
      <c r="K922" s="3"/>
      <c r="L922" s="3"/>
      <c r="M922" s="3"/>
      <c r="N922" s="3"/>
      <c r="O922" s="3"/>
      <c r="P922" s="3"/>
      <c r="Q922" s="3"/>
      <c r="T922" s="3"/>
      <c r="V922" s="3"/>
    </row>
    <row r="923">
      <c r="A923" s="3"/>
      <c r="B923" s="3"/>
      <c r="C923" s="3"/>
      <c r="D923" s="3"/>
      <c r="E923" s="3"/>
      <c r="F923" s="3"/>
      <c r="G923" s="3"/>
      <c r="H923" s="3"/>
      <c r="I923" s="3"/>
      <c r="J923" s="3"/>
      <c r="K923" s="3"/>
      <c r="L923" s="3"/>
      <c r="M923" s="3"/>
      <c r="N923" s="3"/>
      <c r="O923" s="3"/>
      <c r="P923" s="3"/>
      <c r="Q923" s="3"/>
      <c r="T923" s="3"/>
      <c r="V923" s="3"/>
    </row>
    <row r="924">
      <c r="A924" s="3"/>
      <c r="B924" s="3"/>
      <c r="C924" s="3"/>
      <c r="D924" s="3"/>
      <c r="E924" s="3"/>
      <c r="F924" s="3"/>
      <c r="G924" s="3"/>
      <c r="H924" s="3"/>
      <c r="I924" s="3"/>
      <c r="J924" s="3"/>
      <c r="K924" s="3"/>
      <c r="L924" s="3"/>
      <c r="M924" s="3"/>
      <c r="N924" s="3"/>
      <c r="O924" s="3"/>
      <c r="P924" s="3"/>
      <c r="Q924" s="3"/>
      <c r="T924" s="3"/>
      <c r="V924" s="3"/>
    </row>
    <row r="925">
      <c r="A925" s="3"/>
      <c r="B925" s="3"/>
      <c r="C925" s="3"/>
      <c r="D925" s="3"/>
      <c r="E925" s="3"/>
      <c r="F925" s="3"/>
      <c r="G925" s="3"/>
      <c r="H925" s="3"/>
      <c r="I925" s="3"/>
      <c r="J925" s="3"/>
      <c r="K925" s="3"/>
      <c r="L925" s="3"/>
      <c r="M925" s="3"/>
      <c r="N925" s="3"/>
      <c r="O925" s="3"/>
      <c r="P925" s="3"/>
      <c r="Q925" s="3"/>
      <c r="T925" s="3"/>
      <c r="V925" s="3"/>
    </row>
    <row r="926">
      <c r="A926" s="3"/>
      <c r="B926" s="3"/>
      <c r="C926" s="3"/>
      <c r="D926" s="3"/>
      <c r="E926" s="3"/>
      <c r="F926" s="3"/>
      <c r="G926" s="3"/>
      <c r="H926" s="3"/>
      <c r="I926" s="3"/>
      <c r="J926" s="3"/>
      <c r="K926" s="3"/>
      <c r="L926" s="3"/>
      <c r="M926" s="3"/>
      <c r="N926" s="3"/>
      <c r="O926" s="3"/>
      <c r="P926" s="3"/>
      <c r="Q926" s="3"/>
      <c r="T926" s="3"/>
      <c r="V926" s="3"/>
    </row>
    <row r="927">
      <c r="A927" s="3"/>
      <c r="B927" s="3"/>
      <c r="C927" s="3"/>
      <c r="D927" s="3"/>
      <c r="E927" s="3"/>
      <c r="F927" s="3"/>
      <c r="G927" s="3"/>
      <c r="H927" s="3"/>
      <c r="I927" s="3"/>
      <c r="J927" s="3"/>
      <c r="K927" s="3"/>
      <c r="L927" s="3"/>
      <c r="M927" s="3"/>
      <c r="N927" s="3"/>
      <c r="O927" s="3"/>
      <c r="P927" s="3"/>
      <c r="Q927" s="3"/>
      <c r="T927" s="3"/>
      <c r="V927" s="3"/>
    </row>
    <row r="928">
      <c r="A928" s="3"/>
      <c r="B928" s="3"/>
      <c r="C928" s="3"/>
      <c r="D928" s="3"/>
      <c r="E928" s="3"/>
      <c r="F928" s="3"/>
      <c r="G928" s="3"/>
      <c r="H928" s="3"/>
      <c r="I928" s="3"/>
      <c r="J928" s="3"/>
      <c r="K928" s="3"/>
      <c r="L928" s="3"/>
      <c r="M928" s="3"/>
      <c r="N928" s="3"/>
      <c r="O928" s="3"/>
      <c r="P928" s="3"/>
      <c r="Q928" s="3"/>
      <c r="T928" s="3"/>
      <c r="V928" s="3"/>
    </row>
    <row r="929">
      <c r="A929" s="3"/>
      <c r="B929" s="3"/>
      <c r="C929" s="3"/>
      <c r="D929" s="3"/>
      <c r="E929" s="3"/>
      <c r="F929" s="3"/>
      <c r="G929" s="3"/>
      <c r="H929" s="3"/>
      <c r="I929" s="3"/>
      <c r="J929" s="3"/>
      <c r="K929" s="3"/>
      <c r="L929" s="3"/>
      <c r="M929" s="3"/>
      <c r="N929" s="3"/>
      <c r="O929" s="3"/>
      <c r="P929" s="3"/>
      <c r="Q929" s="3"/>
      <c r="T929" s="3"/>
      <c r="V929" s="3"/>
    </row>
    <row r="930">
      <c r="A930" s="3"/>
      <c r="B930" s="3"/>
      <c r="C930" s="3"/>
      <c r="D930" s="3"/>
      <c r="E930" s="3"/>
      <c r="F930" s="3"/>
      <c r="G930" s="3"/>
      <c r="H930" s="3"/>
      <c r="I930" s="3"/>
      <c r="J930" s="3"/>
      <c r="K930" s="3"/>
      <c r="L930" s="3"/>
      <c r="M930" s="3"/>
      <c r="N930" s="3"/>
      <c r="O930" s="3"/>
      <c r="P930" s="3"/>
      <c r="Q930" s="3"/>
      <c r="T930" s="3"/>
      <c r="V930" s="3"/>
    </row>
    <row r="931">
      <c r="A931" s="3"/>
      <c r="B931" s="3"/>
      <c r="C931" s="3"/>
      <c r="D931" s="3"/>
      <c r="E931" s="3"/>
      <c r="F931" s="3"/>
      <c r="G931" s="3"/>
      <c r="H931" s="3"/>
      <c r="I931" s="3"/>
      <c r="J931" s="3"/>
      <c r="K931" s="3"/>
      <c r="L931" s="3"/>
      <c r="M931" s="3"/>
      <c r="N931" s="3"/>
      <c r="O931" s="3"/>
      <c r="P931" s="3"/>
      <c r="Q931" s="3"/>
      <c r="T931" s="3"/>
      <c r="V931" s="3"/>
    </row>
    <row r="932">
      <c r="A932" s="3"/>
      <c r="B932" s="3"/>
      <c r="C932" s="3"/>
      <c r="D932" s="3"/>
      <c r="E932" s="3"/>
      <c r="F932" s="3"/>
      <c r="G932" s="3"/>
      <c r="H932" s="3"/>
      <c r="I932" s="3"/>
      <c r="J932" s="3"/>
      <c r="K932" s="3"/>
      <c r="L932" s="3"/>
      <c r="M932" s="3"/>
      <c r="N932" s="3"/>
      <c r="O932" s="3"/>
      <c r="P932" s="3"/>
      <c r="Q932" s="3"/>
      <c r="T932" s="3"/>
      <c r="V932" s="3"/>
    </row>
    <row r="933">
      <c r="A933" s="3"/>
      <c r="B933" s="3"/>
      <c r="C933" s="3"/>
      <c r="D933" s="3"/>
      <c r="E933" s="3"/>
      <c r="F933" s="3"/>
      <c r="G933" s="3"/>
      <c r="H933" s="3"/>
      <c r="I933" s="3"/>
      <c r="J933" s="3"/>
      <c r="K933" s="3"/>
      <c r="L933" s="3"/>
      <c r="M933" s="3"/>
      <c r="N933" s="3"/>
      <c r="O933" s="3"/>
      <c r="P933" s="3"/>
      <c r="Q933" s="3"/>
      <c r="T933" s="3"/>
      <c r="V933" s="3"/>
    </row>
    <row r="934">
      <c r="A934" s="3"/>
      <c r="B934" s="3"/>
      <c r="C934" s="3"/>
      <c r="D934" s="3"/>
      <c r="E934" s="3"/>
      <c r="F934" s="3"/>
      <c r="G934" s="3"/>
      <c r="H934" s="3"/>
      <c r="I934" s="3"/>
      <c r="J934" s="3"/>
      <c r="K934" s="3"/>
      <c r="L934" s="3"/>
      <c r="M934" s="3"/>
      <c r="N934" s="3"/>
      <c r="O934" s="3"/>
      <c r="P934" s="3"/>
      <c r="Q934" s="3"/>
      <c r="T934" s="3"/>
      <c r="V934" s="3"/>
    </row>
    <row r="935">
      <c r="A935" s="3"/>
      <c r="B935" s="3"/>
      <c r="C935" s="3"/>
      <c r="D935" s="3"/>
      <c r="E935" s="3"/>
      <c r="F935" s="3"/>
      <c r="G935" s="3"/>
      <c r="H935" s="3"/>
      <c r="I935" s="3"/>
      <c r="J935" s="3"/>
      <c r="K935" s="3"/>
      <c r="L935" s="3"/>
      <c r="M935" s="3"/>
      <c r="N935" s="3"/>
      <c r="O935" s="3"/>
      <c r="P935" s="3"/>
      <c r="Q935" s="3"/>
      <c r="T935" s="3"/>
      <c r="V935" s="3"/>
    </row>
    <row r="936">
      <c r="A936" s="3"/>
      <c r="B936" s="3"/>
      <c r="C936" s="3"/>
      <c r="D936" s="3"/>
      <c r="E936" s="3"/>
      <c r="F936" s="3"/>
      <c r="G936" s="3"/>
      <c r="H936" s="3"/>
      <c r="I936" s="3"/>
      <c r="J936" s="3"/>
      <c r="K936" s="3"/>
      <c r="L936" s="3"/>
      <c r="M936" s="3"/>
      <c r="N936" s="3"/>
      <c r="O936" s="3"/>
      <c r="P936" s="3"/>
      <c r="Q936" s="3"/>
      <c r="T936" s="3"/>
      <c r="V936" s="3"/>
    </row>
    <row r="937">
      <c r="A937" s="3"/>
      <c r="B937" s="3"/>
      <c r="C937" s="3"/>
      <c r="D937" s="3"/>
      <c r="E937" s="3"/>
      <c r="F937" s="3"/>
      <c r="G937" s="3"/>
      <c r="H937" s="3"/>
      <c r="I937" s="3"/>
      <c r="J937" s="3"/>
      <c r="K937" s="3"/>
      <c r="L937" s="3"/>
      <c r="M937" s="3"/>
      <c r="N937" s="3"/>
      <c r="O937" s="3"/>
      <c r="P937" s="3"/>
      <c r="Q937" s="3"/>
      <c r="T937" s="3"/>
      <c r="V937" s="3"/>
    </row>
    <row r="938">
      <c r="A938" s="3"/>
      <c r="B938" s="3"/>
      <c r="C938" s="3"/>
      <c r="D938" s="3"/>
      <c r="E938" s="3"/>
      <c r="F938" s="3"/>
      <c r="G938" s="3"/>
      <c r="H938" s="3"/>
      <c r="I938" s="3"/>
      <c r="J938" s="3"/>
      <c r="K938" s="3"/>
      <c r="L938" s="3"/>
      <c r="M938" s="3"/>
      <c r="N938" s="3"/>
      <c r="O938" s="3"/>
      <c r="P938" s="3"/>
      <c r="Q938" s="3"/>
      <c r="T938" s="3"/>
      <c r="V938" s="3"/>
    </row>
    <row r="939">
      <c r="A939" s="3"/>
      <c r="B939" s="3"/>
      <c r="C939" s="3"/>
      <c r="D939" s="3"/>
      <c r="E939" s="3"/>
      <c r="F939" s="3"/>
      <c r="G939" s="3"/>
      <c r="H939" s="3"/>
      <c r="I939" s="3"/>
      <c r="J939" s="3"/>
      <c r="K939" s="3"/>
      <c r="L939" s="3"/>
      <c r="M939" s="3"/>
      <c r="N939" s="3"/>
      <c r="O939" s="3"/>
      <c r="P939" s="3"/>
      <c r="Q939" s="3"/>
      <c r="T939" s="3"/>
      <c r="V939" s="3"/>
    </row>
    <row r="940">
      <c r="A940" s="3"/>
      <c r="B940" s="3"/>
      <c r="C940" s="3"/>
      <c r="D940" s="3"/>
      <c r="E940" s="3"/>
      <c r="F940" s="3"/>
      <c r="G940" s="3"/>
      <c r="H940" s="3"/>
      <c r="I940" s="3"/>
      <c r="J940" s="3"/>
      <c r="K940" s="3"/>
      <c r="L940" s="3"/>
      <c r="M940" s="3"/>
      <c r="N940" s="3"/>
      <c r="O940" s="3"/>
      <c r="P940" s="3"/>
      <c r="Q940" s="3"/>
      <c r="T940" s="3"/>
      <c r="V940" s="3"/>
    </row>
    <row r="941">
      <c r="A941" s="3"/>
      <c r="B941" s="3"/>
      <c r="C941" s="3"/>
      <c r="D941" s="3"/>
      <c r="E941" s="3"/>
      <c r="F941" s="3"/>
      <c r="G941" s="3"/>
      <c r="H941" s="3"/>
      <c r="I941" s="3"/>
      <c r="J941" s="3"/>
      <c r="K941" s="3"/>
      <c r="L941" s="3"/>
      <c r="M941" s="3"/>
      <c r="N941" s="3"/>
      <c r="O941" s="3"/>
      <c r="P941" s="3"/>
      <c r="Q941" s="3"/>
      <c r="T941" s="3"/>
      <c r="V941" s="3"/>
    </row>
    <row r="942">
      <c r="A942" s="3"/>
      <c r="B942" s="3"/>
      <c r="C942" s="3"/>
      <c r="D942" s="3"/>
      <c r="E942" s="3"/>
      <c r="F942" s="3"/>
      <c r="G942" s="3"/>
      <c r="H942" s="3"/>
      <c r="I942" s="3"/>
      <c r="J942" s="3"/>
      <c r="K942" s="3"/>
      <c r="L942" s="3"/>
      <c r="M942" s="3"/>
      <c r="N942" s="3"/>
      <c r="O942" s="3"/>
      <c r="P942" s="3"/>
      <c r="Q942" s="3"/>
      <c r="T942" s="3"/>
      <c r="V942" s="3"/>
    </row>
    <row r="943">
      <c r="A943" s="3"/>
      <c r="B943" s="3"/>
      <c r="C943" s="3"/>
      <c r="D943" s="3"/>
      <c r="E943" s="3"/>
      <c r="F943" s="3"/>
      <c r="G943" s="3"/>
      <c r="H943" s="3"/>
      <c r="I943" s="3"/>
      <c r="J943" s="3"/>
      <c r="K943" s="3"/>
      <c r="L943" s="3"/>
      <c r="M943" s="3"/>
      <c r="N943" s="3"/>
      <c r="O943" s="3"/>
      <c r="P943" s="3"/>
      <c r="Q943" s="3"/>
      <c r="T943" s="3"/>
      <c r="V943" s="3"/>
    </row>
    <row r="944">
      <c r="A944" s="3"/>
      <c r="B944" s="3"/>
      <c r="C944" s="3"/>
      <c r="D944" s="3"/>
      <c r="E944" s="3"/>
      <c r="F944" s="3"/>
      <c r="G944" s="3"/>
      <c r="H944" s="3"/>
      <c r="I944" s="3"/>
      <c r="J944" s="3"/>
      <c r="K944" s="3"/>
      <c r="L944" s="3"/>
      <c r="M944" s="3"/>
      <c r="N944" s="3"/>
      <c r="O944" s="3"/>
      <c r="P944" s="3"/>
      <c r="Q944" s="3"/>
      <c r="T944" s="3"/>
      <c r="V944" s="3"/>
    </row>
    <row r="945">
      <c r="A945" s="3"/>
      <c r="B945" s="3"/>
      <c r="C945" s="3"/>
      <c r="D945" s="3"/>
      <c r="E945" s="3"/>
      <c r="F945" s="3"/>
      <c r="G945" s="3"/>
      <c r="H945" s="3"/>
      <c r="I945" s="3"/>
      <c r="J945" s="3"/>
      <c r="K945" s="3"/>
      <c r="L945" s="3"/>
      <c r="M945" s="3"/>
      <c r="N945" s="3"/>
      <c r="O945" s="3"/>
      <c r="P945" s="3"/>
      <c r="Q945" s="3"/>
      <c r="T945" s="3"/>
      <c r="V945" s="3"/>
    </row>
    <row r="946">
      <c r="A946" s="3"/>
      <c r="B946" s="3"/>
      <c r="C946" s="3"/>
      <c r="D946" s="3"/>
      <c r="E946" s="3"/>
      <c r="F946" s="3"/>
      <c r="G946" s="3"/>
      <c r="H946" s="3"/>
      <c r="I946" s="3"/>
      <c r="J946" s="3"/>
      <c r="K946" s="3"/>
      <c r="L946" s="3"/>
      <c r="M946" s="3"/>
      <c r="N946" s="3"/>
      <c r="O946" s="3"/>
      <c r="P946" s="3"/>
      <c r="Q946" s="3"/>
      <c r="T946" s="3"/>
      <c r="V946" s="3"/>
    </row>
    <row r="947">
      <c r="A947" s="3"/>
      <c r="B947" s="3"/>
      <c r="C947" s="3"/>
      <c r="D947" s="3"/>
      <c r="E947" s="3"/>
      <c r="F947" s="3"/>
      <c r="G947" s="3"/>
      <c r="H947" s="3"/>
      <c r="I947" s="3"/>
      <c r="J947" s="3"/>
      <c r="K947" s="3"/>
      <c r="L947" s="3"/>
      <c r="M947" s="3"/>
      <c r="N947" s="3"/>
      <c r="O947" s="3"/>
      <c r="P947" s="3"/>
      <c r="Q947" s="3"/>
      <c r="T947" s="3"/>
      <c r="V947" s="3"/>
    </row>
    <row r="948">
      <c r="A948" s="3"/>
      <c r="B948" s="3"/>
      <c r="C948" s="3"/>
      <c r="D948" s="3"/>
      <c r="E948" s="3"/>
      <c r="F948" s="3"/>
      <c r="G948" s="3"/>
      <c r="H948" s="3"/>
      <c r="I948" s="3"/>
      <c r="J948" s="3"/>
      <c r="K948" s="3"/>
      <c r="L948" s="3"/>
      <c r="M948" s="3"/>
      <c r="N948" s="3"/>
      <c r="O948" s="3"/>
      <c r="P948" s="3"/>
      <c r="Q948" s="3"/>
      <c r="T948" s="3"/>
      <c r="V948" s="3"/>
    </row>
    <row r="949">
      <c r="A949" s="3"/>
      <c r="B949" s="3"/>
      <c r="C949" s="3"/>
      <c r="D949" s="3"/>
      <c r="E949" s="3"/>
      <c r="F949" s="3"/>
      <c r="G949" s="3"/>
      <c r="H949" s="3"/>
      <c r="I949" s="3"/>
      <c r="J949" s="3"/>
      <c r="K949" s="3"/>
      <c r="L949" s="3"/>
      <c r="M949" s="3"/>
      <c r="N949" s="3"/>
      <c r="O949" s="3"/>
      <c r="P949" s="3"/>
      <c r="Q949" s="3"/>
      <c r="T949" s="3"/>
      <c r="V949" s="3"/>
    </row>
    <row r="950">
      <c r="A950" s="3"/>
      <c r="B950" s="3"/>
      <c r="C950" s="3"/>
      <c r="D950" s="3"/>
      <c r="E950" s="3"/>
      <c r="F950" s="3"/>
      <c r="G950" s="3"/>
      <c r="H950" s="3"/>
      <c r="I950" s="3"/>
      <c r="J950" s="3"/>
      <c r="K950" s="3"/>
      <c r="L950" s="3"/>
      <c r="M950" s="3"/>
      <c r="N950" s="3"/>
      <c r="O950" s="3"/>
      <c r="P950" s="3"/>
      <c r="Q950" s="3"/>
      <c r="T950" s="3"/>
      <c r="V950" s="3"/>
    </row>
    <row r="951">
      <c r="A951" s="3"/>
      <c r="B951" s="3"/>
      <c r="C951" s="3"/>
      <c r="D951" s="3"/>
      <c r="E951" s="3"/>
      <c r="F951" s="3"/>
      <c r="G951" s="3"/>
      <c r="H951" s="3"/>
      <c r="I951" s="3"/>
      <c r="J951" s="3"/>
      <c r="K951" s="3"/>
      <c r="L951" s="3"/>
      <c r="M951" s="3"/>
      <c r="N951" s="3"/>
      <c r="O951" s="3"/>
      <c r="P951" s="3"/>
      <c r="Q951" s="3"/>
      <c r="T951" s="3"/>
      <c r="V951" s="3"/>
    </row>
    <row r="952">
      <c r="A952" s="3"/>
      <c r="B952" s="3"/>
      <c r="C952" s="3"/>
      <c r="D952" s="3"/>
      <c r="E952" s="3"/>
      <c r="F952" s="3"/>
      <c r="G952" s="3"/>
      <c r="H952" s="3"/>
      <c r="I952" s="3"/>
      <c r="J952" s="3"/>
      <c r="K952" s="3"/>
      <c r="L952" s="3"/>
      <c r="M952" s="3"/>
      <c r="N952" s="3"/>
      <c r="O952" s="3"/>
      <c r="P952" s="3"/>
      <c r="Q952" s="3"/>
      <c r="T952" s="3"/>
      <c r="V952" s="3"/>
    </row>
    <row r="953">
      <c r="A953" s="3"/>
      <c r="B953" s="3"/>
      <c r="C953" s="3"/>
      <c r="D953" s="3"/>
      <c r="E953" s="3"/>
      <c r="F953" s="3"/>
      <c r="G953" s="3"/>
      <c r="H953" s="3"/>
      <c r="I953" s="3"/>
      <c r="J953" s="3"/>
      <c r="K953" s="3"/>
      <c r="L953" s="3"/>
      <c r="M953" s="3"/>
      <c r="N953" s="3"/>
      <c r="O953" s="3"/>
      <c r="P953" s="3"/>
      <c r="Q953" s="3"/>
      <c r="T953" s="3"/>
      <c r="V953" s="3"/>
    </row>
    <row r="954">
      <c r="A954" s="3"/>
      <c r="B954" s="3"/>
      <c r="C954" s="3"/>
      <c r="D954" s="3"/>
      <c r="E954" s="3"/>
      <c r="F954" s="3"/>
      <c r="G954" s="3"/>
      <c r="H954" s="3"/>
      <c r="I954" s="3"/>
      <c r="J954" s="3"/>
      <c r="K954" s="3"/>
      <c r="L954" s="3"/>
      <c r="M954" s="3"/>
      <c r="N954" s="3"/>
      <c r="O954" s="3"/>
      <c r="P954" s="3"/>
      <c r="Q954" s="3"/>
      <c r="T954" s="3"/>
      <c r="V954" s="3"/>
    </row>
    <row r="955">
      <c r="A955" s="3"/>
      <c r="B955" s="3"/>
      <c r="C955" s="3"/>
      <c r="D955" s="3"/>
      <c r="E955" s="3"/>
      <c r="F955" s="3"/>
      <c r="G955" s="3"/>
      <c r="H955" s="3"/>
      <c r="I955" s="3"/>
      <c r="J955" s="3"/>
      <c r="K955" s="3"/>
      <c r="L955" s="3"/>
      <c r="M955" s="3"/>
      <c r="N955" s="3"/>
      <c r="O955" s="3"/>
      <c r="P955" s="3"/>
      <c r="Q955" s="3"/>
      <c r="T955" s="3"/>
      <c r="V955" s="3"/>
    </row>
    <row r="956">
      <c r="A956" s="3"/>
      <c r="B956" s="3"/>
      <c r="C956" s="3"/>
      <c r="D956" s="3"/>
      <c r="E956" s="3"/>
      <c r="F956" s="3"/>
      <c r="G956" s="3"/>
      <c r="H956" s="3"/>
      <c r="I956" s="3"/>
      <c r="J956" s="3"/>
      <c r="K956" s="3"/>
      <c r="L956" s="3"/>
      <c r="M956" s="3"/>
      <c r="N956" s="3"/>
      <c r="O956" s="3"/>
      <c r="P956" s="3"/>
      <c r="Q956" s="3"/>
      <c r="T956" s="3"/>
      <c r="V956" s="3"/>
    </row>
    <row r="957">
      <c r="A957" s="3"/>
      <c r="B957" s="3"/>
      <c r="C957" s="3"/>
      <c r="D957" s="3"/>
      <c r="E957" s="3"/>
      <c r="F957" s="3"/>
      <c r="G957" s="3"/>
      <c r="H957" s="3"/>
      <c r="I957" s="3"/>
      <c r="J957" s="3"/>
      <c r="K957" s="3"/>
      <c r="L957" s="3"/>
      <c r="M957" s="3"/>
      <c r="N957" s="3"/>
      <c r="O957" s="3"/>
      <c r="P957" s="3"/>
      <c r="Q957" s="3"/>
      <c r="T957" s="3"/>
      <c r="V957" s="3"/>
    </row>
    <row r="958">
      <c r="A958" s="3"/>
      <c r="B958" s="3"/>
      <c r="C958" s="3"/>
      <c r="D958" s="3"/>
      <c r="E958" s="3"/>
      <c r="F958" s="3"/>
      <c r="G958" s="3"/>
      <c r="H958" s="3"/>
      <c r="I958" s="3"/>
      <c r="J958" s="3"/>
      <c r="K958" s="3"/>
      <c r="L958" s="3"/>
      <c r="M958" s="3"/>
      <c r="N958" s="3"/>
      <c r="O958" s="3"/>
      <c r="P958" s="3"/>
      <c r="Q958" s="3"/>
      <c r="T958" s="3"/>
      <c r="V958" s="3"/>
    </row>
    <row r="959">
      <c r="A959" s="3"/>
      <c r="B959" s="3"/>
      <c r="C959" s="3"/>
      <c r="D959" s="3"/>
      <c r="E959" s="3"/>
      <c r="F959" s="3"/>
      <c r="G959" s="3"/>
      <c r="H959" s="3"/>
      <c r="I959" s="3"/>
      <c r="J959" s="3"/>
      <c r="K959" s="3"/>
      <c r="L959" s="3"/>
      <c r="M959" s="3"/>
      <c r="N959" s="3"/>
      <c r="O959" s="3"/>
      <c r="P959" s="3"/>
      <c r="Q959" s="3"/>
      <c r="T959" s="3"/>
      <c r="V959" s="3"/>
    </row>
    <row r="960">
      <c r="A960" s="3"/>
      <c r="B960" s="3"/>
      <c r="C960" s="3"/>
      <c r="D960" s="3"/>
      <c r="E960" s="3"/>
      <c r="F960" s="3"/>
      <c r="G960" s="3"/>
      <c r="H960" s="3"/>
      <c r="I960" s="3"/>
      <c r="J960" s="3"/>
      <c r="K960" s="3"/>
      <c r="L960" s="3"/>
      <c r="M960" s="3"/>
      <c r="N960" s="3"/>
      <c r="O960" s="3"/>
      <c r="P960" s="3"/>
      <c r="Q960" s="3"/>
      <c r="T960" s="3"/>
      <c r="V960" s="3"/>
    </row>
    <row r="961">
      <c r="A961" s="3"/>
      <c r="B961" s="3"/>
      <c r="C961" s="3"/>
      <c r="D961" s="3"/>
      <c r="E961" s="3"/>
      <c r="F961" s="3"/>
      <c r="G961" s="3"/>
      <c r="H961" s="3"/>
      <c r="I961" s="3"/>
      <c r="J961" s="3"/>
      <c r="K961" s="3"/>
      <c r="L961" s="3"/>
      <c r="M961" s="3"/>
      <c r="N961" s="3"/>
      <c r="O961" s="3"/>
      <c r="P961" s="3"/>
      <c r="Q961" s="3"/>
      <c r="T961" s="3"/>
      <c r="V961" s="3"/>
    </row>
    <row r="962">
      <c r="A962" s="3"/>
      <c r="B962" s="3"/>
      <c r="C962" s="3"/>
      <c r="D962" s="3"/>
      <c r="E962" s="3"/>
      <c r="F962" s="3"/>
      <c r="G962" s="3"/>
      <c r="H962" s="3"/>
      <c r="I962" s="3"/>
      <c r="J962" s="3"/>
      <c r="K962" s="3"/>
      <c r="L962" s="3"/>
      <c r="M962" s="3"/>
      <c r="N962" s="3"/>
      <c r="O962" s="3"/>
      <c r="P962" s="3"/>
      <c r="Q962" s="3"/>
      <c r="T962" s="3"/>
      <c r="V962" s="3"/>
    </row>
    <row r="963">
      <c r="A963" s="3"/>
      <c r="B963" s="3"/>
      <c r="C963" s="3"/>
      <c r="D963" s="3"/>
      <c r="E963" s="3"/>
      <c r="F963" s="3"/>
      <c r="G963" s="3"/>
      <c r="H963" s="3"/>
      <c r="I963" s="3"/>
      <c r="J963" s="3"/>
      <c r="K963" s="3"/>
      <c r="L963" s="3"/>
      <c r="M963" s="3"/>
      <c r="N963" s="3"/>
      <c r="O963" s="3"/>
      <c r="P963" s="3"/>
      <c r="Q963" s="3"/>
      <c r="T963" s="3"/>
      <c r="V963" s="3"/>
    </row>
    <row r="964">
      <c r="A964" s="3"/>
      <c r="B964" s="3"/>
      <c r="C964" s="3"/>
      <c r="D964" s="3"/>
      <c r="E964" s="3"/>
      <c r="F964" s="3"/>
      <c r="G964" s="3"/>
      <c r="H964" s="3"/>
      <c r="I964" s="3"/>
      <c r="J964" s="3"/>
      <c r="K964" s="3"/>
      <c r="L964" s="3"/>
      <c r="M964" s="3"/>
      <c r="N964" s="3"/>
      <c r="O964" s="3"/>
      <c r="P964" s="3"/>
      <c r="Q964" s="3"/>
      <c r="T964" s="3"/>
      <c r="V964" s="3"/>
    </row>
    <row r="965">
      <c r="A965" s="3"/>
      <c r="B965" s="3"/>
      <c r="C965" s="3"/>
      <c r="D965" s="3"/>
      <c r="E965" s="3"/>
      <c r="F965" s="3"/>
      <c r="G965" s="3"/>
      <c r="H965" s="3"/>
      <c r="I965" s="3"/>
      <c r="J965" s="3"/>
      <c r="K965" s="3"/>
      <c r="L965" s="3"/>
      <c r="M965" s="3"/>
      <c r="N965" s="3"/>
      <c r="O965" s="3"/>
      <c r="P965" s="3"/>
      <c r="Q965" s="3"/>
      <c r="T965" s="3"/>
      <c r="V965" s="3"/>
    </row>
    <row r="966">
      <c r="A966" s="3"/>
      <c r="B966" s="3"/>
      <c r="C966" s="3"/>
      <c r="D966" s="3"/>
      <c r="E966" s="3"/>
      <c r="F966" s="3"/>
      <c r="G966" s="3"/>
      <c r="H966" s="3"/>
      <c r="I966" s="3"/>
      <c r="J966" s="3"/>
      <c r="K966" s="3"/>
      <c r="L966" s="3"/>
      <c r="M966" s="3"/>
      <c r="N966" s="3"/>
      <c r="O966" s="3"/>
      <c r="P966" s="3"/>
      <c r="Q966" s="3"/>
      <c r="T966" s="3"/>
      <c r="V966" s="3"/>
    </row>
    <row r="967">
      <c r="A967" s="3"/>
      <c r="B967" s="3"/>
      <c r="C967" s="3"/>
      <c r="D967" s="3"/>
      <c r="E967" s="3"/>
      <c r="F967" s="3"/>
      <c r="G967" s="3"/>
      <c r="H967" s="3"/>
      <c r="I967" s="3"/>
      <c r="J967" s="3"/>
      <c r="K967" s="3"/>
      <c r="L967" s="3"/>
      <c r="M967" s="3"/>
      <c r="N967" s="3"/>
      <c r="O967" s="3"/>
      <c r="P967" s="3"/>
      <c r="Q967" s="3"/>
      <c r="T967" s="3"/>
      <c r="V967" s="3"/>
    </row>
    <row r="968">
      <c r="A968" s="3"/>
      <c r="B968" s="3"/>
      <c r="C968" s="3"/>
      <c r="D968" s="3"/>
      <c r="E968" s="3"/>
      <c r="F968" s="3"/>
      <c r="G968" s="3"/>
      <c r="H968" s="3"/>
      <c r="I968" s="3"/>
      <c r="J968" s="3"/>
      <c r="K968" s="3"/>
      <c r="L968" s="3"/>
      <c r="M968" s="3"/>
      <c r="N968" s="3"/>
      <c r="O968" s="3"/>
      <c r="P968" s="3"/>
      <c r="Q968" s="3"/>
      <c r="T968" s="3"/>
      <c r="V968" s="3"/>
    </row>
    <row r="969">
      <c r="A969" s="3"/>
      <c r="B969" s="3"/>
      <c r="C969" s="3"/>
      <c r="D969" s="3"/>
      <c r="E969" s="3"/>
      <c r="F969" s="3"/>
      <c r="G969" s="3"/>
      <c r="H969" s="3"/>
      <c r="I969" s="3"/>
      <c r="J969" s="3"/>
      <c r="K969" s="3"/>
      <c r="L969" s="3"/>
      <c r="M969" s="3"/>
      <c r="N969" s="3"/>
      <c r="O969" s="3"/>
      <c r="P969" s="3"/>
      <c r="Q969" s="3"/>
      <c r="T969" s="3"/>
      <c r="V969" s="3"/>
    </row>
    <row r="970">
      <c r="A970" s="3"/>
      <c r="B970" s="3"/>
      <c r="C970" s="3"/>
      <c r="D970" s="3"/>
      <c r="E970" s="3"/>
      <c r="F970" s="3"/>
      <c r="G970" s="3"/>
      <c r="H970" s="3"/>
      <c r="I970" s="3"/>
      <c r="J970" s="3"/>
      <c r="K970" s="3"/>
      <c r="L970" s="3"/>
      <c r="M970" s="3"/>
      <c r="N970" s="3"/>
      <c r="O970" s="3"/>
      <c r="P970" s="3"/>
      <c r="Q970" s="3"/>
      <c r="T970" s="3"/>
      <c r="V970" s="3"/>
    </row>
    <row r="971">
      <c r="A971" s="3"/>
      <c r="B971" s="3"/>
      <c r="C971" s="3"/>
      <c r="D971" s="3"/>
      <c r="E971" s="3"/>
      <c r="F971" s="3"/>
      <c r="G971" s="3"/>
      <c r="H971" s="3"/>
      <c r="I971" s="3"/>
      <c r="J971" s="3"/>
      <c r="K971" s="3"/>
      <c r="L971" s="3"/>
      <c r="M971" s="3"/>
      <c r="N971" s="3"/>
      <c r="O971" s="3"/>
      <c r="P971" s="3"/>
      <c r="Q971" s="3"/>
      <c r="T971" s="3"/>
      <c r="V971" s="3"/>
    </row>
    <row r="972">
      <c r="A972" s="3"/>
      <c r="B972" s="3"/>
      <c r="C972" s="3"/>
      <c r="D972" s="3"/>
      <c r="E972" s="3"/>
      <c r="F972" s="3"/>
      <c r="G972" s="3"/>
      <c r="H972" s="3"/>
      <c r="I972" s="3"/>
      <c r="J972" s="3"/>
      <c r="K972" s="3"/>
      <c r="L972" s="3"/>
      <c r="M972" s="3"/>
      <c r="N972" s="3"/>
      <c r="O972" s="3"/>
      <c r="P972" s="3"/>
      <c r="Q972" s="3"/>
      <c r="T972" s="3"/>
      <c r="V972" s="3"/>
    </row>
    <row r="973">
      <c r="A973" s="3"/>
      <c r="B973" s="3"/>
      <c r="C973" s="3"/>
      <c r="D973" s="3"/>
      <c r="E973" s="3"/>
      <c r="F973" s="3"/>
      <c r="G973" s="3"/>
      <c r="H973" s="3"/>
      <c r="I973" s="3"/>
      <c r="J973" s="3"/>
      <c r="K973" s="3"/>
      <c r="L973" s="3"/>
      <c r="M973" s="3"/>
      <c r="N973" s="3"/>
      <c r="O973" s="3"/>
      <c r="P973" s="3"/>
      <c r="Q973" s="3"/>
      <c r="T973" s="3"/>
      <c r="V973" s="3"/>
    </row>
    <row r="974">
      <c r="A974" s="3"/>
      <c r="B974" s="3"/>
      <c r="C974" s="3"/>
      <c r="D974" s="3"/>
      <c r="E974" s="3"/>
      <c r="F974" s="3"/>
      <c r="G974" s="3"/>
      <c r="H974" s="3"/>
      <c r="I974" s="3"/>
      <c r="J974" s="3"/>
      <c r="K974" s="3"/>
      <c r="L974" s="3"/>
      <c r="M974" s="3"/>
      <c r="N974" s="3"/>
      <c r="O974" s="3"/>
      <c r="P974" s="3"/>
      <c r="Q974" s="3"/>
      <c r="T974" s="3"/>
      <c r="V974" s="3"/>
    </row>
    <row r="975">
      <c r="A975" s="3"/>
      <c r="B975" s="3"/>
      <c r="C975" s="3"/>
      <c r="D975" s="3"/>
      <c r="E975" s="3"/>
      <c r="F975" s="3"/>
      <c r="G975" s="3"/>
      <c r="H975" s="3"/>
      <c r="I975" s="3"/>
      <c r="J975" s="3"/>
      <c r="K975" s="3"/>
      <c r="L975" s="3"/>
      <c r="M975" s="3"/>
      <c r="N975" s="3"/>
      <c r="O975" s="3"/>
      <c r="P975" s="3"/>
      <c r="Q975" s="3"/>
      <c r="T975" s="3"/>
      <c r="V975" s="3"/>
    </row>
    <row r="976">
      <c r="A976" s="3"/>
      <c r="B976" s="3"/>
      <c r="C976" s="3"/>
      <c r="D976" s="3"/>
      <c r="E976" s="3"/>
      <c r="F976" s="3"/>
      <c r="G976" s="3"/>
      <c r="H976" s="3"/>
      <c r="I976" s="3"/>
      <c r="J976" s="3"/>
      <c r="K976" s="3"/>
      <c r="L976" s="3"/>
      <c r="M976" s="3"/>
      <c r="N976" s="3"/>
      <c r="O976" s="3"/>
      <c r="P976" s="3"/>
      <c r="Q976" s="3"/>
      <c r="T976" s="3"/>
      <c r="V976" s="3"/>
    </row>
    <row r="977">
      <c r="A977" s="3"/>
      <c r="B977" s="3"/>
      <c r="C977" s="3"/>
      <c r="D977" s="3"/>
      <c r="E977" s="3"/>
      <c r="F977" s="3"/>
      <c r="G977" s="3"/>
      <c r="H977" s="3"/>
      <c r="I977" s="3"/>
      <c r="J977" s="3"/>
      <c r="K977" s="3"/>
      <c r="L977" s="3"/>
      <c r="M977" s="3"/>
      <c r="N977" s="3"/>
      <c r="O977" s="3"/>
      <c r="P977" s="3"/>
      <c r="Q977" s="3"/>
      <c r="T977" s="3"/>
      <c r="V977" s="3"/>
    </row>
    <row r="978">
      <c r="A978" s="3"/>
      <c r="B978" s="3"/>
      <c r="C978" s="3"/>
      <c r="D978" s="3"/>
      <c r="E978" s="3"/>
      <c r="F978" s="3"/>
      <c r="G978" s="3"/>
      <c r="H978" s="3"/>
      <c r="I978" s="3"/>
      <c r="J978" s="3"/>
      <c r="K978" s="3"/>
      <c r="L978" s="3"/>
      <c r="M978" s="3"/>
      <c r="N978" s="3"/>
      <c r="O978" s="3"/>
      <c r="P978" s="3"/>
      <c r="Q978" s="3"/>
      <c r="T978" s="3"/>
      <c r="V978" s="3"/>
    </row>
    <row r="979">
      <c r="A979" s="3"/>
      <c r="B979" s="3"/>
      <c r="C979" s="3"/>
      <c r="D979" s="3"/>
      <c r="E979" s="3"/>
      <c r="F979" s="3"/>
      <c r="G979" s="3"/>
      <c r="H979" s="3"/>
      <c r="I979" s="3"/>
      <c r="J979" s="3"/>
      <c r="K979" s="3"/>
      <c r="L979" s="3"/>
      <c r="M979" s="3"/>
      <c r="N979" s="3"/>
      <c r="O979" s="3"/>
      <c r="P979" s="3"/>
      <c r="Q979" s="3"/>
      <c r="T979" s="3"/>
      <c r="V979" s="3"/>
    </row>
    <row r="980">
      <c r="A980" s="3"/>
      <c r="B980" s="3"/>
      <c r="C980" s="3"/>
      <c r="D980" s="3"/>
      <c r="E980" s="3"/>
      <c r="F980" s="3"/>
      <c r="G980" s="3"/>
      <c r="H980" s="3"/>
      <c r="I980" s="3"/>
      <c r="J980" s="3"/>
      <c r="K980" s="3"/>
      <c r="L980" s="3"/>
      <c r="M980" s="3"/>
      <c r="N980" s="3"/>
      <c r="O980" s="3"/>
      <c r="P980" s="3"/>
      <c r="Q980" s="3"/>
      <c r="T980" s="3"/>
      <c r="V980" s="3"/>
    </row>
    <row r="981">
      <c r="A981" s="3"/>
      <c r="B981" s="3"/>
      <c r="C981" s="3"/>
      <c r="D981" s="3"/>
      <c r="E981" s="3"/>
      <c r="F981" s="3"/>
      <c r="G981" s="3"/>
      <c r="H981" s="3"/>
      <c r="I981" s="3"/>
      <c r="J981" s="3"/>
      <c r="K981" s="3"/>
      <c r="L981" s="3"/>
      <c r="M981" s="3"/>
      <c r="N981" s="3"/>
      <c r="O981" s="3"/>
      <c r="P981" s="3"/>
      <c r="Q981" s="3"/>
      <c r="T981" s="3"/>
      <c r="V981" s="3"/>
    </row>
    <row r="982">
      <c r="A982" s="3"/>
      <c r="B982" s="3"/>
      <c r="C982" s="3"/>
      <c r="D982" s="3"/>
      <c r="E982" s="3"/>
      <c r="F982" s="3"/>
      <c r="G982" s="3"/>
      <c r="H982" s="3"/>
      <c r="I982" s="3"/>
      <c r="J982" s="3"/>
      <c r="K982" s="3"/>
      <c r="L982" s="3"/>
      <c r="M982" s="3"/>
      <c r="N982" s="3"/>
      <c r="O982" s="3"/>
      <c r="P982" s="3"/>
      <c r="Q982" s="3"/>
      <c r="T982" s="3"/>
      <c r="V982" s="3"/>
    </row>
    <row r="983">
      <c r="A983" s="3"/>
      <c r="B983" s="3"/>
      <c r="C983" s="3"/>
      <c r="D983" s="3"/>
      <c r="E983" s="3"/>
      <c r="F983" s="3"/>
      <c r="G983" s="3"/>
      <c r="H983" s="3"/>
      <c r="I983" s="3"/>
      <c r="J983" s="3"/>
      <c r="K983" s="3"/>
      <c r="L983" s="3"/>
      <c r="M983" s="3"/>
      <c r="N983" s="3"/>
      <c r="O983" s="3"/>
      <c r="P983" s="3"/>
      <c r="Q983" s="3"/>
      <c r="T983" s="3"/>
      <c r="V983" s="3"/>
    </row>
    <row r="984">
      <c r="A984" s="3"/>
      <c r="B984" s="3"/>
      <c r="C984" s="3"/>
      <c r="D984" s="3"/>
      <c r="E984" s="3"/>
      <c r="F984" s="3"/>
      <c r="G984" s="3"/>
      <c r="H984" s="3"/>
      <c r="I984" s="3"/>
      <c r="J984" s="3"/>
      <c r="K984" s="3"/>
      <c r="L984" s="3"/>
      <c r="M984" s="3"/>
      <c r="N984" s="3"/>
      <c r="O984" s="3"/>
      <c r="P984" s="3"/>
      <c r="Q984" s="3"/>
      <c r="T984" s="3"/>
      <c r="V984" s="3"/>
    </row>
    <row r="985">
      <c r="A985" s="3"/>
      <c r="B985" s="3"/>
      <c r="C985" s="3"/>
      <c r="D985" s="3"/>
      <c r="E985" s="3"/>
      <c r="F985" s="3"/>
      <c r="G985" s="3"/>
      <c r="H985" s="3"/>
      <c r="I985" s="3"/>
      <c r="J985" s="3"/>
      <c r="K985" s="3"/>
      <c r="L985" s="3"/>
      <c r="M985" s="3"/>
      <c r="N985" s="3"/>
      <c r="O985" s="3"/>
      <c r="P985" s="3"/>
      <c r="Q985" s="3"/>
      <c r="T985" s="3"/>
      <c r="V985" s="3"/>
    </row>
    <row r="986">
      <c r="A986" s="3"/>
      <c r="B986" s="3"/>
      <c r="C986" s="3"/>
      <c r="D986" s="3"/>
      <c r="E986" s="3"/>
      <c r="F986" s="3"/>
      <c r="G986" s="3"/>
      <c r="H986" s="3"/>
      <c r="I986" s="3"/>
      <c r="J986" s="3"/>
      <c r="K986" s="3"/>
      <c r="L986" s="3"/>
      <c r="M986" s="3"/>
      <c r="N986" s="3"/>
      <c r="O986" s="3"/>
      <c r="P986" s="3"/>
      <c r="Q986" s="3"/>
      <c r="T986" s="3"/>
      <c r="V986" s="3"/>
    </row>
    <row r="987">
      <c r="A987" s="3"/>
      <c r="B987" s="3"/>
      <c r="C987" s="3"/>
      <c r="D987" s="3"/>
      <c r="E987" s="3"/>
      <c r="F987" s="3"/>
      <c r="G987" s="3"/>
      <c r="H987" s="3"/>
      <c r="I987" s="3"/>
      <c r="J987" s="3"/>
      <c r="K987" s="3"/>
      <c r="L987" s="3"/>
      <c r="M987" s="3"/>
      <c r="N987" s="3"/>
      <c r="O987" s="3"/>
      <c r="P987" s="3"/>
      <c r="Q987" s="3"/>
      <c r="T987" s="3"/>
      <c r="V987" s="3"/>
    </row>
    <row r="988">
      <c r="A988" s="3"/>
      <c r="B988" s="3"/>
      <c r="C988" s="3"/>
      <c r="D988" s="3"/>
      <c r="E988" s="3"/>
      <c r="F988" s="3"/>
      <c r="G988" s="3"/>
      <c r="H988" s="3"/>
      <c r="I988" s="3"/>
      <c r="J988" s="3"/>
      <c r="K988" s="3"/>
      <c r="L988" s="3"/>
      <c r="M988" s="3"/>
      <c r="N988" s="3"/>
      <c r="O988" s="3"/>
      <c r="P988" s="3"/>
      <c r="Q988" s="3"/>
      <c r="T988" s="3"/>
      <c r="V988" s="3"/>
    </row>
    <row r="989">
      <c r="A989" s="3"/>
      <c r="B989" s="3"/>
      <c r="C989" s="3"/>
      <c r="D989" s="3"/>
      <c r="E989" s="3"/>
      <c r="F989" s="3"/>
      <c r="G989" s="3"/>
      <c r="H989" s="3"/>
      <c r="I989" s="3"/>
      <c r="J989" s="3"/>
      <c r="K989" s="3"/>
      <c r="L989" s="3"/>
      <c r="M989" s="3"/>
      <c r="N989" s="3"/>
      <c r="O989" s="3"/>
      <c r="P989" s="3"/>
      <c r="Q989" s="3"/>
      <c r="T989" s="3"/>
      <c r="V989" s="3"/>
    </row>
    <row r="990">
      <c r="A990" s="3"/>
      <c r="B990" s="3"/>
      <c r="C990" s="3"/>
      <c r="D990" s="3"/>
      <c r="E990" s="3"/>
      <c r="F990" s="3"/>
      <c r="G990" s="3"/>
      <c r="H990" s="3"/>
      <c r="I990" s="3"/>
      <c r="J990" s="3"/>
      <c r="K990" s="3"/>
      <c r="L990" s="3"/>
      <c r="M990" s="3"/>
      <c r="N990" s="3"/>
      <c r="O990" s="3"/>
      <c r="P990" s="3"/>
      <c r="Q990" s="3"/>
      <c r="T990" s="3"/>
      <c r="V990" s="3"/>
    </row>
    <row r="991">
      <c r="A991" s="3"/>
      <c r="B991" s="3"/>
      <c r="C991" s="3"/>
      <c r="D991" s="3"/>
      <c r="E991" s="3"/>
      <c r="F991" s="3"/>
      <c r="G991" s="3"/>
      <c r="H991" s="3"/>
      <c r="I991" s="3"/>
      <c r="J991" s="3"/>
      <c r="K991" s="3"/>
      <c r="L991" s="3"/>
      <c r="M991" s="3"/>
      <c r="N991" s="3"/>
      <c r="O991" s="3"/>
      <c r="P991" s="3"/>
      <c r="Q991" s="3"/>
      <c r="T991" s="3"/>
      <c r="V991" s="3"/>
    </row>
    <row r="992">
      <c r="A992" s="3"/>
      <c r="B992" s="3"/>
      <c r="C992" s="3"/>
      <c r="D992" s="3"/>
      <c r="E992" s="3"/>
      <c r="F992" s="3"/>
      <c r="G992" s="3"/>
      <c r="H992" s="3"/>
      <c r="I992" s="3"/>
      <c r="J992" s="3"/>
      <c r="K992" s="3"/>
      <c r="L992" s="3"/>
      <c r="M992" s="3"/>
      <c r="N992" s="3"/>
      <c r="O992" s="3"/>
      <c r="P992" s="3"/>
      <c r="Q992" s="3"/>
      <c r="T992" s="3"/>
      <c r="V992" s="3"/>
    </row>
    <row r="993">
      <c r="A993" s="3"/>
      <c r="B993" s="3"/>
      <c r="C993" s="3"/>
      <c r="D993" s="3"/>
      <c r="E993" s="3"/>
      <c r="F993" s="3"/>
      <c r="G993" s="3"/>
      <c r="H993" s="3"/>
      <c r="I993" s="3"/>
      <c r="J993" s="3"/>
      <c r="K993" s="3"/>
      <c r="L993" s="3"/>
      <c r="M993" s="3"/>
      <c r="N993" s="3"/>
      <c r="O993" s="3"/>
      <c r="P993" s="3"/>
      <c r="Q993" s="3"/>
      <c r="T993" s="3"/>
      <c r="V993" s="3"/>
    </row>
    <row r="994">
      <c r="A994" s="3"/>
      <c r="B994" s="3"/>
      <c r="C994" s="3"/>
      <c r="D994" s="3"/>
      <c r="E994" s="3"/>
      <c r="F994" s="3"/>
      <c r="G994" s="3"/>
      <c r="H994" s="3"/>
      <c r="I994" s="3"/>
      <c r="J994" s="3"/>
      <c r="K994" s="3"/>
      <c r="L994" s="3"/>
      <c r="M994" s="3"/>
      <c r="N994" s="3"/>
      <c r="O994" s="3"/>
      <c r="P994" s="3"/>
      <c r="Q994" s="3"/>
      <c r="T994" s="3"/>
      <c r="V994" s="3"/>
    </row>
    <row r="995">
      <c r="A995" s="3"/>
      <c r="B995" s="3"/>
      <c r="C995" s="3"/>
      <c r="D995" s="3"/>
      <c r="E995" s="3"/>
      <c r="F995" s="3"/>
      <c r="G995" s="3"/>
      <c r="H995" s="3"/>
      <c r="I995" s="3"/>
      <c r="J995" s="3"/>
      <c r="K995" s="3"/>
      <c r="L995" s="3"/>
      <c r="M995" s="3"/>
      <c r="N995" s="3"/>
      <c r="O995" s="3"/>
      <c r="P995" s="3"/>
      <c r="Q995" s="3"/>
      <c r="T995" s="3"/>
      <c r="V995" s="3"/>
    </row>
    <row r="996">
      <c r="A996" s="3"/>
      <c r="B996" s="3"/>
      <c r="C996" s="3"/>
      <c r="D996" s="3"/>
      <c r="E996" s="3"/>
      <c r="F996" s="3"/>
      <c r="G996" s="3"/>
      <c r="H996" s="3"/>
      <c r="I996" s="3"/>
      <c r="J996" s="3"/>
      <c r="K996" s="3"/>
      <c r="L996" s="3"/>
      <c r="M996" s="3"/>
      <c r="N996" s="3"/>
      <c r="O996" s="3"/>
      <c r="P996" s="3"/>
      <c r="Q996" s="3"/>
      <c r="T996" s="3"/>
      <c r="V996" s="3"/>
    </row>
    <row r="997">
      <c r="A997" s="3"/>
      <c r="B997" s="3"/>
      <c r="C997" s="3"/>
      <c r="D997" s="3"/>
      <c r="E997" s="3"/>
      <c r="F997" s="3"/>
      <c r="G997" s="3"/>
      <c r="H997" s="3"/>
      <c r="I997" s="3"/>
      <c r="J997" s="3"/>
      <c r="K997" s="3"/>
      <c r="L997" s="3"/>
      <c r="M997" s="3"/>
      <c r="N997" s="3"/>
      <c r="O997" s="3"/>
      <c r="P997" s="3"/>
      <c r="Q997" s="3"/>
      <c r="T997" s="3"/>
      <c r="V997" s="3"/>
    </row>
    <row r="998">
      <c r="A998" s="3"/>
      <c r="B998" s="3"/>
      <c r="C998" s="3"/>
      <c r="D998" s="3"/>
      <c r="E998" s="3"/>
      <c r="F998" s="3"/>
      <c r="G998" s="3"/>
      <c r="H998" s="3"/>
      <c r="I998" s="3"/>
      <c r="J998" s="3"/>
      <c r="K998" s="3"/>
      <c r="L998" s="3"/>
      <c r="M998" s="3"/>
      <c r="N998" s="3"/>
      <c r="O998" s="3"/>
      <c r="P998" s="3"/>
      <c r="Q998" s="3"/>
      <c r="T998" s="3"/>
      <c r="V998" s="3"/>
    </row>
    <row r="999">
      <c r="A999" s="3"/>
      <c r="B999" s="3"/>
      <c r="C999" s="3"/>
      <c r="D999" s="3"/>
      <c r="E999" s="3"/>
      <c r="F999" s="3"/>
      <c r="G999" s="3"/>
      <c r="H999" s="3"/>
      <c r="I999" s="3"/>
      <c r="J999" s="3"/>
      <c r="K999" s="3"/>
      <c r="L999" s="3"/>
      <c r="M999" s="3"/>
      <c r="N999" s="3"/>
      <c r="O999" s="3"/>
      <c r="P999" s="3"/>
      <c r="Q999" s="3"/>
      <c r="T999" s="3"/>
      <c r="V999" s="3"/>
    </row>
    <row r="1000">
      <c r="A1000" s="3"/>
      <c r="B1000" s="3"/>
      <c r="C1000" s="3"/>
      <c r="D1000" s="3"/>
      <c r="E1000" s="3"/>
      <c r="F1000" s="3"/>
      <c r="G1000" s="3"/>
      <c r="H1000" s="3"/>
      <c r="I1000" s="3"/>
      <c r="J1000" s="3"/>
      <c r="K1000" s="3"/>
      <c r="L1000" s="3"/>
      <c r="M1000" s="3"/>
      <c r="N1000" s="3"/>
      <c r="O1000" s="3"/>
      <c r="P1000" s="3"/>
      <c r="Q1000" s="3"/>
      <c r="T1000" s="3"/>
      <c r="V1000" s="3"/>
    </row>
  </sheetData>
  <mergeCells count="8">
    <mergeCell ref="R6:T6"/>
    <mergeCell ref="D7:E7"/>
    <mergeCell ref="F7:G7"/>
    <mergeCell ref="B7:C7"/>
    <mergeCell ref="H7:J7"/>
    <mergeCell ref="B6:J6"/>
    <mergeCell ref="O6:Q6"/>
    <mergeCell ref="K6:N6"/>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9.11"/>
    <col customWidth="1" min="2" max="2" width="6.67"/>
    <col customWidth="1" min="3" max="3" width="7.67"/>
    <col customWidth="1" min="4" max="4" width="8.22"/>
    <col customWidth="1" min="5" max="5" width="8.56"/>
    <col customWidth="1" min="6" max="6" width="9.0"/>
    <col customWidth="1" min="7" max="7" width="8.78"/>
    <col customWidth="1" min="8" max="8" width="6.67"/>
    <col customWidth="1" min="9" max="9" width="9.89"/>
    <col customWidth="1" min="10" max="10" width="10.11"/>
    <col customWidth="1" min="11" max="11" width="7.67"/>
    <col customWidth="1" min="12" max="12" width="8.67"/>
    <col customWidth="1" min="13" max="14" width="6.33"/>
    <col customWidth="1" min="15" max="16" width="6.67"/>
    <col customWidth="1" min="17" max="17" width="10.67"/>
    <col customWidth="1" min="18" max="18" width="9.11"/>
    <col customWidth="1" min="19" max="19" width="10.33"/>
    <col customWidth="1" min="20" max="20" width="1.78"/>
    <col customWidth="1" min="21" max="21" width="21.33"/>
    <col customWidth="1" min="22" max="31" width="9.67"/>
    <col customWidth="1" min="32" max="36" width="8.0"/>
  </cols>
  <sheetData>
    <row r="1">
      <c r="A1" s="3" t="s">
        <v>102</v>
      </c>
      <c r="B1" s="2" t="str">
        <f>CELL("filename")</f>
        <v>#N/A</v>
      </c>
      <c r="C1" s="3"/>
      <c r="D1" s="3"/>
      <c r="E1" s="3"/>
      <c r="F1" s="3"/>
      <c r="G1" s="3"/>
      <c r="H1" s="3"/>
      <c r="I1" s="248"/>
      <c r="J1" s="3"/>
      <c r="K1" s="3"/>
      <c r="L1" s="3"/>
      <c r="M1" s="3"/>
      <c r="N1" s="3"/>
      <c r="O1" s="3"/>
      <c r="P1" s="3"/>
      <c r="Q1" s="249"/>
      <c r="R1" s="3"/>
      <c r="S1" s="3"/>
      <c r="T1" s="3"/>
      <c r="U1" s="3"/>
      <c r="V1" s="3"/>
      <c r="W1" s="3"/>
      <c r="X1" s="3"/>
      <c r="Y1" s="3"/>
      <c r="Z1" s="3"/>
      <c r="AA1" s="3"/>
      <c r="AB1" s="3"/>
      <c r="AC1" s="3"/>
      <c r="AD1" s="3"/>
      <c r="AE1" s="3"/>
      <c r="AF1" s="3"/>
      <c r="AG1" s="3"/>
      <c r="AH1" s="3"/>
      <c r="AI1" s="3"/>
      <c r="AJ1" s="3"/>
    </row>
    <row r="2" ht="18.0" customHeight="1">
      <c r="A2" s="3"/>
      <c r="B2" s="3"/>
      <c r="C2" s="3"/>
      <c r="D2" s="3"/>
      <c r="E2" s="3"/>
      <c r="F2" s="3"/>
      <c r="G2" s="3"/>
      <c r="H2" s="3"/>
      <c r="I2" s="3"/>
      <c r="J2" s="3"/>
      <c r="K2" s="3"/>
      <c r="L2" s="250"/>
      <c r="M2" s="33"/>
      <c r="N2" s="33"/>
      <c r="O2" s="33"/>
      <c r="P2" s="33"/>
      <c r="Q2" s="249"/>
      <c r="R2" s="33"/>
      <c r="S2" s="3"/>
      <c r="T2" s="3"/>
      <c r="U2" s="3"/>
      <c r="V2" s="3"/>
      <c r="W2" s="3"/>
      <c r="X2" s="3"/>
      <c r="Y2" s="3"/>
      <c r="Z2" s="3"/>
      <c r="AA2" s="3"/>
      <c r="AB2" s="3"/>
      <c r="AC2" s="3"/>
      <c r="AD2" s="3"/>
      <c r="AE2" s="3"/>
      <c r="AF2" s="3"/>
      <c r="AG2" s="3"/>
      <c r="AH2" s="3"/>
      <c r="AI2" s="3"/>
      <c r="AJ2" s="3"/>
    </row>
    <row r="3" ht="20.25" customHeight="1">
      <c r="A3" s="252" t="s">
        <v>135</v>
      </c>
      <c r="B3" s="3"/>
      <c r="C3" s="248"/>
      <c r="D3" s="3"/>
      <c r="E3" s="253"/>
      <c r="F3" s="3"/>
      <c r="G3" s="3"/>
      <c r="H3" s="3"/>
      <c r="I3" s="3"/>
      <c r="J3" s="3"/>
      <c r="K3" s="3"/>
      <c r="L3" s="3"/>
      <c r="M3" s="3"/>
      <c r="N3" s="3"/>
      <c r="O3" s="3"/>
      <c r="P3" s="3"/>
      <c r="Q3" s="249"/>
      <c r="R3" s="3"/>
      <c r="S3" s="3"/>
      <c r="T3" s="3"/>
      <c r="U3" s="3"/>
      <c r="V3" s="3"/>
      <c r="W3" s="3"/>
      <c r="X3" s="3"/>
      <c r="Y3" s="3"/>
      <c r="Z3" s="3"/>
      <c r="AA3" s="3"/>
      <c r="AB3" s="3"/>
      <c r="AC3" s="3"/>
      <c r="AD3" s="3"/>
      <c r="AE3" s="3"/>
      <c r="AF3" s="3"/>
      <c r="AG3" s="3"/>
      <c r="AH3" s="3"/>
      <c r="AI3" s="3"/>
      <c r="AJ3" s="3"/>
    </row>
    <row r="4" ht="15.75" customHeight="1">
      <c r="A4" s="254" t="s">
        <v>137</v>
      </c>
      <c r="B4" s="72"/>
      <c r="C4" s="72"/>
      <c r="D4" s="72"/>
      <c r="E4" s="72"/>
      <c r="F4" s="72"/>
      <c r="G4" s="3"/>
      <c r="H4" s="3"/>
      <c r="I4" s="3"/>
      <c r="J4" s="3"/>
      <c r="K4" s="3"/>
      <c r="L4" s="3"/>
      <c r="M4" s="3"/>
      <c r="N4" s="3"/>
      <c r="O4" s="3"/>
      <c r="P4" s="3"/>
      <c r="Q4" s="249"/>
      <c r="R4" s="3"/>
      <c r="S4" s="3"/>
      <c r="T4" s="3"/>
      <c r="U4" s="3"/>
      <c r="V4" s="3"/>
      <c r="W4" s="3"/>
      <c r="X4" s="3"/>
      <c r="Y4" s="3"/>
      <c r="Z4" s="3"/>
      <c r="AA4" s="3"/>
      <c r="AB4" s="3"/>
      <c r="AC4" s="3"/>
      <c r="AD4" s="3"/>
      <c r="AE4" s="3"/>
      <c r="AF4" s="3"/>
      <c r="AG4" s="3"/>
      <c r="AH4" s="3"/>
      <c r="AI4" s="3"/>
      <c r="AJ4" s="3"/>
    </row>
    <row r="5" ht="16.5" customHeight="1">
      <c r="A5" s="253"/>
      <c r="B5" s="3"/>
      <c r="C5" s="3"/>
      <c r="D5" s="3"/>
      <c r="E5" s="3"/>
      <c r="F5" s="3"/>
      <c r="G5" s="3"/>
      <c r="H5" s="3"/>
      <c r="I5" s="3"/>
      <c r="J5" s="3"/>
      <c r="K5" s="3"/>
      <c r="L5" s="3"/>
      <c r="M5" s="3"/>
      <c r="N5" s="3"/>
      <c r="O5" s="3"/>
      <c r="P5" s="3"/>
      <c r="Q5" s="249"/>
      <c r="R5" s="3"/>
      <c r="S5" s="3"/>
      <c r="T5" s="3"/>
      <c r="U5" s="3"/>
      <c r="V5" s="3"/>
      <c r="W5" s="3"/>
      <c r="X5" s="3"/>
      <c r="Y5" s="3"/>
      <c r="Z5" s="3"/>
      <c r="AA5" s="3"/>
      <c r="AB5" s="3"/>
      <c r="AC5" s="3"/>
      <c r="AD5" s="3"/>
      <c r="AE5" s="3"/>
      <c r="AF5" s="3"/>
      <c r="AG5" s="3"/>
      <c r="AH5" s="3"/>
      <c r="AI5" s="3"/>
      <c r="AJ5" s="3"/>
    </row>
    <row r="6" ht="15.75" customHeight="1">
      <c r="A6" s="255"/>
      <c r="B6" s="256" t="s">
        <v>141</v>
      </c>
      <c r="C6" s="257"/>
      <c r="D6" s="257"/>
      <c r="E6" s="257"/>
      <c r="F6" s="257"/>
      <c r="G6" s="257"/>
      <c r="H6" s="257"/>
      <c r="I6" s="257"/>
      <c r="J6" s="257"/>
      <c r="K6" s="257"/>
      <c r="L6" s="257"/>
      <c r="M6" s="257"/>
      <c r="N6" s="257"/>
      <c r="O6" s="257"/>
      <c r="P6" s="257"/>
      <c r="Q6" s="258"/>
      <c r="R6" s="259"/>
      <c r="S6" s="68"/>
      <c r="T6" s="33"/>
      <c r="U6" s="3"/>
      <c r="V6" s="3"/>
      <c r="W6" s="3"/>
      <c r="X6" s="3"/>
      <c r="Y6" s="3"/>
      <c r="Z6" s="3"/>
      <c r="AA6" s="3"/>
      <c r="AB6" s="3"/>
      <c r="AC6" s="3"/>
      <c r="AD6" s="3"/>
      <c r="AE6" s="3"/>
      <c r="AF6" s="3"/>
      <c r="AG6" s="3"/>
      <c r="AH6" s="3"/>
      <c r="AI6" s="3"/>
      <c r="AJ6" s="3"/>
    </row>
    <row r="7">
      <c r="A7" s="260" t="s">
        <v>144</v>
      </c>
      <c r="B7" s="261" t="s">
        <v>145</v>
      </c>
      <c r="C7" s="120" t="s">
        <v>146</v>
      </c>
      <c r="D7" s="114"/>
      <c r="E7" s="120" t="s">
        <v>147</v>
      </c>
      <c r="F7" s="10"/>
      <c r="G7" s="114"/>
      <c r="H7" s="120" t="s">
        <v>149</v>
      </c>
      <c r="I7" s="10"/>
      <c r="J7" s="114"/>
      <c r="K7" s="120" t="s">
        <v>150</v>
      </c>
      <c r="L7" s="10"/>
      <c r="M7" s="114"/>
      <c r="N7" s="120" t="s">
        <v>151</v>
      </c>
      <c r="O7" s="10"/>
      <c r="P7" s="114"/>
      <c r="Q7" s="262"/>
      <c r="R7" s="263" t="s">
        <v>144</v>
      </c>
      <c r="S7" s="68"/>
      <c r="T7" s="33"/>
      <c r="U7" s="3"/>
      <c r="V7" s="3"/>
      <c r="W7" s="3"/>
      <c r="X7" s="3"/>
      <c r="Y7" s="3"/>
      <c r="Z7" s="3"/>
      <c r="AA7" s="3"/>
      <c r="AB7" s="3"/>
      <c r="AC7" s="3"/>
      <c r="AD7" s="3"/>
      <c r="AE7" s="3"/>
      <c r="AF7" s="3"/>
      <c r="AG7" s="3"/>
      <c r="AH7" s="3"/>
      <c r="AI7" s="3"/>
      <c r="AJ7" s="3"/>
    </row>
    <row r="8">
      <c r="A8" s="265" t="s">
        <v>27</v>
      </c>
      <c r="B8" s="266" t="s">
        <v>152</v>
      </c>
      <c r="C8" s="266" t="s">
        <v>153</v>
      </c>
      <c r="D8" s="266" t="s">
        <v>154</v>
      </c>
      <c r="E8" s="266" t="s">
        <v>155</v>
      </c>
      <c r="F8" s="266" t="s">
        <v>156</v>
      </c>
      <c r="G8" s="266" t="s">
        <v>157</v>
      </c>
      <c r="H8" s="266" t="s">
        <v>158</v>
      </c>
      <c r="I8" s="266" t="s">
        <v>159</v>
      </c>
      <c r="J8" s="266" t="s">
        <v>160</v>
      </c>
      <c r="K8" s="266" t="s">
        <v>161</v>
      </c>
      <c r="L8" s="266" t="s">
        <v>162</v>
      </c>
      <c r="M8" s="266" t="s">
        <v>163</v>
      </c>
      <c r="N8" s="267" t="s">
        <v>164</v>
      </c>
      <c r="O8" s="267" t="s">
        <v>165</v>
      </c>
      <c r="P8" s="267" t="s">
        <v>166</v>
      </c>
      <c r="Q8" s="268" t="s">
        <v>121</v>
      </c>
      <c r="R8" s="269" t="s">
        <v>27</v>
      </c>
      <c r="S8" s="68"/>
      <c r="T8" s="33"/>
      <c r="U8" s="3"/>
      <c r="V8" s="3"/>
      <c r="W8" s="3"/>
      <c r="X8" s="3"/>
      <c r="Y8" s="3"/>
      <c r="Z8" s="3"/>
      <c r="AA8" s="3"/>
      <c r="AB8" s="3"/>
      <c r="AC8" s="3"/>
      <c r="AD8" s="3"/>
      <c r="AE8" s="3"/>
      <c r="AF8" s="3"/>
      <c r="AG8" s="3"/>
      <c r="AH8" s="3"/>
      <c r="AI8" s="3"/>
      <c r="AJ8" s="3"/>
    </row>
    <row r="9">
      <c r="A9" s="270">
        <v>1958.0</v>
      </c>
      <c r="B9" s="271"/>
      <c r="C9" s="272"/>
      <c r="D9" s="273"/>
      <c r="E9" s="274"/>
      <c r="F9" s="272"/>
      <c r="G9" s="273"/>
      <c r="H9" s="274"/>
      <c r="I9" s="272"/>
      <c r="J9" s="273"/>
      <c r="K9" s="274"/>
      <c r="L9" s="272"/>
      <c r="M9" s="272"/>
      <c r="N9" s="275">
        <f>'Delta Esc'!O14+'UCR Spwn Esc'!N14+Subs_PU!O14+'Comm Catch'!O14+UCRSport!O14</f>
        <v>0</v>
      </c>
      <c r="O9" s="275">
        <f>'Delta Esc'!P14+'UCR Spwn Esc'!O14+Subs_PU!P14+'Comm Catch'!P14+UCRSport!P14</f>
        <v>0</v>
      </c>
      <c r="P9" s="275">
        <f>'Delta Esc'!Q14+'UCR Spwn Esc'!P14+Subs_PU!Q14+'Comm Catch'!Q14+UCRSport!Q14</f>
        <v>0</v>
      </c>
      <c r="Q9" s="276"/>
      <c r="R9" s="277">
        <v>1958.0</v>
      </c>
      <c r="S9" s="2"/>
      <c r="T9" s="3"/>
      <c r="U9" s="3"/>
      <c r="V9" s="3"/>
      <c r="W9" s="3"/>
      <c r="X9" s="3"/>
      <c r="Y9" s="3"/>
      <c r="Z9" s="3"/>
      <c r="AA9" s="3"/>
      <c r="AB9" s="3"/>
      <c r="AC9" s="3"/>
      <c r="AD9" s="3"/>
      <c r="AE9" s="3"/>
      <c r="AF9" s="3"/>
      <c r="AG9" s="3"/>
      <c r="AH9" s="3"/>
      <c r="AI9" s="3"/>
      <c r="AJ9" s="3"/>
    </row>
    <row r="10">
      <c r="A10" s="278">
        <v>1959.0</v>
      </c>
      <c r="B10" s="279"/>
      <c r="C10" s="9"/>
      <c r="D10" s="280"/>
      <c r="E10" s="281"/>
      <c r="F10" s="9"/>
      <c r="G10" s="280"/>
      <c r="H10" s="281"/>
      <c r="I10" s="9"/>
      <c r="J10" s="280"/>
      <c r="K10" s="282">
        <f>'Delta Esc'!L14+'UCR Spwn Esc'!K14+Subs_PU!L14+'Comm Catch'!L14+UCRSport!L14</f>
        <v>0</v>
      </c>
      <c r="L10" s="275">
        <f>'Delta Esc'!M14+'UCR Spwn Esc'!L14+Subs_PU!M14+'Comm Catch'!M14+UCRSport!M14</f>
        <v>226784.9271</v>
      </c>
      <c r="M10" s="275">
        <f>'Delta Esc'!N14+'UCR Spwn Esc'!M14+Subs_PU!N14+'Comm Catch'!N14+UCRSport!N14</f>
        <v>0</v>
      </c>
      <c r="N10" s="275">
        <f>'Delta Esc'!O15+'UCR Spwn Esc'!N15+Subs_PU!O15+'Comm Catch'!O15+UCRSport!O15</f>
        <v>0</v>
      </c>
      <c r="O10" s="275">
        <f>'Delta Esc'!P15+'UCR Spwn Esc'!O15+Subs_PU!P15+'Comm Catch'!P15+UCRSport!P15</f>
        <v>0</v>
      </c>
      <c r="P10" s="275">
        <f>'Delta Esc'!Q15+'UCR Spwn Esc'!P15+Subs_PU!Q15+'Comm Catch'!Q15+UCRSport!Q15</f>
        <v>0</v>
      </c>
      <c r="Q10" s="276"/>
      <c r="R10" s="283">
        <v>1959.0</v>
      </c>
      <c r="S10" s="275"/>
      <c r="T10" s="3"/>
      <c r="U10" s="68"/>
      <c r="V10" s="68"/>
      <c r="W10" s="68"/>
      <c r="X10" s="68"/>
      <c r="Y10" s="68"/>
      <c r="Z10" s="68"/>
      <c r="AA10" s="68"/>
      <c r="AB10" s="68"/>
      <c r="AC10" s="68"/>
      <c r="AD10" s="68"/>
      <c r="AE10" s="68"/>
      <c r="AF10" s="3"/>
      <c r="AG10" s="3"/>
      <c r="AH10" s="3"/>
      <c r="AI10" s="3"/>
      <c r="AJ10" s="3"/>
    </row>
    <row r="11">
      <c r="A11" s="278">
        <v>1960.0</v>
      </c>
      <c r="B11" s="279"/>
      <c r="C11" s="9"/>
      <c r="D11" s="280"/>
      <c r="E11" s="281"/>
      <c r="F11" s="9"/>
      <c r="G11" s="280"/>
      <c r="H11" s="282">
        <f>'Delta Esc'!I14+'UCR Spwn Esc'!H14+Subs_PU!I14+'Comm Catch'!I14+UCRSport!I14</f>
        <v>0</v>
      </c>
      <c r="I11" s="275">
        <f>'Comm Catch'!J14+Subs_PU!J14+'UCR Spwn Esc'!I14+'Delta Esc'!J14+UCRSport!J14</f>
        <v>692291.9972</v>
      </c>
      <c r="J11" s="136">
        <f>'Delta Esc'!K14+'UCR Spwn Esc'!J14+Subs_PU!K14+'Comm Catch'!K14+UCRSport!K14</f>
        <v>35808.69102</v>
      </c>
      <c r="K11" s="282">
        <f>'Delta Esc'!L15+'UCR Spwn Esc'!K15+Subs_PU!L15+'Comm Catch'!L15+UCRSport!L15</f>
        <v>1402.228414</v>
      </c>
      <c r="L11" s="275">
        <f>'Delta Esc'!M15+'UCR Spwn Esc'!L15+Subs_PU!M15+'Comm Catch'!M15+UCRSport!M15</f>
        <v>47693.86832</v>
      </c>
      <c r="M11" s="275">
        <f>'Delta Esc'!N15+'UCR Spwn Esc'!M15+Subs_PU!N15+'Comm Catch'!N15+UCRSport!N15</f>
        <v>0</v>
      </c>
      <c r="N11" s="275">
        <f>'Delta Esc'!O16+'UCR Spwn Esc'!N16+Subs_PU!O16+'Comm Catch'!O16+UCRSport!O16</f>
        <v>0</v>
      </c>
      <c r="O11" s="275">
        <f>'Delta Esc'!P16+'UCR Spwn Esc'!O16+Subs_PU!P16+'Comm Catch'!P16+UCRSport!P16</f>
        <v>0</v>
      </c>
      <c r="P11" s="275">
        <f>'Delta Esc'!Q16+'UCR Spwn Esc'!P16+Subs_PU!Q16+'Comm Catch'!Q16+UCRSport!Q16</f>
        <v>0</v>
      </c>
      <c r="Q11" s="276"/>
      <c r="R11" s="283">
        <v>1960.0</v>
      </c>
      <c r="S11" s="275"/>
      <c r="T11" s="3"/>
      <c r="U11" s="16" t="s">
        <v>167</v>
      </c>
      <c r="V11" s="68"/>
      <c r="W11" s="68"/>
      <c r="X11" s="68"/>
      <c r="Y11" s="68"/>
      <c r="Z11" s="68"/>
      <c r="AA11" s="68"/>
      <c r="AB11" s="68"/>
      <c r="AC11" s="68"/>
      <c r="AD11" s="68"/>
      <c r="AE11" s="68"/>
      <c r="AF11" s="3"/>
      <c r="AG11" s="3"/>
      <c r="AH11" s="3"/>
      <c r="AI11" s="3"/>
      <c r="AJ11" s="3"/>
    </row>
    <row r="12">
      <c r="A12" s="278">
        <v>1961.0</v>
      </c>
      <c r="B12" s="284"/>
      <c r="C12" s="2"/>
      <c r="D12" s="285"/>
      <c r="E12" s="282">
        <f>'Delta Esc'!F14+'UCR Spwn Esc'!E14+Subs_PU!F14+'Comm Catch'!F14+UCRSport!F14</f>
        <v>71615.90375</v>
      </c>
      <c r="F12" s="275">
        <f>'Delta Esc'!G14+'UCR Spwn Esc'!F14+Subs_PU!G14+'Comm Catch'!G14+UCRSport!G14</f>
        <v>179040.4985</v>
      </c>
      <c r="G12" s="136">
        <f>'Delta Esc'!H14+'UCR Spwn Esc'!G14+Subs_PU!H14+'Comm Catch'!H14+UCRSport!H14</f>
        <v>1192.98244</v>
      </c>
      <c r="H12" s="282">
        <f>'Delta Esc'!I15+'UCR Spwn Esc'!H15+Subs_PU!I15+'Comm Catch'!I15+UCRSport!I15</f>
        <v>8416.155445</v>
      </c>
      <c r="I12" s="275">
        <f>'Comm Catch'!J15+Subs_PU!J15+'UCR Spwn Esc'!I15+'Delta Esc'!J15+UCRSport!J15</f>
        <v>1182522.754</v>
      </c>
      <c r="J12" s="136">
        <f>'Delta Esc'!K15+'UCR Spwn Esc'!J15+Subs_PU!K15+'Comm Catch'!K15+UCRSport!K15</f>
        <v>8416.155445</v>
      </c>
      <c r="K12" s="282">
        <f>'Delta Esc'!L16+'UCR Spwn Esc'!K16+Subs_PU!L16+'Comm Catch'!L16+UCRSport!L16</f>
        <v>1394.368629</v>
      </c>
      <c r="L12" s="275">
        <f>'Delta Esc'!M16+'UCR Spwn Esc'!L16+Subs_PU!M16+'Comm Catch'!M16+UCRSport!M16</f>
        <v>13577.69782</v>
      </c>
      <c r="M12" s="275">
        <f>'Delta Esc'!N16+'UCR Spwn Esc'!M16+Subs_PU!N16+'Comm Catch'!N16+UCRSport!N16</f>
        <v>0</v>
      </c>
      <c r="N12" s="275">
        <f>'Delta Esc'!O17+'UCR Spwn Esc'!N17+Subs_PU!O17+'Comm Catch'!O17+UCRSport!O17</f>
        <v>0</v>
      </c>
      <c r="O12" s="275">
        <f>'Delta Esc'!P17+'UCR Spwn Esc'!O17+Subs_PU!P17+'Comm Catch'!P17+UCRSport!P17</f>
        <v>0</v>
      </c>
      <c r="P12" s="275">
        <f>'Delta Esc'!Q17+'UCR Spwn Esc'!P17+Subs_PU!Q17+'Comm Catch'!Q17+UCRSport!Q17</f>
        <v>0</v>
      </c>
      <c r="Q12" s="286">
        <f t="shared" ref="Q12:Q61" si="1">SUM(B12:P12)</f>
        <v>1466176.516</v>
      </c>
      <c r="R12" s="283">
        <v>1961.0</v>
      </c>
      <c r="S12" s="275"/>
      <c r="T12" s="139"/>
      <c r="U12" s="287">
        <f t="shared" ref="U12:U60" si="2">SUM(H12:J12)/Q12</f>
        <v>0.8180154653</v>
      </c>
      <c r="V12" s="68"/>
      <c r="W12" s="68"/>
      <c r="X12" s="68"/>
      <c r="Y12" s="68"/>
      <c r="Z12" s="68"/>
      <c r="AA12" s="68"/>
      <c r="AB12" s="68"/>
      <c r="AC12" s="68"/>
      <c r="AD12" s="68"/>
      <c r="AE12" s="68"/>
      <c r="AF12" s="3"/>
      <c r="AG12" s="3"/>
      <c r="AH12" s="3"/>
      <c r="AI12" s="3"/>
      <c r="AJ12" s="3"/>
    </row>
    <row r="13">
      <c r="A13" s="288">
        <v>1962.0</v>
      </c>
      <c r="B13" s="284"/>
      <c r="C13" s="275">
        <f>'Delta Esc'!D14+'UCR Spwn Esc'!D14+Subs_PU!D14+'Comm Catch'!D14+UCRSport!D14</f>
        <v>0</v>
      </c>
      <c r="D13" s="275">
        <f>'Delta Esc'!E14+'UCR Spwn Esc'!E14+Subs_PU!E14+'Comm Catch'!E14+UCRSport!E14</f>
        <v>15477.23932</v>
      </c>
      <c r="E13" s="282">
        <f>'Delta Esc'!F15+'UCR Spwn Esc'!E15+Subs_PU!F15+'Comm Catch'!F15+UCRSport!F15</f>
        <v>47693.86832</v>
      </c>
      <c r="F13" s="275">
        <f>'Delta Esc'!G15+'UCR Spwn Esc'!F15+Subs_PU!G15+'Comm Catch'!G15+UCRSport!G15</f>
        <v>102401.6637</v>
      </c>
      <c r="G13" s="136">
        <f>'Delta Esc'!H15+'UCR Spwn Esc'!G15+Subs_PU!H15+'Comm Catch'!H15+UCRSport!H15</f>
        <v>1402.228414</v>
      </c>
      <c r="H13" s="282">
        <f>'Delta Esc'!I16+'UCR Spwn Esc'!H16+Subs_PU!I16+'Comm Catch'!I16+UCRSport!I16</f>
        <v>0</v>
      </c>
      <c r="I13" s="275">
        <f>'Comm Catch'!J16+Subs_PU!J16+'UCR Spwn Esc'!I16+'Delta Esc'!J16+UCRSport!J16</f>
        <v>560800.7674</v>
      </c>
      <c r="J13" s="136">
        <f>'Delta Esc'!K16+'UCR Spwn Esc'!J16+Subs_PU!K16+'Comm Catch'!K16+UCRSport!K16</f>
        <v>9730.842989</v>
      </c>
      <c r="K13" s="282">
        <f>'Delta Esc'!L17+'UCR Spwn Esc'!K17+Subs_PU!L17+'Comm Catch'!L17+UCRSport!L17</f>
        <v>2760.742957</v>
      </c>
      <c r="L13" s="275">
        <f>'Delta Esc'!M17+'UCR Spwn Esc'!L17+Subs_PU!M17+'Comm Catch'!M17+UCRSport!M17</f>
        <v>27892.78504</v>
      </c>
      <c r="M13" s="275">
        <f>'Delta Esc'!N17+'UCR Spwn Esc'!M17+Subs_PU!N17+'Comm Catch'!N17+UCRSport!N17</f>
        <v>0</v>
      </c>
      <c r="N13" s="275">
        <f>'Delta Esc'!O18+'UCR Spwn Esc'!N18+Subs_PU!O18+'Comm Catch'!O18+UCRSport!O18</f>
        <v>0</v>
      </c>
      <c r="O13" s="275">
        <f>'Delta Esc'!P18+'UCR Spwn Esc'!O18+Subs_PU!P18+'Comm Catch'!P18+UCRSport!P18</f>
        <v>0</v>
      </c>
      <c r="P13" s="275">
        <f>'Delta Esc'!Q18+'UCR Spwn Esc'!P18+Subs_PU!Q18+'Comm Catch'!Q18+UCRSport!Q18</f>
        <v>0</v>
      </c>
      <c r="Q13" s="286">
        <f t="shared" si="1"/>
        <v>768160.1381</v>
      </c>
      <c r="R13" s="125">
        <v>1962.0</v>
      </c>
      <c r="S13" s="275"/>
      <c r="T13" s="139"/>
      <c r="U13" s="287">
        <f t="shared" si="2"/>
        <v>0.7427248331</v>
      </c>
      <c r="V13" s="3"/>
      <c r="W13" s="3"/>
      <c r="X13" s="3"/>
      <c r="Y13" s="3"/>
      <c r="Z13" s="3"/>
      <c r="AA13" s="3"/>
      <c r="AB13" s="3"/>
      <c r="AC13" s="3"/>
      <c r="AD13" s="3"/>
      <c r="AE13" s="3"/>
      <c r="AF13" s="3"/>
      <c r="AG13" s="3"/>
      <c r="AH13" s="3"/>
      <c r="AI13" s="3"/>
      <c r="AJ13" s="3"/>
    </row>
    <row r="14">
      <c r="A14" s="288">
        <v>1963.0</v>
      </c>
      <c r="B14" s="289">
        <f>'Delta Esc'!C14+'UCR Spwn Esc'!B14+Subs_PU!C14+'Comm Catch'!C14+UCRSport!C14</f>
        <v>0</v>
      </c>
      <c r="C14" s="275">
        <f>'Delta Esc'!D15+'UCR Spwn Esc'!D15+Subs_PU!D15+'Comm Catch'!D15+UCRSport!D15</f>
        <v>1739.639541</v>
      </c>
      <c r="D14" s="275">
        <f>'Delta Esc'!E15+'UCR Spwn Esc'!E15+Subs_PU!E15+'Comm Catch'!E15+UCRSport!E15</f>
        <v>13596.31073</v>
      </c>
      <c r="E14" s="282">
        <f>'Delta Esc'!F16+'UCR Spwn Esc'!E16+Subs_PU!F16+'Comm Catch'!F16+UCRSport!F16</f>
        <v>4236.056595</v>
      </c>
      <c r="F14" s="275">
        <f>'Delta Esc'!G16+'UCR Spwn Esc'!F16+Subs_PU!G16+'Comm Catch'!G16+UCRSport!G16</f>
        <v>97592.46965</v>
      </c>
      <c r="G14" s="136">
        <f>'Delta Esc'!H16+'UCR Spwn Esc'!G16+Subs_PU!H16+'Comm Catch'!H16+UCRSport!H16</f>
        <v>0</v>
      </c>
      <c r="H14" s="282">
        <f>'Delta Esc'!I17+'UCR Spwn Esc'!H17+Subs_PU!I17+'Comm Catch'!I17+UCRSport!I17</f>
        <v>0</v>
      </c>
      <c r="I14" s="275">
        <f>'Comm Catch'!J17+Subs_PU!J17+'UCR Spwn Esc'!I17+'Delta Esc'!J17+UCRSport!J17</f>
        <v>491920.1619</v>
      </c>
      <c r="J14" s="136">
        <f>'Delta Esc'!K17+'UCR Spwn Esc'!J17+Subs_PU!K17+'Comm Catch'!K17+UCRSport!K17</f>
        <v>11635.39363</v>
      </c>
      <c r="K14" s="282">
        <f>'Delta Esc'!L18+'UCR Spwn Esc'!K18+Subs_PU!L18+'Comm Catch'!L18+UCRSport!L18</f>
        <v>1062.477986</v>
      </c>
      <c r="L14" s="275">
        <f>'Delta Esc'!M18+'UCR Spwn Esc'!L18+Subs_PU!M18+'Comm Catch'!M18+UCRSport!M18</f>
        <v>9522.485908</v>
      </c>
      <c r="M14" s="275">
        <f>'Delta Esc'!N18+'UCR Spwn Esc'!M18+Subs_PU!N18+'Comm Catch'!N18+UCRSport!N18</f>
        <v>0</v>
      </c>
      <c r="N14" s="275">
        <f>'Delta Esc'!O19+'UCR Spwn Esc'!N19+Subs_PU!O19+'Comm Catch'!O19+UCRSport!O19</f>
        <v>0</v>
      </c>
      <c r="O14" s="275">
        <f>'Delta Esc'!P19+'UCR Spwn Esc'!O19+Subs_PU!P19+'Comm Catch'!P19+UCRSport!P19</f>
        <v>151.3406764</v>
      </c>
      <c r="P14" s="275">
        <f>'Delta Esc'!Q19+'UCR Spwn Esc'!P19+Subs_PU!Q19+'Comm Catch'!Q19+UCRSport!Q19</f>
        <v>0</v>
      </c>
      <c r="Q14" s="286">
        <f t="shared" si="1"/>
        <v>631456.3366</v>
      </c>
      <c r="R14" s="125">
        <v>1963.0</v>
      </c>
      <c r="S14" s="275"/>
      <c r="T14" s="139"/>
      <c r="U14" s="287">
        <f t="shared" si="2"/>
        <v>0.7974511084</v>
      </c>
      <c r="V14" s="3"/>
      <c r="W14" s="3"/>
      <c r="X14" s="3"/>
      <c r="Y14" s="3"/>
      <c r="Z14" s="3"/>
      <c r="AA14" s="3"/>
      <c r="AB14" s="3"/>
      <c r="AC14" s="3"/>
      <c r="AD14" s="3"/>
      <c r="AE14" s="3"/>
      <c r="AF14" s="3"/>
      <c r="AG14" s="3"/>
      <c r="AH14" s="3"/>
      <c r="AI14" s="3"/>
      <c r="AJ14" s="3"/>
    </row>
    <row r="15">
      <c r="A15" s="288">
        <v>1964.0</v>
      </c>
      <c r="B15" s="289">
        <f>'Delta Esc'!C15+'UCR Spwn Esc'!B15+Subs_PU!C15+'Comm Catch'!C15+UCRSport!C15</f>
        <v>0</v>
      </c>
      <c r="C15" s="275">
        <f>'Delta Esc'!D16+'UCR Spwn Esc'!D16+Subs_PU!D16+'Comm Catch'!D16+UCRSport!D16</f>
        <v>0</v>
      </c>
      <c r="D15" s="275">
        <f>'Delta Esc'!E16+'UCR Spwn Esc'!E16+Subs_PU!E16+'Comm Catch'!E16+UCRSport!E16</f>
        <v>428.7969054</v>
      </c>
      <c r="E15" s="282">
        <f>'Delta Esc'!F17+'UCR Spwn Esc'!E17+Subs_PU!F17+'Comm Catch'!F17+UCRSport!F17</f>
        <v>6361.034393</v>
      </c>
      <c r="F15" s="275">
        <f>'Delta Esc'!G17+'UCR Spwn Esc'!F17+Subs_PU!G17+'Comm Catch'!G17+UCRSport!G17</f>
        <v>290718.4523</v>
      </c>
      <c r="G15" s="136">
        <f>'Delta Esc'!H17+'UCR Spwn Esc'!G17+Subs_PU!H17+'Comm Catch'!H17+UCRSport!H17</f>
        <v>0</v>
      </c>
      <c r="H15" s="282">
        <f>'Delta Esc'!I18+'UCR Spwn Esc'!H18+Subs_PU!I18+'Comm Catch'!I18+UCRSport!I18</f>
        <v>151.4712206</v>
      </c>
      <c r="I15" s="275">
        <f>'Comm Catch'!J18+Subs_PU!J18+'UCR Spwn Esc'!I18+'Delta Esc'!J18+UCRSport!J18</f>
        <v>836133.882</v>
      </c>
      <c r="J15" s="136">
        <f>'Delta Esc'!K18+'UCR Spwn Esc'!J18+Subs_PU!K18+'Comm Catch'!K18+UCRSport!K18</f>
        <v>23028.81407</v>
      </c>
      <c r="K15" s="282">
        <f>'Delta Esc'!L19+'UCR Spwn Esc'!K19+Subs_PU!L19+'Comm Catch'!L19+UCRSport!L19</f>
        <v>5922.55802</v>
      </c>
      <c r="L15" s="275">
        <f>'Delta Esc'!M19+'UCR Spwn Esc'!L19+Subs_PU!M19+'Comm Catch'!M19+UCRSport!M19</f>
        <v>24854.35192</v>
      </c>
      <c r="M15" s="275">
        <f>'Delta Esc'!N19+'UCR Spwn Esc'!M19+Subs_PU!N19+'Comm Catch'!N19+UCRSport!N19</f>
        <v>0</v>
      </c>
      <c r="N15" s="275">
        <f>'Delta Esc'!O20+'UCR Spwn Esc'!N20+Subs_PU!O20+'Comm Catch'!O20+UCRSport!O20</f>
        <v>0</v>
      </c>
      <c r="O15" s="275">
        <f>'Delta Esc'!P20+'UCR Spwn Esc'!O20+Subs_PU!P20+'Comm Catch'!P20+UCRSport!P20</f>
        <v>0</v>
      </c>
      <c r="P15" s="275">
        <f>'Delta Esc'!Q20+'UCR Spwn Esc'!P20+Subs_PU!Q20+'Comm Catch'!Q20+UCRSport!Q20</f>
        <v>243.2133307</v>
      </c>
      <c r="Q15" s="286">
        <f t="shared" si="1"/>
        <v>1187842.574</v>
      </c>
      <c r="R15" s="125">
        <v>1964.0</v>
      </c>
      <c r="S15" s="275"/>
      <c r="T15" s="139"/>
      <c r="U15" s="287">
        <f t="shared" si="2"/>
        <v>0.723424287</v>
      </c>
      <c r="V15" s="3"/>
      <c r="W15" s="3"/>
      <c r="X15" s="3"/>
      <c r="Y15" s="3"/>
      <c r="Z15" s="3"/>
      <c r="AA15" s="3"/>
      <c r="AB15" s="3"/>
      <c r="AC15" s="3"/>
      <c r="AD15" s="3"/>
      <c r="AE15" s="3"/>
      <c r="AF15" s="3"/>
      <c r="AG15" s="3"/>
      <c r="AH15" s="3"/>
      <c r="AI15" s="3"/>
      <c r="AJ15" s="3"/>
    </row>
    <row r="16">
      <c r="A16" s="288">
        <v>1965.0</v>
      </c>
      <c r="B16" s="289">
        <f>'Delta Esc'!C16+'UCR Spwn Esc'!B16+Subs_PU!C16+'Comm Catch'!C16+UCRSport!C16</f>
        <v>0</v>
      </c>
      <c r="C16" s="275">
        <f>'Delta Esc'!D17+'UCR Spwn Esc'!D17+Subs_PU!D17+'Comm Catch'!D17+UCRSport!D17</f>
        <v>646.7839872</v>
      </c>
      <c r="D16" s="275">
        <f>'Delta Esc'!E17+'UCR Spwn Esc'!E17+Subs_PU!E17+'Comm Catch'!E17+UCRSport!E17</f>
        <v>1560.645812</v>
      </c>
      <c r="E16" s="282">
        <f>'Delta Esc'!F18+'UCR Spwn Esc'!E18+Subs_PU!F18+'Comm Catch'!F18+UCRSport!F18</f>
        <v>379.222912</v>
      </c>
      <c r="F16" s="275">
        <f>'Delta Esc'!G18+'UCR Spwn Esc'!F18+Subs_PU!G18+'Comm Catch'!G18+UCRSport!G18</f>
        <v>386377.0853</v>
      </c>
      <c r="G16" s="136">
        <f>'Delta Esc'!H18+'UCR Spwn Esc'!G18+Subs_PU!H18+'Comm Catch'!H18+UCRSport!H18</f>
        <v>0</v>
      </c>
      <c r="H16" s="282">
        <f>'Delta Esc'!I19+'UCR Spwn Esc'!H19+Subs_PU!I19+'Comm Catch'!I19+UCRSport!I19</f>
        <v>0</v>
      </c>
      <c r="I16" s="275">
        <f>'Comm Catch'!J19+Subs_PU!J19+'UCR Spwn Esc'!I19+'Delta Esc'!J19+UCRSport!J19</f>
        <v>1126848.439</v>
      </c>
      <c r="J16" s="136">
        <f>'Delta Esc'!K19+'UCR Spwn Esc'!J19+Subs_PU!K19+'Comm Catch'!K19+UCRSport!K19</f>
        <v>25570.26434</v>
      </c>
      <c r="K16" s="282">
        <f>'Delta Esc'!L20+'UCR Spwn Esc'!K20+Subs_PU!L20+'Comm Catch'!L20+UCRSport!L20</f>
        <v>3233.310685</v>
      </c>
      <c r="L16" s="275">
        <f>'Delta Esc'!M20+'UCR Spwn Esc'!L20+Subs_PU!M20+'Comm Catch'!M20+UCRSport!M20</f>
        <v>242501.4617</v>
      </c>
      <c r="M16" s="275">
        <f>'Delta Esc'!N20+'UCR Spwn Esc'!M20+Subs_PU!N20+'Comm Catch'!N20+UCRSport!N20</f>
        <v>0</v>
      </c>
      <c r="N16" s="275">
        <f>'Delta Esc'!O21+'UCR Spwn Esc'!N21+Subs_PU!O21+'Comm Catch'!O21+UCRSport!O21</f>
        <v>0</v>
      </c>
      <c r="O16" s="275">
        <f>'Delta Esc'!P21+'UCR Spwn Esc'!O21+Subs_PU!P21+'Comm Catch'!P21+UCRSport!P21</f>
        <v>1305.158688</v>
      </c>
      <c r="P16" s="275">
        <f>'Delta Esc'!Q21+'UCR Spwn Esc'!P21+Subs_PU!Q21+'Comm Catch'!Q21+UCRSport!Q21</f>
        <v>2088.497174</v>
      </c>
      <c r="Q16" s="286">
        <f t="shared" si="1"/>
        <v>1790510.87</v>
      </c>
      <c r="R16" s="125">
        <v>1965.0</v>
      </c>
      <c r="S16" s="275"/>
      <c r="T16" s="139"/>
      <c r="U16" s="287">
        <f t="shared" si="2"/>
        <v>0.6436256395</v>
      </c>
      <c r="V16" s="3"/>
      <c r="W16" s="3"/>
      <c r="X16" s="3"/>
      <c r="Y16" s="3"/>
      <c r="Z16" s="3"/>
      <c r="AA16" s="3"/>
      <c r="AB16" s="3"/>
      <c r="AC16" s="3"/>
      <c r="AD16" s="3"/>
      <c r="AE16" s="3"/>
      <c r="AF16" s="3"/>
      <c r="AG16" s="3"/>
      <c r="AH16" s="3"/>
      <c r="AI16" s="3"/>
      <c r="AJ16" s="3"/>
    </row>
    <row r="17">
      <c r="A17" s="288">
        <v>1966.0</v>
      </c>
      <c r="B17" s="289">
        <f>'Delta Esc'!C17+'UCR Spwn Esc'!B17+Subs_PU!C17+'Comm Catch'!C17+UCRSport!C17</f>
        <v>0</v>
      </c>
      <c r="C17" s="275">
        <f>'Delta Esc'!D18+'UCR Spwn Esc'!D18+Subs_PU!D18+'Comm Catch'!D18+UCRSport!D18</f>
        <v>999.5605805</v>
      </c>
      <c r="D17" s="275">
        <f>'Delta Esc'!E18+'UCR Spwn Esc'!E18+Subs_PU!E18+'Comm Catch'!E18+UCRSport!E18</f>
        <v>0</v>
      </c>
      <c r="E17" s="282">
        <f>'Delta Esc'!F19+'UCR Spwn Esc'!E19+Subs_PU!F19+'Comm Catch'!F19+UCRSport!F19</f>
        <v>4184.035075</v>
      </c>
      <c r="F17" s="275">
        <f>'Delta Esc'!G19+'UCR Spwn Esc'!F19+Subs_PU!G19+'Comm Catch'!G19+UCRSport!G19</f>
        <v>302159.6207</v>
      </c>
      <c r="G17" s="136">
        <f>'Delta Esc'!H19+'UCR Spwn Esc'!G19+Subs_PU!H19+'Comm Catch'!H19+UCRSport!H19</f>
        <v>151.3406764</v>
      </c>
      <c r="H17" s="282">
        <f>'Delta Esc'!I20+'UCR Spwn Esc'!H20+Subs_PU!I20+'Comm Catch'!I20+UCRSport!I20</f>
        <v>0</v>
      </c>
      <c r="I17" s="275">
        <f>'Comm Catch'!J20+Subs_PU!J20+'UCR Spwn Esc'!I20+'Delta Esc'!J20+UCRSport!J20</f>
        <v>886578.6145</v>
      </c>
      <c r="J17" s="136">
        <f>'Delta Esc'!K20+'UCR Spwn Esc'!J20+Subs_PU!K20+'Comm Catch'!K20+UCRSport!K20</f>
        <v>14517.76609</v>
      </c>
      <c r="K17" s="282">
        <f>'Delta Esc'!L21+'UCR Spwn Esc'!K21+Subs_PU!L21+'Comm Catch'!L21+UCRSport!L21</f>
        <v>4029.925786</v>
      </c>
      <c r="L17" s="275">
        <f>'Delta Esc'!M21+'UCR Spwn Esc'!L21+Subs_PU!M21+'Comm Catch'!M21+UCRSport!M21</f>
        <v>280325.1561</v>
      </c>
      <c r="M17" s="275">
        <f>'Delta Esc'!N21+'UCR Spwn Esc'!M21+Subs_PU!N21+'Comm Catch'!N21+UCRSport!N21</f>
        <v>0</v>
      </c>
      <c r="N17" s="275">
        <f>'Delta Esc'!O22+'UCR Spwn Esc'!N22+Subs_PU!O22+'Comm Catch'!O22+UCRSport!O22</f>
        <v>0</v>
      </c>
      <c r="O17" s="275">
        <f>'Delta Esc'!P22+'UCR Spwn Esc'!O22+Subs_PU!P22+'Comm Catch'!P22+UCRSport!P22</f>
        <v>0</v>
      </c>
      <c r="P17" s="275">
        <f>'Delta Esc'!Q22+'UCR Spwn Esc'!P22+Subs_PU!Q22+'Comm Catch'!Q22+UCRSport!Q22</f>
        <v>0</v>
      </c>
      <c r="Q17" s="286">
        <f t="shared" si="1"/>
        <v>1492946.019</v>
      </c>
      <c r="R17" s="125">
        <v>1966.0</v>
      </c>
      <c r="S17" s="275"/>
      <c r="T17" s="139"/>
      <c r="U17" s="287">
        <f t="shared" si="2"/>
        <v>0.6035692978</v>
      </c>
      <c r="V17" s="3"/>
      <c r="W17" s="3"/>
      <c r="X17" s="3"/>
      <c r="Y17" s="3"/>
      <c r="Z17" s="3"/>
      <c r="AA17" s="3"/>
      <c r="AB17" s="3"/>
      <c r="AC17" s="3"/>
      <c r="AD17" s="3"/>
      <c r="AE17" s="3"/>
      <c r="AF17" s="3"/>
      <c r="AG17" s="3"/>
      <c r="AH17" s="3"/>
      <c r="AI17" s="3"/>
      <c r="AJ17" s="3"/>
    </row>
    <row r="18">
      <c r="A18" s="288">
        <v>1967.0</v>
      </c>
      <c r="B18" s="289">
        <f>'Delta Esc'!C18+'UCR Spwn Esc'!B18+Subs_PU!C18+'Comm Catch'!C18+UCRSport!C18</f>
        <v>0</v>
      </c>
      <c r="C18" s="275">
        <f>'Delta Esc'!D19+'UCR Spwn Esc'!D19+Subs_PU!D19+'Comm Catch'!D19+UCRSport!D19</f>
        <v>1213.053729</v>
      </c>
      <c r="D18" s="275">
        <f>'Delta Esc'!E19+'UCR Spwn Esc'!E19+Subs_PU!E19+'Comm Catch'!E19+UCRSport!E19</f>
        <v>1688.708694</v>
      </c>
      <c r="E18" s="282">
        <f>'Delta Esc'!F20+'UCR Spwn Esc'!E20+Subs_PU!F20+'Comm Catch'!F20+UCRSport!F20</f>
        <v>2323.210023</v>
      </c>
      <c r="F18" s="275">
        <f>'Delta Esc'!G20+'UCR Spwn Esc'!F20+Subs_PU!G20+'Comm Catch'!G20+UCRSport!G20</f>
        <v>97321.71113</v>
      </c>
      <c r="G18" s="136">
        <f>'Delta Esc'!H20+'UCR Spwn Esc'!G20+Subs_PU!H20+'Comm Catch'!H20+UCRSport!H20</f>
        <v>243.2133307</v>
      </c>
      <c r="H18" s="282">
        <f>'Delta Esc'!I21+'UCR Spwn Esc'!H21+Subs_PU!I21+'Comm Catch'!I21+UCRSport!I21</f>
        <v>469.5165458</v>
      </c>
      <c r="I18" s="275">
        <f>'Comm Catch'!J21+Subs_PU!J21+'UCR Spwn Esc'!I21+'Delta Esc'!J21+UCRSport!J21</f>
        <v>707854.1943</v>
      </c>
      <c r="J18" s="136">
        <f>'Delta Esc'!K21+'UCR Spwn Esc'!J21+Subs_PU!K21+'Comm Catch'!K21+UCRSport!K21</f>
        <v>8920.906778</v>
      </c>
      <c r="K18" s="282">
        <f>'Delta Esc'!L22+'UCR Spwn Esc'!K22+Subs_PU!L22+'Comm Catch'!L22+UCRSport!L22</f>
        <v>0</v>
      </c>
      <c r="L18" s="275">
        <f>'Delta Esc'!M22+'UCR Spwn Esc'!L22+Subs_PU!M22+'Comm Catch'!M22+UCRSport!M22</f>
        <v>51477.23376</v>
      </c>
      <c r="M18" s="275">
        <f>'Delta Esc'!N22+'UCR Spwn Esc'!M22+Subs_PU!N22+'Comm Catch'!N22+UCRSport!N22</f>
        <v>0</v>
      </c>
      <c r="N18" s="275">
        <f>'Delta Esc'!O23+'UCR Spwn Esc'!N23+Subs_PU!O23+'Comm Catch'!O23+UCRSport!O23</f>
        <v>0</v>
      </c>
      <c r="O18" s="275">
        <f>'Delta Esc'!P23+'UCR Spwn Esc'!O23+Subs_PU!P23+'Comm Catch'!P23+UCRSport!P23</f>
        <v>0</v>
      </c>
      <c r="P18" s="275">
        <f>'Delta Esc'!Q23+'UCR Spwn Esc'!P23+Subs_PU!Q23+'Comm Catch'!Q23+UCRSport!Q23</f>
        <v>0</v>
      </c>
      <c r="Q18" s="286">
        <f t="shared" si="1"/>
        <v>871511.7483</v>
      </c>
      <c r="R18" s="125">
        <v>1967.0</v>
      </c>
      <c r="S18" s="275"/>
      <c r="T18" s="139"/>
      <c r="U18" s="287">
        <f t="shared" si="2"/>
        <v>0.8229890406</v>
      </c>
      <c r="V18" s="3"/>
      <c r="W18" s="3"/>
      <c r="X18" s="3"/>
      <c r="Y18" s="3"/>
      <c r="Z18" s="3"/>
      <c r="AA18" s="3"/>
      <c r="AB18" s="3"/>
      <c r="AC18" s="3"/>
      <c r="AD18" s="3"/>
      <c r="AE18" s="3"/>
      <c r="AF18" s="3"/>
      <c r="AG18" s="3"/>
      <c r="AH18" s="3"/>
      <c r="AI18" s="3"/>
      <c r="AJ18" s="3"/>
    </row>
    <row r="19">
      <c r="A19" s="288">
        <v>1968.0</v>
      </c>
      <c r="B19" s="289">
        <f>'Delta Esc'!C19+'UCR Spwn Esc'!B19+Subs_PU!C19+'Comm Catch'!C19+UCRSport!C19</f>
        <v>0</v>
      </c>
      <c r="C19" s="275">
        <f>'Delta Esc'!D20+'UCR Spwn Esc'!D20+Subs_PU!D20+'Comm Catch'!D20+UCRSport!D20</f>
        <v>1676.461845</v>
      </c>
      <c r="D19" s="275">
        <f>'Delta Esc'!E20+'UCR Spwn Esc'!E20+Subs_PU!E20+'Comm Catch'!E20+UCRSport!E20</f>
        <v>2009.037388</v>
      </c>
      <c r="E19" s="282">
        <f>'Delta Esc'!F21+'UCR Spwn Esc'!E21+Subs_PU!F21+'Comm Catch'!F21+UCRSport!F21</f>
        <v>17573.11977</v>
      </c>
      <c r="F19" s="275">
        <f>'Delta Esc'!G21+'UCR Spwn Esc'!F21+Subs_PU!G21+'Comm Catch'!G21+UCRSport!G21</f>
        <v>145881.5249</v>
      </c>
      <c r="G19" s="136">
        <f>'Delta Esc'!H21+'UCR Spwn Esc'!G21+Subs_PU!H21+'Comm Catch'!H21+UCRSport!H21</f>
        <v>0</v>
      </c>
      <c r="H19" s="282">
        <f>'Delta Esc'!I22+'UCR Spwn Esc'!H22+Subs_PU!I22+'Comm Catch'!I22+UCRSport!I22</f>
        <v>0</v>
      </c>
      <c r="I19" s="275">
        <f>'Comm Catch'!J22+Subs_PU!J22+'UCR Spwn Esc'!I22+'Delta Esc'!J22+UCRSport!J22</f>
        <v>592986.4878</v>
      </c>
      <c r="J19" s="136">
        <f>'Delta Esc'!K22+'UCR Spwn Esc'!J22+Subs_PU!K22+'Comm Catch'!K22+UCRSport!K22</f>
        <v>14396.97995</v>
      </c>
      <c r="K19" s="282">
        <f>'Delta Esc'!L23+'UCR Spwn Esc'!K23+Subs_PU!L23+'Comm Catch'!L23+UCRSport!L23</f>
        <v>2686.86591</v>
      </c>
      <c r="L19" s="275">
        <f>'Delta Esc'!M23+'UCR Spwn Esc'!L23+Subs_PU!M23+'Comm Catch'!M23+UCRSport!M23</f>
        <v>66910.34868</v>
      </c>
      <c r="M19" s="275">
        <f>'Delta Esc'!N23+'UCR Spwn Esc'!M23+Subs_PU!N23+'Comm Catch'!N23+UCRSport!N23</f>
        <v>0</v>
      </c>
      <c r="N19" s="275">
        <f>'Delta Esc'!O24+'UCR Spwn Esc'!N24+Subs_PU!O24+'Comm Catch'!O24+UCRSport!O24</f>
        <v>0</v>
      </c>
      <c r="O19" s="275">
        <f>'Delta Esc'!P24+'UCR Spwn Esc'!O24+Subs_PU!P24+'Comm Catch'!P24+UCRSport!P24</f>
        <v>0</v>
      </c>
      <c r="P19" s="275">
        <f>'Delta Esc'!Q24+'UCR Spwn Esc'!P24+Subs_PU!Q24+'Comm Catch'!Q24+UCRSport!Q24</f>
        <v>149.8513609</v>
      </c>
      <c r="Q19" s="286">
        <f t="shared" si="1"/>
        <v>844270.6776</v>
      </c>
      <c r="R19" s="125">
        <v>1968.0</v>
      </c>
      <c r="S19" s="275"/>
      <c r="T19" s="139"/>
      <c r="U19" s="287">
        <f t="shared" si="2"/>
        <v>0.7194179354</v>
      </c>
      <c r="V19" s="3"/>
      <c r="W19" s="3"/>
      <c r="X19" s="3"/>
      <c r="Y19" s="3"/>
      <c r="Z19" s="3"/>
      <c r="AA19" s="3"/>
      <c r="AB19" s="3"/>
      <c r="AC19" s="3"/>
      <c r="AD19" s="3"/>
      <c r="AE19" s="3"/>
      <c r="AF19" s="3"/>
      <c r="AG19" s="3"/>
      <c r="AH19" s="3"/>
      <c r="AI19" s="3"/>
      <c r="AJ19" s="3"/>
    </row>
    <row r="20">
      <c r="A20" s="288">
        <v>1969.0</v>
      </c>
      <c r="B20" s="289">
        <f>'Delta Esc'!C20+'UCR Spwn Esc'!B20+Subs_PU!C20+'Comm Catch'!C20+UCRSport!C20</f>
        <v>0</v>
      </c>
      <c r="C20" s="275">
        <f>'Delta Esc'!D21+'UCR Spwn Esc'!D21+Subs_PU!D21+'Comm Catch'!D21+UCRSport!D21</f>
        <v>0</v>
      </c>
      <c r="D20" s="275">
        <f>'Delta Esc'!E21+'UCR Spwn Esc'!E21+Subs_PU!E21+'Comm Catch'!E21+UCRSport!E21</f>
        <v>2262.744738</v>
      </c>
      <c r="E20" s="282">
        <f>'Delta Esc'!F22+'UCR Spwn Esc'!E22+Subs_PU!F22+'Comm Catch'!F22+UCRSport!F22</f>
        <v>25479</v>
      </c>
      <c r="F20" s="275">
        <f>'Delta Esc'!G22+'UCR Spwn Esc'!F22+Subs_PU!G22+'Comm Catch'!G22+UCRSport!G22</f>
        <v>101514.2985</v>
      </c>
      <c r="G20" s="136">
        <f>'Delta Esc'!H22+'UCR Spwn Esc'!G22+Subs_PU!H22+'Comm Catch'!H22+UCRSport!H22</f>
        <v>0</v>
      </c>
      <c r="H20" s="282">
        <f>'Delta Esc'!I23+'UCR Spwn Esc'!H23+Subs_PU!I23+'Comm Catch'!I23+UCRSport!I23</f>
        <v>314.6533398</v>
      </c>
      <c r="I20" s="275">
        <f>'Comm Catch'!J23+Subs_PU!J23+'UCR Spwn Esc'!I23+'Delta Esc'!J23+UCRSport!J23</f>
        <v>638486.3488</v>
      </c>
      <c r="J20" s="136">
        <f>'Delta Esc'!K23+'UCR Spwn Esc'!J23+Subs_PU!K23+'Comm Catch'!K23+UCRSport!K23</f>
        <v>43304.5079</v>
      </c>
      <c r="K20" s="282">
        <f>'Delta Esc'!L24+'UCR Spwn Esc'!K24+Subs_PU!L24+'Comm Catch'!L24+UCRSport!L24</f>
        <v>757.0615631</v>
      </c>
      <c r="L20" s="275">
        <f>'Delta Esc'!M24+'UCR Spwn Esc'!L24+Subs_PU!M24+'Comm Catch'!M24+UCRSport!M24</f>
        <v>107192.1126</v>
      </c>
      <c r="M20" s="275">
        <f>'Delta Esc'!N24+'UCR Spwn Esc'!M24+Subs_PU!N24+'Comm Catch'!N24+UCRSport!N24</f>
        <v>0</v>
      </c>
      <c r="N20" s="275">
        <f>'Delta Esc'!O25+'UCR Spwn Esc'!N25+Subs_PU!O25+'Comm Catch'!O25+UCRSport!O25</f>
        <v>0</v>
      </c>
      <c r="O20" s="275">
        <f>'Delta Esc'!P25+'UCR Spwn Esc'!O25+Subs_PU!P25+'Comm Catch'!P25+UCRSport!P25</f>
        <v>0</v>
      </c>
      <c r="P20" s="275">
        <f>'Delta Esc'!Q25+'UCR Spwn Esc'!P25+Subs_PU!Q25+'Comm Catch'!Q25+UCRSport!Q25</f>
        <v>0</v>
      </c>
      <c r="Q20" s="286">
        <f t="shared" si="1"/>
        <v>919310.7274</v>
      </c>
      <c r="R20" s="125">
        <v>1969.0</v>
      </c>
      <c r="S20" s="275"/>
      <c r="T20" s="139"/>
      <c r="U20" s="287">
        <f t="shared" si="2"/>
        <v>0.7419749272</v>
      </c>
      <c r="V20" s="3"/>
      <c r="W20" s="3"/>
      <c r="X20" s="3"/>
      <c r="Y20" s="3"/>
      <c r="Z20" s="3"/>
      <c r="AA20" s="3"/>
      <c r="AB20" s="3"/>
      <c r="AC20" s="3"/>
      <c r="AD20" s="3"/>
      <c r="AE20" s="3"/>
      <c r="AF20" s="3"/>
      <c r="AG20" s="3"/>
      <c r="AH20" s="3"/>
      <c r="AI20" s="3"/>
      <c r="AJ20" s="3"/>
    </row>
    <row r="21">
      <c r="A21" s="288">
        <v>1970.0</v>
      </c>
      <c r="B21" s="289">
        <f>'Delta Esc'!C21+'UCR Spwn Esc'!B21+Subs_PU!C21+'Comm Catch'!C21+UCRSport!C21</f>
        <v>0</v>
      </c>
      <c r="C21" s="275">
        <f>'Delta Esc'!D22+'UCR Spwn Esc'!D22+Subs_PU!D22+'Comm Catch'!D22+UCRSport!D22</f>
        <v>9126</v>
      </c>
      <c r="D21" s="275">
        <f>'Delta Esc'!E22+'UCR Spwn Esc'!E22+Subs_PU!E22+'Comm Catch'!E22+UCRSport!E22</f>
        <v>25479</v>
      </c>
      <c r="E21" s="282">
        <f>'Delta Esc'!F23+'UCR Spwn Esc'!E23+Subs_PU!F23+'Comm Catch'!F23+UCRSport!F23</f>
        <v>7081.068203</v>
      </c>
      <c r="F21" s="275">
        <f>'Delta Esc'!G23+'UCR Spwn Esc'!F23+Subs_PU!G23+'Comm Catch'!G23+UCRSport!G23</f>
        <v>83934.46242</v>
      </c>
      <c r="G21" s="136">
        <f>'Delta Esc'!H23+'UCR Spwn Esc'!G23+Subs_PU!H23+'Comm Catch'!H23+UCRSport!H23</f>
        <v>31.46533398</v>
      </c>
      <c r="H21" s="282">
        <f>'Delta Esc'!I24+'UCR Spwn Esc'!H24+Subs_PU!I24+'Comm Catch'!I24+UCRSport!I24</f>
        <v>0</v>
      </c>
      <c r="I21" s="275">
        <f>'Comm Catch'!J24+Subs_PU!J24+'UCR Spwn Esc'!I24+'Delta Esc'!J24+UCRSport!J24</f>
        <v>346614.0026</v>
      </c>
      <c r="J21" s="136">
        <f>'Delta Esc'!K24+'UCR Spwn Esc'!J24+Subs_PU!K24+'Comm Catch'!K24+UCRSport!K24</f>
        <v>15225.52265</v>
      </c>
      <c r="K21" s="282">
        <f>'Delta Esc'!L25+'UCR Spwn Esc'!K25+Subs_PU!L25+'Comm Catch'!L25+UCRSport!L25</f>
        <v>1745.935488</v>
      </c>
      <c r="L21" s="275">
        <f>'Delta Esc'!M25+'UCR Spwn Esc'!L25+Subs_PU!M25+'Comm Catch'!M25+UCRSport!M25</f>
        <v>27802.08198</v>
      </c>
      <c r="M21" s="275">
        <f>'Delta Esc'!N25+'UCR Spwn Esc'!M25+Subs_PU!N25+'Comm Catch'!N25+UCRSport!N25</f>
        <v>455.232614</v>
      </c>
      <c r="N21" s="275">
        <f>'Delta Esc'!O26+'UCR Spwn Esc'!N26+Subs_PU!O26+'Comm Catch'!O26+UCRSport!O26</f>
        <v>0</v>
      </c>
      <c r="O21" s="275">
        <f>'Delta Esc'!P26+'UCR Spwn Esc'!O26+Subs_PU!P26+'Comm Catch'!P26+UCRSport!P26</f>
        <v>0</v>
      </c>
      <c r="P21" s="275">
        <f>'Delta Esc'!Q26+'UCR Spwn Esc'!P26+Subs_PU!Q26+'Comm Catch'!Q26+UCRSport!Q26</f>
        <v>0</v>
      </c>
      <c r="Q21" s="286">
        <f t="shared" si="1"/>
        <v>517494.7713</v>
      </c>
      <c r="R21" s="125">
        <v>1970.0</v>
      </c>
      <c r="S21" s="275"/>
      <c r="T21" s="139"/>
      <c r="U21" s="287">
        <f t="shared" si="2"/>
        <v>0.6992138768</v>
      </c>
      <c r="V21" s="3"/>
      <c r="W21" s="3"/>
      <c r="X21" s="3"/>
      <c r="Y21" s="3"/>
      <c r="Z21" s="3"/>
      <c r="AA21" s="3"/>
      <c r="AB21" s="3"/>
      <c r="AC21" s="3"/>
      <c r="AD21" s="3"/>
      <c r="AE21" s="3"/>
      <c r="AF21" s="3"/>
      <c r="AG21" s="3"/>
      <c r="AH21" s="3"/>
      <c r="AI21" s="3"/>
      <c r="AJ21" s="3"/>
    </row>
    <row r="22">
      <c r="A22" s="288">
        <v>1971.0</v>
      </c>
      <c r="B22" s="289">
        <f>'Delta Esc'!C22+'UCR Spwn Esc'!B22+Subs_PU!C22+'Comm Catch'!C22+UCRSport!C22</f>
        <v>0</v>
      </c>
      <c r="C22" s="275">
        <f>'Delta Esc'!D23+'UCR Spwn Esc'!D23+Subs_PU!D23+'Comm Catch'!D23+UCRSport!D23</f>
        <v>713.8424807</v>
      </c>
      <c r="D22" s="275">
        <f>'Delta Esc'!E23+'UCR Spwn Esc'!E23+Subs_PU!E23+'Comm Catch'!E23+UCRSport!E23</f>
        <v>1534.870353</v>
      </c>
      <c r="E22" s="282">
        <f>'Delta Esc'!F24+'UCR Spwn Esc'!E24+Subs_PU!F24+'Comm Catch'!F24+UCRSport!F24</f>
        <v>3273.315666</v>
      </c>
      <c r="F22" s="275">
        <f>'Delta Esc'!G24+'UCR Spwn Esc'!F24+Subs_PU!G24+'Comm Catch'!G24+UCRSport!G24</f>
        <v>48348.91723</v>
      </c>
      <c r="G22" s="136">
        <f>'Delta Esc'!H24+'UCR Spwn Esc'!G24+Subs_PU!H24+'Comm Catch'!H24+UCRSport!H24</f>
        <v>0</v>
      </c>
      <c r="H22" s="282">
        <f>'Delta Esc'!I25+'UCR Spwn Esc'!H25+Subs_PU!I25+'Comm Catch'!I25+UCRSport!I25</f>
        <v>0</v>
      </c>
      <c r="I22" s="275">
        <f>'Comm Catch'!J25+Subs_PU!J25+'UCR Spwn Esc'!I25+'Delta Esc'!J25+UCRSport!J25</f>
        <v>940919.7635</v>
      </c>
      <c r="J22" s="136">
        <f>'Delta Esc'!K25+'UCR Spwn Esc'!J25+Subs_PU!K25+'Comm Catch'!K25+UCRSport!K25</f>
        <v>9694.086415</v>
      </c>
      <c r="K22" s="282">
        <f>'Delta Esc'!L26+'UCR Spwn Esc'!K26+Subs_PU!L26+'Comm Catch'!L26+UCRSport!L26</f>
        <v>8630.711241</v>
      </c>
      <c r="L22" s="275">
        <f>'Delta Esc'!M26+'UCR Spwn Esc'!L26+Subs_PU!M26+'Comm Catch'!M26+UCRSport!M26</f>
        <v>84091.90733</v>
      </c>
      <c r="M22" s="275">
        <f>'Delta Esc'!N26+'UCR Spwn Esc'!M26+Subs_PU!N26+'Comm Catch'!N26+UCRSport!N26</f>
        <v>0</v>
      </c>
      <c r="N22" s="275">
        <f>'Delta Esc'!O27+'UCR Spwn Esc'!N27+Subs_PU!O27+'Comm Catch'!O27+UCRSport!O27</f>
        <v>0</v>
      </c>
      <c r="O22" s="275">
        <f>'Delta Esc'!P27+'UCR Spwn Esc'!O27+Subs_PU!P27+'Comm Catch'!P27+UCRSport!P27</f>
        <v>0</v>
      </c>
      <c r="P22" s="275">
        <f>'Delta Esc'!Q27+'UCR Spwn Esc'!P27+Subs_PU!Q27+'Comm Catch'!Q27+UCRSport!Q27</f>
        <v>0</v>
      </c>
      <c r="Q22" s="286">
        <f t="shared" si="1"/>
        <v>1097207.414</v>
      </c>
      <c r="R22" s="125">
        <v>1971.0</v>
      </c>
      <c r="S22" s="275"/>
      <c r="T22" s="139"/>
      <c r="U22" s="287">
        <f t="shared" si="2"/>
        <v>0.8663939357</v>
      </c>
      <c r="V22" s="3"/>
      <c r="W22" s="3"/>
      <c r="X22" s="3"/>
      <c r="Y22" s="3"/>
      <c r="Z22" s="3"/>
      <c r="AA22" s="3"/>
      <c r="AB22" s="3"/>
      <c r="AC22" s="3"/>
      <c r="AD22" s="3"/>
      <c r="AE22" s="3"/>
      <c r="AF22" s="3"/>
      <c r="AG22" s="3"/>
      <c r="AH22" s="3"/>
      <c r="AI22" s="3"/>
      <c r="AJ22" s="3"/>
    </row>
    <row r="23">
      <c r="A23" s="288">
        <v>1972.0</v>
      </c>
      <c r="B23" s="289">
        <f>'Delta Esc'!C23+'UCR Spwn Esc'!B23+Subs_PU!C23+'Comm Catch'!C23+UCRSport!C23</f>
        <v>0</v>
      </c>
      <c r="C23" s="275">
        <f>'Delta Esc'!D24+'UCR Spwn Esc'!D24+Subs_PU!D24+'Comm Catch'!D24+UCRSport!D24</f>
        <v>1086.514343</v>
      </c>
      <c r="D23" s="275">
        <f>'Delta Esc'!E24+'UCR Spwn Esc'!E24+Subs_PU!E24+'Comm Catch'!E24+UCRSport!E24</f>
        <v>1129.296282</v>
      </c>
      <c r="E23" s="282">
        <f>'Delta Esc'!F25+'UCR Spwn Esc'!E25+Subs_PU!F25+'Comm Catch'!F25+UCRSport!F25</f>
        <v>12447.84902</v>
      </c>
      <c r="F23" s="275">
        <f>'Delta Esc'!G25+'UCR Spwn Esc'!F25+Subs_PU!G25+'Comm Catch'!G25+UCRSport!G25</f>
        <v>140037.9725</v>
      </c>
      <c r="G23" s="136">
        <f>'Delta Esc'!H25+'UCR Spwn Esc'!G25+Subs_PU!H25+'Comm Catch'!H25+UCRSport!H25</f>
        <v>910.4652279</v>
      </c>
      <c r="H23" s="282">
        <f>'Delta Esc'!I26+'UCR Spwn Esc'!H26+Subs_PU!I26+'Comm Catch'!I26+UCRSport!I26</f>
        <v>0</v>
      </c>
      <c r="I23" s="275">
        <f>'Comm Catch'!J26+Subs_PU!J26+'UCR Spwn Esc'!I26+'Delta Esc'!J26+UCRSport!J26</f>
        <v>843106.7301</v>
      </c>
      <c r="J23" s="136">
        <f>'Delta Esc'!K26+'UCR Spwn Esc'!J26+Subs_PU!K26+'Comm Catch'!K26+UCRSport!K26</f>
        <v>7091.249041</v>
      </c>
      <c r="K23" s="282">
        <f>'Delta Esc'!L27+'UCR Spwn Esc'!K27+Subs_PU!L27+'Comm Catch'!L27+UCRSport!L27</f>
        <v>1864.404944</v>
      </c>
      <c r="L23" s="275">
        <f>'Delta Esc'!M27+'UCR Spwn Esc'!L27+Subs_PU!M27+'Comm Catch'!M27+UCRSport!M27</f>
        <v>33573.69388</v>
      </c>
      <c r="M23" s="275">
        <f>'Delta Esc'!N27+'UCR Spwn Esc'!M27+Subs_PU!N27+'Comm Catch'!N27+UCRSport!N27</f>
        <v>0</v>
      </c>
      <c r="N23" s="275">
        <f>'Delta Esc'!O28+'UCR Spwn Esc'!N28+Subs_PU!O28+'Comm Catch'!O28+UCRSport!O28</f>
        <v>0</v>
      </c>
      <c r="O23" s="275">
        <f>'Delta Esc'!P28+'UCR Spwn Esc'!O28+Subs_PU!P28+'Comm Catch'!P28+UCRSport!P28</f>
        <v>0</v>
      </c>
      <c r="P23" s="275">
        <f>'Delta Esc'!Q28+'UCR Spwn Esc'!P28+Subs_PU!Q28+'Comm Catch'!Q28+UCRSport!Q28</f>
        <v>0</v>
      </c>
      <c r="Q23" s="286">
        <f t="shared" si="1"/>
        <v>1041248.175</v>
      </c>
      <c r="R23" s="125">
        <v>1972.0</v>
      </c>
      <c r="S23" s="275"/>
      <c r="T23" s="139"/>
      <c r="U23" s="287">
        <f t="shared" si="2"/>
        <v>0.8165180975</v>
      </c>
      <c r="V23" s="3"/>
      <c r="W23" s="3"/>
      <c r="X23" s="3"/>
      <c r="Y23" s="3"/>
      <c r="Z23" s="3"/>
      <c r="AA23" s="3"/>
      <c r="AB23" s="3"/>
      <c r="AC23" s="3"/>
      <c r="AD23" s="3"/>
      <c r="AE23" s="3"/>
      <c r="AF23" s="3"/>
      <c r="AG23" s="3"/>
      <c r="AH23" s="3"/>
      <c r="AI23" s="3"/>
      <c r="AJ23" s="3"/>
    </row>
    <row r="24">
      <c r="A24" s="288">
        <v>1973.0</v>
      </c>
      <c r="B24" s="289">
        <f>'Delta Esc'!C24+'UCR Spwn Esc'!B24+Subs_PU!C24+'Comm Catch'!C24+UCRSport!C24</f>
        <v>0</v>
      </c>
      <c r="C24" s="275">
        <f>'Delta Esc'!D25+'UCR Spwn Esc'!D25+Subs_PU!D25+'Comm Catch'!D25+UCRSport!D25</f>
        <v>2922.04817</v>
      </c>
      <c r="D24" s="275">
        <f>'Delta Esc'!E25+'UCR Spwn Esc'!E25+Subs_PU!E25+'Comm Catch'!E25+UCRSport!E25</f>
        <v>1786.260999</v>
      </c>
      <c r="E24" s="282">
        <f>'Delta Esc'!F26+'UCR Spwn Esc'!E26+Subs_PU!F26+'Comm Catch'!F26+UCRSport!F26</f>
        <v>27274.40873</v>
      </c>
      <c r="F24" s="275">
        <f>'Delta Esc'!G26+'UCR Spwn Esc'!F26+Subs_PU!G26+'Comm Catch'!G26+UCRSport!G26</f>
        <v>30220.45324</v>
      </c>
      <c r="G24" s="136">
        <f>'Delta Esc'!H26+'UCR Spwn Esc'!G26+Subs_PU!H26+'Comm Catch'!H26+UCRSport!H26</f>
        <v>0</v>
      </c>
      <c r="H24" s="282">
        <f>'Delta Esc'!I27+'UCR Spwn Esc'!H27+Subs_PU!I27+'Comm Catch'!I27+UCRSport!I27</f>
        <v>0</v>
      </c>
      <c r="I24" s="275">
        <f>'Comm Catch'!J27+Subs_PU!J27+'UCR Spwn Esc'!I27+'Delta Esc'!J27+UCRSport!J27</f>
        <v>296433.5218</v>
      </c>
      <c r="J24" s="136">
        <f>'Delta Esc'!K27+'UCR Spwn Esc'!J27+Subs_PU!K27+'Comm Catch'!K27+UCRSport!K27</f>
        <v>18654.33865</v>
      </c>
      <c r="K24" s="282">
        <f>'Delta Esc'!L28+'UCR Spwn Esc'!K28+Subs_PU!L28+'Comm Catch'!L28+UCRSport!L28</f>
        <v>0</v>
      </c>
      <c r="L24" s="275">
        <f>'Delta Esc'!M28+'UCR Spwn Esc'!L28+Subs_PU!M28+'Comm Catch'!M28+UCRSport!M28</f>
        <v>83337.3645</v>
      </c>
      <c r="M24" s="275">
        <f>'Delta Esc'!N28+'UCR Spwn Esc'!M28+Subs_PU!N28+'Comm Catch'!N28+UCRSport!N28</f>
        <v>0</v>
      </c>
      <c r="N24" s="275">
        <f>'Delta Esc'!O29+'UCR Spwn Esc'!N29+Subs_PU!O29+'Comm Catch'!O29+UCRSport!O29</f>
        <v>0</v>
      </c>
      <c r="O24" s="275">
        <f>'Delta Esc'!P29+'UCR Spwn Esc'!O29+Subs_PU!P29+'Comm Catch'!P29+UCRSport!P29</f>
        <v>0</v>
      </c>
      <c r="P24" s="275">
        <f>'Delta Esc'!Q29+'UCR Spwn Esc'!P29+Subs_PU!Q29+'Comm Catch'!Q29+UCRSport!Q29</f>
        <v>0</v>
      </c>
      <c r="Q24" s="286">
        <f t="shared" si="1"/>
        <v>460628.3961</v>
      </c>
      <c r="R24" s="125">
        <v>1973.0</v>
      </c>
      <c r="S24" s="275"/>
      <c r="T24" s="139"/>
      <c r="U24" s="287">
        <f t="shared" si="2"/>
        <v>0.6840391585</v>
      </c>
      <c r="V24" s="3"/>
      <c r="W24" s="3"/>
      <c r="X24" s="3"/>
      <c r="Y24" s="3"/>
      <c r="Z24" s="3"/>
      <c r="AA24" s="3"/>
      <c r="AB24" s="3"/>
      <c r="AC24" s="3"/>
      <c r="AD24" s="3"/>
      <c r="AE24" s="3"/>
      <c r="AF24" s="3"/>
      <c r="AG24" s="3"/>
      <c r="AH24" s="3"/>
      <c r="AI24" s="3"/>
      <c r="AJ24" s="3"/>
    </row>
    <row r="25">
      <c r="A25" s="288">
        <v>1974.0</v>
      </c>
      <c r="B25" s="289">
        <f>'Delta Esc'!C25+'UCR Spwn Esc'!B25+Subs_PU!C25+'Comm Catch'!C25+UCRSport!C25</f>
        <v>0</v>
      </c>
      <c r="C25" s="275">
        <f>'Delta Esc'!D26+'UCR Spwn Esc'!D26+Subs_PU!D26+'Comm Catch'!D26+UCRSport!D26</f>
        <v>575.140724</v>
      </c>
      <c r="D25" s="275">
        <f>'Delta Esc'!E26+'UCR Spwn Esc'!E26+Subs_PU!E26+'Comm Catch'!E26+UCRSport!E26</f>
        <v>8549.155252</v>
      </c>
      <c r="E25" s="282">
        <f>'Delta Esc'!F27+'UCR Spwn Esc'!E27+Subs_PU!F27+'Comm Catch'!F27+UCRSport!F27</f>
        <v>7151.001302</v>
      </c>
      <c r="F25" s="275">
        <f>'Delta Esc'!G27+'UCR Spwn Esc'!F27+Subs_PU!G27+'Comm Catch'!G27+UCRSport!G27</f>
        <v>153975.1665</v>
      </c>
      <c r="G25" s="136">
        <f>'Delta Esc'!H27+'UCR Spwn Esc'!G27+Subs_PU!H27+'Comm Catch'!H27+UCRSport!H27</f>
        <v>2.057842101</v>
      </c>
      <c r="H25" s="282">
        <f>'Delta Esc'!I28+'UCR Spwn Esc'!H28+Subs_PU!I28+'Comm Catch'!I28+UCRSport!I28</f>
        <v>0</v>
      </c>
      <c r="I25" s="275">
        <f>'Comm Catch'!J28+Subs_PU!J28+'UCR Spwn Esc'!I28+'Delta Esc'!J28+UCRSport!J28</f>
        <v>441599.8371</v>
      </c>
      <c r="J25" s="136">
        <f>'Delta Esc'!K28+'UCR Spwn Esc'!J28+Subs_PU!K28+'Comm Catch'!K28+UCRSport!K28</f>
        <v>18996.93286</v>
      </c>
      <c r="K25" s="282">
        <f>'Delta Esc'!L29+'UCR Spwn Esc'!K29+Subs_PU!L29+'Comm Catch'!L29+UCRSport!L29</f>
        <v>2671.854741</v>
      </c>
      <c r="L25" s="275">
        <f>'Delta Esc'!M29+'UCR Spwn Esc'!L29+Subs_PU!M29+'Comm Catch'!M29+UCRSport!M29</f>
        <v>29968.10048</v>
      </c>
      <c r="M25" s="275">
        <f>'Delta Esc'!N29+'UCR Spwn Esc'!M29+Subs_PU!N29+'Comm Catch'!N29+UCRSport!N29</f>
        <v>0</v>
      </c>
      <c r="N25" s="275">
        <f>'Delta Esc'!O30+'UCR Spwn Esc'!N30+Subs_PU!O30+'Comm Catch'!O30+UCRSport!O30</f>
        <v>0</v>
      </c>
      <c r="O25" s="275">
        <f>'Delta Esc'!P30+'UCR Spwn Esc'!O30+Subs_PU!P30+'Comm Catch'!P30+UCRSport!P30</f>
        <v>0</v>
      </c>
      <c r="P25" s="275">
        <f>'Delta Esc'!Q30+'UCR Spwn Esc'!P30+Subs_PU!Q30+'Comm Catch'!Q30+UCRSport!Q30</f>
        <v>1331.270237</v>
      </c>
      <c r="Q25" s="286">
        <f t="shared" si="1"/>
        <v>664820.517</v>
      </c>
      <c r="R25" s="125">
        <v>1974.0</v>
      </c>
      <c r="S25" s="275"/>
      <c r="T25" s="139"/>
      <c r="U25" s="287">
        <f t="shared" si="2"/>
        <v>0.6928137116</v>
      </c>
      <c r="V25" s="3"/>
      <c r="W25" s="3"/>
      <c r="X25" s="3"/>
      <c r="Y25" s="3"/>
      <c r="Z25" s="3"/>
      <c r="AA25" s="3"/>
      <c r="AB25" s="3"/>
      <c r="AC25" s="3"/>
      <c r="AD25" s="3"/>
      <c r="AE25" s="3"/>
      <c r="AF25" s="3"/>
      <c r="AG25" s="3"/>
      <c r="AH25" s="3"/>
      <c r="AI25" s="3"/>
      <c r="AJ25" s="3"/>
    </row>
    <row r="26">
      <c r="A26" s="288">
        <v>1975.0</v>
      </c>
      <c r="B26" s="289">
        <f>'Delta Esc'!C26+'UCR Spwn Esc'!B26+Subs_PU!C26+'Comm Catch'!C26+UCRSport!C26</f>
        <v>0</v>
      </c>
      <c r="C26" s="275">
        <f>'Delta Esc'!D27+'UCR Spwn Esc'!D27+Subs_PU!D27+'Comm Catch'!D27+UCRSport!D27</f>
        <v>11.51959112</v>
      </c>
      <c r="D26" s="275">
        <f>'Delta Esc'!E27+'UCR Spwn Esc'!E27+Subs_PU!E27+'Comm Catch'!E27+UCRSport!E27</f>
        <v>963.8222841</v>
      </c>
      <c r="E26" s="282">
        <f>'Delta Esc'!F28+'UCR Spwn Esc'!E28+Subs_PU!F28+'Comm Catch'!F28+UCRSport!F28</f>
        <v>10463.88433</v>
      </c>
      <c r="F26" s="275">
        <f>'Delta Esc'!G28+'UCR Spwn Esc'!F28+Subs_PU!G28+'Comm Catch'!G28+UCRSport!G28</f>
        <v>68546.34299</v>
      </c>
      <c r="G26" s="136">
        <f>'Delta Esc'!H28+'UCR Spwn Esc'!G28+Subs_PU!H28+'Comm Catch'!H28+UCRSport!H28</f>
        <v>0</v>
      </c>
      <c r="H26" s="282">
        <f>'Delta Esc'!I29+'UCR Spwn Esc'!H29+Subs_PU!I29+'Comm Catch'!I29+UCRSport!I29</f>
        <v>0</v>
      </c>
      <c r="I26" s="275">
        <f>'Comm Catch'!J29+Subs_PU!J29+'UCR Spwn Esc'!I29+'Delta Esc'!J29+UCRSport!J29</f>
        <v>409526.8005</v>
      </c>
      <c r="J26" s="136">
        <f>'Delta Esc'!K29+'UCR Spwn Esc'!J29+Subs_PU!K29+'Comm Catch'!K29+UCRSport!K29</f>
        <v>29968.10048</v>
      </c>
      <c r="K26" s="282">
        <f>'Delta Esc'!L30+'UCR Spwn Esc'!K30+Subs_PU!L30+'Comm Catch'!L30+UCRSport!L30</f>
        <v>0</v>
      </c>
      <c r="L26" s="275">
        <f>'Delta Esc'!M30+'UCR Spwn Esc'!L30+Subs_PU!M30+'Comm Catch'!M30+UCRSport!M30</f>
        <v>66560.77823</v>
      </c>
      <c r="M26" s="275">
        <f>'Delta Esc'!N30+'UCR Spwn Esc'!M30+Subs_PU!N30+'Comm Catch'!N30+UCRSport!N30</f>
        <v>0</v>
      </c>
      <c r="N26" s="275">
        <f>'Delta Esc'!O31+'UCR Spwn Esc'!N31+Subs_PU!O31+'Comm Catch'!O31+UCRSport!O31</f>
        <v>0</v>
      </c>
      <c r="O26" s="275">
        <f>'Delta Esc'!P31+'UCR Spwn Esc'!O31+Subs_PU!P31+'Comm Catch'!P31+UCRSport!P31</f>
        <v>0</v>
      </c>
      <c r="P26" s="275">
        <f>'Delta Esc'!Q31+'UCR Spwn Esc'!P31+Subs_PU!Q31+'Comm Catch'!Q31+UCRSport!Q31</f>
        <v>35.54394562</v>
      </c>
      <c r="Q26" s="286">
        <f t="shared" si="1"/>
        <v>586076.7924</v>
      </c>
      <c r="R26" s="125">
        <v>1975.0</v>
      </c>
      <c r="S26" s="275"/>
      <c r="T26" s="139"/>
      <c r="U26" s="287">
        <f t="shared" si="2"/>
        <v>0.7498930289</v>
      </c>
      <c r="V26" s="3"/>
      <c r="W26" s="3"/>
      <c r="X26" s="3"/>
      <c r="Y26" s="3"/>
      <c r="Z26" s="3"/>
      <c r="AA26" s="3"/>
      <c r="AB26" s="3"/>
      <c r="AC26" s="3"/>
      <c r="AD26" s="3"/>
      <c r="AE26" s="3"/>
      <c r="AF26" s="3"/>
      <c r="AG26" s="3"/>
      <c r="AH26" s="3"/>
      <c r="AI26" s="3"/>
      <c r="AJ26" s="3"/>
    </row>
    <row r="27">
      <c r="A27" s="288">
        <v>1976.0</v>
      </c>
      <c r="B27" s="289">
        <f>'Delta Esc'!C27+'UCR Spwn Esc'!B27+Subs_PU!C27+'Comm Catch'!C27+UCRSport!C27</f>
        <v>0</v>
      </c>
      <c r="C27" s="275">
        <f>'Delta Esc'!D28+'UCR Spwn Esc'!D28+Subs_PU!D28+'Comm Catch'!D28+UCRSport!D28</f>
        <v>4.611997067</v>
      </c>
      <c r="D27" s="275">
        <f>'Delta Esc'!E28+'UCR Spwn Esc'!E28+Subs_PU!E28+'Comm Catch'!E28+UCRSport!E28</f>
        <v>4265.360274</v>
      </c>
      <c r="E27" s="282">
        <f>'Delta Esc'!F29+'UCR Spwn Esc'!E29+Subs_PU!F29+'Comm Catch'!F29+UCRSport!F29</f>
        <v>5343.709482</v>
      </c>
      <c r="F27" s="275">
        <f>'Delta Esc'!G29+'UCR Spwn Esc'!F29+Subs_PU!G29+'Comm Catch'!G29+UCRSport!G29</f>
        <v>173164.695</v>
      </c>
      <c r="G27" s="136">
        <f>'Delta Esc'!H29+'UCR Spwn Esc'!G29+Subs_PU!H29+'Comm Catch'!H29+UCRSport!H29</f>
        <v>0</v>
      </c>
      <c r="H27" s="282">
        <f>'Delta Esc'!I30+'UCR Spwn Esc'!H30+Subs_PU!I30+'Comm Catch'!I30+UCRSport!I30</f>
        <v>0</v>
      </c>
      <c r="I27" s="275">
        <f>'Comm Catch'!J30+Subs_PU!J30+'UCR Spwn Esc'!I30+'Delta Esc'!J30+UCRSport!J30</f>
        <v>896046.3768</v>
      </c>
      <c r="J27" s="136">
        <f>'Delta Esc'!K30+'UCR Spwn Esc'!J30+Subs_PU!K30+'Comm Catch'!K30+UCRSport!K30</f>
        <v>11981.43213</v>
      </c>
      <c r="K27" s="282">
        <f>'Delta Esc'!L31+'UCR Spwn Esc'!K31+Subs_PU!L31+'Comm Catch'!L31+UCRSport!L31</f>
        <v>1846.790954</v>
      </c>
      <c r="L27" s="275">
        <f>'Delta Esc'!M31+'UCR Spwn Esc'!L31+Subs_PU!M31+'Comm Catch'!M31+UCRSport!M31</f>
        <v>76823.14715</v>
      </c>
      <c r="M27" s="275">
        <f>'Delta Esc'!N31+'UCR Spwn Esc'!M31+Subs_PU!N31+'Comm Catch'!N31+UCRSport!N31</f>
        <v>39.49327291</v>
      </c>
      <c r="N27" s="275">
        <f>'Delta Esc'!O32+'UCR Spwn Esc'!N32+Subs_PU!O32+'Comm Catch'!O32+UCRSport!O32</f>
        <v>0</v>
      </c>
      <c r="O27" s="275">
        <f>'Delta Esc'!P32+'UCR Spwn Esc'!O32+Subs_PU!P32+'Comm Catch'!P32+UCRSport!P32</f>
        <v>0</v>
      </c>
      <c r="P27" s="275">
        <f>'Delta Esc'!Q32+'UCR Spwn Esc'!P32+Subs_PU!Q32+'Comm Catch'!Q32+UCRSport!Q32</f>
        <v>0</v>
      </c>
      <c r="Q27" s="286">
        <f t="shared" si="1"/>
        <v>1169515.617</v>
      </c>
      <c r="R27" s="125">
        <v>1976.0</v>
      </c>
      <c r="S27" s="275"/>
      <c r="T27" s="139"/>
      <c r="U27" s="287">
        <f t="shared" si="2"/>
        <v>0.7764135815</v>
      </c>
      <c r="V27" s="3"/>
      <c r="W27" s="3"/>
      <c r="X27" s="3"/>
      <c r="Y27" s="3"/>
      <c r="Z27" s="3"/>
      <c r="AA27" s="3"/>
      <c r="AB27" s="3"/>
      <c r="AC27" s="3"/>
      <c r="AD27" s="3"/>
      <c r="AE27" s="3"/>
      <c r="AF27" s="3"/>
      <c r="AG27" s="3"/>
      <c r="AH27" s="3"/>
      <c r="AI27" s="3"/>
      <c r="AJ27" s="3"/>
    </row>
    <row r="28">
      <c r="A28" s="288">
        <v>1977.0</v>
      </c>
      <c r="B28" s="289">
        <f>'Delta Esc'!C28+'UCR Spwn Esc'!B28+Subs_PU!C28+'Comm Catch'!C28+UCRSport!C28</f>
        <v>0</v>
      </c>
      <c r="C28" s="275">
        <f>'Delta Esc'!D29+'UCR Spwn Esc'!D29+Subs_PU!D29+'Comm Catch'!D29+UCRSport!D29</f>
        <v>5343.709482</v>
      </c>
      <c r="D28" s="275">
        <f>'Delta Esc'!E29+'UCR Spwn Esc'!E29+Subs_PU!E29+'Comm Catch'!E29+UCRSport!E29</f>
        <v>5343.709482</v>
      </c>
      <c r="E28" s="282">
        <f>'Delta Esc'!F30+'UCR Spwn Esc'!E30+Subs_PU!F30+'Comm Catch'!F30+UCRSport!F30</f>
        <v>206338.6859</v>
      </c>
      <c r="F28" s="275">
        <f>'Delta Esc'!G30+'UCR Spwn Esc'!F30+Subs_PU!G30+'Comm Catch'!G30+UCRSport!G30</f>
        <v>134993.5969</v>
      </c>
      <c r="G28" s="136">
        <f>'Delta Esc'!H30+'UCR Spwn Esc'!G30+Subs_PU!H30+'Comm Catch'!H30+UCRSport!H30</f>
        <v>0</v>
      </c>
      <c r="H28" s="282">
        <f>'Delta Esc'!I31+'UCR Spwn Esc'!H31+Subs_PU!I31+'Comm Catch'!I31+UCRSport!I31</f>
        <v>0</v>
      </c>
      <c r="I28" s="275">
        <f>'Comm Catch'!J31+Subs_PU!J31+'UCR Spwn Esc'!I31+'Delta Esc'!J31+UCRSport!J31</f>
        <v>1349381.243</v>
      </c>
      <c r="J28" s="136">
        <f>'Delta Esc'!K31+'UCR Spwn Esc'!J31+Subs_PU!K31+'Comm Catch'!K31+UCRSport!K31</f>
        <v>25710.92553</v>
      </c>
      <c r="K28" s="282">
        <f>'Delta Esc'!L32+'UCR Spwn Esc'!K32+Subs_PU!L32+'Comm Catch'!L32+UCRSport!L32</f>
        <v>1532.256049</v>
      </c>
      <c r="L28" s="275">
        <f>'Delta Esc'!M32+'UCR Spwn Esc'!L32+Subs_PU!M32+'Comm Catch'!M32+UCRSport!M32</f>
        <v>143304.908</v>
      </c>
      <c r="M28" s="275">
        <f>'Delta Esc'!N32+'UCR Spwn Esc'!M32+Subs_PU!N32+'Comm Catch'!N32+UCRSport!N32</f>
        <v>0</v>
      </c>
      <c r="N28" s="275">
        <f>'Delta Esc'!O33+'UCR Spwn Esc'!N33+Subs_PU!O33+'Comm Catch'!O33+UCRSport!O33</f>
        <v>0</v>
      </c>
      <c r="O28" s="275">
        <f>'Delta Esc'!P33+'UCR Spwn Esc'!O33+Subs_PU!P33+'Comm Catch'!P33+UCRSport!P33</f>
        <v>283.1858829</v>
      </c>
      <c r="P28" s="275">
        <f>'Delta Esc'!Q33+'UCR Spwn Esc'!P33+Subs_PU!Q33+'Comm Catch'!Q33+UCRSport!Q33</f>
        <v>728.4781723</v>
      </c>
      <c r="Q28" s="286">
        <f t="shared" si="1"/>
        <v>1872960.699</v>
      </c>
      <c r="R28" s="125">
        <v>1977.0</v>
      </c>
      <c r="S28" s="275"/>
      <c r="T28" s="139"/>
      <c r="U28" s="287">
        <f t="shared" si="2"/>
        <v>0.7341810054</v>
      </c>
      <c r="V28" s="3"/>
      <c r="W28" s="3"/>
      <c r="X28" s="3"/>
      <c r="Y28" s="3"/>
      <c r="Z28" s="3"/>
      <c r="AA28" s="3"/>
      <c r="AB28" s="3"/>
      <c r="AC28" s="3"/>
      <c r="AD28" s="3"/>
      <c r="AE28" s="3"/>
      <c r="AF28" s="3"/>
      <c r="AG28" s="3"/>
      <c r="AH28" s="3"/>
      <c r="AI28" s="3"/>
      <c r="AJ28" s="3"/>
    </row>
    <row r="29">
      <c r="A29" s="288">
        <v>1978.0</v>
      </c>
      <c r="B29" s="289">
        <f>'Delta Esc'!C29+'UCR Spwn Esc'!B29+Subs_PU!C29+'Comm Catch'!C29+UCRSport!C29</f>
        <v>0</v>
      </c>
      <c r="C29" s="275">
        <f>'Delta Esc'!D30+'UCR Spwn Esc'!D30+Subs_PU!D30+'Comm Catch'!D30+UCRSport!D30</f>
        <v>5153.613546</v>
      </c>
      <c r="D29" s="275">
        <f>'Delta Esc'!E30+'UCR Spwn Esc'!E30+Subs_PU!E30+'Comm Catch'!E30+UCRSport!E30</f>
        <v>79299.07432</v>
      </c>
      <c r="E29" s="282">
        <f>'Delta Esc'!F31+'UCR Spwn Esc'!E31+Subs_PU!F31+'Comm Catch'!F31+UCRSport!F31</f>
        <v>49390.18892</v>
      </c>
      <c r="F29" s="275">
        <f>'Delta Esc'!G31+'UCR Spwn Esc'!F31+Subs_PU!G31+'Comm Catch'!G31+UCRSport!G31</f>
        <v>359951.7334</v>
      </c>
      <c r="G29" s="136">
        <f>'Delta Esc'!H31+'UCR Spwn Esc'!G31+Subs_PU!H31+'Comm Catch'!H31+UCRSport!H31</f>
        <v>124.4038097</v>
      </c>
      <c r="H29" s="282">
        <f>'Delta Esc'!I32+'UCR Spwn Esc'!H32+Subs_PU!I32+'Comm Catch'!I32+UCRSport!I32</f>
        <v>65.36272144</v>
      </c>
      <c r="I29" s="275">
        <f>'Comm Catch'!J32+Subs_PU!J32+'UCR Spwn Esc'!I32+'Delta Esc'!J32+UCRSport!J32</f>
        <v>822083.452</v>
      </c>
      <c r="J29" s="136">
        <f>'Delta Esc'!K32+'UCR Spwn Esc'!J32+Subs_PU!K32+'Comm Catch'!K32+UCRSport!K32</f>
        <v>30775.22678</v>
      </c>
      <c r="K29" s="282">
        <f>'Delta Esc'!L33+'UCR Spwn Esc'!K33+Subs_PU!L33+'Comm Catch'!L33+UCRSport!L33</f>
        <v>2276.993777</v>
      </c>
      <c r="L29" s="275">
        <f>'Delta Esc'!M33+'UCR Spwn Esc'!L33+Subs_PU!M33+'Comm Catch'!M33+UCRSport!M33</f>
        <v>137408.2534</v>
      </c>
      <c r="M29" s="275">
        <f>'Delta Esc'!N33+'UCR Spwn Esc'!M33+Subs_PU!N33+'Comm Catch'!N33+UCRSport!N33</f>
        <v>566.3717659</v>
      </c>
      <c r="N29" s="275">
        <f>'Delta Esc'!O34+'UCR Spwn Esc'!N34+Subs_PU!O34+'Comm Catch'!O34+UCRSport!O34</f>
        <v>476.2966926</v>
      </c>
      <c r="O29" s="275">
        <f>'Delta Esc'!P34+'UCR Spwn Esc'!O34+Subs_PU!P34+'Comm Catch'!P34+UCRSport!P34</f>
        <v>641.1410489</v>
      </c>
      <c r="P29" s="275">
        <f>'Delta Esc'!Q34+'UCR Spwn Esc'!P34+Subs_PU!Q34+'Comm Catch'!Q34+UCRSport!Q34</f>
        <v>0</v>
      </c>
      <c r="Q29" s="286">
        <f t="shared" si="1"/>
        <v>1488212.112</v>
      </c>
      <c r="R29" s="125">
        <v>1978.0</v>
      </c>
      <c r="S29" s="275"/>
      <c r="T29" s="139"/>
      <c r="U29" s="287">
        <f t="shared" si="2"/>
        <v>0.5731199434</v>
      </c>
      <c r="V29" s="3"/>
      <c r="W29" s="3"/>
      <c r="X29" s="3"/>
      <c r="Y29" s="3"/>
      <c r="Z29" s="3"/>
      <c r="AA29" s="3"/>
      <c r="AB29" s="3"/>
      <c r="AC29" s="3"/>
      <c r="AD29" s="3"/>
      <c r="AE29" s="3"/>
      <c r="AF29" s="3"/>
      <c r="AG29" s="3"/>
      <c r="AH29" s="3"/>
      <c r="AI29" s="3"/>
      <c r="AJ29" s="3"/>
    </row>
    <row r="30">
      <c r="A30" s="288">
        <v>1979.0</v>
      </c>
      <c r="B30" s="289">
        <f>'Delta Esc'!C30+'UCR Spwn Esc'!B30+Subs_PU!C30+'Comm Catch'!C30+UCRSport!C30</f>
        <v>0</v>
      </c>
      <c r="C30" s="275">
        <f>'Delta Esc'!D31+'UCR Spwn Esc'!D31+Subs_PU!D31+'Comm Catch'!D31+UCRSport!D31</f>
        <v>24216.59305</v>
      </c>
      <c r="D30" s="275">
        <f>'Delta Esc'!E31+'UCR Spwn Esc'!E31+Subs_PU!E31+'Comm Catch'!E31+UCRSport!E31</f>
        <v>16808.16618</v>
      </c>
      <c r="E30" s="282">
        <f>'Delta Esc'!F32+'UCR Spwn Esc'!E32+Subs_PU!F32+'Comm Catch'!F32+UCRSport!F32</f>
        <v>81259.80624</v>
      </c>
      <c r="F30" s="275">
        <f>'Delta Esc'!G32+'UCR Spwn Esc'!F32+Subs_PU!G32+'Comm Catch'!G32+UCRSport!G32</f>
        <v>347135.632</v>
      </c>
      <c r="G30" s="136">
        <f>'Delta Esc'!H32+'UCR Spwn Esc'!G32+Subs_PU!H32+'Comm Catch'!H32+UCRSport!H32</f>
        <v>189.1687949</v>
      </c>
      <c r="H30" s="282">
        <f>'Delta Esc'!I33+'UCR Spwn Esc'!H33+Subs_PU!I33+'Comm Catch'!I33+UCRSport!I33</f>
        <v>175.1149453</v>
      </c>
      <c r="I30" s="275">
        <f>'Comm Catch'!J33+Subs_PU!J33+'UCR Spwn Esc'!I33+'Delta Esc'!J33+UCRSport!J33</f>
        <v>1426439.325</v>
      </c>
      <c r="J30" s="136">
        <f>'Delta Esc'!K33+'UCR Spwn Esc'!J33+Subs_PU!K33+'Comm Catch'!K33+UCRSport!K33</f>
        <v>16455.97485</v>
      </c>
      <c r="K30" s="282">
        <f>'Delta Esc'!L34+'UCR Spwn Esc'!K34+Subs_PU!L34+'Comm Catch'!L34+UCRSport!L34</f>
        <v>12249.85078</v>
      </c>
      <c r="L30" s="275">
        <f>'Delta Esc'!M34+'UCR Spwn Esc'!L34+Subs_PU!M34+'Comm Catch'!M34+UCRSport!M34</f>
        <v>168672.439</v>
      </c>
      <c r="M30" s="275">
        <f>'Delta Esc'!N34+'UCR Spwn Esc'!M34+Subs_PU!N34+'Comm Catch'!N34+UCRSport!N34</f>
        <v>0</v>
      </c>
      <c r="N30" s="275">
        <f>'Delta Esc'!O35+'UCR Spwn Esc'!N35+Subs_PU!O35+'Comm Catch'!O35+UCRSport!O35</f>
        <v>0</v>
      </c>
      <c r="O30" s="275">
        <f>'Delta Esc'!P35+'UCR Spwn Esc'!O35+Subs_PU!P35+'Comm Catch'!P35+UCRSport!P35</f>
        <v>151.9491911</v>
      </c>
      <c r="P30" s="275">
        <f>'Delta Esc'!Q35+'UCR Spwn Esc'!P35+Subs_PU!Q35+'Comm Catch'!Q35+UCRSport!Q35</f>
        <v>243.9184383</v>
      </c>
      <c r="Q30" s="286">
        <f t="shared" si="1"/>
        <v>2093997.939</v>
      </c>
      <c r="R30" s="125">
        <v>1979.0</v>
      </c>
      <c r="S30" s="275"/>
      <c r="T30" s="139"/>
      <c r="U30" s="287">
        <f t="shared" si="2"/>
        <v>0.6891460533</v>
      </c>
      <c r="V30" s="3"/>
      <c r="W30" s="3"/>
      <c r="X30" s="3"/>
      <c r="Y30" s="3"/>
      <c r="Z30" s="3"/>
      <c r="AA30" s="3"/>
      <c r="AB30" s="3"/>
      <c r="AC30" s="3"/>
      <c r="AD30" s="3"/>
      <c r="AE30" s="3"/>
      <c r="AF30" s="3"/>
      <c r="AG30" s="3"/>
      <c r="AH30" s="3"/>
      <c r="AI30" s="3"/>
      <c r="AJ30" s="3"/>
    </row>
    <row r="31">
      <c r="A31" s="288">
        <v>1980.0</v>
      </c>
      <c r="B31" s="289">
        <f>'Delta Esc'!C31+'UCR Spwn Esc'!B31+Subs_PU!C31+'Comm Catch'!C31+UCRSport!C31</f>
        <v>0</v>
      </c>
      <c r="C31" s="275">
        <f>'Delta Esc'!D32+'UCR Spwn Esc'!D32+Subs_PU!D32+'Comm Catch'!D32+UCRSport!D32</f>
        <v>5295.614144</v>
      </c>
      <c r="D31" s="275">
        <f>'Delta Esc'!E32+'UCR Spwn Esc'!E32+Subs_PU!E32+'Comm Catch'!E32+UCRSport!E32</f>
        <v>25621.6487</v>
      </c>
      <c r="E31" s="282">
        <f>'Delta Esc'!F33+'UCR Spwn Esc'!E33+Subs_PU!F33+'Comm Catch'!F33+UCRSport!F33</f>
        <v>17075.96526</v>
      </c>
      <c r="F31" s="275">
        <f>'Delta Esc'!G33+'UCR Spwn Esc'!F33+Subs_PU!G33+'Comm Catch'!G33+UCRSport!G33</f>
        <v>204221.3073</v>
      </c>
      <c r="G31" s="136">
        <f>'Delta Esc'!H33+'UCR Spwn Esc'!G33+Subs_PU!H33+'Comm Catch'!H33+UCRSport!H33</f>
        <v>98.66522284</v>
      </c>
      <c r="H31" s="282">
        <f>'Delta Esc'!I34+'UCR Spwn Esc'!H34+Subs_PU!I34+'Comm Catch'!I34+UCRSport!I34</f>
        <v>1151.597169</v>
      </c>
      <c r="I31" s="275">
        <f>'Comm Catch'!J34+Subs_PU!J34+'UCR Spwn Esc'!I34+'Delta Esc'!J34+UCRSport!J34</f>
        <v>1068844.137</v>
      </c>
      <c r="J31" s="136">
        <f>'Delta Esc'!K34+'UCR Spwn Esc'!J34+Subs_PU!K34+'Comm Catch'!K34+UCRSport!K34</f>
        <v>26246.59474</v>
      </c>
      <c r="K31" s="282">
        <f>'Delta Esc'!L35+'UCR Spwn Esc'!K35+Subs_PU!L35+'Comm Catch'!L35+UCRSport!L35</f>
        <v>3094.315857</v>
      </c>
      <c r="L31" s="275">
        <f>'Delta Esc'!M35+'UCR Spwn Esc'!L35+Subs_PU!M35+'Comm Catch'!M35+UCRSport!M35</f>
        <v>153770.8267</v>
      </c>
      <c r="M31" s="275">
        <f>'Delta Esc'!N35+'UCR Spwn Esc'!M35+Subs_PU!N35+'Comm Catch'!N35+UCRSport!N35</f>
        <v>0</v>
      </c>
      <c r="N31" s="275">
        <f>'Delta Esc'!O36+'UCR Spwn Esc'!N36+Subs_PU!O36+'Comm Catch'!O36+UCRSport!O36</f>
        <v>0</v>
      </c>
      <c r="O31" s="275">
        <f>'Delta Esc'!P36+'UCR Spwn Esc'!O36+Subs_PU!P36+'Comm Catch'!P36+UCRSport!P36</f>
        <v>503.5031226</v>
      </c>
      <c r="P31" s="275">
        <f>'Delta Esc'!Q36+'UCR Spwn Esc'!P36+Subs_PU!Q36+'Comm Catch'!Q36+UCRSport!Q36</f>
        <v>0</v>
      </c>
      <c r="Q31" s="286">
        <f t="shared" si="1"/>
        <v>1505924.175</v>
      </c>
      <c r="R31" s="125">
        <v>1980.0</v>
      </c>
      <c r="S31" s="275"/>
      <c r="T31" s="139"/>
      <c r="U31" s="287">
        <f t="shared" si="2"/>
        <v>0.7279532043</v>
      </c>
      <c r="V31" s="3"/>
      <c r="W31" s="3"/>
      <c r="X31" s="3"/>
      <c r="Y31" s="3"/>
      <c r="Z31" s="3"/>
      <c r="AA31" s="3"/>
      <c r="AB31" s="3"/>
      <c r="AC31" s="3"/>
      <c r="AD31" s="3"/>
      <c r="AE31" s="3"/>
      <c r="AF31" s="3"/>
      <c r="AG31" s="3"/>
      <c r="AH31" s="3"/>
      <c r="AI31" s="3"/>
      <c r="AJ31" s="3"/>
    </row>
    <row r="32">
      <c r="A32" s="288">
        <v>1981.0</v>
      </c>
      <c r="B32" s="289">
        <f>'Delta Esc'!C32+'UCR Spwn Esc'!B32+Subs_PU!C32+'Comm Catch'!C32+UCRSport!C32</f>
        <v>0</v>
      </c>
      <c r="C32" s="275">
        <f>'Delta Esc'!D33+'UCR Spwn Esc'!D33+Subs_PU!D33+'Comm Catch'!D33+UCRSport!D33</f>
        <v>7109.675226</v>
      </c>
      <c r="D32" s="275">
        <f>'Delta Esc'!E33+'UCR Spwn Esc'!E33+Subs_PU!E33+'Comm Catch'!E33+UCRSport!E33</f>
        <v>4777.885002</v>
      </c>
      <c r="E32" s="282">
        <f>'Delta Esc'!F34+'UCR Spwn Esc'!E34+Subs_PU!F34+'Comm Catch'!F34+UCRSport!F34</f>
        <v>117797.3841</v>
      </c>
      <c r="F32" s="275">
        <f>'Delta Esc'!G34+'UCR Spwn Esc'!F34+Subs_PU!G34+'Comm Catch'!G34+UCRSport!G34</f>
        <v>162487.8201</v>
      </c>
      <c r="G32" s="136">
        <f>'Delta Esc'!H34+'UCR Spwn Esc'!G34+Subs_PU!H34+'Comm Catch'!H34+UCRSport!H34</f>
        <v>863.2563563</v>
      </c>
      <c r="H32" s="282">
        <f>'Delta Esc'!I35+'UCR Spwn Esc'!H35+Subs_PU!I35+'Comm Catch'!I35+UCRSport!I35</f>
        <v>76.12731758</v>
      </c>
      <c r="I32" s="275">
        <f>'Comm Catch'!J35+Subs_PU!J35+'UCR Spwn Esc'!I35+'Delta Esc'!J35+UCRSport!J35</f>
        <v>754432.739</v>
      </c>
      <c r="J32" s="136">
        <f>'Delta Esc'!K35+'UCR Spwn Esc'!J35+Subs_PU!K35+'Comm Catch'!K35+UCRSport!K35</f>
        <v>8575.332421</v>
      </c>
      <c r="K32" s="282">
        <f>'Delta Esc'!L36+'UCR Spwn Esc'!K36+Subs_PU!L36+'Comm Catch'!L36+UCRSport!L36</f>
        <v>3716.264851</v>
      </c>
      <c r="L32" s="275">
        <f>'Delta Esc'!M36+'UCR Spwn Esc'!L36+Subs_PU!M36+'Comm Catch'!M36+UCRSport!M36</f>
        <v>95700.72706</v>
      </c>
      <c r="M32" s="275">
        <f>'Delta Esc'!N36+'UCR Spwn Esc'!M36+Subs_PU!N36+'Comm Catch'!N36+UCRSport!N36</f>
        <v>0</v>
      </c>
      <c r="N32" s="275">
        <f>'Delta Esc'!O37+'UCR Spwn Esc'!N37+Subs_PU!O37+'Comm Catch'!O37+UCRSport!O37</f>
        <v>0</v>
      </c>
      <c r="O32" s="275">
        <f>'Delta Esc'!P37+'UCR Spwn Esc'!O37+Subs_PU!P37+'Comm Catch'!P37+UCRSport!P37</f>
        <v>1071.269976</v>
      </c>
      <c r="P32" s="275">
        <f>'Delta Esc'!Q37+'UCR Spwn Esc'!P37+Subs_PU!Q37+'Comm Catch'!Q37+UCRSport!Q37</f>
        <v>10.663</v>
      </c>
      <c r="Q32" s="286">
        <f t="shared" si="1"/>
        <v>1156619.144</v>
      </c>
      <c r="R32" s="125">
        <v>1981.0</v>
      </c>
      <c r="S32" s="275"/>
      <c r="T32" s="139"/>
      <c r="U32" s="287">
        <f t="shared" si="2"/>
        <v>0.6597540793</v>
      </c>
      <c r="V32" s="3"/>
      <c r="W32" s="3"/>
      <c r="X32" s="3"/>
      <c r="Y32" s="3"/>
      <c r="Z32" s="3"/>
      <c r="AA32" s="3"/>
      <c r="AB32" s="3"/>
      <c r="AC32" s="3"/>
      <c r="AD32" s="3"/>
      <c r="AE32" s="3"/>
      <c r="AF32" s="3"/>
      <c r="AG32" s="3"/>
      <c r="AH32" s="3"/>
      <c r="AI32" s="3"/>
      <c r="AJ32" s="3"/>
    </row>
    <row r="33">
      <c r="A33" s="288">
        <v>1982.0</v>
      </c>
      <c r="B33" s="289">
        <f>'Delta Esc'!C33+'UCR Spwn Esc'!B33+Subs_PU!C33+'Comm Catch'!C33+UCRSport!C33</f>
        <v>0</v>
      </c>
      <c r="C33" s="275">
        <f>'Delta Esc'!D34+'UCR Spwn Esc'!D34+Subs_PU!D34+'Comm Catch'!D34+UCRSport!D34</f>
        <v>53078.0374</v>
      </c>
      <c r="D33" s="275">
        <f>'Delta Esc'!E34+'UCR Spwn Esc'!E34+Subs_PU!E34+'Comm Catch'!E34+UCRSport!E34</f>
        <v>31015.4397</v>
      </c>
      <c r="E33" s="282">
        <f>'Delta Esc'!F35+'UCR Spwn Esc'!E35+Subs_PU!F35+'Comm Catch'!F35+UCRSport!F35</f>
        <v>130231.3218</v>
      </c>
      <c r="F33" s="275">
        <f>'Delta Esc'!G35+'UCR Spwn Esc'!F35+Subs_PU!G35+'Comm Catch'!G35+UCRSport!G35</f>
        <v>296930.0978</v>
      </c>
      <c r="G33" s="136">
        <f>'Delta Esc'!H35+'UCR Spwn Esc'!G35+Subs_PU!H35+'Comm Catch'!H35+UCRSport!H35</f>
        <v>6.574188267</v>
      </c>
      <c r="H33" s="282">
        <f>'Delta Esc'!I36+'UCR Spwn Esc'!H36+Subs_PU!I36+'Comm Catch'!I36+UCRSport!I36</f>
        <v>1095.782138</v>
      </c>
      <c r="I33" s="275">
        <f>'Comm Catch'!J36+Subs_PU!J36+'UCR Spwn Esc'!I36+'Delta Esc'!J36+UCRSport!J36</f>
        <v>1398919.179</v>
      </c>
      <c r="J33" s="136">
        <f>'Delta Esc'!K36+'UCR Spwn Esc'!J36+Subs_PU!K36+'Comm Catch'!K36+UCRSport!K36</f>
        <v>11037.26156</v>
      </c>
      <c r="K33" s="282">
        <f>'Delta Esc'!L37+'UCR Spwn Esc'!K37+Subs_PU!L37+'Comm Catch'!L37+UCRSport!L37</f>
        <v>7469.093928</v>
      </c>
      <c r="L33" s="275">
        <f>'Delta Esc'!M37+'UCR Spwn Esc'!L37+Subs_PU!M37+'Comm Catch'!M37+UCRSport!M37</f>
        <v>65280.43562</v>
      </c>
      <c r="M33" s="275">
        <f>'Delta Esc'!N37+'UCR Spwn Esc'!M37+Subs_PU!N37+'Comm Catch'!N37+UCRSport!N37</f>
        <v>0</v>
      </c>
      <c r="N33" s="275">
        <f>'Delta Esc'!O38+'UCR Spwn Esc'!N38+Subs_PU!O38+'Comm Catch'!O38+UCRSport!O38</f>
        <v>0</v>
      </c>
      <c r="O33" s="275">
        <f>'Delta Esc'!P38+'UCR Spwn Esc'!O38+Subs_PU!P38+'Comm Catch'!P38+UCRSport!P38</f>
        <v>1028.524</v>
      </c>
      <c r="P33" s="275">
        <f>'Delta Esc'!Q38+'UCR Spwn Esc'!P38+Subs_PU!Q38+'Comm Catch'!Q38+UCRSport!Q38</f>
        <v>0</v>
      </c>
      <c r="Q33" s="286">
        <f t="shared" si="1"/>
        <v>1996091.748</v>
      </c>
      <c r="R33" s="125">
        <v>1982.0</v>
      </c>
      <c r="S33" s="275"/>
      <c r="T33" s="139"/>
      <c r="U33" s="287">
        <f t="shared" si="2"/>
        <v>0.7069074981</v>
      </c>
      <c r="V33" s="3"/>
      <c r="W33" s="3"/>
      <c r="X33" s="3"/>
      <c r="Y33" s="3"/>
      <c r="Z33" s="3"/>
      <c r="AA33" s="3"/>
      <c r="AB33" s="3"/>
      <c r="AC33" s="3"/>
      <c r="AD33" s="3"/>
      <c r="AE33" s="3"/>
      <c r="AF33" s="3"/>
      <c r="AG33" s="3"/>
      <c r="AH33" s="3"/>
      <c r="AI33" s="3"/>
      <c r="AJ33" s="3"/>
    </row>
    <row r="34">
      <c r="A34" s="288">
        <v>1983.0</v>
      </c>
      <c r="B34" s="289">
        <f>'Delta Esc'!C34+'UCR Spwn Esc'!B34+Subs_PU!C34+'Comm Catch'!C34+UCRSport!C34</f>
        <v>300.9731621</v>
      </c>
      <c r="C34" s="275">
        <f>'Delta Esc'!D35+'UCR Spwn Esc'!D35+Subs_PU!D35+'Comm Catch'!D35+UCRSport!D35</f>
        <v>16171.46457</v>
      </c>
      <c r="D34" s="275">
        <f>'Delta Esc'!E35+'UCR Spwn Esc'!E35+Subs_PU!E35+'Comm Catch'!E35+UCRSport!E35</f>
        <v>18716.43565</v>
      </c>
      <c r="E34" s="282">
        <f>'Delta Esc'!F36+'UCR Spwn Esc'!E36+Subs_PU!F36+'Comm Catch'!F36+UCRSport!F36</f>
        <v>121698.6646</v>
      </c>
      <c r="F34" s="275">
        <f>'Delta Esc'!G36+'UCR Spwn Esc'!F36+Subs_PU!G36+'Comm Catch'!G36+UCRSport!G36</f>
        <v>122093.1234</v>
      </c>
      <c r="G34" s="136">
        <f>'Delta Esc'!H36+'UCR Spwn Esc'!G36+Subs_PU!H36+'Comm Catch'!H36+UCRSport!H36</f>
        <v>1021.027547</v>
      </c>
      <c r="H34" s="282">
        <f>'Delta Esc'!I37+'UCR Spwn Esc'!H37+Subs_PU!I37+'Comm Catch'!I37+UCRSport!I37</f>
        <v>1508.412988</v>
      </c>
      <c r="I34" s="275">
        <f>'Comm Catch'!J37+Subs_PU!J37+'UCR Spwn Esc'!I37+'Delta Esc'!J37+UCRSport!J37</f>
        <v>618899.8924</v>
      </c>
      <c r="J34" s="136">
        <f>'Delta Esc'!K37+'UCR Spwn Esc'!J37+Subs_PU!K37+'Comm Catch'!K37+UCRSport!K37</f>
        <v>18037.64162</v>
      </c>
      <c r="K34" s="282">
        <f>'Delta Esc'!L38+'UCR Spwn Esc'!K38+Subs_PU!L38+'Comm Catch'!L38+UCRSport!L38</f>
        <v>2670.437378</v>
      </c>
      <c r="L34" s="275">
        <f>'Delta Esc'!M38+'UCR Spwn Esc'!L38+Subs_PU!M38+'Comm Catch'!M38+UCRSport!M38</f>
        <v>150925.296</v>
      </c>
      <c r="M34" s="275">
        <f>'Delta Esc'!N38+'UCR Spwn Esc'!M38+Subs_PU!N38+'Comm Catch'!N38+UCRSport!N38</f>
        <v>0</v>
      </c>
      <c r="N34" s="275">
        <f>'Delta Esc'!O39+'UCR Spwn Esc'!N39+Subs_PU!O39+'Comm Catch'!O39+UCRSport!O39</f>
        <v>73.345</v>
      </c>
      <c r="O34" s="275">
        <f>'Delta Esc'!P39+'UCR Spwn Esc'!O39+Subs_PU!P39+'Comm Catch'!P39+UCRSport!P39</f>
        <v>2033.69104</v>
      </c>
      <c r="P34" s="275">
        <f>'Delta Esc'!Q39+'UCR Spwn Esc'!P39+Subs_PU!Q39+'Comm Catch'!Q39+UCRSport!Q39</f>
        <v>1187.68804</v>
      </c>
      <c r="Q34" s="286">
        <f t="shared" si="1"/>
        <v>1075338.093</v>
      </c>
      <c r="R34" s="125">
        <v>1983.0</v>
      </c>
      <c r="S34" s="275"/>
      <c r="T34" s="139"/>
      <c r="U34" s="287">
        <f t="shared" si="2"/>
        <v>0.5937164794</v>
      </c>
      <c r="V34" s="3"/>
      <c r="W34" s="3"/>
      <c r="X34" s="3"/>
      <c r="Y34" s="3"/>
      <c r="Z34" s="3"/>
      <c r="AA34" s="3"/>
      <c r="AB34" s="3"/>
      <c r="AC34" s="3"/>
      <c r="AD34" s="3"/>
      <c r="AE34" s="3"/>
      <c r="AF34" s="3"/>
      <c r="AG34" s="3"/>
      <c r="AH34" s="3"/>
      <c r="AI34" s="3"/>
      <c r="AJ34" s="3"/>
    </row>
    <row r="35">
      <c r="A35" s="288">
        <v>1984.0</v>
      </c>
      <c r="B35" s="289">
        <f>'Delta Esc'!C35+'UCR Spwn Esc'!B35+Subs_PU!C35+'Comm Catch'!C35+UCRSport!C35</f>
        <v>6.574188267</v>
      </c>
      <c r="C35" s="275">
        <f>'Delta Esc'!D36+'UCR Spwn Esc'!D36+Subs_PU!D36+'Comm Catch'!D36+UCRSport!D36</f>
        <v>8514.402798</v>
      </c>
      <c r="D35" s="275">
        <f>'Delta Esc'!E36+'UCR Spwn Esc'!E36+Subs_PU!E36+'Comm Catch'!E36+UCRSport!E36</f>
        <v>15899.2011</v>
      </c>
      <c r="E35" s="282">
        <f>'Delta Esc'!F37+'UCR Spwn Esc'!E37+Subs_PU!F37+'Comm Catch'!F37+UCRSport!F37</f>
        <v>80753.82077</v>
      </c>
      <c r="F35" s="275">
        <f>'Delta Esc'!G37+'UCR Spwn Esc'!F37+Subs_PU!G37+'Comm Catch'!G37+UCRSport!G37</f>
        <v>338900.3929</v>
      </c>
      <c r="G35" s="136">
        <f>'Delta Esc'!H37+'UCR Spwn Esc'!G37+Subs_PU!H37+'Comm Catch'!H37+UCRSport!H37</f>
        <v>0</v>
      </c>
      <c r="H35" s="282">
        <f>'Delta Esc'!I38+'UCR Spwn Esc'!H38+Subs_PU!I38+'Comm Catch'!I38+UCRSport!I38</f>
        <v>1028.524</v>
      </c>
      <c r="I35" s="275">
        <f>'Comm Catch'!J38+Subs_PU!J38+'UCR Spwn Esc'!I38+'Delta Esc'!J38+UCRSport!J38</f>
        <v>1163496.937</v>
      </c>
      <c r="J35" s="136">
        <f>'Delta Esc'!K38+'UCR Spwn Esc'!J38+Subs_PU!K38+'Comm Catch'!K38+UCRSport!K38</f>
        <v>19223.42041</v>
      </c>
      <c r="K35" s="282">
        <f>'Delta Esc'!L39+'UCR Spwn Esc'!K39+Subs_PU!L39+'Comm Catch'!L39+UCRSport!L39</f>
        <v>7744.774079</v>
      </c>
      <c r="L35" s="275">
        <f>'Delta Esc'!M39+'UCR Spwn Esc'!L39+Subs_PU!M39+'Comm Catch'!M39+UCRSport!M39</f>
        <v>217340.7352</v>
      </c>
      <c r="M35" s="275">
        <f>'Delta Esc'!N39+'UCR Spwn Esc'!M39+Subs_PU!N39+'Comm Catch'!N39+UCRSport!N39</f>
        <v>0</v>
      </c>
      <c r="N35" s="275">
        <f>'Delta Esc'!O40+'UCR Spwn Esc'!N40+Subs_PU!O40+'Comm Catch'!O40+UCRSport!O40</f>
        <v>0</v>
      </c>
      <c r="O35" s="275">
        <f>'Delta Esc'!P40+'UCR Spwn Esc'!O40+Subs_PU!P40+'Comm Catch'!P40+UCRSport!P40</f>
        <v>0</v>
      </c>
      <c r="P35" s="275">
        <f>'Delta Esc'!Q40+'UCR Spwn Esc'!P40+Subs_PU!Q40+'Comm Catch'!Q40+UCRSport!Q40</f>
        <v>0</v>
      </c>
      <c r="Q35" s="286">
        <f t="shared" si="1"/>
        <v>1852908.782</v>
      </c>
      <c r="R35" s="125">
        <v>1984.0</v>
      </c>
      <c r="S35" s="275"/>
      <c r="T35" s="139"/>
      <c r="U35" s="287">
        <f t="shared" si="2"/>
        <v>0.6388597715</v>
      </c>
      <c r="V35" s="3"/>
      <c r="W35" s="3"/>
      <c r="X35" s="3"/>
      <c r="Y35" s="3"/>
      <c r="Z35" s="3"/>
      <c r="AA35" s="3"/>
      <c r="AB35" s="3"/>
      <c r="AC35" s="3"/>
      <c r="AD35" s="3"/>
      <c r="AE35" s="3"/>
      <c r="AF35" s="3"/>
      <c r="AG35" s="3"/>
      <c r="AH35" s="3"/>
      <c r="AI35" s="3"/>
      <c r="AJ35" s="3"/>
    </row>
    <row r="36">
      <c r="A36" s="288">
        <v>1985.0</v>
      </c>
      <c r="B36" s="289">
        <f>'Delta Esc'!C36+'UCR Spwn Esc'!B36+Subs_PU!C36+'Comm Catch'!C36+UCRSport!C36</f>
        <v>212.5763917</v>
      </c>
      <c r="C36" s="275">
        <f>'Delta Esc'!D37+'UCR Spwn Esc'!D37+Subs_PU!D37+'Comm Catch'!D37+UCRSport!D37</f>
        <v>10767.52649</v>
      </c>
      <c r="D36" s="275">
        <f>'Delta Esc'!E37+'UCR Spwn Esc'!E37+Subs_PU!E37+'Comm Catch'!E37+UCRSport!E37</f>
        <v>21846.82527</v>
      </c>
      <c r="E36" s="282">
        <f>'Delta Esc'!F38+'UCR Spwn Esc'!E38+Subs_PU!F38+'Comm Catch'!F38+UCRSport!F38</f>
        <v>57383.74303</v>
      </c>
      <c r="F36" s="275">
        <f>'Delta Esc'!G38+'UCR Spwn Esc'!F38+Subs_PU!G38+'Comm Catch'!G38+UCRSport!G38</f>
        <v>274596.5773</v>
      </c>
      <c r="G36" s="136">
        <f>'Delta Esc'!H38+'UCR Spwn Esc'!G38+Subs_PU!H38+'Comm Catch'!H38+UCRSport!H38</f>
        <v>1240.8</v>
      </c>
      <c r="H36" s="282">
        <f>'Delta Esc'!I39+'UCR Spwn Esc'!H39+Subs_PU!I39+'Comm Catch'!I39+UCRSport!I39</f>
        <v>919.348</v>
      </c>
      <c r="I36" s="275">
        <f>'Comm Catch'!J39+Subs_PU!J39+'UCR Spwn Esc'!I39+'Delta Esc'!J39+UCRSport!J39</f>
        <v>708137.0244</v>
      </c>
      <c r="J36" s="136">
        <f>'Delta Esc'!K39+'UCR Spwn Esc'!J39+Subs_PU!K39+'Comm Catch'!K39+UCRSport!K39</f>
        <v>64875.22739</v>
      </c>
      <c r="K36" s="282">
        <f>'Delta Esc'!L40+'UCR Spwn Esc'!K40+Subs_PU!L40+'Comm Catch'!L40+UCRSport!L40</f>
        <v>23323.63763</v>
      </c>
      <c r="L36" s="275">
        <f>'Delta Esc'!M40+'UCR Spwn Esc'!L40+Subs_PU!M40+'Comm Catch'!M40+UCRSport!M40</f>
        <v>65544.11796</v>
      </c>
      <c r="M36" s="275">
        <f>'Delta Esc'!N40+'UCR Spwn Esc'!M40+Subs_PU!N40+'Comm Catch'!N40+UCRSport!N40</f>
        <v>0</v>
      </c>
      <c r="N36" s="275">
        <f>'Delta Esc'!O41+'UCR Spwn Esc'!N41+Subs_PU!O41+'Comm Catch'!O41+UCRSport!O41</f>
        <v>0</v>
      </c>
      <c r="O36" s="275">
        <f>'Delta Esc'!P41+'UCR Spwn Esc'!O41+Subs_PU!P41+'Comm Catch'!P41+UCRSport!P41</f>
        <v>1366.610311</v>
      </c>
      <c r="P36" s="275">
        <f>'Delta Esc'!Q41+'UCR Spwn Esc'!P41+Subs_PU!Q41+'Comm Catch'!Q41+UCRSport!Q41</f>
        <v>0</v>
      </c>
      <c r="Q36" s="286">
        <f t="shared" si="1"/>
        <v>1230214.014</v>
      </c>
      <c r="R36" s="125">
        <v>1985.0</v>
      </c>
      <c r="S36" s="275"/>
      <c r="T36" s="139"/>
      <c r="U36" s="287">
        <f t="shared" si="2"/>
        <v>0.6291032218</v>
      </c>
      <c r="V36" s="3"/>
      <c r="W36" s="3"/>
      <c r="X36" s="3"/>
      <c r="Y36" s="3"/>
      <c r="Z36" s="3"/>
      <c r="AA36" s="3"/>
      <c r="AB36" s="3"/>
      <c r="AC36" s="3"/>
      <c r="AD36" s="3"/>
      <c r="AE36" s="3"/>
      <c r="AF36" s="3"/>
      <c r="AG36" s="3"/>
      <c r="AH36" s="3"/>
      <c r="AI36" s="3"/>
      <c r="AJ36" s="3"/>
    </row>
    <row r="37">
      <c r="A37" s="288">
        <v>1986.0</v>
      </c>
      <c r="B37" s="289">
        <f>'Delta Esc'!C37+'UCR Spwn Esc'!B37+Subs_PU!C37+'Comm Catch'!C37+UCRSport!C37</f>
        <v>0</v>
      </c>
      <c r="C37" s="275">
        <f>'Delta Esc'!D38+'UCR Spwn Esc'!D38+Subs_PU!D38+'Comm Catch'!D38+UCRSport!D38</f>
        <v>20082.40416</v>
      </c>
      <c r="D37" s="275">
        <f>'Delta Esc'!E38+'UCR Spwn Esc'!E38+Subs_PU!E38+'Comm Catch'!E38+UCRSport!E38</f>
        <v>8993.380027</v>
      </c>
      <c r="E37" s="282">
        <f>'Delta Esc'!F39+'UCR Spwn Esc'!E39+Subs_PU!F39+'Comm Catch'!F39+UCRSport!F39</f>
        <v>224059.1865</v>
      </c>
      <c r="F37" s="275">
        <f>'Delta Esc'!G39+'UCR Spwn Esc'!F39+Subs_PU!G39+'Comm Catch'!G39+UCRSport!G39</f>
        <v>302199.6197</v>
      </c>
      <c r="G37" s="136">
        <f>'Delta Esc'!H39+'UCR Spwn Esc'!G39+Subs_PU!H39+'Comm Catch'!H39+UCRSport!H39</f>
        <v>740.5340198</v>
      </c>
      <c r="H37" s="282">
        <f>'Delta Esc'!I40+'UCR Spwn Esc'!H40+Subs_PU!I40+'Comm Catch'!I40+UCRSport!I40</f>
        <v>1208.378</v>
      </c>
      <c r="I37" s="275">
        <f>'Comm Catch'!J40+Subs_PU!J40+'UCR Spwn Esc'!I40+'Delta Esc'!J40+UCRSport!J40</f>
        <v>1374194.757</v>
      </c>
      <c r="J37" s="136">
        <f>'Delta Esc'!K40+'UCR Spwn Esc'!J40+Subs_PU!K40+'Comm Catch'!K40+UCRSport!K40</f>
        <v>6222.084</v>
      </c>
      <c r="K37" s="282">
        <f>'Delta Esc'!L41+'UCR Spwn Esc'!K41+Subs_PU!L41+'Comm Catch'!L41+UCRSport!L41</f>
        <v>10015.18182</v>
      </c>
      <c r="L37" s="275">
        <f>'Delta Esc'!M41+'UCR Spwn Esc'!L41+Subs_PU!M41+'Comm Catch'!M41+UCRSport!M41</f>
        <v>102339.7657</v>
      </c>
      <c r="M37" s="275">
        <f>'Delta Esc'!N41+'UCR Spwn Esc'!M41+Subs_PU!N41+'Comm Catch'!N41+UCRSport!N41</f>
        <v>0</v>
      </c>
      <c r="N37" s="275">
        <f>'Delta Esc'!O42+'UCR Spwn Esc'!N42+Subs_PU!O42+'Comm Catch'!O42+UCRSport!O42</f>
        <v>0</v>
      </c>
      <c r="O37" s="275">
        <f>'Delta Esc'!P42+'UCR Spwn Esc'!O42+Subs_PU!P42+'Comm Catch'!P42+UCRSport!P42</f>
        <v>899.5891169</v>
      </c>
      <c r="P37" s="275">
        <f>'Delta Esc'!Q42+'UCR Spwn Esc'!P42+Subs_PU!Q42+'Comm Catch'!Q42+UCRSport!Q42</f>
        <v>521.2184963</v>
      </c>
      <c r="Q37" s="286">
        <f t="shared" si="1"/>
        <v>2051476.099</v>
      </c>
      <c r="R37" s="125">
        <v>1986.0</v>
      </c>
      <c r="S37" s="275"/>
      <c r="T37" s="139"/>
      <c r="U37" s="287">
        <f t="shared" si="2"/>
        <v>0.6734785846</v>
      </c>
      <c r="V37" s="3"/>
      <c r="W37" s="3"/>
      <c r="X37" s="3"/>
      <c r="Y37" s="3"/>
      <c r="Z37" s="3"/>
      <c r="AA37" s="3"/>
      <c r="AB37" s="3"/>
      <c r="AC37" s="3"/>
      <c r="AD37" s="3"/>
      <c r="AE37" s="3"/>
      <c r="AF37" s="3"/>
      <c r="AG37" s="3"/>
      <c r="AH37" s="3"/>
      <c r="AI37" s="3"/>
      <c r="AJ37" s="3"/>
    </row>
    <row r="38">
      <c r="A38" s="288">
        <v>1987.0</v>
      </c>
      <c r="B38" s="289">
        <f>'Delta Esc'!C38+'UCR Spwn Esc'!B38+Subs_PU!C38+'Comm Catch'!C38+UCRSport!C38</f>
        <v>716.7893784</v>
      </c>
      <c r="C38" s="275">
        <f>'Delta Esc'!D39+'UCR Spwn Esc'!D39+Subs_PU!D39+'Comm Catch'!D39+UCRSport!D39</f>
        <v>21691.2871</v>
      </c>
      <c r="D38" s="275">
        <f>'Delta Esc'!E39+'UCR Spwn Esc'!E39+Subs_PU!E39+'Comm Catch'!E39+UCRSport!E39</f>
        <v>67662.68152</v>
      </c>
      <c r="E38" s="282">
        <f>'Delta Esc'!F40+'UCR Spwn Esc'!E40+Subs_PU!F40+'Comm Catch'!F40+UCRSport!F40</f>
        <v>154564.6297</v>
      </c>
      <c r="F38" s="275">
        <f>'Delta Esc'!G40+'UCR Spwn Esc'!F40+Subs_PU!G40+'Comm Catch'!G40+UCRSport!G40</f>
        <v>256885.9482</v>
      </c>
      <c r="G38" s="136">
        <f>'Delta Esc'!H40+'UCR Spwn Esc'!G40+Subs_PU!H40+'Comm Catch'!H40+UCRSport!H40</f>
        <v>1208.378</v>
      </c>
      <c r="H38" s="282">
        <f>'Delta Esc'!I41+'UCR Spwn Esc'!H41+Subs_PU!I41+'Comm Catch'!I41+UCRSport!I41</f>
        <v>3097.386039</v>
      </c>
      <c r="I38" s="275">
        <f>'Comm Catch'!J41+Subs_PU!J41+'UCR Spwn Esc'!I41+'Delta Esc'!J41+UCRSport!J41</f>
        <v>1153404.824</v>
      </c>
      <c r="J38" s="136">
        <f>'Delta Esc'!K41+'UCR Spwn Esc'!J41+Subs_PU!K41+'Comm Catch'!K41+UCRSport!K41</f>
        <v>24748.19411</v>
      </c>
      <c r="K38" s="282">
        <f>'Delta Esc'!L42+'UCR Spwn Esc'!K42+Subs_PU!L42+'Comm Catch'!L42+UCRSport!L42</f>
        <v>9952.713732</v>
      </c>
      <c r="L38" s="275">
        <f>'Delta Esc'!M42+'UCR Spwn Esc'!L42+Subs_PU!M42+'Comm Catch'!M42+UCRSport!M42</f>
        <v>167574.4676</v>
      </c>
      <c r="M38" s="275">
        <f>'Delta Esc'!N42+'UCR Spwn Esc'!M42+Subs_PU!N42+'Comm Catch'!N42+UCRSport!N42</f>
        <v>0</v>
      </c>
      <c r="N38" s="275">
        <f>'Delta Esc'!O43+'UCR Spwn Esc'!N43+Subs_PU!O43+'Comm Catch'!O43+UCRSport!O43</f>
        <v>110.1999082</v>
      </c>
      <c r="O38" s="275">
        <f>'Delta Esc'!P43+'UCR Spwn Esc'!O43+Subs_PU!P43+'Comm Catch'!P43+UCRSport!P43</f>
        <v>364.3419023</v>
      </c>
      <c r="P38" s="275">
        <f>'Delta Esc'!Q43+'UCR Spwn Esc'!P43+Subs_PU!Q43+'Comm Catch'!Q43+UCRSport!Q43</f>
        <v>0</v>
      </c>
      <c r="Q38" s="286">
        <f t="shared" si="1"/>
        <v>1861981.841</v>
      </c>
      <c r="R38" s="125">
        <v>1987.0</v>
      </c>
      <c r="S38" s="275"/>
      <c r="T38" s="139"/>
      <c r="U38" s="287">
        <f t="shared" si="2"/>
        <v>0.6344049002</v>
      </c>
      <c r="V38" s="3"/>
      <c r="W38" s="3"/>
      <c r="X38" s="3"/>
      <c r="Y38" s="3"/>
      <c r="Z38" s="3"/>
      <c r="AA38" s="3"/>
      <c r="AB38" s="3"/>
      <c r="AC38" s="3"/>
      <c r="AD38" s="3"/>
      <c r="AE38" s="3"/>
      <c r="AF38" s="3"/>
      <c r="AG38" s="3"/>
      <c r="AH38" s="3"/>
      <c r="AI38" s="3"/>
      <c r="AJ38" s="3"/>
    </row>
    <row r="39">
      <c r="A39" s="288">
        <v>1988.0</v>
      </c>
      <c r="B39" s="289">
        <f>'Delta Esc'!C39+'UCR Spwn Esc'!B39+Subs_PU!C39+'Comm Catch'!C39+UCRSport!C39</f>
        <v>440.07</v>
      </c>
      <c r="C39" s="275">
        <f>'Delta Esc'!D40+'UCR Spwn Esc'!D40+Subs_PU!D40+'Comm Catch'!D40+UCRSport!D40</f>
        <v>8379.898</v>
      </c>
      <c r="D39" s="275">
        <f>'Delta Esc'!E40+'UCR Spwn Esc'!E40+Subs_PU!E40+'Comm Catch'!E40+UCRSport!E40</f>
        <v>13429.10966</v>
      </c>
      <c r="E39" s="282">
        <f>'Delta Esc'!F41+'UCR Spwn Esc'!E41+Subs_PU!F41+'Comm Catch'!F41+UCRSport!F41</f>
        <v>88347.94756</v>
      </c>
      <c r="F39" s="275">
        <f>'Delta Esc'!G41+'UCR Spwn Esc'!F41+Subs_PU!G41+'Comm Catch'!G41+UCRSport!G41</f>
        <v>254023.0139</v>
      </c>
      <c r="G39" s="136">
        <f>'Delta Esc'!H41+'UCR Spwn Esc'!G41+Subs_PU!H41+'Comm Catch'!H41+UCRSport!H41</f>
        <v>40.33248996</v>
      </c>
      <c r="H39" s="282">
        <f>'Delta Esc'!I42+'UCR Spwn Esc'!H42+Subs_PU!I42+'Comm Catch'!I42+UCRSport!I42</f>
        <v>2222.8947</v>
      </c>
      <c r="I39" s="275">
        <f>'Comm Catch'!J42+Subs_PU!J42+'UCR Spwn Esc'!I42+'Delta Esc'!J42+UCRSport!J42</f>
        <v>1462670.199</v>
      </c>
      <c r="J39" s="136">
        <f>'Delta Esc'!K42+'UCR Spwn Esc'!J42+Subs_PU!K42+'Comm Catch'!K42+UCRSport!K42</f>
        <v>20115.7714</v>
      </c>
      <c r="K39" s="282">
        <f>'Delta Esc'!L43+'UCR Spwn Esc'!K43+Subs_PU!L43+'Comm Catch'!L43+UCRSport!L43</f>
        <v>10397.67424</v>
      </c>
      <c r="L39" s="275">
        <f>'Delta Esc'!M43+'UCR Spwn Esc'!L43+Subs_PU!M43+'Comm Catch'!M43+UCRSport!M43</f>
        <v>55748.04728</v>
      </c>
      <c r="M39" s="275">
        <f>'Delta Esc'!N43+'UCR Spwn Esc'!M43+Subs_PU!N43+'Comm Catch'!N43+UCRSport!N43</f>
        <v>0</v>
      </c>
      <c r="N39" s="275">
        <f>'Delta Esc'!O44+'UCR Spwn Esc'!N44+Subs_PU!O44+'Comm Catch'!O44+UCRSport!O44</f>
        <v>0</v>
      </c>
      <c r="O39" s="275">
        <f>'Delta Esc'!P44+'UCR Spwn Esc'!O44+Subs_PU!P44+'Comm Catch'!P44+UCRSport!P44</f>
        <v>310.9032239</v>
      </c>
      <c r="P39" s="275">
        <f>'Delta Esc'!Q44+'UCR Spwn Esc'!P44+Subs_PU!Q44+'Comm Catch'!Q44+UCRSport!Q44</f>
        <v>16.28005</v>
      </c>
      <c r="Q39" s="286">
        <f t="shared" si="1"/>
        <v>1916142.141</v>
      </c>
      <c r="R39" s="125">
        <v>1988.0</v>
      </c>
      <c r="S39" s="275"/>
      <c r="T39" s="139"/>
      <c r="U39" s="287">
        <f t="shared" si="2"/>
        <v>0.7749993244</v>
      </c>
      <c r="V39" s="3"/>
      <c r="W39" s="3"/>
      <c r="X39" s="3"/>
      <c r="Y39" s="3"/>
      <c r="Z39" s="3"/>
      <c r="AA39" s="3"/>
      <c r="AB39" s="3"/>
      <c r="AC39" s="3"/>
      <c r="AD39" s="3"/>
      <c r="AE39" s="3"/>
      <c r="AF39" s="3"/>
      <c r="AG39" s="3"/>
      <c r="AH39" s="3"/>
      <c r="AI39" s="3"/>
      <c r="AJ39" s="3"/>
    </row>
    <row r="40">
      <c r="A40" s="288">
        <v>1989.0</v>
      </c>
      <c r="B40" s="289">
        <f>'Delta Esc'!C40+'UCR Spwn Esc'!B40+Subs_PU!C40+'Comm Catch'!C40+UCRSport!C40</f>
        <v>1208.378</v>
      </c>
      <c r="C40" s="275">
        <f>'Delta Esc'!D41+'UCR Spwn Esc'!D41+Subs_PU!D41+'Comm Catch'!D41+UCRSport!D41</f>
        <v>22491.36499</v>
      </c>
      <c r="D40" s="275">
        <f>'Delta Esc'!E41+'UCR Spwn Esc'!E41+Subs_PU!E41+'Comm Catch'!E41+UCRSport!E41</f>
        <v>25350.26893</v>
      </c>
      <c r="E40" s="282">
        <f>'Delta Esc'!F42+'UCR Spwn Esc'!E42+Subs_PU!F42+'Comm Catch'!F42+UCRSport!F42</f>
        <v>240167.8819</v>
      </c>
      <c r="F40" s="275">
        <f>'Delta Esc'!G42+'UCR Spwn Esc'!F42+Subs_PU!G42+'Comm Catch'!G42+UCRSport!G42</f>
        <v>277411.2843</v>
      </c>
      <c r="G40" s="136">
        <f>'Delta Esc'!H42+'UCR Spwn Esc'!G42+Subs_PU!H42+'Comm Catch'!H42+UCRSport!H42</f>
        <v>61.61345441</v>
      </c>
      <c r="H40" s="282">
        <f>'Delta Esc'!I43+'UCR Spwn Esc'!H43+Subs_PU!I43+'Comm Catch'!I43+UCRSport!I43</f>
        <v>3826.389195</v>
      </c>
      <c r="I40" s="275">
        <f>'Comm Catch'!J43+Subs_PU!J43+'UCR Spwn Esc'!I43+'Delta Esc'!J43+UCRSport!J43</f>
        <v>1413163.135</v>
      </c>
      <c r="J40" s="136">
        <f>'Delta Esc'!K43+'UCR Spwn Esc'!J43+Subs_PU!K43+'Comm Catch'!K43+UCRSport!K43</f>
        <v>14861.5377</v>
      </c>
      <c r="K40" s="282">
        <f>'Delta Esc'!L44+'UCR Spwn Esc'!K44+Subs_PU!L44+'Comm Catch'!L44+UCRSport!L44</f>
        <v>3369.63256</v>
      </c>
      <c r="L40" s="275">
        <f>'Delta Esc'!M44+'UCR Spwn Esc'!L44+Subs_PU!M44+'Comm Catch'!M44+UCRSport!M44</f>
        <v>113143.8945</v>
      </c>
      <c r="M40" s="275">
        <f>'Delta Esc'!N44+'UCR Spwn Esc'!M44+Subs_PU!N44+'Comm Catch'!N44+UCRSport!N44</f>
        <v>235.1451773</v>
      </c>
      <c r="N40" s="275">
        <f>'Delta Esc'!O45+'UCR Spwn Esc'!N45+Subs_PU!O45+'Comm Catch'!O45+UCRSport!O45</f>
        <v>212.8692341</v>
      </c>
      <c r="O40" s="275">
        <f>'Delta Esc'!P45+'UCR Spwn Esc'!O45+Subs_PU!P45+'Comm Catch'!P45+UCRSport!P45</f>
        <v>232.0227679</v>
      </c>
      <c r="P40" s="275">
        <f>'Delta Esc'!Q45+'UCR Spwn Esc'!P45+Subs_PU!Q45+'Comm Catch'!Q45+UCRSport!Q45</f>
        <v>0</v>
      </c>
      <c r="Q40" s="286">
        <f t="shared" si="1"/>
        <v>2115735.418</v>
      </c>
      <c r="R40" s="125">
        <v>1989.0</v>
      </c>
      <c r="S40" s="275"/>
      <c r="T40" s="139"/>
      <c r="U40" s="287">
        <f t="shared" si="2"/>
        <v>0.6767628172</v>
      </c>
      <c r="V40" s="3"/>
      <c r="W40" s="3"/>
      <c r="X40" s="3"/>
      <c r="Y40" s="3"/>
      <c r="Z40" s="3"/>
      <c r="AA40" s="3"/>
      <c r="AB40" s="3"/>
      <c r="AC40" s="3"/>
      <c r="AD40" s="3"/>
      <c r="AE40" s="3"/>
      <c r="AF40" s="3"/>
      <c r="AG40" s="3"/>
      <c r="AH40" s="3"/>
      <c r="AI40" s="3"/>
      <c r="AJ40" s="3"/>
    </row>
    <row r="41">
      <c r="A41" s="288">
        <v>1990.0</v>
      </c>
      <c r="B41" s="289">
        <f>'Delta Esc'!C41+'UCR Spwn Esc'!B41+Subs_PU!C41+'Comm Catch'!C41+UCRSport!C41</f>
        <v>160.8456932</v>
      </c>
      <c r="C41" s="275">
        <f>'Delta Esc'!D42+'UCR Spwn Esc'!D42+Subs_PU!D42+'Comm Catch'!D42+UCRSport!D42</f>
        <v>13664.35429</v>
      </c>
      <c r="D41" s="275">
        <f>'Delta Esc'!E42+'UCR Spwn Esc'!E42+Subs_PU!E42+'Comm Catch'!E42+UCRSport!E42</f>
        <v>55955.18509</v>
      </c>
      <c r="E41" s="282">
        <f>'Delta Esc'!F43+'UCR Spwn Esc'!E43+Subs_PU!F43+'Comm Catch'!F43+UCRSport!F43</f>
        <v>175260.7921</v>
      </c>
      <c r="F41" s="275">
        <f>'Delta Esc'!G43+'UCR Spwn Esc'!F43+Subs_PU!G43+'Comm Catch'!G43+UCRSport!G43</f>
        <v>227716.2098</v>
      </c>
      <c r="G41" s="136">
        <f>'Delta Esc'!H43+'UCR Spwn Esc'!G43+Subs_PU!H43+'Comm Catch'!H43+UCRSport!H43</f>
        <v>742.3494977</v>
      </c>
      <c r="H41" s="282">
        <f>'Delta Esc'!I44+'UCR Spwn Esc'!H44+Subs_PU!I44+'Comm Catch'!I44+UCRSport!I44</f>
        <v>220.0421424</v>
      </c>
      <c r="I41" s="275">
        <f>'Comm Catch'!J44+Subs_PU!J44+'UCR Spwn Esc'!I44+'Delta Esc'!J44+UCRSport!J44</f>
        <v>1191234.141</v>
      </c>
      <c r="J41" s="136">
        <f>'Delta Esc'!K44+'UCR Spwn Esc'!J44+Subs_PU!K44+'Comm Catch'!K44+UCRSport!K44</f>
        <v>39091.18275</v>
      </c>
      <c r="K41" s="282">
        <f>'Delta Esc'!L45+'UCR Spwn Esc'!K45+Subs_PU!L45+'Comm Catch'!L45+UCRSport!L45</f>
        <v>18657.85013</v>
      </c>
      <c r="L41" s="275">
        <f>'Delta Esc'!M45+'UCR Spwn Esc'!L45+Subs_PU!M45+'Comm Catch'!M45+UCRSport!M45</f>
        <v>135826.0161</v>
      </c>
      <c r="M41" s="275">
        <f>'Delta Esc'!N45+'UCR Spwn Esc'!M45+Subs_PU!N45+'Comm Catch'!N45+UCRSport!N45</f>
        <v>196.0255618</v>
      </c>
      <c r="N41" s="275">
        <f>'Delta Esc'!O46+'UCR Spwn Esc'!N46+Subs_PU!O46+'Comm Catch'!O46+UCRSport!O46</f>
        <v>0</v>
      </c>
      <c r="O41" s="275">
        <f>'Delta Esc'!P46+'UCR Spwn Esc'!O46+Subs_PU!P46+'Comm Catch'!P46+UCRSport!P46</f>
        <v>0</v>
      </c>
      <c r="P41" s="275">
        <f>'Delta Esc'!Q46+'UCR Spwn Esc'!P46+Subs_PU!Q46+'Comm Catch'!Q46+UCRSport!Q46</f>
        <v>0</v>
      </c>
      <c r="Q41" s="286">
        <f t="shared" si="1"/>
        <v>1858724.995</v>
      </c>
      <c r="R41" s="125">
        <v>1990.0</v>
      </c>
      <c r="S41" s="275"/>
      <c r="T41" s="139"/>
      <c r="U41" s="287">
        <f t="shared" si="2"/>
        <v>0.6620373481</v>
      </c>
      <c r="V41" s="3"/>
      <c r="W41" s="3"/>
      <c r="X41" s="3"/>
      <c r="Y41" s="3"/>
      <c r="Z41" s="3"/>
      <c r="AA41" s="3"/>
      <c r="AB41" s="3"/>
      <c r="AC41" s="3"/>
      <c r="AD41" s="3"/>
      <c r="AE41" s="3"/>
      <c r="AF41" s="3"/>
      <c r="AG41" s="3"/>
      <c r="AH41" s="3"/>
      <c r="AI41" s="3"/>
      <c r="AJ41" s="3"/>
    </row>
    <row r="42">
      <c r="A42" s="288">
        <v>1991.0</v>
      </c>
      <c r="B42" s="289">
        <f>'Delta Esc'!C42+'UCR Spwn Esc'!B42+Subs_PU!C42+'Comm Catch'!C42+UCRSport!C42</f>
        <v>114.7680983</v>
      </c>
      <c r="C42" s="275">
        <f>'Delta Esc'!D43+'UCR Spwn Esc'!D43+Subs_PU!D43+'Comm Catch'!D43+UCRSport!D43</f>
        <v>18532.59319</v>
      </c>
      <c r="D42" s="275">
        <f>'Delta Esc'!E43+'UCR Spwn Esc'!E43+Subs_PU!E43+'Comm Catch'!E43+UCRSport!E43</f>
        <v>57488.07313</v>
      </c>
      <c r="E42" s="282">
        <f>'Delta Esc'!F44+'UCR Spwn Esc'!E44+Subs_PU!F44+'Comm Catch'!F44+UCRSport!F44</f>
        <v>93066.37035</v>
      </c>
      <c r="F42" s="275">
        <f>'Delta Esc'!G44+'UCR Spwn Esc'!F44+Subs_PU!G44+'Comm Catch'!G44+UCRSport!G44</f>
        <v>470439.0072</v>
      </c>
      <c r="G42" s="136">
        <f>'Delta Esc'!H44+'UCR Spwn Esc'!G44+Subs_PU!H44+'Comm Catch'!H44+UCRSport!H44</f>
        <v>451.8565201</v>
      </c>
      <c r="H42" s="282">
        <f>'Delta Esc'!I45+'UCR Spwn Esc'!H45+Subs_PU!I45+'Comm Catch'!I45+UCRSport!I45</f>
        <v>1381.465658</v>
      </c>
      <c r="I42" s="275">
        <f>'Comm Catch'!J45+Subs_PU!J45+'UCR Spwn Esc'!I45+'Delta Esc'!J45+UCRSport!J45</f>
        <v>2256668.017</v>
      </c>
      <c r="J42" s="136">
        <f>'Delta Esc'!K45+'UCR Spwn Esc'!J45+Subs_PU!K45+'Comm Catch'!K45+UCRSport!K45</f>
        <v>53219.06389</v>
      </c>
      <c r="K42" s="282">
        <f>'Delta Esc'!L46+'UCR Spwn Esc'!K46+Subs_PU!L46+'Comm Catch'!L46+UCRSport!L46</f>
        <v>10289.63979</v>
      </c>
      <c r="L42" s="275">
        <f>'Delta Esc'!M46+'UCR Spwn Esc'!L46+Subs_PU!M46+'Comm Catch'!M46+UCRSport!M46</f>
        <v>270860.1972</v>
      </c>
      <c r="M42" s="275">
        <f>'Delta Esc'!N46+'UCR Spwn Esc'!M46+Subs_PU!N46+'Comm Catch'!N46+UCRSport!N46</f>
        <v>0</v>
      </c>
      <c r="N42" s="275">
        <f>'Delta Esc'!O47+'UCR Spwn Esc'!N47+Subs_PU!O47+'Comm Catch'!O47+UCRSport!O47</f>
        <v>0</v>
      </c>
      <c r="O42" s="275">
        <f>'Delta Esc'!P47+'UCR Spwn Esc'!O47+Subs_PU!P47+'Comm Catch'!P47+UCRSport!P47</f>
        <v>546.8822202</v>
      </c>
      <c r="P42" s="275">
        <f>'Delta Esc'!Q47+'UCR Spwn Esc'!P47+Subs_PU!Q47+'Comm Catch'!Q47+UCRSport!Q47</f>
        <v>0</v>
      </c>
      <c r="Q42" s="286">
        <f t="shared" si="1"/>
        <v>3233057.935</v>
      </c>
      <c r="R42" s="125">
        <v>1991.0</v>
      </c>
      <c r="S42" s="275"/>
      <c r="T42" s="139"/>
      <c r="U42" s="287">
        <f t="shared" si="2"/>
        <v>0.7148862141</v>
      </c>
      <c r="V42" s="3"/>
      <c r="W42" s="3"/>
      <c r="X42" s="3"/>
      <c r="Y42" s="3"/>
      <c r="Z42" s="3"/>
      <c r="AA42" s="3"/>
      <c r="AB42" s="3"/>
      <c r="AC42" s="3"/>
      <c r="AD42" s="3"/>
      <c r="AE42" s="3"/>
      <c r="AF42" s="3"/>
      <c r="AG42" s="3"/>
      <c r="AH42" s="3"/>
      <c r="AI42" s="3"/>
      <c r="AJ42" s="3"/>
    </row>
    <row r="43">
      <c r="A43" s="288">
        <v>1992.0</v>
      </c>
      <c r="B43" s="289">
        <f>'Delta Esc'!C43+'UCR Spwn Esc'!B43+Subs_PU!C43+'Comm Catch'!C43+UCRSport!C43</f>
        <v>567.1915823</v>
      </c>
      <c r="C43" s="275">
        <f>'Delta Esc'!D44+'UCR Spwn Esc'!D44+Subs_PU!D44+'Comm Catch'!D44+UCRSport!D44</f>
        <v>13515.57541</v>
      </c>
      <c r="D43" s="275">
        <f>'Delta Esc'!E44+'UCR Spwn Esc'!E44+Subs_PU!E44+'Comm Catch'!E44+UCRSport!E44</f>
        <v>32257.08941</v>
      </c>
      <c r="E43" s="282">
        <f>'Delta Esc'!F45+'UCR Spwn Esc'!E45+Subs_PU!F45+'Comm Catch'!F45+UCRSport!F45</f>
        <v>112348.8532</v>
      </c>
      <c r="F43" s="275">
        <f>'Delta Esc'!G45+'UCR Spwn Esc'!F45+Subs_PU!G45+'Comm Catch'!G45+UCRSport!G45</f>
        <v>559313.591</v>
      </c>
      <c r="G43" s="136">
        <f>'Delta Esc'!H45+'UCR Spwn Esc'!G45+Subs_PU!H45+'Comm Catch'!H45+UCRSport!H45</f>
        <v>273.3642927</v>
      </c>
      <c r="H43" s="282">
        <f>'Delta Esc'!I46+'UCR Spwn Esc'!H46+Subs_PU!I46+'Comm Catch'!I46+UCRSport!I46</f>
        <v>3290.914906</v>
      </c>
      <c r="I43" s="275">
        <f>'Comm Catch'!J46+Subs_PU!J46+'UCR Spwn Esc'!I46+'Delta Esc'!J46+UCRSport!J46</f>
        <v>2579526.746</v>
      </c>
      <c r="J43" s="136">
        <f>'Delta Esc'!K46+'UCR Spwn Esc'!J46+Subs_PU!K46+'Comm Catch'!K46+UCRSport!K46</f>
        <v>26735.00513</v>
      </c>
      <c r="K43" s="282">
        <f>'Delta Esc'!L47+'UCR Spwn Esc'!K47+Subs_PU!L47+'Comm Catch'!L47+UCRSport!L47</f>
        <v>11528.13319</v>
      </c>
      <c r="L43" s="275">
        <f>'Delta Esc'!M47+'UCR Spwn Esc'!L47+Subs_PU!M47+'Comm Catch'!M47+UCRSport!M47</f>
        <v>76954.41657</v>
      </c>
      <c r="M43" s="275">
        <f>'Delta Esc'!N47+'UCR Spwn Esc'!M47+Subs_PU!N47+'Comm Catch'!N47+UCRSport!N47</f>
        <v>0</v>
      </c>
      <c r="N43" s="275">
        <f>'Delta Esc'!O48+'UCR Spwn Esc'!N48+Subs_PU!O48+'Comm Catch'!O48+UCRSport!O48</f>
        <v>0</v>
      </c>
      <c r="O43" s="275">
        <f>'Delta Esc'!P48+'UCR Spwn Esc'!O48+Subs_PU!P48+'Comm Catch'!P48+UCRSport!P48</f>
        <v>0</v>
      </c>
      <c r="P43" s="275">
        <f>'Delta Esc'!Q48+'UCR Spwn Esc'!P48+Subs_PU!Q48+'Comm Catch'!Q48+UCRSport!Q48</f>
        <v>0</v>
      </c>
      <c r="Q43" s="403">
        <f t="shared" si="1"/>
        <v>3416310.88</v>
      </c>
      <c r="R43" s="125">
        <v>1992.0</v>
      </c>
      <c r="S43" s="275"/>
      <c r="T43" s="139"/>
      <c r="U43" s="287">
        <f t="shared" si="2"/>
        <v>0.7638510537</v>
      </c>
      <c r="V43" s="3"/>
      <c r="W43" s="3"/>
      <c r="X43" s="3"/>
      <c r="Y43" s="3"/>
      <c r="Z43" s="3"/>
      <c r="AA43" s="3"/>
      <c r="AB43" s="3"/>
      <c r="AC43" s="3"/>
      <c r="AD43" s="3"/>
      <c r="AE43" s="3"/>
      <c r="AF43" s="3"/>
      <c r="AG43" s="3"/>
      <c r="AH43" s="3"/>
      <c r="AI43" s="3"/>
      <c r="AJ43" s="3"/>
    </row>
    <row r="44">
      <c r="A44" s="288">
        <v>1993.0</v>
      </c>
      <c r="B44" s="289">
        <f>'Delta Esc'!C44+'UCR Spwn Esc'!B44+Subs_PU!C44+'Comm Catch'!C44+UCRSport!C44</f>
        <v>150.17205</v>
      </c>
      <c r="C44" s="275">
        <f>'Delta Esc'!D45+'UCR Spwn Esc'!D45+Subs_PU!D45+'Comm Catch'!D45+UCRSport!D45</f>
        <v>44520.81471</v>
      </c>
      <c r="D44" s="275">
        <f>'Delta Esc'!E45+'UCR Spwn Esc'!E45+Subs_PU!E45+'Comm Catch'!E45+UCRSport!E45</f>
        <v>16229.4705</v>
      </c>
      <c r="E44" s="282">
        <f>'Delta Esc'!F46+'UCR Spwn Esc'!E46+Subs_PU!F46+'Comm Catch'!F46+UCRSport!F46</f>
        <v>800616.449</v>
      </c>
      <c r="F44" s="275">
        <f>'Delta Esc'!G46+'UCR Spwn Esc'!F46+Subs_PU!G46+'Comm Catch'!G46+UCRSport!G46</f>
        <v>348324.2469</v>
      </c>
      <c r="G44" s="136">
        <f>'Delta Esc'!H46+'UCR Spwn Esc'!G46+Subs_PU!H46+'Comm Catch'!H46+UCRSport!H46</f>
        <v>21.33468799</v>
      </c>
      <c r="H44" s="282">
        <f>'Delta Esc'!I47+'UCR Spwn Esc'!H47+Subs_PU!I47+'Comm Catch'!I47+UCRSport!I47</f>
        <v>2015.039645</v>
      </c>
      <c r="I44" s="275">
        <f>'Comm Catch'!J47+Subs_PU!J47+'UCR Spwn Esc'!I47+'Delta Esc'!J47+UCRSport!J47</f>
        <v>1511430.413</v>
      </c>
      <c r="J44" s="136">
        <f>'Delta Esc'!K47+'UCR Spwn Esc'!J47+Subs_PU!K47+'Comm Catch'!K47+UCRSport!K47</f>
        <v>18922.5161</v>
      </c>
      <c r="K44" s="282">
        <f>'Delta Esc'!L48+'UCR Spwn Esc'!K48+Subs_PU!L48+'Comm Catch'!L48+UCRSport!L48</f>
        <v>15360.80682</v>
      </c>
      <c r="L44" s="275">
        <f>'Delta Esc'!M48+'UCR Spwn Esc'!L48+Subs_PU!M48+'Comm Catch'!M48+UCRSport!M48</f>
        <v>69082.4977</v>
      </c>
      <c r="M44" s="275">
        <f>'Delta Esc'!N48+'UCR Spwn Esc'!M48+Subs_PU!N48+'Comm Catch'!N48+UCRSport!N48</f>
        <v>384.7497488</v>
      </c>
      <c r="N44" s="275">
        <f>'Delta Esc'!O49+'UCR Spwn Esc'!N49+Subs_PU!O49+'Comm Catch'!O49+UCRSport!O49</f>
        <v>0</v>
      </c>
      <c r="O44" s="275">
        <f>'Delta Esc'!P49+'UCR Spwn Esc'!O49+Subs_PU!P49+'Comm Catch'!P49+UCRSport!P49</f>
        <v>220.4637091</v>
      </c>
      <c r="P44" s="275">
        <f>'Delta Esc'!Q49+'UCR Spwn Esc'!P49+Subs_PU!Q49+'Comm Catch'!Q49+UCRSport!Q49</f>
        <v>0</v>
      </c>
      <c r="Q44" s="403">
        <f t="shared" si="1"/>
        <v>2827278.974</v>
      </c>
      <c r="R44" s="125">
        <v>1993.0</v>
      </c>
      <c r="S44" s="275"/>
      <c r="T44" s="139"/>
      <c r="U44" s="287">
        <f t="shared" si="2"/>
        <v>0.5419939038</v>
      </c>
      <c r="V44" s="3"/>
      <c r="W44" s="3"/>
      <c r="X44" s="3"/>
      <c r="Y44" s="3"/>
      <c r="Z44" s="3"/>
      <c r="AA44" s="3"/>
      <c r="AB44" s="3"/>
      <c r="AC44" s="3"/>
      <c r="AD44" s="3"/>
      <c r="AE44" s="3"/>
      <c r="AF44" s="3"/>
      <c r="AG44" s="3"/>
      <c r="AH44" s="3"/>
      <c r="AI44" s="3"/>
      <c r="AJ44" s="3"/>
    </row>
    <row r="45">
      <c r="A45" s="288">
        <v>1994.0</v>
      </c>
      <c r="B45" s="289">
        <f>'Delta Esc'!C45+'UCR Spwn Esc'!B45+Subs_PU!C45+'Comm Catch'!C45+UCRSport!C45</f>
        <v>199.878865</v>
      </c>
      <c r="C45" s="275">
        <f>'Delta Esc'!D46+'UCR Spwn Esc'!D46+Subs_PU!D46+'Comm Catch'!D46+UCRSport!D46</f>
        <v>31923.00367</v>
      </c>
      <c r="D45" s="275">
        <f>'Delta Esc'!E46+'UCR Spwn Esc'!E46+Subs_PU!E46+'Comm Catch'!E46+UCRSport!E46</f>
        <v>145905.5423</v>
      </c>
      <c r="E45" s="282">
        <f>'Delta Esc'!F47+'UCR Spwn Esc'!E47+Subs_PU!F47+'Comm Catch'!F47+UCRSport!F47</f>
        <v>112222.0692</v>
      </c>
      <c r="F45" s="275">
        <f>'Delta Esc'!G47+'UCR Spwn Esc'!F47+Subs_PU!G47+'Comm Catch'!G47+UCRSport!G47</f>
        <v>413426.0517</v>
      </c>
      <c r="G45" s="136">
        <f>'Delta Esc'!H47+'UCR Spwn Esc'!G47+Subs_PU!H47+'Comm Catch'!H47+UCRSport!H47</f>
        <v>1001.816656</v>
      </c>
      <c r="H45" s="282">
        <f>'Delta Esc'!I48+'UCR Spwn Esc'!H48+Subs_PU!I48+'Comm Catch'!I48+UCRSport!I48</f>
        <v>4475.883329</v>
      </c>
      <c r="I45" s="275">
        <f>'Comm Catch'!J48+Subs_PU!J48+'UCR Spwn Esc'!I48+'Delta Esc'!J48+UCRSport!J48</f>
        <v>1636270.067</v>
      </c>
      <c r="J45" s="136">
        <f>'Delta Esc'!K48+'UCR Spwn Esc'!J48+Subs_PU!K48+'Comm Catch'!K48+UCRSport!K48</f>
        <v>34758.19544</v>
      </c>
      <c r="K45" s="282">
        <f>'Delta Esc'!L49+'UCR Spwn Esc'!K49+Subs_PU!L49+'Comm Catch'!L49+UCRSport!L49</f>
        <v>8778.989695</v>
      </c>
      <c r="L45" s="275">
        <f>'Delta Esc'!M49+'UCR Spwn Esc'!L49+Subs_PU!M49+'Comm Catch'!M49+UCRSport!M49</f>
        <v>88854.32065</v>
      </c>
      <c r="M45" s="275">
        <f>'Delta Esc'!N49+'UCR Spwn Esc'!M49+Subs_PU!N49+'Comm Catch'!N49+UCRSport!N49</f>
        <v>0</v>
      </c>
      <c r="N45" s="275">
        <f>'Delta Esc'!O50+'UCR Spwn Esc'!N50+Subs_PU!O50+'Comm Catch'!O50+UCRSport!O50</f>
        <v>0</v>
      </c>
      <c r="O45" s="275">
        <f>'Delta Esc'!P50+'UCR Spwn Esc'!O50+Subs_PU!P50+'Comm Catch'!P50+UCRSport!P50</f>
        <v>0</v>
      </c>
      <c r="P45" s="275">
        <f>'Delta Esc'!Q50+'UCR Spwn Esc'!P50+Subs_PU!Q50+'Comm Catch'!Q50+UCRSport!Q50</f>
        <v>0</v>
      </c>
      <c r="Q45" s="403">
        <f t="shared" si="1"/>
        <v>2477815.819</v>
      </c>
      <c r="R45" s="125">
        <v>1994.0</v>
      </c>
      <c r="S45" s="275"/>
      <c r="T45" s="139"/>
      <c r="U45" s="287">
        <f t="shared" si="2"/>
        <v>0.6762020539</v>
      </c>
      <c r="V45" s="3"/>
      <c r="W45" s="3"/>
      <c r="X45" s="3"/>
      <c r="Y45" s="3"/>
      <c r="Z45" s="3"/>
      <c r="AA45" s="3"/>
      <c r="AB45" s="3"/>
      <c r="AC45" s="3"/>
      <c r="AD45" s="3"/>
      <c r="AE45" s="3"/>
      <c r="AF45" s="3"/>
      <c r="AG45" s="3"/>
      <c r="AH45" s="3"/>
      <c r="AI45" s="3"/>
      <c r="AJ45" s="3"/>
    </row>
    <row r="46">
      <c r="A46" s="406">
        <v>1995.0</v>
      </c>
      <c r="B46" s="289">
        <f>'Delta Esc'!C46+'UCR Spwn Esc'!B46+Subs_PU!C46+'Comm Catch'!C46+UCRSport!C46</f>
        <v>116.908324</v>
      </c>
      <c r="C46" s="275">
        <f>'Delta Esc'!D47+'UCR Spwn Esc'!D47+Subs_PU!D47+'Comm Catch'!D47+UCRSport!D47</f>
        <v>18335.32017</v>
      </c>
      <c r="D46" s="275">
        <f>'Delta Esc'!E47+'UCR Spwn Esc'!E47+Subs_PU!E47+'Comm Catch'!E47+UCRSport!E47</f>
        <v>29565.04363</v>
      </c>
      <c r="E46" s="282">
        <f>'Delta Esc'!F48+'UCR Spwn Esc'!E48+Subs_PU!F48+'Comm Catch'!F48+UCRSport!F48</f>
        <v>101474.2294</v>
      </c>
      <c r="F46" s="275">
        <f>'Delta Esc'!G48+'UCR Spwn Esc'!F48+Subs_PU!G48+'Comm Catch'!G48+UCRSport!G48</f>
        <v>675215.2922</v>
      </c>
      <c r="G46" s="136">
        <f>'Delta Esc'!H48+'UCR Spwn Esc'!G48+Subs_PU!H48+'Comm Catch'!H48+UCRSport!H48</f>
        <v>0</v>
      </c>
      <c r="H46" s="282">
        <f>'Delta Esc'!I49+'UCR Spwn Esc'!H49+Subs_PU!I49+'Comm Catch'!I49+UCRSport!I49</f>
        <v>1851.767298</v>
      </c>
      <c r="I46" s="275">
        <f>'Comm Catch'!J49+Subs_PU!J49+'UCR Spwn Esc'!I49+'Delta Esc'!J49+UCRSport!J49</f>
        <v>1254431.548</v>
      </c>
      <c r="J46" s="136">
        <f>'Delta Esc'!K49+'UCR Spwn Esc'!J49+Subs_PU!K49+'Comm Catch'!K49+UCRSport!K49</f>
        <v>8943.024371</v>
      </c>
      <c r="K46" s="282">
        <f>'Delta Esc'!L50+'UCR Spwn Esc'!K50+Subs_PU!L50+'Comm Catch'!L50+UCRSport!L50</f>
        <v>3750.979046</v>
      </c>
      <c r="L46" s="275">
        <f>'Delta Esc'!M50+'UCR Spwn Esc'!L50+Subs_PU!M50+'Comm Catch'!M50+UCRSport!M50</f>
        <v>59721.73133</v>
      </c>
      <c r="M46" s="275">
        <f>'Delta Esc'!N50+'UCR Spwn Esc'!M50+Subs_PU!N50+'Comm Catch'!N50+UCRSport!N50</f>
        <v>0</v>
      </c>
      <c r="N46" s="275">
        <f>'Delta Esc'!O51+'UCR Spwn Esc'!N51+Subs_PU!O51+'Comm Catch'!O51+UCRSport!O51</f>
        <v>0</v>
      </c>
      <c r="O46" s="275">
        <f>'Delta Esc'!P51+'UCR Spwn Esc'!O51+Subs_PU!P51+'Comm Catch'!P51+UCRSport!P51</f>
        <v>721.1398973</v>
      </c>
      <c r="P46" s="275">
        <f>'Delta Esc'!Q51+'UCR Spwn Esc'!P51+Subs_PU!Q51+'Comm Catch'!Q51+UCRSport!Q51</f>
        <v>0</v>
      </c>
      <c r="Q46" s="403">
        <f t="shared" si="1"/>
        <v>2154126.984</v>
      </c>
      <c r="R46" s="408">
        <v>1995.0</v>
      </c>
      <c r="S46" s="275"/>
      <c r="T46" s="139"/>
      <c r="U46" s="287">
        <f t="shared" si="2"/>
        <v>0.5873499331</v>
      </c>
      <c r="V46" s="3"/>
      <c r="W46" s="3"/>
      <c r="X46" s="3"/>
      <c r="Y46" s="3"/>
      <c r="Z46" s="3"/>
      <c r="AA46" s="3"/>
      <c r="AB46" s="3"/>
      <c r="AC46" s="3"/>
      <c r="AD46" s="3"/>
      <c r="AE46" s="3"/>
      <c r="AF46" s="3"/>
      <c r="AG46" s="3"/>
      <c r="AH46" s="3"/>
      <c r="AI46" s="3"/>
      <c r="AJ46" s="3"/>
    </row>
    <row r="47">
      <c r="A47" s="406">
        <v>1996.0</v>
      </c>
      <c r="B47" s="289">
        <f>'Delta Esc'!C47+'UCR Spwn Esc'!B47+Subs_PU!C47+'Comm Catch'!C47+UCRSport!C47</f>
        <v>588.8084317</v>
      </c>
      <c r="C47" s="275">
        <f>'Delta Esc'!D48+'UCR Spwn Esc'!D48+Subs_PU!D48+'Comm Catch'!D48+UCRSport!D48</f>
        <v>22336.18781</v>
      </c>
      <c r="D47" s="275">
        <f>'Delta Esc'!E48+'UCR Spwn Esc'!E48+Subs_PU!E48+'Comm Catch'!E48+UCRSport!E48</f>
        <v>12494.83963</v>
      </c>
      <c r="E47" s="282">
        <f>'Delta Esc'!F49+'UCR Spwn Esc'!E49+Subs_PU!F49+'Comm Catch'!F49+UCRSport!F49</f>
        <v>65905.9044</v>
      </c>
      <c r="F47" s="275">
        <f>'Delta Esc'!G49+'UCR Spwn Esc'!F49+Subs_PU!G49+'Comm Catch'!G49+UCRSport!G49</f>
        <v>145304.0925</v>
      </c>
      <c r="G47" s="136">
        <f>'Delta Esc'!H49+'UCR Spwn Esc'!G49+Subs_PU!H49+'Comm Catch'!H49+UCRSport!H49</f>
        <v>0</v>
      </c>
      <c r="H47" s="282">
        <f>'Delta Esc'!I50+'UCR Spwn Esc'!H50+Subs_PU!I50+'Comm Catch'!I50+UCRSport!I50</f>
        <v>980.8963649</v>
      </c>
      <c r="I47" s="275">
        <f>'Comm Catch'!J50+Subs_PU!J50+'UCR Spwn Esc'!I50+'Delta Esc'!J50+UCRSport!J50</f>
        <v>1854395.198</v>
      </c>
      <c r="J47" s="136">
        <f>'Delta Esc'!K50+'UCR Spwn Esc'!J50+Subs_PU!K50+'Comm Catch'!K50+UCRSport!K50</f>
        <v>7542.257619</v>
      </c>
      <c r="K47" s="282">
        <f>'Delta Esc'!L51+'UCR Spwn Esc'!K51+Subs_PU!L51+'Comm Catch'!L51+UCRSport!L51</f>
        <v>13585.18441</v>
      </c>
      <c r="L47" s="275">
        <f>'Delta Esc'!M51+'UCR Spwn Esc'!L51+Subs_PU!M51+'Comm Catch'!M51+UCRSport!M51</f>
        <v>68877.84754</v>
      </c>
      <c r="M47" s="275">
        <f>'Delta Esc'!N51+'UCR Spwn Esc'!M51+Subs_PU!N51+'Comm Catch'!N51+UCRSport!N51</f>
        <v>0</v>
      </c>
      <c r="N47" s="275">
        <f>'Delta Esc'!O52+'UCR Spwn Esc'!N52+Subs_PU!O52+'Comm Catch'!O52+UCRSport!O52</f>
        <v>0</v>
      </c>
      <c r="O47" s="275">
        <f>'Delta Esc'!P52+'UCR Spwn Esc'!O52+Subs_PU!P52+'Comm Catch'!P52+UCRSport!P52</f>
        <v>688.6538686</v>
      </c>
      <c r="P47" s="275">
        <f>'Delta Esc'!Q52+'UCR Spwn Esc'!P52+Subs_PU!Q52+'Comm Catch'!Q52+UCRSport!Q52</f>
        <v>0</v>
      </c>
      <c r="Q47" s="403">
        <f t="shared" si="1"/>
        <v>2192699.87</v>
      </c>
      <c r="R47" s="408">
        <v>1996.0</v>
      </c>
      <c r="S47" s="275"/>
      <c r="T47" s="139"/>
      <c r="U47" s="287">
        <f t="shared" si="2"/>
        <v>0.8496002471</v>
      </c>
      <c r="V47" s="3"/>
      <c r="W47" s="3"/>
      <c r="X47" s="3"/>
      <c r="Y47" s="3"/>
      <c r="Z47" s="3"/>
      <c r="AA47" s="3"/>
      <c r="AB47" s="3"/>
      <c r="AC47" s="3"/>
      <c r="AD47" s="3"/>
      <c r="AE47" s="3"/>
      <c r="AF47" s="3"/>
      <c r="AG47" s="3"/>
      <c r="AH47" s="3"/>
      <c r="AI47" s="3"/>
      <c r="AJ47" s="3"/>
    </row>
    <row r="48">
      <c r="A48" s="406">
        <v>1997.0</v>
      </c>
      <c r="B48" s="289">
        <f>'Delta Esc'!C48+'UCR Spwn Esc'!B48+Subs_PU!C48+'Comm Catch'!C48+UCRSport!C48</f>
        <v>82.34186516</v>
      </c>
      <c r="C48" s="275">
        <f>'Delta Esc'!D49+'UCR Spwn Esc'!D49+Subs_PU!D49+'Comm Catch'!D49+UCRSport!D49</f>
        <v>24843.77537</v>
      </c>
      <c r="D48" s="275">
        <f>'Delta Esc'!E49+'UCR Spwn Esc'!E49+Subs_PU!E49+'Comm Catch'!E49+UCRSport!E49</f>
        <v>8122.252287</v>
      </c>
      <c r="E48" s="282">
        <f>'Delta Esc'!F50+'UCR Spwn Esc'!E50+Subs_PU!F50+'Comm Catch'!F50+UCRSport!F50</f>
        <v>160443.3267</v>
      </c>
      <c r="F48" s="275">
        <f>'Delta Esc'!G50+'UCR Spwn Esc'!F50+Subs_PU!G50+'Comm Catch'!G50+UCRSport!G50</f>
        <v>139060.7619</v>
      </c>
      <c r="G48" s="136">
        <f>'Delta Esc'!H50+'UCR Spwn Esc'!G50+Subs_PU!H50+'Comm Catch'!H50+UCRSport!H50</f>
        <v>0</v>
      </c>
      <c r="H48" s="282">
        <f>'Delta Esc'!I51+'UCR Spwn Esc'!H51+Subs_PU!I51+'Comm Catch'!I51+UCRSport!I51</f>
        <v>2311.254454</v>
      </c>
      <c r="I48" s="275">
        <f>'Comm Catch'!J51+Subs_PU!J51+'UCR Spwn Esc'!I51+'Delta Esc'!J51+UCRSport!J51</f>
        <v>1549108.995</v>
      </c>
      <c r="J48" s="136">
        <f>'Delta Esc'!K51+'UCR Spwn Esc'!J51+Subs_PU!K51+'Comm Catch'!K51+UCRSport!K51</f>
        <v>11073.06101</v>
      </c>
      <c r="K48" s="282">
        <f>'Delta Esc'!L52+'UCR Spwn Esc'!K52+Subs_PU!L52+'Comm Catch'!L52+UCRSport!L52</f>
        <v>5905.354644</v>
      </c>
      <c r="L48" s="275">
        <f>'Delta Esc'!M52+'UCR Spwn Esc'!L52+Subs_PU!M52+'Comm Catch'!M52+UCRSport!M52</f>
        <v>42149.24582</v>
      </c>
      <c r="M48" s="275">
        <f>'Delta Esc'!N52+'UCR Spwn Esc'!M52+Subs_PU!N52+'Comm Catch'!N52+UCRSport!N52</f>
        <v>0</v>
      </c>
      <c r="N48" s="275">
        <f>'Delta Esc'!O53+'UCR Spwn Esc'!N53+Subs_PU!O53+'Comm Catch'!O53+UCRSport!O53</f>
        <v>0</v>
      </c>
      <c r="O48" s="275">
        <f>'Delta Esc'!P53+'UCR Spwn Esc'!O53+Subs_PU!P53+'Comm Catch'!P53+UCRSport!P53</f>
        <v>0</v>
      </c>
      <c r="P48" s="275">
        <f>'Delta Esc'!Q53+'UCR Spwn Esc'!P53+Subs_PU!Q53+'Comm Catch'!Q53+UCRSport!Q53</f>
        <v>0</v>
      </c>
      <c r="Q48" s="403">
        <f t="shared" si="1"/>
        <v>1943100.37</v>
      </c>
      <c r="R48" s="408">
        <v>1997.0</v>
      </c>
      <c r="S48" s="275"/>
      <c r="T48" s="139"/>
      <c r="U48" s="287">
        <f t="shared" si="2"/>
        <v>0.8041238299</v>
      </c>
      <c r="V48" s="3"/>
      <c r="W48" s="3"/>
      <c r="X48" s="3"/>
      <c r="Y48" s="3"/>
      <c r="Z48" s="3"/>
      <c r="AA48" s="3"/>
      <c r="AB48" s="3"/>
      <c r="AC48" s="3"/>
      <c r="AD48" s="3"/>
      <c r="AE48" s="3"/>
      <c r="AF48" s="3"/>
      <c r="AG48" s="3"/>
      <c r="AH48" s="3"/>
      <c r="AI48" s="3"/>
      <c r="AJ48" s="3"/>
    </row>
    <row r="49">
      <c r="A49" s="406">
        <v>1998.0</v>
      </c>
      <c r="B49" s="289">
        <f>'Delta Esc'!C49+'UCR Spwn Esc'!B49+Subs_PU!C49+'Comm Catch'!C49+UCRSport!C49</f>
        <v>246.7257869</v>
      </c>
      <c r="C49" s="275">
        <f>'Delta Esc'!D50+'UCR Spwn Esc'!D50+Subs_PU!D50+'Comm Catch'!D50+UCRSport!D50</f>
        <v>4595.394749</v>
      </c>
      <c r="D49" s="275">
        <f>'Delta Esc'!E50+'UCR Spwn Esc'!E50+Subs_PU!E50+'Comm Catch'!E50+UCRSport!E50</f>
        <v>14485.93471</v>
      </c>
      <c r="E49" s="282">
        <f>'Delta Esc'!F51+'UCR Spwn Esc'!E51+Subs_PU!F51+'Comm Catch'!F51+UCRSport!F51</f>
        <v>56725.39056</v>
      </c>
      <c r="F49" s="275">
        <f>'Delta Esc'!G51+'UCR Spwn Esc'!F51+Subs_PU!G51+'Comm Catch'!G51+UCRSport!G51</f>
        <v>415073.344</v>
      </c>
      <c r="G49" s="136">
        <f>'Delta Esc'!H51+'UCR Spwn Esc'!G51+Subs_PU!H51+'Comm Catch'!H51+UCRSport!H51</f>
        <v>0</v>
      </c>
      <c r="H49" s="282">
        <f>'Delta Esc'!I52+'UCR Spwn Esc'!H52+Subs_PU!I52+'Comm Catch'!I52+UCRSport!I52</f>
        <v>626.5645826</v>
      </c>
      <c r="I49" s="275">
        <f>'Comm Catch'!J52+Subs_PU!J52+'UCR Spwn Esc'!I52+'Delta Esc'!J52+UCRSport!J52</f>
        <v>1547400.487</v>
      </c>
      <c r="J49" s="136">
        <f>'Delta Esc'!K52+'UCR Spwn Esc'!J52+Subs_PU!K52+'Comm Catch'!K52+UCRSport!K52</f>
        <v>13226.9517</v>
      </c>
      <c r="K49" s="282">
        <f>'Delta Esc'!L53+'UCR Spwn Esc'!K53+Subs_PU!L53+'Comm Catch'!L53+UCRSport!L53</f>
        <v>7381.675863</v>
      </c>
      <c r="L49" s="275">
        <f>'Delta Esc'!M53+'UCR Spwn Esc'!L53+Subs_PU!M53+'Comm Catch'!M53+UCRSport!M53</f>
        <v>74300.74139</v>
      </c>
      <c r="M49" s="275">
        <f>'Delta Esc'!N53+'UCR Spwn Esc'!M53+Subs_PU!N53+'Comm Catch'!N53+UCRSport!N53</f>
        <v>0</v>
      </c>
      <c r="N49" s="275">
        <f>'Delta Esc'!O54+'UCR Spwn Esc'!N54+Subs_PU!O54+'Comm Catch'!O54+UCRSport!O54</f>
        <v>222.5742153</v>
      </c>
      <c r="O49" s="275">
        <f>'Delta Esc'!P54+'UCR Spwn Esc'!O54+Subs_PU!P54+'Comm Catch'!P54+UCRSport!P54</f>
        <v>509.9190803</v>
      </c>
      <c r="P49" s="275">
        <f>'Delta Esc'!Q54+'UCR Spwn Esc'!P54+Subs_PU!Q54+'Comm Catch'!Q54+UCRSport!Q54</f>
        <v>0</v>
      </c>
      <c r="Q49" s="403">
        <f t="shared" si="1"/>
        <v>2134795.704</v>
      </c>
      <c r="R49" s="408">
        <v>1998.0</v>
      </c>
      <c r="S49" s="275"/>
      <c r="T49" s="139"/>
      <c r="U49" s="287">
        <f t="shared" si="2"/>
        <v>0.7313364931</v>
      </c>
      <c r="V49" s="3"/>
      <c r="W49" s="3"/>
      <c r="X49" s="3"/>
      <c r="Y49" s="3"/>
      <c r="Z49" s="3"/>
      <c r="AA49" s="3"/>
      <c r="AB49" s="3"/>
      <c r="AC49" s="3"/>
      <c r="AD49" s="3"/>
      <c r="AE49" s="3"/>
      <c r="AF49" s="3"/>
      <c r="AG49" s="3"/>
      <c r="AH49" s="3"/>
      <c r="AI49" s="3"/>
      <c r="AJ49" s="3"/>
    </row>
    <row r="50">
      <c r="A50" s="406">
        <v>1999.0</v>
      </c>
      <c r="B50" s="289">
        <f>'Delta Esc'!C50+'UCR Spwn Esc'!B50+Subs_PU!C50+'Comm Catch'!C50+UCRSport!C50</f>
        <v>50.00246783</v>
      </c>
      <c r="C50" s="275">
        <f>'Delta Esc'!D51+'UCR Spwn Esc'!D51+Subs_PU!D51+'Comm Catch'!D51+UCRSport!D51</f>
        <v>17239.83628</v>
      </c>
      <c r="D50" s="275">
        <f>'Delta Esc'!E51+'UCR Spwn Esc'!E51+Subs_PU!E51+'Comm Catch'!E51+UCRSport!E51</f>
        <v>7511.35275</v>
      </c>
      <c r="E50" s="282">
        <f>'Delta Esc'!F52+'UCR Spwn Esc'!E52+Subs_PU!F52+'Comm Catch'!F52+UCRSport!F52</f>
        <v>70798.80729</v>
      </c>
      <c r="F50" s="275">
        <f>'Delta Esc'!G52+'UCR Spwn Esc'!F52+Subs_PU!G52+'Comm Catch'!G52+UCRSport!G52</f>
        <v>290696.213</v>
      </c>
      <c r="G50" s="136">
        <f>'Delta Esc'!H52+'UCR Spwn Esc'!G52+Subs_PU!H52+'Comm Catch'!H52+UCRSport!H52</f>
        <v>206.72317</v>
      </c>
      <c r="H50" s="282">
        <f>'Delta Esc'!I53+'UCR Spwn Esc'!H53+Subs_PU!I53+'Comm Catch'!I53+UCRSport!I53</f>
        <v>1451.179266</v>
      </c>
      <c r="I50" s="275">
        <f>'Comm Catch'!J53+Subs_PU!J53+'UCR Spwn Esc'!I53+'Delta Esc'!J53+UCRSport!J53</f>
        <v>1037290.916</v>
      </c>
      <c r="J50" s="136">
        <f>'Delta Esc'!K53+'UCR Spwn Esc'!J53+Subs_PU!K53+'Comm Catch'!K53+UCRSport!K53</f>
        <v>71261.45471</v>
      </c>
      <c r="K50" s="282">
        <f>'Delta Esc'!L54+'UCR Spwn Esc'!K54+Subs_PU!L54+'Comm Catch'!L54+UCRSport!L54</f>
        <v>5059.340834</v>
      </c>
      <c r="L50" s="275">
        <f>'Delta Esc'!M54+'UCR Spwn Esc'!L54+Subs_PU!M54+'Comm Catch'!M54+UCRSport!M54</f>
        <v>172031.8042</v>
      </c>
      <c r="M50" s="275">
        <f>'Delta Esc'!N54+'UCR Spwn Esc'!M54+Subs_PU!N54+'Comm Catch'!N54+UCRSport!N54</f>
        <v>0</v>
      </c>
      <c r="N50" s="275">
        <f>'Delta Esc'!O55+'UCR Spwn Esc'!N55+Subs_PU!O55+'Comm Catch'!O55+UCRSport!O55</f>
        <v>0</v>
      </c>
      <c r="O50" s="275">
        <f>'Delta Esc'!P55+'UCR Spwn Esc'!O55+Subs_PU!P55+'Comm Catch'!P55+UCRSport!P55</f>
        <v>2408.225745</v>
      </c>
      <c r="P50" s="275">
        <f>'Delta Esc'!Q55+'UCR Spwn Esc'!P55+Subs_PU!Q55+'Comm Catch'!Q55+UCRSport!Q55</f>
        <v>114.6155468</v>
      </c>
      <c r="Q50" s="403">
        <f t="shared" si="1"/>
        <v>1676120.472</v>
      </c>
      <c r="R50" s="408">
        <v>1999.0</v>
      </c>
      <c r="S50" s="275"/>
      <c r="T50" s="139"/>
      <c r="U50" s="287">
        <f t="shared" si="2"/>
        <v>0.6622456853</v>
      </c>
      <c r="V50" s="3"/>
      <c r="W50" s="3"/>
      <c r="X50" s="3"/>
      <c r="Y50" s="3"/>
      <c r="Z50" s="3"/>
      <c r="AA50" s="3"/>
      <c r="AB50" s="3"/>
      <c r="AC50" s="3"/>
      <c r="AD50" s="3"/>
      <c r="AE50" s="3"/>
      <c r="AF50" s="3"/>
      <c r="AG50" s="3"/>
      <c r="AH50" s="3"/>
      <c r="AI50" s="3"/>
      <c r="AJ50" s="3"/>
    </row>
    <row r="51">
      <c r="A51" s="406">
        <v>2000.0</v>
      </c>
      <c r="B51" s="289">
        <f>'Delta Esc'!C51+'UCR Spwn Esc'!B51+Subs_PU!C51+'Comm Catch'!C51+UCRSport!C51</f>
        <v>652.9782336</v>
      </c>
      <c r="C51" s="275">
        <f>'Delta Esc'!D52+'UCR Spwn Esc'!D52+Subs_PU!D52+'Comm Catch'!D52+UCRSport!D52</f>
        <v>16617.31814</v>
      </c>
      <c r="D51" s="275">
        <f>'Delta Esc'!E52+'UCR Spwn Esc'!E52+Subs_PU!E52+'Comm Catch'!E52+UCRSport!E52</f>
        <v>15617.1441</v>
      </c>
      <c r="E51" s="282">
        <f>'Delta Esc'!F53+'UCR Spwn Esc'!E53+Subs_PU!F53+'Comm Catch'!F53+UCRSport!F53</f>
        <v>97532.4064</v>
      </c>
      <c r="F51" s="275">
        <f>'Delta Esc'!G53+'UCR Spwn Esc'!F53+Subs_PU!G53+'Comm Catch'!G53+UCRSport!G53</f>
        <v>525199.8214</v>
      </c>
      <c r="G51" s="136">
        <f>'Delta Esc'!H53+'UCR Spwn Esc'!G53+Subs_PU!H53+'Comm Catch'!H53+UCRSport!H53</f>
        <v>6.689869424</v>
      </c>
      <c r="H51" s="282">
        <f>'Delta Esc'!I54+'UCR Spwn Esc'!H54+Subs_PU!I54+'Comm Catch'!I54+UCRSport!I54</f>
        <v>925.3548251</v>
      </c>
      <c r="I51" s="275">
        <f>'Comm Catch'!J54+Subs_PU!J54+'UCR Spwn Esc'!I54+'Delta Esc'!J54+UCRSport!J54</f>
        <v>1521970.6</v>
      </c>
      <c r="J51" s="136">
        <f>'Delta Esc'!K54+'UCR Spwn Esc'!J54+Subs_PU!K54+'Comm Catch'!K54+UCRSport!K54</f>
        <v>48056.56865</v>
      </c>
      <c r="K51" s="282">
        <f>'Delta Esc'!L55+'UCR Spwn Esc'!K55+Subs_PU!L55+'Comm Catch'!L55+UCRSport!L55</f>
        <v>19728.54343</v>
      </c>
      <c r="L51" s="275">
        <f>'Delta Esc'!M55+'UCR Spwn Esc'!L55+Subs_PU!M55+'Comm Catch'!M55+UCRSport!M55</f>
        <v>197375.3431</v>
      </c>
      <c r="M51" s="275">
        <f>'Delta Esc'!N55+'UCR Spwn Esc'!M55+Subs_PU!N55+'Comm Catch'!N55+UCRSport!N55</f>
        <v>0</v>
      </c>
      <c r="N51" s="275">
        <f>'Delta Esc'!O56+'UCR Spwn Esc'!N56+Subs_PU!O56+'Comm Catch'!O56+UCRSport!O56</f>
        <v>2374.077439</v>
      </c>
      <c r="O51" s="275">
        <f>'Delta Esc'!P56+'UCR Spwn Esc'!O56+Subs_PU!P56+'Comm Catch'!P56+UCRSport!P56</f>
        <v>3097.840306</v>
      </c>
      <c r="P51" s="275">
        <f>'Delta Esc'!Q56+'UCR Spwn Esc'!P56+Subs_PU!Q56+'Comm Catch'!Q56+UCRSport!Q56</f>
        <v>0</v>
      </c>
      <c r="Q51" s="403">
        <f t="shared" si="1"/>
        <v>2449154.686</v>
      </c>
      <c r="R51" s="408">
        <v>2000.0</v>
      </c>
      <c r="S51" s="275"/>
      <c r="T51" s="139"/>
      <c r="U51" s="287">
        <f t="shared" si="2"/>
        <v>0.6414264206</v>
      </c>
      <c r="V51" s="3"/>
      <c r="W51" s="3"/>
      <c r="X51" s="3"/>
      <c r="Y51" s="3"/>
      <c r="Z51" s="3"/>
      <c r="AA51" s="3"/>
      <c r="AB51" s="3"/>
      <c r="AC51" s="3"/>
      <c r="AD51" s="3"/>
      <c r="AE51" s="3"/>
      <c r="AF51" s="3"/>
      <c r="AG51" s="3"/>
      <c r="AH51" s="3"/>
      <c r="AI51" s="3"/>
      <c r="AJ51" s="3"/>
    </row>
    <row r="52">
      <c r="A52" s="406">
        <v>2001.0</v>
      </c>
      <c r="B52" s="289">
        <f>'Delta Esc'!C52+'UCR Spwn Esc'!B52+Subs_PU!C52+'Comm Catch'!C52+UCRSport!C52</f>
        <v>87.83461521</v>
      </c>
      <c r="C52" s="275">
        <f>'Delta Esc'!D53+'UCR Spwn Esc'!D53+Subs_PU!D53+'Comm Catch'!D53+UCRSport!D53</f>
        <v>9243.463368</v>
      </c>
      <c r="D52" s="275">
        <f>'Delta Esc'!E53+'UCR Spwn Esc'!E53+Subs_PU!E53+'Comm Catch'!E53+UCRSport!E53</f>
        <v>6763.691684</v>
      </c>
      <c r="E52" s="282">
        <f>'Delta Esc'!F54+'UCR Spwn Esc'!E54+Subs_PU!F54+'Comm Catch'!F54+UCRSport!F54</f>
        <v>131917.7205</v>
      </c>
      <c r="F52" s="275">
        <f>'Delta Esc'!G54+'UCR Spwn Esc'!F54+Subs_PU!G54+'Comm Catch'!G54+UCRSport!G54</f>
        <v>278602.1875</v>
      </c>
      <c r="G52" s="136">
        <f>'Delta Esc'!H54+'UCR Spwn Esc'!G54+Subs_PU!H54+'Comm Catch'!H54+UCRSport!H54</f>
        <v>122.2161506</v>
      </c>
      <c r="H52" s="282">
        <f>'Delta Esc'!I55+'UCR Spwn Esc'!H55+Subs_PU!I55+'Comm Catch'!I55+UCRSport!I55</f>
        <v>704.6577294</v>
      </c>
      <c r="I52" s="275">
        <f>'Comm Catch'!J55+Subs_PU!J55+'UCR Spwn Esc'!I55+'Delta Esc'!J55+UCRSport!J55</f>
        <v>1652978.084</v>
      </c>
      <c r="J52" s="136">
        <f>'Delta Esc'!K55+'UCR Spwn Esc'!J55+Subs_PU!K55+'Comm Catch'!K55+UCRSport!K55</f>
        <v>57594.90829</v>
      </c>
      <c r="K52" s="282">
        <f>'Delta Esc'!L56+'UCR Spwn Esc'!K56+Subs_PU!L56+'Comm Catch'!L56+UCRSport!L56</f>
        <v>14045.01151</v>
      </c>
      <c r="L52" s="275">
        <f>'Delta Esc'!M56+'UCR Spwn Esc'!L56+Subs_PU!M56+'Comm Catch'!M56+UCRSport!M56</f>
        <v>286110.4419</v>
      </c>
      <c r="M52" s="275">
        <f>'Delta Esc'!N56+'UCR Spwn Esc'!M56+Subs_PU!N56+'Comm Catch'!N56+UCRSport!N56</f>
        <v>0</v>
      </c>
      <c r="N52" s="275">
        <f>'Delta Esc'!O57+'UCR Spwn Esc'!N57+Subs_PU!O57+'Comm Catch'!O57+UCRSport!O57</f>
        <v>42.51546</v>
      </c>
      <c r="O52" s="275">
        <f>'Delta Esc'!P57+'UCR Spwn Esc'!O57+Subs_PU!P57+'Comm Catch'!P57+UCRSport!P57</f>
        <v>869.0490965</v>
      </c>
      <c r="P52" s="275">
        <f>'Delta Esc'!Q57+'UCR Spwn Esc'!P57+Subs_PU!Q57+'Comm Catch'!Q57+UCRSport!Q57</f>
        <v>0</v>
      </c>
      <c r="Q52" s="403">
        <f t="shared" si="1"/>
        <v>2439081.782</v>
      </c>
      <c r="R52" s="408">
        <v>2001.0</v>
      </c>
      <c r="S52" s="275"/>
      <c r="T52" s="139"/>
      <c r="U52" s="287">
        <f t="shared" si="2"/>
        <v>0.7016073274</v>
      </c>
      <c r="V52" s="3"/>
      <c r="W52" s="3"/>
      <c r="X52" s="3"/>
      <c r="Y52" s="3"/>
      <c r="Z52" s="3"/>
      <c r="AA52" s="3"/>
      <c r="AB52" s="3"/>
      <c r="AC52" s="3"/>
      <c r="AD52" s="3"/>
      <c r="AE52" s="3"/>
      <c r="AF52" s="3"/>
      <c r="AG52" s="3"/>
      <c r="AH52" s="3"/>
      <c r="AI52" s="3"/>
      <c r="AJ52" s="3"/>
    </row>
    <row r="53">
      <c r="A53" s="406">
        <v>2002.0</v>
      </c>
      <c r="B53" s="289">
        <f>'Delta Esc'!C53+'UCR Spwn Esc'!B53+Subs_PU!C53+'Comm Catch'!C53+UCRSport!C53</f>
        <v>36.36774653</v>
      </c>
      <c r="C53" s="275">
        <f>'Delta Esc'!D54+'UCR Spwn Esc'!D54+Subs_PU!D54+'Comm Catch'!D54+UCRSport!D54</f>
        <v>19676.04147</v>
      </c>
      <c r="D53" s="275">
        <f>'Delta Esc'!E54+'UCR Spwn Esc'!E54+Subs_PU!E54+'Comm Catch'!E54+UCRSport!E54</f>
        <v>6064.600746</v>
      </c>
      <c r="E53" s="282">
        <f>'Delta Esc'!F55+'UCR Spwn Esc'!E55+Subs_PU!F55+'Comm Catch'!F55+UCRSport!F55</f>
        <v>65466.36993</v>
      </c>
      <c r="F53" s="275">
        <f>'Delta Esc'!G55+'UCR Spwn Esc'!F55+Subs_PU!G55+'Comm Catch'!G55+UCRSport!G55</f>
        <v>462241.479</v>
      </c>
      <c r="G53" s="136">
        <f>'Delta Esc'!H55+'UCR Spwn Esc'!G55+Subs_PU!H55+'Comm Catch'!H55+UCRSport!H55</f>
        <v>0</v>
      </c>
      <c r="H53" s="282">
        <f>'Delta Esc'!I56+'UCR Spwn Esc'!H56+Subs_PU!I56+'Comm Catch'!I56+UCRSport!I56</f>
        <v>0</v>
      </c>
      <c r="I53" s="275">
        <f>'Comm Catch'!J56+Subs_PU!J56+'UCR Spwn Esc'!I56+'Delta Esc'!J56+UCRSport!J56</f>
        <v>2353608.494</v>
      </c>
      <c r="J53" s="136">
        <f>'Delta Esc'!K56+'UCR Spwn Esc'!J56+Subs_PU!K56+'Comm Catch'!K56+UCRSport!K56</f>
        <v>15204.54224</v>
      </c>
      <c r="K53" s="282">
        <f>'Delta Esc'!L57+'UCR Spwn Esc'!K57+Subs_PU!L57+'Comm Catch'!L57+UCRSport!L57</f>
        <v>13009.45946</v>
      </c>
      <c r="L53" s="275">
        <f>'Delta Esc'!M57+'UCR Spwn Esc'!L57+Subs_PU!M57+'Comm Catch'!M57+UCRSport!M57</f>
        <v>111856.2753</v>
      </c>
      <c r="M53" s="275">
        <f>'Delta Esc'!N57+'UCR Spwn Esc'!M57+Subs_PU!N57+'Comm Catch'!N57+UCRSport!N57</f>
        <v>0</v>
      </c>
      <c r="N53" s="275">
        <f>'Delta Esc'!O58+'UCR Spwn Esc'!N58+Subs_PU!O58+'Comm Catch'!O58+UCRSport!O58</f>
        <v>0</v>
      </c>
      <c r="O53" s="275">
        <f>'Delta Esc'!P58+'UCR Spwn Esc'!O58+Subs_PU!P58+'Comm Catch'!P58+UCRSport!P58</f>
        <v>0</v>
      </c>
      <c r="P53" s="275">
        <f>'Delta Esc'!Q58+'UCR Spwn Esc'!P58+Subs_PU!Q58+'Comm Catch'!Q58+UCRSport!Q58</f>
        <v>0</v>
      </c>
      <c r="Q53" s="403">
        <f t="shared" si="1"/>
        <v>3047163.63</v>
      </c>
      <c r="R53" s="408">
        <v>2002.0</v>
      </c>
      <c r="S53" s="275"/>
      <c r="T53" s="139"/>
      <c r="U53" s="287">
        <f t="shared" si="2"/>
        <v>0.7773829449</v>
      </c>
      <c r="V53" s="3"/>
      <c r="W53" s="3"/>
      <c r="X53" s="3"/>
      <c r="Y53" s="3"/>
      <c r="Z53" s="3"/>
      <c r="AA53" s="3"/>
      <c r="AB53" s="3"/>
      <c r="AC53" s="3"/>
      <c r="AD53" s="3"/>
      <c r="AE53" s="3"/>
      <c r="AF53" s="3"/>
      <c r="AG53" s="3"/>
      <c r="AH53" s="3"/>
      <c r="AI53" s="3"/>
      <c r="AJ53" s="3"/>
    </row>
    <row r="54">
      <c r="A54" s="406">
        <v>2003.0</v>
      </c>
      <c r="B54" s="289">
        <f>'Delta Esc'!C54+'UCR Spwn Esc'!B54+Subs_PU!C54+'Comm Catch'!C54+UCRSport!C54</f>
        <v>537.7100454</v>
      </c>
      <c r="C54" s="275">
        <f>'Delta Esc'!D55+'UCR Spwn Esc'!D55+Subs_PU!D55+'Comm Catch'!D55+UCRSport!D55</f>
        <v>30731.42984</v>
      </c>
      <c r="D54" s="275">
        <f>'Delta Esc'!E55+'UCR Spwn Esc'!E55+Subs_PU!E55+'Comm Catch'!E55+UCRSport!E55</f>
        <v>5212.076418</v>
      </c>
      <c r="E54" s="282">
        <f>'Delta Esc'!F56+'UCR Spwn Esc'!E56+Subs_PU!F56+'Comm Catch'!F56+UCRSport!F56</f>
        <v>86543.56836</v>
      </c>
      <c r="F54" s="275">
        <f>'Delta Esc'!G56+'UCR Spwn Esc'!F56+Subs_PU!G56+'Comm Catch'!G56+UCRSport!G56</f>
        <v>162396.2049</v>
      </c>
      <c r="G54" s="136">
        <f>'Delta Esc'!H56+'UCR Spwn Esc'!G56+Subs_PU!H56+'Comm Catch'!H56+UCRSport!H56</f>
        <v>318.4581767</v>
      </c>
      <c r="H54" s="282">
        <f>'Delta Esc'!I57+'UCR Spwn Esc'!H57+Subs_PU!I57+'Comm Catch'!I57+UCRSport!I57</f>
        <v>349.93494</v>
      </c>
      <c r="I54" s="275">
        <f>'Comm Catch'!J57+Subs_PU!J57+'UCR Spwn Esc'!I57+'Delta Esc'!J57+UCRSport!J57</f>
        <v>819621.1122</v>
      </c>
      <c r="J54" s="136">
        <f>'Delta Esc'!K57+'UCR Spwn Esc'!J57+Subs_PU!K57+'Comm Catch'!K57+UCRSport!K57</f>
        <v>15188.04765</v>
      </c>
      <c r="K54" s="282">
        <f>'Delta Esc'!L58+'UCR Spwn Esc'!K58+Subs_PU!L58+'Comm Catch'!L58+UCRSport!L58</f>
        <v>5691.067547</v>
      </c>
      <c r="L54" s="275">
        <f>'Delta Esc'!M58+'UCR Spwn Esc'!L58+Subs_PU!M58+'Comm Catch'!M58+UCRSport!M58</f>
        <v>217270.9623</v>
      </c>
      <c r="M54" s="275">
        <f>'Delta Esc'!N58+'UCR Spwn Esc'!M58+Subs_PU!N58+'Comm Catch'!N58+UCRSport!N58</f>
        <v>0</v>
      </c>
      <c r="N54" s="275">
        <f>'Delta Esc'!O59+'UCR Spwn Esc'!N59+Subs_PU!O59+'Comm Catch'!O59+UCRSport!O59</f>
        <v>301.5301301</v>
      </c>
      <c r="O54" s="275">
        <f>'Delta Esc'!P59+'UCR Spwn Esc'!O59+Subs_PU!P59+'Comm Catch'!P59+UCRSport!P59</f>
        <v>1048.638156</v>
      </c>
      <c r="P54" s="275">
        <f>'Delta Esc'!Q59+'UCR Spwn Esc'!P59+Subs_PU!Q59+'Comm Catch'!Q59+UCRSport!Q59</f>
        <v>0</v>
      </c>
      <c r="Q54" s="403">
        <f t="shared" si="1"/>
        <v>1345210.741</v>
      </c>
      <c r="R54" s="408">
        <v>2003.0</v>
      </c>
      <c r="S54" s="275"/>
      <c r="T54" s="139"/>
      <c r="U54" s="287">
        <f t="shared" si="2"/>
        <v>0.6208388541</v>
      </c>
      <c r="V54" s="3"/>
      <c r="W54" s="3"/>
      <c r="X54" s="3"/>
      <c r="Y54" s="3"/>
      <c r="Z54" s="3"/>
      <c r="AA54" s="3"/>
      <c r="AB54" s="3"/>
      <c r="AC54" s="3"/>
      <c r="AD54" s="3"/>
      <c r="AE54" s="3"/>
      <c r="AF54" s="3"/>
      <c r="AG54" s="3"/>
      <c r="AH54" s="3"/>
      <c r="AI54" s="3"/>
      <c r="AJ54" s="3"/>
    </row>
    <row r="55">
      <c r="A55" s="406">
        <v>2004.0</v>
      </c>
      <c r="B55" s="289">
        <f>'Delta Esc'!C55+'UCR Spwn Esc'!B55+Subs_PU!C55+'Comm Catch'!C55+UCRSport!C55</f>
        <v>496.2665033</v>
      </c>
      <c r="C55" s="275">
        <f>'Delta Esc'!D56+'UCR Spwn Esc'!D56+Subs_PU!D56+'Comm Catch'!D56+UCRSport!D56</f>
        <v>4043.596228</v>
      </c>
      <c r="D55" s="275">
        <f>'Delta Esc'!E56+'UCR Spwn Esc'!E56+Subs_PU!E56+'Comm Catch'!E56+UCRSport!E56</f>
        <v>23594.59592</v>
      </c>
      <c r="E55" s="282">
        <f>'Delta Esc'!F57+'UCR Spwn Esc'!E57+Subs_PU!F57+'Comm Catch'!F57+UCRSport!F57</f>
        <v>15389.03688</v>
      </c>
      <c r="F55" s="275">
        <f>'Delta Esc'!G57+'UCR Spwn Esc'!F57+Subs_PU!G57+'Comm Catch'!G57+UCRSport!G57</f>
        <v>109291.1026</v>
      </c>
      <c r="G55" s="136">
        <f>'Delta Esc'!H57+'UCR Spwn Esc'!G57+Subs_PU!H57+'Comm Catch'!H57+UCRSport!H57</f>
        <v>0</v>
      </c>
      <c r="H55" s="282">
        <f>'Delta Esc'!I58+'UCR Spwn Esc'!H58+Subs_PU!I58+'Comm Catch'!I58+UCRSport!I58</f>
        <v>232.8810344</v>
      </c>
      <c r="I55" s="275">
        <f>'Comm Catch'!J58+Subs_PU!J58+'UCR Spwn Esc'!I58+'Delta Esc'!J58+UCRSport!J58</f>
        <v>1005762.567</v>
      </c>
      <c r="J55" s="136">
        <f>'Delta Esc'!K58+'UCR Spwn Esc'!J58+Subs_PU!K58+'Comm Catch'!K58+UCRSport!K58</f>
        <v>37256.78696</v>
      </c>
      <c r="K55" s="282">
        <f>'Delta Esc'!L59+'UCR Spwn Esc'!K59+Subs_PU!L59+'Comm Catch'!L59+UCRSport!L59</f>
        <v>5023.604942</v>
      </c>
      <c r="L55" s="275">
        <f>'Delta Esc'!M59+'UCR Spwn Esc'!L59+Subs_PU!M59+'Comm Catch'!M59+UCRSport!M59</f>
        <v>85152.27484</v>
      </c>
      <c r="M55" s="275">
        <f>'Delta Esc'!N59+'UCR Spwn Esc'!M59+Subs_PU!N59+'Comm Catch'!N59+UCRSport!N59</f>
        <v>0</v>
      </c>
      <c r="N55" s="275">
        <f>'Delta Esc'!O60+'UCR Spwn Esc'!N60+Subs_PU!O60+'Comm Catch'!O60+UCRSport!O60</f>
        <v>0</v>
      </c>
      <c r="O55" s="275">
        <f>'Delta Esc'!P60+'UCR Spwn Esc'!O60+Subs_PU!P60+'Comm Catch'!P60+UCRSport!P60</f>
        <v>0</v>
      </c>
      <c r="P55" s="275">
        <f>'Delta Esc'!Q60+'UCR Spwn Esc'!P60+Subs_PU!Q60+'Comm Catch'!Q60+UCRSport!Q60</f>
        <v>0</v>
      </c>
      <c r="Q55" s="403">
        <f t="shared" si="1"/>
        <v>1286242.713</v>
      </c>
      <c r="R55" s="408">
        <v>2004.0</v>
      </c>
      <c r="S55" s="275"/>
      <c r="T55" s="139"/>
      <c r="U55" s="287">
        <f t="shared" si="2"/>
        <v>0.8110850499</v>
      </c>
      <c r="V55" s="3"/>
      <c r="W55" s="3"/>
      <c r="X55" s="3"/>
      <c r="Y55" s="3"/>
      <c r="Z55" s="3"/>
      <c r="AA55" s="3"/>
      <c r="AB55" s="3"/>
      <c r="AC55" s="3"/>
      <c r="AD55" s="3"/>
      <c r="AE55" s="3"/>
      <c r="AF55" s="3"/>
      <c r="AG55" s="3"/>
      <c r="AH55" s="3"/>
      <c r="AI55" s="3"/>
      <c r="AJ55" s="3"/>
    </row>
    <row r="56">
      <c r="A56" s="406">
        <v>2005.0</v>
      </c>
      <c r="B56" s="289">
        <f>'Delta Esc'!C56+'UCR Spwn Esc'!B56+Subs_PU!C56+'Comm Catch'!C56+UCRSport!C56</f>
        <v>0</v>
      </c>
      <c r="C56" s="275">
        <f>'Delta Esc'!D57+'UCR Spwn Esc'!D57+Subs_PU!D57+'Comm Catch'!D57+UCRSport!D57</f>
        <v>5167.897572</v>
      </c>
      <c r="D56" s="275">
        <f>'Delta Esc'!E57+'UCR Spwn Esc'!E57+Subs_PU!E57+'Comm Catch'!E57+UCRSport!E57</f>
        <v>2664.043851</v>
      </c>
      <c r="E56" s="282">
        <f>'Delta Esc'!F58+'UCR Spwn Esc'!E58+Subs_PU!F58+'Comm Catch'!F58+UCRSport!F58</f>
        <v>43775.73103</v>
      </c>
      <c r="F56" s="275">
        <f>'Delta Esc'!G58+'UCR Spwn Esc'!F58+Subs_PU!G58+'Comm Catch'!G58+UCRSport!G58</f>
        <v>359889.268</v>
      </c>
      <c r="G56" s="136">
        <f>'Delta Esc'!H58+'UCR Spwn Esc'!G58+Subs_PU!H58+'Comm Catch'!H58+UCRSport!H58</f>
        <v>116.7405432</v>
      </c>
      <c r="H56" s="282">
        <f>'Delta Esc'!I59+'UCR Spwn Esc'!H59+Subs_PU!I59+'Comm Catch'!I59+UCRSport!I59</f>
        <v>66.59196476</v>
      </c>
      <c r="I56" s="275">
        <f>'Comm Catch'!J59+Subs_PU!J59+'UCR Spwn Esc'!I59+'Delta Esc'!J59+UCRSport!J59</f>
        <v>959032.8567</v>
      </c>
      <c r="J56" s="136">
        <f>'Delta Esc'!K59+'UCR Spwn Esc'!J59+Subs_PU!K59+'Comm Catch'!K59+UCRSport!K59</f>
        <v>21270.97025</v>
      </c>
      <c r="K56" s="282">
        <f>'Delta Esc'!L60+'UCR Spwn Esc'!K60+Subs_PU!L60+'Comm Catch'!L60+UCRSport!L60</f>
        <v>4583.592144</v>
      </c>
      <c r="L56" s="275">
        <f>'Delta Esc'!M60+'UCR Spwn Esc'!L60+Subs_PU!M60+'Comm Catch'!M60+UCRSport!M60</f>
        <v>127111.9172</v>
      </c>
      <c r="M56" s="275">
        <f>'Delta Esc'!N60+'UCR Spwn Esc'!M60+Subs_PU!N60+'Comm Catch'!N60+UCRSport!N60</f>
        <v>0</v>
      </c>
      <c r="N56" s="275">
        <f>'Delta Esc'!O61+'UCR Spwn Esc'!N61+Subs_PU!O61+'Comm Catch'!O61+UCRSport!O61</f>
        <v>0</v>
      </c>
      <c r="O56" s="275">
        <f>'Delta Esc'!P61+'UCR Spwn Esc'!O61+Subs_PU!P61+'Comm Catch'!P61+UCRSport!P61</f>
        <v>855.7552</v>
      </c>
      <c r="P56" s="275">
        <f>'Delta Esc'!Q61+'UCR Spwn Esc'!P61+Subs_PU!Q61+'Comm Catch'!Q61+UCRSport!Q61</f>
        <v>0</v>
      </c>
      <c r="Q56" s="403">
        <f t="shared" si="1"/>
        <v>1524535.365</v>
      </c>
      <c r="R56" s="408">
        <v>2005.0</v>
      </c>
      <c r="S56" s="275"/>
      <c r="T56" s="139"/>
      <c r="U56" s="287">
        <f t="shared" si="2"/>
        <v>0.6430617759</v>
      </c>
      <c r="V56" s="3"/>
      <c r="W56" s="3"/>
      <c r="X56" s="3"/>
      <c r="Y56" s="3"/>
      <c r="Z56" s="3"/>
      <c r="AA56" s="3"/>
      <c r="AB56" s="3"/>
      <c r="AC56" s="3"/>
      <c r="AD56" s="3"/>
      <c r="AE56" s="3"/>
      <c r="AF56" s="3"/>
      <c r="AG56" s="3"/>
      <c r="AH56" s="3"/>
      <c r="AI56" s="3"/>
      <c r="AJ56" s="3"/>
    </row>
    <row r="57">
      <c r="A57" s="406">
        <v>2006.0</v>
      </c>
      <c r="B57" s="289">
        <f>'Delta Esc'!C57+'UCR Spwn Esc'!B57+Subs_PU!C57+'Comm Catch'!C57+UCRSport!C57</f>
        <v>254.7700848</v>
      </c>
      <c r="C57" s="275">
        <f>'Delta Esc'!D58+'UCR Spwn Esc'!D58+Subs_PU!D58+'Comm Catch'!D58+UCRSport!D58</f>
        <v>3119.152399</v>
      </c>
      <c r="D57" s="275">
        <f>'Delta Esc'!E58+'UCR Spwn Esc'!E58+Subs_PU!E58+'Comm Catch'!E58+UCRSport!E58</f>
        <v>1650.045261</v>
      </c>
      <c r="E57" s="282">
        <f>'Delta Esc'!F59+'UCR Spwn Esc'!E59+Subs_PU!F59+'Comm Catch'!F59+UCRSport!F59</f>
        <v>19151.50619</v>
      </c>
      <c r="F57" s="275">
        <f>'Delta Esc'!G59+'UCR Spwn Esc'!F59+Subs_PU!G59+'Comm Catch'!G59+UCRSport!G59</f>
        <v>452818.6866</v>
      </c>
      <c r="G57" s="136">
        <f>'Delta Esc'!H59+'UCR Spwn Esc'!G59+Subs_PU!H59+'Comm Catch'!H59+UCRSport!H59</f>
        <v>542.6666617</v>
      </c>
      <c r="H57" s="282">
        <f>'Delta Esc'!I60+'UCR Spwn Esc'!H60+Subs_PU!I60+'Comm Catch'!I60+UCRSport!I60</f>
        <v>0</v>
      </c>
      <c r="I57" s="275">
        <f>'Comm Catch'!J60+Subs_PU!J60+'UCR Spwn Esc'!I60+'Delta Esc'!J60+UCRSport!J60</f>
        <v>2240960.589</v>
      </c>
      <c r="J57" s="136">
        <f>'Delta Esc'!K60+'UCR Spwn Esc'!J60+Subs_PU!K60+'Comm Catch'!K60+UCRSport!K60</f>
        <v>47900.02843</v>
      </c>
      <c r="K57" s="282">
        <f>'Delta Esc'!L61+'UCR Spwn Esc'!K61+Subs_PU!L61+'Comm Catch'!L61+UCRSport!L61</f>
        <v>9989.210479</v>
      </c>
      <c r="L57" s="275">
        <f>'Delta Esc'!M61+'UCR Spwn Esc'!L61+Subs_PU!M61+'Comm Catch'!M61+UCRSport!M61</f>
        <v>104364.5682</v>
      </c>
      <c r="M57" s="275">
        <f>'Delta Esc'!N61+'UCR Spwn Esc'!M61+Subs_PU!N61+'Comm Catch'!N61+UCRSport!N61</f>
        <v>0</v>
      </c>
      <c r="N57" s="275">
        <f>'Delta Esc'!O62+'UCR Spwn Esc'!N62+Subs_PU!O62+'Comm Catch'!O62+UCRSport!O62</f>
        <v>0</v>
      </c>
      <c r="O57" s="275">
        <f>'Delta Esc'!P62+'UCR Spwn Esc'!O62+Subs_PU!P62+'Comm Catch'!P62+UCRSport!P62</f>
        <v>1180.146928</v>
      </c>
      <c r="P57" s="275">
        <f>'Delta Esc'!Q62+'UCR Spwn Esc'!P62+Subs_PU!Q62+'Comm Catch'!Q62+UCRSport!Q62</f>
        <v>0</v>
      </c>
      <c r="Q57" s="403">
        <f t="shared" si="1"/>
        <v>2881931.37</v>
      </c>
      <c r="R57" s="408">
        <v>2006.0</v>
      </c>
      <c r="S57" s="275"/>
      <c r="T57" s="139"/>
      <c r="U57" s="287">
        <f t="shared" si="2"/>
        <v>0.7942106606</v>
      </c>
      <c r="V57" s="3"/>
      <c r="W57" s="3"/>
      <c r="X57" s="3"/>
      <c r="Y57" s="3"/>
      <c r="Z57" s="3"/>
      <c r="AA57" s="3"/>
      <c r="AB57" s="3"/>
      <c r="AC57" s="3"/>
      <c r="AD57" s="3"/>
      <c r="AE57" s="3"/>
      <c r="AF57" s="3"/>
      <c r="AG57" s="3"/>
      <c r="AH57" s="3"/>
      <c r="AI57" s="3"/>
      <c r="AJ57" s="3"/>
    </row>
    <row r="58">
      <c r="A58" s="406">
        <v>2007.0</v>
      </c>
      <c r="B58" s="289">
        <f>'Delta Esc'!C58+'UCR Spwn Esc'!B58+Subs_PU!C58+'Comm Catch'!C58+UCRSport!C58</f>
        <v>286.7978965</v>
      </c>
      <c r="C58" s="275">
        <f>'Delta Esc'!D59+'UCR Spwn Esc'!D59+Subs_PU!D59+'Comm Catch'!D59+UCRSport!D59</f>
        <v>2680.84849</v>
      </c>
      <c r="D58" s="275">
        <f>'Delta Esc'!E59+'UCR Spwn Esc'!E59+Subs_PU!E59+'Comm Catch'!E59+UCRSport!E59</f>
        <v>7120.002905</v>
      </c>
      <c r="E58" s="282">
        <f>'Delta Esc'!F60+'UCR Spwn Esc'!E60+Subs_PU!F60+'Comm Catch'!F60+UCRSport!F60</f>
        <v>87686.59445</v>
      </c>
      <c r="F58" s="275">
        <f>'Delta Esc'!G60+'UCR Spwn Esc'!F60+Subs_PU!G60+'Comm Catch'!G60+UCRSport!G60</f>
        <v>525916.512</v>
      </c>
      <c r="G58" s="136">
        <f>'Delta Esc'!H60+'UCR Spwn Esc'!G60+Subs_PU!H60+'Comm Catch'!H60+UCRSport!H60</f>
        <v>21.13597436</v>
      </c>
      <c r="H58" s="282">
        <f>'Delta Esc'!I61+'UCR Spwn Esc'!H61+Subs_PU!I61+'Comm Catch'!I61+UCRSport!I61</f>
        <v>1539.617469</v>
      </c>
      <c r="I58" s="275">
        <f>'Comm Catch'!J61+Subs_PU!J61+'UCR Spwn Esc'!I61+'Delta Esc'!J61+UCRSport!J61</f>
        <v>2397568.356</v>
      </c>
      <c r="J58" s="136">
        <f>'Delta Esc'!K61+'UCR Spwn Esc'!J61+Subs_PU!K61+'Comm Catch'!K61+UCRSport!K61</f>
        <v>104045.298</v>
      </c>
      <c r="K58" s="282">
        <f>'Delta Esc'!L62+'UCR Spwn Esc'!K62+Subs_PU!L62+'Comm Catch'!L62+UCRSport!L62</f>
        <v>29942.5067</v>
      </c>
      <c r="L58" s="275">
        <f>'Delta Esc'!M62+'UCR Spwn Esc'!L62+Subs_PU!M62+'Comm Catch'!M62+UCRSport!M62</f>
        <v>290088.3341</v>
      </c>
      <c r="M58" s="275">
        <f>'Delta Esc'!N62+'UCR Spwn Esc'!M62+Subs_PU!N62+'Comm Catch'!N62+UCRSport!N62</f>
        <v>0</v>
      </c>
      <c r="N58" s="275">
        <f>'Delta Esc'!O66+'UCR Spwn Esc'!N67+Subs_PU!O67+'Comm Catch'!O63+UCRSport!O67</f>
        <v>0</v>
      </c>
      <c r="O58" s="275">
        <f>'Delta Esc'!P66+'UCR Spwn Esc'!O67+Subs_PU!P67+'Comm Catch'!P63+UCRSport!P67</f>
        <v>0</v>
      </c>
      <c r="P58" s="275">
        <f>'Delta Esc'!Q66+'UCR Spwn Esc'!P67+Subs_PU!Q67+'Comm Catch'!Q63+UCRSport!Q67</f>
        <v>0</v>
      </c>
      <c r="Q58" s="403">
        <f t="shared" si="1"/>
        <v>3446896.004</v>
      </c>
      <c r="R58" s="408">
        <v>2007.0</v>
      </c>
      <c r="S58" s="275"/>
      <c r="T58" s="139"/>
      <c r="U58" s="287">
        <f t="shared" si="2"/>
        <v>0.7262050461</v>
      </c>
      <c r="V58" s="3"/>
      <c r="W58" s="3"/>
      <c r="X58" s="3"/>
      <c r="Y58" s="3"/>
      <c r="Z58" s="3"/>
      <c r="AA58" s="3"/>
      <c r="AB58" s="3"/>
      <c r="AC58" s="3"/>
      <c r="AD58" s="3"/>
      <c r="AE58" s="3"/>
      <c r="AF58" s="3"/>
      <c r="AG58" s="3"/>
      <c r="AH58" s="3"/>
      <c r="AI58" s="3"/>
      <c r="AJ58" s="3"/>
    </row>
    <row r="59">
      <c r="A59" s="451">
        <v>2008.0</v>
      </c>
      <c r="B59" s="289">
        <f>'Delta Esc'!C59+'UCR Spwn Esc'!B59+Subs_PU!C59+'Comm Catch'!C59+UCRSport!C59</f>
        <v>108.3522771</v>
      </c>
      <c r="C59" s="275">
        <f>'Delta Esc'!D60+'UCR Spwn Esc'!D60+Subs_PU!D60+'Comm Catch'!D60+UCRSport!D60</f>
        <v>647.3381407</v>
      </c>
      <c r="D59" s="275">
        <f>'Delta Esc'!E60+'UCR Spwn Esc'!E60+Subs_PU!E60+'Comm Catch'!E60+UCRSport!E60</f>
        <v>1305.15665</v>
      </c>
      <c r="E59" s="282">
        <f>'Delta Esc'!F61+'UCR Spwn Esc'!E61+Subs_PU!F61+'Comm Catch'!F61+UCRSport!F61</f>
        <v>66185.49601</v>
      </c>
      <c r="F59" s="275">
        <f>'Delta Esc'!G61+'UCR Spwn Esc'!F61+Subs_PU!G61+'Comm Catch'!G61+UCRSport!G61</f>
        <v>517994.303</v>
      </c>
      <c r="G59" s="136">
        <f>'Delta Esc'!H61+'UCR Spwn Esc'!G61+Subs_PU!H61+'Comm Catch'!H61+UCRSport!H61</f>
        <v>81.63560273</v>
      </c>
      <c r="H59" s="282">
        <f>'Delta Esc'!I62+'UCR Spwn Esc'!H62+Subs_PU!I62+'Comm Catch'!I62+UCRSport!I62</f>
        <v>721.8878923</v>
      </c>
      <c r="I59" s="275">
        <f>'Comm Catch'!J62+Subs_PU!J62+'UCR Spwn Esc'!I62+'Delta Esc'!J62+UCRSport!J62</f>
        <v>1780485.923</v>
      </c>
      <c r="J59" s="136">
        <f>'Delta Esc'!K62+'UCR Spwn Esc'!J62+Subs_PU!K62+'Comm Catch'!K62+UCRSport!K62</f>
        <v>83887.88507</v>
      </c>
      <c r="K59" s="282">
        <f>'Delta Esc'!L66+'UCR Spwn Esc'!K67+Subs_PU!L67+'Comm Catch'!L63+UCRSport!L67</f>
        <v>1725.719646</v>
      </c>
      <c r="L59" s="275">
        <f>'Delta Esc'!M66+'UCR Spwn Esc'!L67+Subs_PU!M67+'Comm Catch'!M63+UCRSport!M67</f>
        <v>51467.62318</v>
      </c>
      <c r="M59" s="275">
        <f>'Delta Esc'!N66+'UCR Spwn Esc'!M67+Subs_PU!N67+'Comm Catch'!N63+UCRSport!N67</f>
        <v>0</v>
      </c>
      <c r="N59" s="275">
        <f>'Delta Esc'!O67+'UCR Spwn Esc'!N68+Subs_PU!O68+'Comm Catch'!O64+UCRSport!O68</f>
        <v>0</v>
      </c>
      <c r="O59" s="275">
        <f>'Delta Esc'!P67+'UCR Spwn Esc'!O68+Subs_PU!P68+'Comm Catch'!P64+UCRSport!P68</f>
        <v>0</v>
      </c>
      <c r="P59" s="275">
        <f>'Delta Esc'!Q67+'UCR Spwn Esc'!P68+Subs_PU!Q68+'Comm Catch'!Q64+UCRSport!Q68</f>
        <v>0</v>
      </c>
      <c r="Q59" s="403">
        <f t="shared" si="1"/>
        <v>2504611.32</v>
      </c>
      <c r="R59" s="408">
        <v>2008.0</v>
      </c>
      <c r="S59" s="275"/>
      <c r="T59" s="139"/>
      <c r="U59" s="287">
        <f t="shared" si="2"/>
        <v>0.7446647233</v>
      </c>
      <c r="V59" s="3"/>
      <c r="W59" s="3"/>
      <c r="X59" s="3"/>
      <c r="Y59" s="3"/>
      <c r="Z59" s="3"/>
      <c r="AA59" s="3"/>
      <c r="AB59" s="3"/>
      <c r="AC59" s="3"/>
      <c r="AD59" s="3"/>
      <c r="AE59" s="3"/>
      <c r="AF59" s="3"/>
      <c r="AG59" s="3"/>
      <c r="AH59" s="3"/>
      <c r="AI59" s="3"/>
      <c r="AJ59" s="3"/>
    </row>
    <row r="60">
      <c r="A60" s="406">
        <v>2009.0</v>
      </c>
      <c r="B60" s="289">
        <f>'Delta Esc'!C60+'UCR Spwn Esc'!B60+Subs_PU!C60+'Comm Catch'!C60+UCRSport!C60</f>
        <v>21.13597436</v>
      </c>
      <c r="C60" s="275">
        <f>'Delta Esc'!D61+'UCR Spwn Esc'!D61+Subs_PU!D61+'Comm Catch'!D61+UCRSport!D61</f>
        <v>4431.666854</v>
      </c>
      <c r="D60" s="275">
        <f>'Delta Esc'!E61+'UCR Spwn Esc'!E61+Subs_PU!E61+'Comm Catch'!E61+UCRSport!E61</f>
        <v>2886.09355</v>
      </c>
      <c r="E60" s="282">
        <f>'Delta Esc'!F62+'UCR Spwn Esc'!E62+Subs_PU!F62+'Comm Catch'!F62+UCRSport!F62</f>
        <v>21812.54867</v>
      </c>
      <c r="F60" s="275">
        <f>'Delta Esc'!G62+'UCR Spwn Esc'!F62+Subs_PU!G62+'Comm Catch'!G62+UCRSport!G62</f>
        <v>720494.8305</v>
      </c>
      <c r="G60" s="136">
        <f>'Delta Esc'!H62+'UCR Spwn Esc'!G62+Subs_PU!H62+'Comm Catch'!H62+UCRSport!H62</f>
        <v>228.6364239</v>
      </c>
      <c r="H60" s="282">
        <f>'Delta Esc'!I66+'UCR Spwn Esc'!H67+Subs_PU!I67+'Comm Catch'!I63+UCRSport!I67</f>
        <v>446.805022</v>
      </c>
      <c r="I60" s="275">
        <f>'Comm Catch'!J63+Subs_PU!J67+'UCR Spwn Esc'!I67+'Delta Esc'!J66+UCRSport!J67</f>
        <v>1555865.616</v>
      </c>
      <c r="J60" s="136">
        <f>'Delta Esc'!K66+'UCR Spwn Esc'!J67+Subs_PU!K67+'Comm Catch'!K63+UCRSport!K67</f>
        <v>20277.36133</v>
      </c>
      <c r="K60" s="282">
        <f>'Delta Esc'!L67+'UCR Spwn Esc'!K68+Subs_PU!L68+'Comm Catch'!L64+UCRSport!L68</f>
        <v>10100.54</v>
      </c>
      <c r="L60" s="275">
        <f>'Delta Esc'!M67+'UCR Spwn Esc'!L68+Subs_PU!M68+'Comm Catch'!M64+UCRSport!M68</f>
        <v>149805.3295</v>
      </c>
      <c r="M60" s="275">
        <f>'Delta Esc'!N67+'UCR Spwn Esc'!M68+Subs_PU!N68+'Comm Catch'!N64+UCRSport!N68</f>
        <v>0</v>
      </c>
      <c r="N60" s="275">
        <f>'Delta Esc'!O68+'UCR Spwn Esc'!N69+Subs_PU!O69+'Comm Catch'!O65+UCRSport!O69</f>
        <v>222.3924216</v>
      </c>
      <c r="O60" s="275">
        <f>'Delta Esc'!P68+'UCR Spwn Esc'!O69+Subs_PU!P69+'Comm Catch'!P65+UCRSport!P69</f>
        <v>222.3924216</v>
      </c>
      <c r="P60" s="275" t="str">
        <f>'Delta Esc'!Q68+'UCR Spwn Esc'!P69+Subs_PU!Q69+'Comm Catch'!Q65+UCRSport!Q69</f>
        <v>#VALUE!</v>
      </c>
      <c r="Q60" s="403" t="str">
        <f t="shared" si="1"/>
        <v>#VALUE!</v>
      </c>
      <c r="R60" s="408">
        <v>2009.0</v>
      </c>
      <c r="S60" s="275"/>
      <c r="T60" s="139"/>
      <c r="U60" s="287" t="str">
        <f t="shared" si="2"/>
        <v>#VALUE!</v>
      </c>
      <c r="V60" s="3"/>
      <c r="W60" s="3"/>
      <c r="X60" s="3"/>
      <c r="Y60" s="3"/>
      <c r="Z60" s="3"/>
      <c r="AA60" s="3"/>
      <c r="AB60" s="3"/>
      <c r="AC60" s="3"/>
      <c r="AD60" s="3"/>
      <c r="AE60" s="3"/>
      <c r="AF60" s="3"/>
      <c r="AG60" s="3"/>
      <c r="AH60" s="3"/>
      <c r="AI60" s="3"/>
      <c r="AJ60" s="3"/>
    </row>
    <row r="61">
      <c r="A61" s="406">
        <v>2010.0</v>
      </c>
      <c r="B61" s="289">
        <f>'Delta Esc'!C61+'UCR Spwn Esc'!B61+Subs_PU!C61+'Comm Catch'!C61+UCRSport!C61</f>
        <v>0</v>
      </c>
      <c r="C61" s="275">
        <f>'Delta Esc'!D62+'UCR Spwn Esc'!D62+Subs_PU!D62+'Comm Catch'!D62+UCRSport!D62</f>
        <v>1448.622115</v>
      </c>
      <c r="D61" s="275">
        <f>'Delta Esc'!E62+'UCR Spwn Esc'!E62+Subs_PU!E62+'Comm Catch'!E62+UCRSport!E62</f>
        <v>1644.678962</v>
      </c>
      <c r="E61" s="282">
        <f>'Delta Esc'!F66+'UCR Spwn Esc'!E67+Subs_PU!F67+'Comm Catch'!F63+UCRSport!F67</f>
        <v>13374.93472</v>
      </c>
      <c r="F61" s="275">
        <f>'Delta Esc'!G66+'UCR Spwn Esc'!F67+Subs_PU!G67+'Comm Catch'!G63+UCRSport!G67</f>
        <v>418126.8706</v>
      </c>
      <c r="G61" s="136">
        <f>'Delta Esc'!H66+'UCR Spwn Esc'!G67+Subs_PU!H67+'Comm Catch'!H63+UCRSport!H67</f>
        <v>0</v>
      </c>
      <c r="H61" s="282">
        <f>'Delta Esc'!I67+'UCR Spwn Esc'!H68+Subs_PU!I68+'Comm Catch'!I64+UCRSport!I68</f>
        <v>1584.251106</v>
      </c>
      <c r="I61" s="275">
        <f>'Comm Catch'!J64+Subs_PU!J68+'UCR Spwn Esc'!I68+'Delta Esc'!J67+UCRSport!J68</f>
        <v>1129113.982</v>
      </c>
      <c r="J61" s="136">
        <f>'Delta Esc'!K67+'UCR Spwn Esc'!J68+Subs_PU!K68+'Comm Catch'!K64+UCRSport!K68</f>
        <v>15347.00809</v>
      </c>
      <c r="K61" s="282">
        <f>'Delta Esc'!L68+'UCR Spwn Esc'!K69+Subs_PU!L69+'Comm Catch'!L65+UCRSport!L69</f>
        <v>6978.187764</v>
      </c>
      <c r="L61" s="275">
        <f>'Delta Esc'!M68+'UCR Spwn Esc'!L69+Subs_PU!M69+'Comm Catch'!M65+UCRSport!M69</f>
        <v>39523.57568</v>
      </c>
      <c r="M61" s="275">
        <f>'Delta Esc'!N68+'UCR Spwn Esc'!M69+Subs_PU!N69+'Comm Catch'!N65+UCRSport!N69</f>
        <v>0</v>
      </c>
      <c r="N61" s="467"/>
      <c r="O61" s="467"/>
      <c r="P61" s="467"/>
      <c r="Q61" s="403">
        <f t="shared" si="1"/>
        <v>1627142.111</v>
      </c>
      <c r="R61" s="408">
        <v>2010.0</v>
      </c>
      <c r="S61" s="275"/>
      <c r="T61" s="139"/>
      <c r="U61" s="3"/>
      <c r="V61" s="3"/>
      <c r="W61" s="3"/>
      <c r="X61" s="3"/>
      <c r="Y61" s="3"/>
      <c r="Z61" s="3"/>
      <c r="AA61" s="3"/>
      <c r="AB61" s="3"/>
      <c r="AC61" s="3"/>
      <c r="AD61" s="3"/>
      <c r="AE61" s="3"/>
      <c r="AF61" s="3"/>
      <c r="AG61" s="3"/>
      <c r="AH61" s="3"/>
      <c r="AI61" s="3"/>
      <c r="AJ61" s="3"/>
    </row>
    <row r="62">
      <c r="A62" s="406">
        <v>2011.0</v>
      </c>
      <c r="B62" s="289">
        <f>'Delta Esc'!C62+'UCR Spwn Esc'!B62+Subs_PU!C62+'Comm Catch'!C62+UCRSport!C62</f>
        <v>0</v>
      </c>
      <c r="C62" s="275">
        <f>'Delta Esc'!D66+'UCR Spwn Esc'!D67+Subs_PU!D67+'Comm Catch'!D63+UCRSport!D67</f>
        <v>1942.443135</v>
      </c>
      <c r="D62" s="275">
        <f>'Delta Esc'!E66+'UCR Spwn Esc'!E67+Subs_PU!E67+'Comm Catch'!E63+UCRSport!E67</f>
        <v>712.6260064</v>
      </c>
      <c r="E62" s="282">
        <f>'Delta Esc'!F67+'UCR Spwn Esc'!E68+Subs_PU!F68+'Comm Catch'!F64+UCRSport!F68</f>
        <v>228417.0534</v>
      </c>
      <c r="F62" s="275">
        <f>'Delta Esc'!G67+'UCR Spwn Esc'!F68+Subs_PU!G68+'Comm Catch'!G64+UCRSport!G68</f>
        <v>226400.8943</v>
      </c>
      <c r="G62" s="136">
        <f>'Delta Esc'!H67+'UCR Spwn Esc'!G68+Subs_PU!H68+'Comm Catch'!H64+UCRSport!H68</f>
        <v>0</v>
      </c>
      <c r="H62" s="282">
        <f>'Delta Esc'!I68+'UCR Spwn Esc'!H69+Subs_PU!I69+'Comm Catch'!I65+UCRSport!I69</f>
        <v>243.9071356</v>
      </c>
      <c r="I62" s="275">
        <f>'Comm Catch'!J65+Subs_PU!J69+'UCR Spwn Esc'!I69+'Delta Esc'!J68+UCRSport!J69</f>
        <v>1053152.894</v>
      </c>
      <c r="J62" s="136">
        <f>'Delta Esc'!K68+'UCR Spwn Esc'!J69+Subs_PU!K69+'Comm Catch'!K65+UCRSport!K69</f>
        <v>5910.306412</v>
      </c>
      <c r="K62" s="467"/>
      <c r="L62" s="467"/>
      <c r="M62" s="467"/>
      <c r="N62" s="467"/>
      <c r="O62" s="467"/>
      <c r="P62" s="467"/>
      <c r="Q62" s="469"/>
      <c r="R62" s="408">
        <v>2011.0</v>
      </c>
      <c r="S62" s="275"/>
      <c r="T62" s="139"/>
      <c r="U62" s="3"/>
      <c r="V62" s="3"/>
      <c r="W62" s="3"/>
      <c r="X62" s="3"/>
      <c r="Y62" s="3"/>
      <c r="Z62" s="3"/>
      <c r="AA62" s="3"/>
      <c r="AB62" s="3"/>
      <c r="AC62" s="3"/>
      <c r="AD62" s="3"/>
      <c r="AE62" s="3"/>
      <c r="AF62" s="3"/>
      <c r="AG62" s="3"/>
      <c r="AH62" s="3"/>
      <c r="AI62" s="3"/>
      <c r="AJ62" s="3"/>
    </row>
    <row r="63">
      <c r="A63" s="406">
        <v>2012.0</v>
      </c>
      <c r="B63" s="289">
        <f>'Delta Esc'!C66+'UCR Spwn Esc'!B67+Subs_PU!C67+'Comm Catch'!C63+UCRSport!C67</f>
        <v>0</v>
      </c>
      <c r="C63" s="275">
        <f>'Delta Esc'!D67+'UCR Spwn Esc'!D68+Subs_PU!D68+'Comm Catch'!D64+UCRSport!D68</f>
        <v>2094.731277</v>
      </c>
      <c r="D63" s="275">
        <f>'Delta Esc'!E67+'UCR Spwn Esc'!E68+Subs_PU!E68+'Comm Catch'!E64+UCRSport!E68</f>
        <v>0</v>
      </c>
      <c r="E63" s="282">
        <f>'Delta Esc'!F68+'UCR Spwn Esc'!E69+Subs_PU!F69+'Comm Catch'!F65+UCRSport!F69</f>
        <v>47389.5397</v>
      </c>
      <c r="F63" s="275">
        <f>'Delta Esc'!G68+'UCR Spwn Esc'!F69+Subs_PU!G69+'Comm Catch'!G65+UCRSport!G69</f>
        <v>143785.3222</v>
      </c>
      <c r="G63" s="136">
        <f>'Delta Esc'!H68+'UCR Spwn Esc'!G69+Subs_PU!H69+'Comm Catch'!H65+UCRSport!H69</f>
        <v>13.07217926</v>
      </c>
      <c r="H63" s="467"/>
      <c r="I63" s="467"/>
      <c r="J63" s="467"/>
      <c r="K63" s="467"/>
      <c r="L63" s="467"/>
      <c r="M63" s="467"/>
      <c r="N63" s="467"/>
      <c r="O63" s="467"/>
      <c r="P63" s="467"/>
      <c r="Q63" s="469"/>
      <c r="R63" s="408">
        <v>2012.0</v>
      </c>
      <c r="S63" s="275"/>
      <c r="T63" s="139"/>
      <c r="U63" s="3"/>
      <c r="V63" s="3"/>
      <c r="W63" s="3"/>
      <c r="X63" s="3"/>
      <c r="Y63" s="3"/>
      <c r="Z63" s="3"/>
      <c r="AA63" s="3"/>
      <c r="AB63" s="3"/>
      <c r="AC63" s="3"/>
      <c r="AD63" s="3"/>
      <c r="AE63" s="3"/>
      <c r="AF63" s="3"/>
      <c r="AG63" s="3"/>
      <c r="AH63" s="3"/>
      <c r="AI63" s="3"/>
      <c r="AJ63" s="3"/>
    </row>
    <row r="64">
      <c r="A64" s="406">
        <v>2013.0</v>
      </c>
      <c r="B64" s="289">
        <f>'Delta Esc'!C67+'UCR Spwn Esc'!B68+Subs_PU!C68+'Comm Catch'!C64+UCRSport!C68</f>
        <v>0</v>
      </c>
      <c r="C64" s="275">
        <f>'Delta Esc'!D68+'UCR Spwn Esc'!D69+Subs_PU!D69+'Comm Catch'!D65+UCRSport!D69</f>
        <v>7649.438433</v>
      </c>
      <c r="D64" s="275">
        <f>'Delta Esc'!E68+'UCR Spwn Esc'!E69+Subs_PU!E69+'Comm Catch'!E65+UCRSport!E69</f>
        <v>674.3693837</v>
      </c>
      <c r="E64" s="467"/>
      <c r="F64" s="467"/>
      <c r="G64" s="467"/>
      <c r="H64" s="467"/>
      <c r="I64" s="467"/>
      <c r="J64" s="467"/>
      <c r="K64" s="467"/>
      <c r="L64" s="467"/>
      <c r="M64" s="467"/>
      <c r="N64" s="467"/>
      <c r="O64" s="467"/>
      <c r="P64" s="467"/>
      <c r="Q64" s="469"/>
      <c r="R64" s="408">
        <v>2013.0</v>
      </c>
      <c r="S64" s="275"/>
      <c r="T64" s="139"/>
      <c r="U64" s="3"/>
      <c r="V64" s="3"/>
      <c r="W64" s="3"/>
      <c r="X64" s="3"/>
      <c r="Y64" s="3"/>
      <c r="Z64" s="3"/>
      <c r="AA64" s="3"/>
      <c r="AB64" s="3"/>
      <c r="AC64" s="3"/>
      <c r="AD64" s="3"/>
      <c r="AE64" s="3"/>
      <c r="AF64" s="3"/>
      <c r="AG64" s="3"/>
      <c r="AH64" s="3"/>
      <c r="AI64" s="3"/>
      <c r="AJ64" s="3"/>
    </row>
    <row r="65">
      <c r="A65" s="406">
        <v>2014.0</v>
      </c>
      <c r="B65" s="275"/>
      <c r="C65" s="467"/>
      <c r="D65" s="467"/>
      <c r="E65" s="467"/>
      <c r="F65" s="467"/>
      <c r="G65" s="467"/>
      <c r="H65" s="467"/>
      <c r="I65" s="467"/>
      <c r="J65" s="467"/>
      <c r="K65" s="467"/>
      <c r="L65" s="467"/>
      <c r="M65" s="467"/>
      <c r="N65" s="467"/>
      <c r="O65" s="467"/>
      <c r="P65" s="467"/>
      <c r="Q65" s="469"/>
      <c r="R65" s="451"/>
      <c r="S65" s="275"/>
      <c r="T65" s="139"/>
      <c r="U65" s="3"/>
      <c r="V65" s="3"/>
      <c r="W65" s="3"/>
      <c r="X65" s="3"/>
      <c r="Y65" s="3"/>
      <c r="Z65" s="3"/>
      <c r="AA65" s="3"/>
      <c r="AB65" s="3"/>
      <c r="AC65" s="3"/>
      <c r="AD65" s="3"/>
      <c r="AE65" s="3"/>
      <c r="AF65" s="3"/>
      <c r="AG65" s="3"/>
      <c r="AH65" s="3"/>
      <c r="AI65" s="3"/>
      <c r="AJ65" s="3"/>
    </row>
    <row r="66">
      <c r="A66" s="3"/>
      <c r="B66" s="249"/>
      <c r="C66" s="249"/>
      <c r="D66" s="249"/>
      <c r="E66" s="249"/>
      <c r="F66" s="249"/>
      <c r="G66" s="249"/>
      <c r="H66" s="249"/>
      <c r="I66" s="249"/>
      <c r="J66" s="249"/>
      <c r="K66" s="249"/>
      <c r="L66" s="249"/>
      <c r="M66" s="249"/>
      <c r="N66" s="249"/>
      <c r="O66" s="249"/>
      <c r="P66" s="249"/>
      <c r="Q66" s="249"/>
      <c r="R66" s="3"/>
      <c r="S66" s="3"/>
      <c r="T66" s="3"/>
      <c r="U66" s="3"/>
      <c r="V66" s="3"/>
      <c r="W66" s="3"/>
      <c r="X66" s="3"/>
      <c r="Y66" s="3"/>
      <c r="Z66" s="3"/>
      <c r="AA66" s="3"/>
      <c r="AB66" s="3"/>
      <c r="AC66" s="3"/>
      <c r="AD66" s="3"/>
      <c r="AE66" s="3"/>
      <c r="AF66" s="3"/>
      <c r="AG66" s="3"/>
      <c r="AH66" s="3"/>
      <c r="AI66" s="3"/>
      <c r="AJ66" s="3"/>
    </row>
    <row r="67">
      <c r="A67" s="3"/>
      <c r="B67" s="266" t="s">
        <v>152</v>
      </c>
      <c r="C67" s="266" t="s">
        <v>153</v>
      </c>
      <c r="D67" s="266" t="s">
        <v>154</v>
      </c>
      <c r="E67" s="266" t="s">
        <v>155</v>
      </c>
      <c r="F67" s="266" t="s">
        <v>156</v>
      </c>
      <c r="G67" s="266" t="s">
        <v>157</v>
      </c>
      <c r="H67" s="266" t="s">
        <v>158</v>
      </c>
      <c r="I67" s="266" t="s">
        <v>159</v>
      </c>
      <c r="J67" s="266" t="s">
        <v>160</v>
      </c>
      <c r="K67" s="266" t="s">
        <v>161</v>
      </c>
      <c r="L67" s="266" t="s">
        <v>162</v>
      </c>
      <c r="M67" s="266" t="s">
        <v>163</v>
      </c>
      <c r="N67" s="266" t="s">
        <v>164</v>
      </c>
      <c r="O67" s="266" t="s">
        <v>165</v>
      </c>
      <c r="P67" s="266" t="s">
        <v>166</v>
      </c>
      <c r="Q67" s="470" t="s">
        <v>121</v>
      </c>
      <c r="R67" s="3"/>
      <c r="S67" s="3"/>
      <c r="T67" s="3"/>
      <c r="U67" s="3"/>
      <c r="V67" s="3"/>
      <c r="W67" s="3"/>
      <c r="X67" s="3"/>
      <c r="Y67" s="3"/>
      <c r="Z67" s="3"/>
      <c r="AA67" s="3"/>
      <c r="AB67" s="3"/>
      <c r="AC67" s="3"/>
      <c r="AD67" s="3"/>
      <c r="AE67" s="3"/>
      <c r="AF67" s="3"/>
      <c r="AG67" s="3"/>
      <c r="AH67" s="3"/>
      <c r="AI67" s="3"/>
      <c r="AJ67" s="3"/>
    </row>
    <row r="68">
      <c r="A68" s="3"/>
      <c r="B68" s="471">
        <f t="shared" ref="B68:Q68" si="3">SUM(B12:B66)</f>
        <v>7645.217662</v>
      </c>
      <c r="C68" s="471">
        <f t="shared" si="3"/>
        <v>548011.6111</v>
      </c>
      <c r="D68" s="471">
        <f t="shared" si="3"/>
        <v>871418.9835</v>
      </c>
      <c r="E68" s="471">
        <f t="shared" si="3"/>
        <v>4495454.612</v>
      </c>
      <c r="F68" s="471">
        <f t="shared" si="3"/>
        <v>14320791.77</v>
      </c>
      <c r="G68" s="471">
        <f t="shared" si="3"/>
        <v>13677.20356</v>
      </c>
      <c r="H68" s="471">
        <f t="shared" si="3"/>
        <v>51148.01053</v>
      </c>
      <c r="I68" s="471">
        <f t="shared" si="3"/>
        <v>60800323.13</v>
      </c>
      <c r="J68" s="471">
        <f t="shared" si="3"/>
        <v>1314730.91</v>
      </c>
      <c r="K68" s="471">
        <f t="shared" si="3"/>
        <v>357535.2336</v>
      </c>
      <c r="L68" s="471">
        <f t="shared" si="3"/>
        <v>5581950.085</v>
      </c>
      <c r="M68" s="471">
        <f t="shared" si="3"/>
        <v>1877.018141</v>
      </c>
      <c r="N68" s="471">
        <f t="shared" si="3"/>
        <v>4035.800501</v>
      </c>
      <c r="O68" s="471">
        <f t="shared" si="3"/>
        <v>22712.33758</v>
      </c>
      <c r="P68" s="471" t="str">
        <f t="shared" si="3"/>
        <v>#VALUE!</v>
      </c>
      <c r="Q68" s="471" t="str">
        <f t="shared" si="3"/>
        <v>#VALUE!</v>
      </c>
      <c r="R68" s="9"/>
      <c r="S68" s="3"/>
      <c r="T68" s="3"/>
      <c r="U68" s="472">
        <f>AVERAGE(U12:U56)</f>
        <v>0.7066643098</v>
      </c>
      <c r="V68" s="3"/>
      <c r="W68" s="3"/>
      <c r="X68" s="3"/>
      <c r="Y68" s="3"/>
      <c r="Z68" s="3"/>
      <c r="AA68" s="3"/>
      <c r="AB68" s="3"/>
      <c r="AC68" s="3"/>
      <c r="AD68" s="3"/>
      <c r="AE68" s="3"/>
      <c r="AF68" s="3"/>
      <c r="AG68" s="3"/>
      <c r="AH68" s="3"/>
      <c r="AI68" s="3"/>
      <c r="AJ68" s="3"/>
    </row>
    <row r="69">
      <c r="A69" s="3"/>
      <c r="B69" s="473" t="str">
        <f t="shared" ref="B69:Q69" si="4">B68/$Q68</f>
        <v>#VALUE!</v>
      </c>
      <c r="C69" s="473" t="str">
        <f t="shared" si="4"/>
        <v>#VALUE!</v>
      </c>
      <c r="D69" s="473" t="str">
        <f t="shared" si="4"/>
        <v>#VALUE!</v>
      </c>
      <c r="E69" s="473" t="str">
        <f t="shared" si="4"/>
        <v>#VALUE!</v>
      </c>
      <c r="F69" s="473" t="str">
        <f t="shared" si="4"/>
        <v>#VALUE!</v>
      </c>
      <c r="G69" s="473" t="str">
        <f t="shared" si="4"/>
        <v>#VALUE!</v>
      </c>
      <c r="H69" s="473" t="str">
        <f t="shared" si="4"/>
        <v>#VALUE!</v>
      </c>
      <c r="I69" s="473" t="str">
        <f t="shared" si="4"/>
        <v>#VALUE!</v>
      </c>
      <c r="J69" s="473" t="str">
        <f t="shared" si="4"/>
        <v>#VALUE!</v>
      </c>
      <c r="K69" s="473" t="str">
        <f t="shared" si="4"/>
        <v>#VALUE!</v>
      </c>
      <c r="L69" s="473" t="str">
        <f t="shared" si="4"/>
        <v>#VALUE!</v>
      </c>
      <c r="M69" s="473" t="str">
        <f t="shared" si="4"/>
        <v>#VALUE!</v>
      </c>
      <c r="N69" s="473" t="str">
        <f t="shared" si="4"/>
        <v>#VALUE!</v>
      </c>
      <c r="O69" s="473" t="str">
        <f t="shared" si="4"/>
        <v>#VALUE!</v>
      </c>
      <c r="P69" s="473" t="str">
        <f t="shared" si="4"/>
        <v>#VALUE!</v>
      </c>
      <c r="Q69" s="473" t="str">
        <f t="shared" si="4"/>
        <v>#VALUE!</v>
      </c>
      <c r="R69" s="3"/>
      <c r="S69" s="3"/>
      <c r="T69" s="3"/>
      <c r="U69" s="194">
        <f>STDEV(U12:U54)</f>
        <v>0.07721022709</v>
      </c>
      <c r="V69" s="3"/>
      <c r="W69" s="3"/>
      <c r="X69" s="3"/>
      <c r="Y69" s="3"/>
      <c r="Z69" s="3"/>
      <c r="AA69" s="3"/>
      <c r="AB69" s="3"/>
      <c r="AC69" s="3"/>
      <c r="AD69" s="3"/>
      <c r="AE69" s="3"/>
      <c r="AF69" s="3"/>
      <c r="AG69" s="3"/>
      <c r="AH69" s="3"/>
      <c r="AI69" s="3"/>
      <c r="AJ69" s="3"/>
    </row>
    <row r="70">
      <c r="A70" s="3"/>
      <c r="B70" s="249"/>
      <c r="C70" s="249"/>
      <c r="D70" s="249">
        <v>6.0</v>
      </c>
      <c r="E70" s="249">
        <v>4.0</v>
      </c>
      <c r="F70" s="249">
        <v>3.0</v>
      </c>
      <c r="G70" s="249"/>
      <c r="H70" s="249"/>
      <c r="I70" s="249">
        <v>1.0</v>
      </c>
      <c r="J70" s="249">
        <v>5.0</v>
      </c>
      <c r="K70" s="249"/>
      <c r="L70" s="249">
        <v>2.0</v>
      </c>
      <c r="M70" s="249"/>
      <c r="N70" s="249"/>
      <c r="O70" s="249"/>
      <c r="P70" s="249"/>
      <c r="Q70" s="249"/>
      <c r="R70" s="3"/>
      <c r="S70" s="3"/>
      <c r="T70" s="3"/>
      <c r="U70" s="472">
        <f>U68-U69*1.96</f>
        <v>0.5553322647</v>
      </c>
      <c r="V70" s="3"/>
      <c r="W70" s="3"/>
      <c r="X70" s="3"/>
      <c r="Y70" s="3"/>
      <c r="Z70" s="3"/>
      <c r="AA70" s="3"/>
      <c r="AB70" s="3"/>
      <c r="AC70" s="3"/>
      <c r="AD70" s="3"/>
      <c r="AE70" s="3"/>
      <c r="AF70" s="3"/>
      <c r="AG70" s="3"/>
      <c r="AH70" s="3"/>
      <c r="AI70" s="3"/>
      <c r="AJ70" s="3"/>
    </row>
    <row r="71">
      <c r="A71" s="3"/>
      <c r="B71" s="249"/>
      <c r="C71" s="249"/>
      <c r="D71" s="249"/>
      <c r="E71" s="249"/>
      <c r="F71" s="249"/>
      <c r="G71" s="249"/>
      <c r="H71" s="249"/>
      <c r="I71" s="474"/>
      <c r="J71" s="249"/>
      <c r="K71" s="249"/>
      <c r="L71" s="249"/>
      <c r="M71" s="249"/>
      <c r="N71" s="249"/>
      <c r="O71" s="249"/>
      <c r="P71" s="249"/>
      <c r="Q71" s="249"/>
      <c r="R71" s="3"/>
      <c r="S71" s="3"/>
      <c r="T71" s="3"/>
      <c r="U71" s="472">
        <f>U68+U69*1.96</f>
        <v>0.8579963549</v>
      </c>
      <c r="V71" s="3"/>
      <c r="W71" s="3"/>
      <c r="X71" s="3"/>
      <c r="Y71" s="3"/>
      <c r="Z71" s="3"/>
      <c r="AA71" s="3"/>
      <c r="AB71" s="3"/>
      <c r="AC71" s="3"/>
      <c r="AD71" s="3"/>
      <c r="AE71" s="3"/>
      <c r="AF71" s="3"/>
      <c r="AG71" s="3"/>
      <c r="AH71" s="3"/>
      <c r="AI71" s="3"/>
      <c r="AJ71" s="3"/>
    </row>
    <row r="72">
      <c r="A72" s="3"/>
      <c r="B72" s="249"/>
      <c r="C72" s="249"/>
      <c r="D72" s="249" t="s">
        <v>264</v>
      </c>
      <c r="E72" s="249"/>
      <c r="F72" s="249"/>
      <c r="G72" s="473" t="str">
        <f>SUM(D69:F69)+I69+J69+L69</f>
        <v>#VALUE!</v>
      </c>
      <c r="H72" s="249"/>
      <c r="I72" s="249"/>
      <c r="J72" s="249"/>
      <c r="K72" s="249"/>
      <c r="L72" s="249"/>
      <c r="M72" s="249"/>
      <c r="N72" s="249"/>
      <c r="O72" s="249"/>
      <c r="P72" s="475" t="s">
        <v>265</v>
      </c>
      <c r="Q72" s="275">
        <f>AVERAGE(Q12:Q57)</f>
        <v>1665524.604</v>
      </c>
      <c r="R72" s="3"/>
      <c r="S72" s="275"/>
      <c r="T72" s="3"/>
      <c r="U72" s="3"/>
      <c r="V72" s="3"/>
      <c r="W72" s="3"/>
      <c r="X72" s="3"/>
      <c r="Y72" s="3"/>
      <c r="Z72" s="3"/>
      <c r="AA72" s="3"/>
      <c r="AB72" s="3"/>
      <c r="AC72" s="3"/>
      <c r="AD72" s="3"/>
      <c r="AE72" s="3"/>
      <c r="AF72" s="3"/>
      <c r="AG72" s="3"/>
      <c r="AH72" s="3"/>
      <c r="AI72" s="3"/>
      <c r="AJ72" s="3"/>
    </row>
    <row r="73">
      <c r="A73" s="3"/>
      <c r="B73" s="249"/>
      <c r="C73" s="249"/>
      <c r="D73" s="249" t="s">
        <v>266</v>
      </c>
      <c r="E73" s="249"/>
      <c r="F73" s="249"/>
      <c r="G73" s="473" t="str">
        <f>1-G72</f>
        <v>#VALUE!</v>
      </c>
      <c r="H73" s="249"/>
      <c r="I73" s="249"/>
      <c r="J73" s="249"/>
      <c r="K73" s="249"/>
      <c r="L73" s="249"/>
      <c r="M73" s="249"/>
      <c r="N73" s="249"/>
      <c r="O73" s="249"/>
      <c r="P73" s="475" t="s">
        <v>267</v>
      </c>
      <c r="Q73" s="275">
        <f>AVERAGE(Q29:Q47)</f>
        <v>2026560.893</v>
      </c>
      <c r="R73" s="3"/>
      <c r="S73" s="275"/>
      <c r="T73" s="3"/>
      <c r="U73" s="3"/>
      <c r="V73" s="3"/>
      <c r="W73" s="3"/>
      <c r="X73" s="3"/>
      <c r="Y73" s="3"/>
      <c r="Z73" s="3"/>
      <c r="AA73" s="3"/>
      <c r="AB73" s="3"/>
      <c r="AC73" s="3"/>
      <c r="AD73" s="3"/>
      <c r="AE73" s="3"/>
      <c r="AF73" s="3"/>
      <c r="AG73" s="3"/>
      <c r="AH73" s="3"/>
      <c r="AI73" s="3"/>
      <c r="AJ73" s="3"/>
    </row>
    <row r="74">
      <c r="A74" s="3"/>
      <c r="B74" s="3"/>
      <c r="C74" s="3"/>
      <c r="D74" s="3"/>
      <c r="E74" s="3"/>
      <c r="F74" s="3"/>
      <c r="G74" s="436"/>
      <c r="H74" s="3"/>
      <c r="I74" s="3"/>
      <c r="J74" s="3"/>
      <c r="K74" s="3"/>
      <c r="L74" s="3"/>
      <c r="M74" s="3"/>
      <c r="N74" s="3"/>
      <c r="O74" s="3"/>
      <c r="P74" s="3"/>
      <c r="Q74" s="249"/>
      <c r="R74" s="3"/>
      <c r="S74" s="3"/>
      <c r="T74" s="3"/>
      <c r="U74" s="3"/>
      <c r="V74" s="3"/>
      <c r="W74" s="3"/>
      <c r="X74" s="3"/>
      <c r="Y74" s="3"/>
      <c r="Z74" s="3"/>
      <c r="AA74" s="3"/>
      <c r="AB74" s="3"/>
      <c r="AC74" s="3"/>
      <c r="AD74" s="3"/>
      <c r="AE74" s="3"/>
      <c r="AF74" s="3"/>
      <c r="AG74" s="3"/>
      <c r="AH74" s="3"/>
      <c r="AI74" s="3"/>
      <c r="AJ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row>
    <row r="76">
      <c r="A76" s="3"/>
      <c r="B76" s="3"/>
      <c r="C76" s="3"/>
      <c r="D76" s="3"/>
      <c r="E76" s="3"/>
      <c r="F76" s="3"/>
      <c r="G76" s="3"/>
      <c r="H76" s="3"/>
      <c r="I76" s="3"/>
      <c r="J76" s="3"/>
      <c r="K76" s="3"/>
      <c r="L76" s="3"/>
      <c r="M76" s="3"/>
      <c r="N76" s="3"/>
      <c r="O76" s="3"/>
      <c r="P76" s="3"/>
      <c r="Q76" s="249"/>
      <c r="R76" s="3"/>
      <c r="S76" s="3"/>
      <c r="T76" s="3"/>
      <c r="U76" s="3"/>
      <c r="V76" s="3"/>
      <c r="W76" s="3"/>
      <c r="X76" s="3"/>
      <c r="Y76" s="3"/>
      <c r="Z76" s="3"/>
      <c r="AA76" s="3"/>
      <c r="AB76" s="3"/>
      <c r="AC76" s="3"/>
      <c r="AD76" s="3"/>
      <c r="AE76" s="3"/>
      <c r="AF76" s="3"/>
      <c r="AG76" s="3"/>
      <c r="AH76" s="3"/>
      <c r="AI76" s="3"/>
      <c r="AJ76" s="3"/>
    </row>
    <row r="77">
      <c r="A77" s="3"/>
      <c r="B77" s="3"/>
      <c r="C77" s="3"/>
      <c r="D77" s="3"/>
      <c r="E77" s="3"/>
      <c r="F77" s="3"/>
      <c r="G77" s="3"/>
      <c r="H77" s="3"/>
      <c r="I77" s="3"/>
      <c r="J77" s="3"/>
      <c r="K77" s="3"/>
      <c r="L77" s="3"/>
      <c r="M77" s="3"/>
      <c r="N77" s="3"/>
      <c r="O77" s="3"/>
      <c r="P77" s="3"/>
      <c r="Q77" s="249"/>
      <c r="R77" s="3"/>
      <c r="S77" s="3"/>
      <c r="T77" s="3"/>
      <c r="U77" s="3"/>
      <c r="V77" s="3"/>
      <c r="W77" s="3"/>
      <c r="X77" s="3"/>
      <c r="Y77" s="3"/>
      <c r="Z77" s="3"/>
      <c r="AA77" s="3"/>
      <c r="AB77" s="3"/>
      <c r="AC77" s="3"/>
      <c r="AD77" s="3"/>
      <c r="AE77" s="3"/>
      <c r="AF77" s="3"/>
      <c r="AG77" s="3"/>
      <c r="AH77" s="3"/>
      <c r="AI77" s="3"/>
      <c r="AJ77" s="3"/>
    </row>
    <row r="78">
      <c r="A78" s="3"/>
      <c r="B78" s="3"/>
      <c r="C78" s="3"/>
      <c r="D78" s="3"/>
      <c r="E78" s="3"/>
      <c r="F78" s="3"/>
      <c r="G78" s="3"/>
      <c r="H78" s="3"/>
      <c r="I78" s="3"/>
      <c r="J78" s="3"/>
      <c r="K78" s="3"/>
      <c r="L78" s="3"/>
      <c r="M78" s="3"/>
      <c r="N78" s="3"/>
      <c r="O78" s="3"/>
      <c r="P78" s="3"/>
      <c r="Q78" s="249"/>
      <c r="R78" s="3"/>
      <c r="S78" s="3"/>
      <c r="T78" s="3"/>
      <c r="U78" s="3"/>
      <c r="V78" s="3"/>
      <c r="W78" s="3"/>
      <c r="X78" s="3"/>
      <c r="Y78" s="3"/>
      <c r="Z78" s="3"/>
      <c r="AA78" s="3"/>
      <c r="AB78" s="3"/>
      <c r="AC78" s="3"/>
      <c r="AD78" s="3"/>
      <c r="AE78" s="3"/>
      <c r="AF78" s="3"/>
      <c r="AG78" s="3"/>
      <c r="AH78" s="3"/>
      <c r="AI78" s="3"/>
      <c r="AJ78" s="3"/>
    </row>
    <row r="79">
      <c r="A79" s="3"/>
      <c r="B79" s="3"/>
      <c r="C79" s="3"/>
      <c r="D79" s="3"/>
      <c r="E79" s="3"/>
      <c r="F79" s="3"/>
      <c r="G79" s="3"/>
      <c r="H79" s="3"/>
      <c r="I79" s="3"/>
      <c r="J79" s="3"/>
      <c r="K79" s="3"/>
      <c r="L79" s="3"/>
      <c r="M79" s="3"/>
      <c r="N79" s="3"/>
      <c r="O79" s="3"/>
      <c r="P79" s="3"/>
      <c r="Q79" s="249"/>
      <c r="R79" s="3"/>
      <c r="S79" s="3"/>
      <c r="T79" s="3"/>
      <c r="U79" s="3"/>
      <c r="V79" s="3"/>
      <c r="W79" s="3"/>
      <c r="X79" s="3"/>
      <c r="Y79" s="3"/>
      <c r="Z79" s="3"/>
      <c r="AA79" s="3"/>
      <c r="AB79" s="3"/>
      <c r="AC79" s="3"/>
      <c r="AD79" s="3"/>
      <c r="AE79" s="3"/>
      <c r="AF79" s="3"/>
      <c r="AG79" s="3"/>
      <c r="AH79" s="3"/>
      <c r="AI79" s="3"/>
      <c r="AJ79" s="3"/>
    </row>
    <row r="80">
      <c r="A80" s="3"/>
      <c r="B80" s="3"/>
      <c r="C80" s="3"/>
      <c r="D80" s="3"/>
      <c r="E80" s="3"/>
      <c r="F80" s="3"/>
      <c r="G80" s="3"/>
      <c r="H80" s="3"/>
      <c r="I80" s="3"/>
      <c r="J80" s="3"/>
      <c r="K80" s="3"/>
      <c r="L80" s="3"/>
      <c r="M80" s="3"/>
      <c r="N80" s="3"/>
      <c r="O80" s="3"/>
      <c r="P80" s="3"/>
      <c r="Q80" s="249"/>
      <c r="R80" s="3"/>
      <c r="S80" s="3"/>
      <c r="T80" s="3"/>
      <c r="U80" s="3"/>
      <c r="V80" s="3"/>
      <c r="W80" s="3"/>
      <c r="X80" s="3"/>
      <c r="Y80" s="3"/>
      <c r="Z80" s="3"/>
      <c r="AA80" s="3"/>
      <c r="AB80" s="3"/>
      <c r="AC80" s="3"/>
      <c r="AD80" s="3"/>
      <c r="AE80" s="3"/>
      <c r="AF80" s="3"/>
      <c r="AG80" s="3"/>
      <c r="AH80" s="3"/>
      <c r="AI80" s="3"/>
      <c r="AJ80" s="3"/>
    </row>
    <row r="81">
      <c r="A81" s="3"/>
      <c r="B81" s="3"/>
      <c r="C81" s="3"/>
      <c r="D81" s="3"/>
      <c r="E81" s="3"/>
      <c r="F81" s="3"/>
      <c r="G81" s="3"/>
      <c r="H81" s="3"/>
      <c r="I81" s="3"/>
      <c r="J81" s="3"/>
      <c r="K81" s="3"/>
      <c r="L81" s="3"/>
      <c r="M81" s="3"/>
      <c r="N81" s="3"/>
      <c r="O81" s="3"/>
      <c r="P81" s="3"/>
      <c r="Q81" s="249"/>
      <c r="R81" s="3"/>
      <c r="S81" s="3"/>
      <c r="T81" s="3"/>
      <c r="U81" s="3"/>
      <c r="V81" s="3"/>
      <c r="W81" s="3"/>
      <c r="X81" s="3"/>
      <c r="Y81" s="3"/>
      <c r="Z81" s="3"/>
      <c r="AA81" s="3"/>
      <c r="AB81" s="3"/>
      <c r="AC81" s="3"/>
      <c r="AD81" s="3"/>
      <c r="AE81" s="3"/>
      <c r="AF81" s="3"/>
      <c r="AG81" s="3"/>
      <c r="AH81" s="3"/>
      <c r="AI81" s="3"/>
      <c r="AJ81" s="3"/>
    </row>
    <row r="82">
      <c r="A82" s="3"/>
      <c r="B82" s="3"/>
      <c r="C82" s="3"/>
      <c r="D82" s="3"/>
      <c r="E82" s="3"/>
      <c r="F82" s="3"/>
      <c r="G82" s="3"/>
      <c r="H82" s="3"/>
      <c r="I82" s="3"/>
      <c r="J82" s="3"/>
      <c r="K82" s="3"/>
      <c r="L82" s="3"/>
      <c r="M82" s="3"/>
      <c r="N82" s="3"/>
      <c r="O82" s="3"/>
      <c r="P82" s="3"/>
      <c r="Q82" s="249"/>
      <c r="R82" s="3"/>
      <c r="S82" s="3"/>
      <c r="T82" s="3"/>
      <c r="U82" s="3"/>
      <c r="V82" s="3"/>
      <c r="W82" s="3"/>
      <c r="X82" s="3"/>
      <c r="Y82" s="3"/>
      <c r="Z82" s="3"/>
      <c r="AA82" s="3"/>
      <c r="AB82" s="3"/>
      <c r="AC82" s="3"/>
      <c r="AD82" s="3"/>
      <c r="AE82" s="3"/>
      <c r="AF82" s="3"/>
      <c r="AG82" s="3"/>
      <c r="AH82" s="3"/>
      <c r="AI82" s="3"/>
      <c r="AJ82" s="3"/>
    </row>
    <row r="83">
      <c r="A83" s="3"/>
      <c r="B83" s="3"/>
      <c r="C83" s="3"/>
      <c r="D83" s="3"/>
      <c r="E83" s="3"/>
      <c r="F83" s="3"/>
      <c r="G83" s="3"/>
      <c r="H83" s="3"/>
      <c r="I83" s="3"/>
      <c r="J83" s="3"/>
      <c r="K83" s="3"/>
      <c r="L83" s="3"/>
      <c r="M83" s="3"/>
      <c r="N83" s="3"/>
      <c r="O83" s="3"/>
      <c r="P83" s="3"/>
      <c r="Q83" s="249"/>
      <c r="R83" s="3"/>
      <c r="S83" s="3"/>
      <c r="T83" s="3"/>
      <c r="U83" s="3"/>
      <c r="V83" s="3"/>
      <c r="W83" s="3"/>
      <c r="X83" s="3"/>
      <c r="Y83" s="3"/>
      <c r="Z83" s="3"/>
      <c r="AA83" s="3"/>
      <c r="AB83" s="3"/>
      <c r="AC83" s="3"/>
      <c r="AD83" s="3"/>
      <c r="AE83" s="3"/>
      <c r="AF83" s="3"/>
      <c r="AG83" s="3"/>
      <c r="AH83" s="3"/>
      <c r="AI83" s="3"/>
      <c r="AJ83" s="3"/>
    </row>
    <row r="84">
      <c r="A84" s="3"/>
      <c r="B84" s="3"/>
      <c r="C84" s="3"/>
      <c r="D84" s="3"/>
      <c r="E84" s="3"/>
      <c r="F84" s="3"/>
      <c r="G84" s="3"/>
      <c r="H84" s="3"/>
      <c r="I84" s="3"/>
      <c r="J84" s="3"/>
      <c r="K84" s="3"/>
      <c r="L84" s="3"/>
      <c r="M84" s="3"/>
      <c r="N84" s="3"/>
      <c r="O84" s="3"/>
      <c r="P84" s="3"/>
      <c r="Q84" s="249"/>
      <c r="R84" s="3"/>
      <c r="S84" s="3"/>
      <c r="T84" s="3"/>
      <c r="U84" s="3"/>
      <c r="V84" s="3"/>
      <c r="W84" s="3"/>
      <c r="X84" s="3"/>
      <c r="Y84" s="3"/>
      <c r="Z84" s="3"/>
      <c r="AA84" s="3"/>
      <c r="AB84" s="3"/>
      <c r="AC84" s="3"/>
      <c r="AD84" s="3"/>
      <c r="AE84" s="3"/>
      <c r="AF84" s="3"/>
      <c r="AG84" s="3"/>
      <c r="AH84" s="3"/>
      <c r="AI84" s="3"/>
      <c r="AJ84" s="3"/>
    </row>
    <row r="85">
      <c r="A85" s="3"/>
      <c r="B85" s="3"/>
      <c r="C85" s="3"/>
      <c r="D85" s="3"/>
      <c r="E85" s="3"/>
      <c r="F85" s="3"/>
      <c r="G85" s="3"/>
      <c r="H85" s="3"/>
      <c r="I85" s="3"/>
      <c r="J85" s="3"/>
      <c r="K85" s="3"/>
      <c r="L85" s="3"/>
      <c r="M85" s="3"/>
      <c r="N85" s="3"/>
      <c r="O85" s="3"/>
      <c r="P85" s="3"/>
      <c r="Q85" s="249"/>
      <c r="R85" s="3"/>
      <c r="S85" s="3"/>
      <c r="T85" s="3"/>
      <c r="U85" s="3"/>
      <c r="V85" s="3"/>
      <c r="W85" s="3"/>
      <c r="X85" s="3"/>
      <c r="Y85" s="3"/>
      <c r="Z85" s="3"/>
      <c r="AA85" s="3"/>
      <c r="AB85" s="3"/>
      <c r="AC85" s="3"/>
      <c r="AD85" s="3"/>
      <c r="AE85" s="3"/>
      <c r="AF85" s="3"/>
      <c r="AG85" s="3"/>
      <c r="AH85" s="3"/>
      <c r="AI85" s="3"/>
      <c r="AJ85" s="3"/>
    </row>
    <row r="86">
      <c r="A86" s="3"/>
      <c r="B86" s="3"/>
      <c r="C86" s="3"/>
      <c r="D86" s="3"/>
      <c r="E86" s="3"/>
      <c r="F86" s="3"/>
      <c r="G86" s="3"/>
      <c r="H86" s="3"/>
      <c r="I86" s="3"/>
      <c r="J86" s="3"/>
      <c r="K86" s="3"/>
      <c r="L86" s="3"/>
      <c r="M86" s="3"/>
      <c r="N86" s="3"/>
      <c r="O86" s="3"/>
      <c r="P86" s="3"/>
      <c r="Q86" s="249"/>
      <c r="R86" s="3"/>
      <c r="S86" s="3"/>
      <c r="T86" s="3"/>
      <c r="U86" s="3"/>
      <c r="V86" s="3"/>
      <c r="W86" s="3"/>
      <c r="X86" s="3"/>
      <c r="Y86" s="3"/>
      <c r="Z86" s="3"/>
      <c r="AA86" s="3"/>
      <c r="AB86" s="3"/>
      <c r="AC86" s="3"/>
      <c r="AD86" s="3"/>
      <c r="AE86" s="3"/>
      <c r="AF86" s="3"/>
      <c r="AG86" s="3"/>
      <c r="AH86" s="3"/>
      <c r="AI86" s="3"/>
      <c r="AJ86" s="3"/>
    </row>
    <row r="87">
      <c r="A87" s="3"/>
      <c r="B87" s="3"/>
      <c r="C87" s="3"/>
      <c r="D87" s="3"/>
      <c r="E87" s="3"/>
      <c r="F87" s="3"/>
      <c r="G87" s="3"/>
      <c r="H87" s="3"/>
      <c r="I87" s="3"/>
      <c r="J87" s="3"/>
      <c r="K87" s="3"/>
      <c r="L87" s="3"/>
      <c r="M87" s="3"/>
      <c r="N87" s="3"/>
      <c r="O87" s="3"/>
      <c r="P87" s="3"/>
      <c r="Q87" s="249"/>
      <c r="R87" s="3"/>
      <c r="S87" s="3"/>
      <c r="T87" s="3"/>
      <c r="U87" s="3"/>
      <c r="V87" s="3"/>
      <c r="W87" s="3"/>
      <c r="X87" s="3"/>
      <c r="Y87" s="3"/>
      <c r="Z87" s="3"/>
      <c r="AA87" s="3"/>
      <c r="AB87" s="3"/>
      <c r="AC87" s="3"/>
      <c r="AD87" s="3"/>
      <c r="AE87" s="3"/>
      <c r="AF87" s="3"/>
      <c r="AG87" s="3"/>
      <c r="AH87" s="3"/>
      <c r="AI87" s="3"/>
      <c r="AJ87" s="3"/>
    </row>
    <row r="88">
      <c r="A88" s="3"/>
      <c r="B88" s="3"/>
      <c r="C88" s="3"/>
      <c r="D88" s="3"/>
      <c r="E88" s="3"/>
      <c r="F88" s="3"/>
      <c r="G88" s="3"/>
      <c r="H88" s="3"/>
      <c r="I88" s="3"/>
      <c r="J88" s="3"/>
      <c r="K88" s="3"/>
      <c r="L88" s="3"/>
      <c r="M88" s="3"/>
      <c r="N88" s="3"/>
      <c r="O88" s="3"/>
      <c r="P88" s="3"/>
      <c r="Q88" s="249"/>
      <c r="R88" s="3"/>
      <c r="S88" s="3"/>
      <c r="T88" s="3"/>
      <c r="U88" s="3"/>
      <c r="V88" s="3"/>
      <c r="W88" s="3"/>
      <c r="X88" s="3"/>
      <c r="Y88" s="3"/>
      <c r="Z88" s="3"/>
      <c r="AA88" s="3"/>
      <c r="AB88" s="3"/>
      <c r="AC88" s="3"/>
      <c r="AD88" s="3"/>
      <c r="AE88" s="3"/>
      <c r="AF88" s="3"/>
      <c r="AG88" s="3"/>
      <c r="AH88" s="3"/>
      <c r="AI88" s="3"/>
      <c r="AJ88" s="3"/>
    </row>
    <row r="89">
      <c r="A89" s="3"/>
      <c r="B89" s="3"/>
      <c r="C89" s="3"/>
      <c r="D89" s="3"/>
      <c r="E89" s="3"/>
      <c r="F89" s="3"/>
      <c r="G89" s="3"/>
      <c r="H89" s="3"/>
      <c r="I89" s="3"/>
      <c r="J89" s="3"/>
      <c r="K89" s="3"/>
      <c r="L89" s="3"/>
      <c r="M89" s="3"/>
      <c r="N89" s="3"/>
      <c r="O89" s="3"/>
      <c r="P89" s="3"/>
      <c r="Q89" s="249"/>
      <c r="R89" s="3"/>
      <c r="S89" s="3"/>
      <c r="T89" s="3"/>
      <c r="U89" s="3"/>
      <c r="V89" s="3"/>
      <c r="W89" s="3"/>
      <c r="X89" s="3"/>
      <c r="Y89" s="3"/>
      <c r="Z89" s="3"/>
      <c r="AA89" s="3"/>
      <c r="AB89" s="3"/>
      <c r="AC89" s="3"/>
      <c r="AD89" s="3"/>
      <c r="AE89" s="3"/>
      <c r="AF89" s="3"/>
      <c r="AG89" s="3"/>
      <c r="AH89" s="3"/>
      <c r="AI89" s="3"/>
      <c r="AJ89" s="3"/>
    </row>
    <row r="90">
      <c r="A90" s="3"/>
      <c r="B90" s="3"/>
      <c r="C90" s="3"/>
      <c r="D90" s="3"/>
      <c r="E90" s="3"/>
      <c r="F90" s="3"/>
      <c r="G90" s="3"/>
      <c r="H90" s="3"/>
      <c r="I90" s="3"/>
      <c r="J90" s="3"/>
      <c r="K90" s="3"/>
      <c r="L90" s="3"/>
      <c r="M90" s="3"/>
      <c r="N90" s="3"/>
      <c r="O90" s="3"/>
      <c r="P90" s="3"/>
      <c r="Q90" s="249"/>
      <c r="R90" s="3"/>
      <c r="S90" s="3"/>
      <c r="T90" s="3"/>
      <c r="U90" s="3"/>
      <c r="V90" s="3"/>
      <c r="W90" s="3"/>
      <c r="X90" s="3"/>
      <c r="Y90" s="3"/>
      <c r="Z90" s="3"/>
      <c r="AA90" s="3"/>
      <c r="AB90" s="3"/>
      <c r="AC90" s="3"/>
      <c r="AD90" s="3"/>
      <c r="AE90" s="3"/>
      <c r="AF90" s="3"/>
      <c r="AG90" s="3"/>
      <c r="AH90" s="3"/>
      <c r="AI90" s="3"/>
      <c r="AJ90" s="3"/>
    </row>
    <row r="91">
      <c r="A91" s="3"/>
      <c r="B91" s="3"/>
      <c r="C91" s="3"/>
      <c r="D91" s="3"/>
      <c r="E91" s="3"/>
      <c r="F91" s="3"/>
      <c r="G91" s="3"/>
      <c r="H91" s="3"/>
      <c r="I91" s="3"/>
      <c r="J91" s="3"/>
      <c r="K91" s="3"/>
      <c r="L91" s="3"/>
      <c r="M91" s="3"/>
      <c r="N91" s="3"/>
      <c r="O91" s="3"/>
      <c r="P91" s="3"/>
      <c r="Q91" s="249"/>
      <c r="R91" s="3"/>
      <c r="S91" s="3"/>
      <c r="T91" s="3"/>
      <c r="U91" s="3"/>
      <c r="V91" s="3"/>
      <c r="W91" s="3"/>
      <c r="X91" s="3"/>
      <c r="Y91" s="3"/>
      <c r="Z91" s="3"/>
      <c r="AA91" s="3"/>
      <c r="AB91" s="3"/>
      <c r="AC91" s="3"/>
      <c r="AD91" s="3"/>
      <c r="AE91" s="3"/>
      <c r="AF91" s="3"/>
      <c r="AG91" s="3"/>
      <c r="AH91" s="3"/>
      <c r="AI91" s="3"/>
      <c r="AJ91" s="3"/>
    </row>
    <row r="92">
      <c r="A92" s="3"/>
      <c r="B92" s="3"/>
      <c r="C92" s="3"/>
      <c r="D92" s="3"/>
      <c r="E92" s="3"/>
      <c r="F92" s="3"/>
      <c r="G92" s="3"/>
      <c r="H92" s="3"/>
      <c r="I92" s="3"/>
      <c r="J92" s="3"/>
      <c r="K92" s="3"/>
      <c r="L92" s="3"/>
      <c r="M92" s="3"/>
      <c r="N92" s="3"/>
      <c r="O92" s="3"/>
      <c r="P92" s="3"/>
      <c r="Q92" s="249"/>
      <c r="R92" s="3"/>
      <c r="S92" s="3"/>
      <c r="T92" s="3"/>
      <c r="U92" s="3"/>
      <c r="V92" s="3"/>
      <c r="W92" s="3"/>
      <c r="X92" s="3"/>
      <c r="Y92" s="3"/>
      <c r="Z92" s="3"/>
      <c r="AA92" s="3"/>
      <c r="AB92" s="3"/>
      <c r="AC92" s="3"/>
      <c r="AD92" s="3"/>
      <c r="AE92" s="3"/>
      <c r="AF92" s="3"/>
      <c r="AG92" s="3"/>
      <c r="AH92" s="3"/>
      <c r="AI92" s="3"/>
      <c r="AJ92" s="3"/>
    </row>
    <row r="93">
      <c r="A93" s="3"/>
      <c r="B93" s="3"/>
      <c r="C93" s="3"/>
      <c r="D93" s="3"/>
      <c r="E93" s="3"/>
      <c r="F93" s="3"/>
      <c r="G93" s="3"/>
      <c r="H93" s="3"/>
      <c r="I93" s="3"/>
      <c r="J93" s="3"/>
      <c r="K93" s="3"/>
      <c r="L93" s="3"/>
      <c r="M93" s="3"/>
      <c r="N93" s="3"/>
      <c r="O93" s="3"/>
      <c r="P93" s="3"/>
      <c r="Q93" s="249"/>
      <c r="R93" s="3"/>
      <c r="S93" s="3"/>
      <c r="T93" s="3"/>
      <c r="U93" s="3"/>
      <c r="V93" s="3"/>
      <c r="W93" s="3"/>
      <c r="X93" s="3"/>
      <c r="Y93" s="3"/>
      <c r="Z93" s="3"/>
      <c r="AA93" s="3"/>
      <c r="AB93" s="3"/>
      <c r="AC93" s="3"/>
      <c r="AD93" s="3"/>
      <c r="AE93" s="3"/>
      <c r="AF93" s="3"/>
      <c r="AG93" s="3"/>
      <c r="AH93" s="3"/>
      <c r="AI93" s="3"/>
      <c r="AJ93" s="3"/>
    </row>
    <row r="94">
      <c r="A94" s="3"/>
      <c r="B94" s="3"/>
      <c r="C94" s="3"/>
      <c r="D94" s="3"/>
      <c r="E94" s="3"/>
      <c r="F94" s="3"/>
      <c r="G94" s="3"/>
      <c r="H94" s="3"/>
      <c r="I94" s="3"/>
      <c r="J94" s="3"/>
      <c r="K94" s="3"/>
      <c r="L94" s="3"/>
      <c r="M94" s="3"/>
      <c r="N94" s="3"/>
      <c r="O94" s="3"/>
      <c r="P94" s="3"/>
      <c r="Q94" s="249"/>
      <c r="R94" s="3"/>
      <c r="S94" s="3"/>
      <c r="T94" s="3"/>
      <c r="U94" s="3"/>
      <c r="V94" s="3"/>
      <c r="W94" s="3"/>
      <c r="X94" s="3"/>
      <c r="Y94" s="3"/>
      <c r="Z94" s="3"/>
      <c r="AA94" s="3"/>
      <c r="AB94" s="3"/>
      <c r="AC94" s="3"/>
      <c r="AD94" s="3"/>
      <c r="AE94" s="3"/>
      <c r="AF94" s="3"/>
      <c r="AG94" s="3"/>
      <c r="AH94" s="3"/>
      <c r="AI94" s="3"/>
      <c r="AJ94" s="3"/>
    </row>
    <row r="95">
      <c r="A95" s="3"/>
      <c r="B95" s="3"/>
      <c r="C95" s="3"/>
      <c r="D95" s="3"/>
      <c r="E95" s="3"/>
      <c r="F95" s="3"/>
      <c r="G95" s="3"/>
      <c r="H95" s="3"/>
      <c r="I95" s="3"/>
      <c r="J95" s="3"/>
      <c r="K95" s="3"/>
      <c r="L95" s="3"/>
      <c r="M95" s="3"/>
      <c r="N95" s="3"/>
      <c r="O95" s="3"/>
      <c r="P95" s="3"/>
      <c r="Q95" s="249"/>
      <c r="R95" s="3"/>
      <c r="S95" s="3"/>
      <c r="T95" s="3"/>
      <c r="U95" s="3"/>
      <c r="V95" s="3"/>
      <c r="W95" s="3"/>
      <c r="X95" s="3"/>
      <c r="Y95" s="3"/>
      <c r="Z95" s="3"/>
      <c r="AA95" s="3"/>
      <c r="AB95" s="3"/>
      <c r="AC95" s="3"/>
      <c r="AD95" s="3"/>
      <c r="AE95" s="3"/>
      <c r="AF95" s="3"/>
      <c r="AG95" s="3"/>
      <c r="AH95" s="3"/>
      <c r="AI95" s="3"/>
      <c r="AJ95" s="3"/>
    </row>
    <row r="96">
      <c r="A96" s="3"/>
      <c r="B96" s="3"/>
      <c r="C96" s="3"/>
      <c r="D96" s="3"/>
      <c r="E96" s="3"/>
      <c r="F96" s="3"/>
      <c r="G96" s="3"/>
      <c r="H96" s="3"/>
      <c r="I96" s="3"/>
      <c r="J96" s="3"/>
      <c r="K96" s="3"/>
      <c r="L96" s="3"/>
      <c r="M96" s="3"/>
      <c r="N96" s="3"/>
      <c r="O96" s="3"/>
      <c r="P96" s="3"/>
      <c r="Q96" s="249"/>
      <c r="R96" s="3"/>
      <c r="S96" s="3"/>
      <c r="T96" s="3"/>
      <c r="U96" s="3"/>
      <c r="V96" s="3"/>
      <c r="W96" s="3"/>
      <c r="X96" s="3"/>
      <c r="Y96" s="3"/>
      <c r="Z96" s="3"/>
      <c r="AA96" s="3"/>
      <c r="AB96" s="3"/>
      <c r="AC96" s="3"/>
      <c r="AD96" s="3"/>
      <c r="AE96" s="3"/>
      <c r="AF96" s="3"/>
      <c r="AG96" s="3"/>
      <c r="AH96" s="3"/>
      <c r="AI96" s="3"/>
      <c r="AJ96" s="3"/>
    </row>
    <row r="97">
      <c r="A97" s="3"/>
      <c r="B97" s="3"/>
      <c r="C97" s="3"/>
      <c r="D97" s="3"/>
      <c r="E97" s="3"/>
      <c r="F97" s="3"/>
      <c r="G97" s="3"/>
      <c r="H97" s="3"/>
      <c r="I97" s="3"/>
      <c r="J97" s="3"/>
      <c r="K97" s="3"/>
      <c r="L97" s="3"/>
      <c r="M97" s="3"/>
      <c r="N97" s="3"/>
      <c r="O97" s="3"/>
      <c r="P97" s="3"/>
      <c r="Q97" s="249"/>
      <c r="R97" s="3"/>
      <c r="S97" s="3"/>
      <c r="T97" s="3"/>
      <c r="U97" s="3"/>
      <c r="V97" s="3"/>
      <c r="W97" s="3"/>
      <c r="X97" s="3"/>
      <c r="Y97" s="3"/>
      <c r="Z97" s="3"/>
      <c r="AA97" s="3"/>
      <c r="AB97" s="3"/>
      <c r="AC97" s="3"/>
      <c r="AD97" s="3"/>
      <c r="AE97" s="3"/>
      <c r="AF97" s="3"/>
      <c r="AG97" s="3"/>
      <c r="AH97" s="3"/>
      <c r="AI97" s="3"/>
      <c r="AJ97" s="3"/>
    </row>
    <row r="98">
      <c r="A98" s="3"/>
      <c r="B98" s="3"/>
      <c r="C98" s="3"/>
      <c r="D98" s="3"/>
      <c r="E98" s="3"/>
      <c r="F98" s="3"/>
      <c r="G98" s="3"/>
      <c r="H98" s="3"/>
      <c r="I98" s="3"/>
      <c r="J98" s="3"/>
      <c r="K98" s="3"/>
      <c r="L98" s="3"/>
      <c r="M98" s="3"/>
      <c r="N98" s="3"/>
      <c r="O98" s="3"/>
      <c r="P98" s="3"/>
      <c r="Q98" s="249"/>
      <c r="R98" s="3"/>
      <c r="S98" s="3"/>
      <c r="T98" s="3"/>
      <c r="U98" s="3"/>
      <c r="V98" s="3"/>
      <c r="W98" s="3"/>
      <c r="X98" s="3"/>
      <c r="Y98" s="3"/>
      <c r="Z98" s="3"/>
      <c r="AA98" s="3"/>
      <c r="AB98" s="3"/>
      <c r="AC98" s="3"/>
      <c r="AD98" s="3"/>
      <c r="AE98" s="3"/>
      <c r="AF98" s="3"/>
      <c r="AG98" s="3"/>
      <c r="AH98" s="3"/>
      <c r="AI98" s="3"/>
      <c r="AJ98" s="3"/>
    </row>
    <row r="99">
      <c r="A99" s="3"/>
      <c r="B99" s="3"/>
      <c r="C99" s="3"/>
      <c r="D99" s="3"/>
      <c r="E99" s="3"/>
      <c r="F99" s="3"/>
      <c r="G99" s="3"/>
      <c r="H99" s="3"/>
      <c r="I99" s="3"/>
      <c r="J99" s="3"/>
      <c r="K99" s="3"/>
      <c r="L99" s="3"/>
      <c r="M99" s="3"/>
      <c r="N99" s="3"/>
      <c r="O99" s="3"/>
      <c r="P99" s="3"/>
      <c r="Q99" s="249"/>
      <c r="R99" s="3"/>
      <c r="S99" s="3"/>
      <c r="T99" s="3"/>
      <c r="U99" s="3"/>
      <c r="V99" s="3"/>
      <c r="W99" s="3"/>
      <c r="X99" s="3"/>
      <c r="Y99" s="3"/>
      <c r="Z99" s="3"/>
      <c r="AA99" s="3"/>
      <c r="AB99" s="3"/>
      <c r="AC99" s="3"/>
      <c r="AD99" s="3"/>
      <c r="AE99" s="3"/>
      <c r="AF99" s="3"/>
      <c r="AG99" s="3"/>
      <c r="AH99" s="3"/>
      <c r="AI99" s="3"/>
      <c r="AJ99" s="3"/>
    </row>
    <row r="100">
      <c r="A100" s="3"/>
      <c r="B100" s="3"/>
      <c r="C100" s="3"/>
      <c r="D100" s="3"/>
      <c r="E100" s="3"/>
      <c r="F100" s="3"/>
      <c r="G100" s="3"/>
      <c r="H100" s="3"/>
      <c r="I100" s="3"/>
      <c r="J100" s="3"/>
      <c r="K100" s="3"/>
      <c r="L100" s="3"/>
      <c r="M100" s="3"/>
      <c r="N100" s="3"/>
      <c r="O100" s="3"/>
      <c r="P100" s="3"/>
      <c r="Q100" s="249"/>
      <c r="R100" s="3"/>
      <c r="S100" s="3"/>
      <c r="T100" s="3"/>
      <c r="U100" s="3"/>
      <c r="V100" s="3"/>
      <c r="W100" s="3"/>
      <c r="X100" s="3"/>
      <c r="Y100" s="3"/>
      <c r="Z100" s="3"/>
      <c r="AA100" s="3"/>
      <c r="AB100" s="3"/>
      <c r="AC100" s="3"/>
      <c r="AD100" s="3"/>
      <c r="AE100" s="3"/>
      <c r="AF100" s="3"/>
      <c r="AG100" s="3"/>
      <c r="AH100" s="3"/>
      <c r="AI100" s="3"/>
      <c r="AJ100" s="3"/>
    </row>
    <row r="101">
      <c r="A101" s="3"/>
      <c r="B101" s="3"/>
      <c r="C101" s="3"/>
      <c r="D101" s="3"/>
      <c r="E101" s="3"/>
      <c r="F101" s="3"/>
      <c r="G101" s="3"/>
      <c r="H101" s="3"/>
      <c r="I101" s="3"/>
      <c r="J101" s="3"/>
      <c r="K101" s="3"/>
      <c r="L101" s="3"/>
      <c r="M101" s="3"/>
      <c r="N101" s="3"/>
      <c r="O101" s="3"/>
      <c r="P101" s="3"/>
      <c r="Q101" s="249"/>
      <c r="R101" s="3"/>
      <c r="S101" s="3"/>
      <c r="T101" s="3"/>
      <c r="U101" s="3"/>
      <c r="V101" s="3"/>
      <c r="W101" s="3"/>
      <c r="X101" s="3"/>
      <c r="Y101" s="3"/>
      <c r="Z101" s="3"/>
      <c r="AA101" s="3"/>
      <c r="AB101" s="3"/>
      <c r="AC101" s="3"/>
      <c r="AD101" s="3"/>
      <c r="AE101" s="3"/>
      <c r="AF101" s="3"/>
      <c r="AG101" s="3"/>
      <c r="AH101" s="3"/>
      <c r="AI101" s="3"/>
      <c r="AJ101" s="3"/>
    </row>
    <row r="102">
      <c r="A102" s="3"/>
      <c r="B102" s="3"/>
      <c r="C102" s="3"/>
      <c r="D102" s="3"/>
      <c r="E102" s="3"/>
      <c r="F102" s="3"/>
      <c r="G102" s="3"/>
      <c r="H102" s="3"/>
      <c r="I102" s="3"/>
      <c r="J102" s="3"/>
      <c r="K102" s="3"/>
      <c r="L102" s="3"/>
      <c r="M102" s="3"/>
      <c r="N102" s="3"/>
      <c r="O102" s="3"/>
      <c r="P102" s="3"/>
      <c r="Q102" s="249"/>
      <c r="R102" s="3"/>
      <c r="S102" s="3"/>
      <c r="T102" s="3"/>
      <c r="U102" s="3"/>
      <c r="V102" s="3"/>
      <c r="W102" s="3"/>
      <c r="X102" s="3"/>
      <c r="Y102" s="3"/>
      <c r="Z102" s="3"/>
      <c r="AA102" s="3"/>
      <c r="AB102" s="3"/>
      <c r="AC102" s="3"/>
      <c r="AD102" s="3"/>
      <c r="AE102" s="3"/>
      <c r="AF102" s="3"/>
      <c r="AG102" s="3"/>
      <c r="AH102" s="3"/>
      <c r="AI102" s="3"/>
      <c r="AJ102" s="3"/>
    </row>
    <row r="103">
      <c r="A103" s="3"/>
      <c r="B103" s="3"/>
      <c r="C103" s="3"/>
      <c r="D103" s="3"/>
      <c r="E103" s="3"/>
      <c r="F103" s="3"/>
      <c r="G103" s="3"/>
      <c r="H103" s="3"/>
      <c r="I103" s="3"/>
      <c r="J103" s="3"/>
      <c r="K103" s="3"/>
      <c r="L103" s="3"/>
      <c r="M103" s="3"/>
      <c r="N103" s="3"/>
      <c r="O103" s="3"/>
      <c r="P103" s="3"/>
      <c r="Q103" s="249"/>
      <c r="R103" s="3"/>
      <c r="S103" s="3"/>
      <c r="T103" s="3"/>
      <c r="U103" s="3"/>
      <c r="V103" s="3"/>
      <c r="W103" s="3"/>
      <c r="X103" s="3"/>
      <c r="Y103" s="3"/>
      <c r="Z103" s="3"/>
      <c r="AA103" s="3"/>
      <c r="AB103" s="3"/>
      <c r="AC103" s="3"/>
      <c r="AD103" s="3"/>
      <c r="AE103" s="3"/>
      <c r="AF103" s="3"/>
      <c r="AG103" s="3"/>
      <c r="AH103" s="3"/>
      <c r="AI103" s="3"/>
      <c r="AJ103" s="3"/>
    </row>
    <row r="104">
      <c r="A104" s="3"/>
      <c r="B104" s="3"/>
      <c r="C104" s="3"/>
      <c r="D104" s="3"/>
      <c r="E104" s="3"/>
      <c r="F104" s="3"/>
      <c r="G104" s="3"/>
      <c r="H104" s="3"/>
      <c r="I104" s="3"/>
      <c r="J104" s="3"/>
      <c r="K104" s="3"/>
      <c r="L104" s="3"/>
      <c r="M104" s="3"/>
      <c r="N104" s="3"/>
      <c r="O104" s="3"/>
      <c r="P104" s="3"/>
      <c r="Q104" s="249"/>
      <c r="R104" s="3"/>
      <c r="S104" s="3"/>
      <c r="T104" s="3"/>
      <c r="U104" s="3"/>
      <c r="V104" s="3"/>
      <c r="W104" s="3"/>
      <c r="X104" s="3"/>
      <c r="Y104" s="3"/>
      <c r="Z104" s="3"/>
      <c r="AA104" s="3"/>
      <c r="AB104" s="3"/>
      <c r="AC104" s="3"/>
      <c r="AD104" s="3"/>
      <c r="AE104" s="3"/>
      <c r="AF104" s="3"/>
      <c r="AG104" s="3"/>
      <c r="AH104" s="3"/>
      <c r="AI104" s="3"/>
      <c r="AJ104" s="3"/>
    </row>
    <row r="105">
      <c r="A105" s="3"/>
      <c r="B105" s="3"/>
      <c r="C105" s="3"/>
      <c r="D105" s="3"/>
      <c r="E105" s="3"/>
      <c r="F105" s="3"/>
      <c r="G105" s="3"/>
      <c r="H105" s="3"/>
      <c r="I105" s="3"/>
      <c r="J105" s="3"/>
      <c r="K105" s="3"/>
      <c r="L105" s="3"/>
      <c r="M105" s="3"/>
      <c r="N105" s="3"/>
      <c r="O105" s="3"/>
      <c r="P105" s="3"/>
      <c r="Q105" s="249"/>
      <c r="R105" s="3"/>
      <c r="S105" s="3"/>
      <c r="T105" s="3"/>
      <c r="U105" s="3"/>
      <c r="V105" s="3"/>
      <c r="W105" s="3"/>
      <c r="X105" s="3"/>
      <c r="Y105" s="3"/>
      <c r="Z105" s="3"/>
      <c r="AA105" s="3"/>
      <c r="AB105" s="3"/>
      <c r="AC105" s="3"/>
      <c r="AD105" s="3"/>
      <c r="AE105" s="3"/>
      <c r="AF105" s="3"/>
      <c r="AG105" s="3"/>
      <c r="AH105" s="3"/>
      <c r="AI105" s="3"/>
      <c r="AJ105" s="3"/>
    </row>
    <row r="106">
      <c r="A106" s="3"/>
      <c r="B106" s="3"/>
      <c r="C106" s="3"/>
      <c r="D106" s="3"/>
      <c r="E106" s="3"/>
      <c r="F106" s="3"/>
      <c r="G106" s="3"/>
      <c r="H106" s="3"/>
      <c r="I106" s="3"/>
      <c r="J106" s="3"/>
      <c r="K106" s="3"/>
      <c r="L106" s="3"/>
      <c r="M106" s="3"/>
      <c r="N106" s="3"/>
      <c r="O106" s="3"/>
      <c r="P106" s="3"/>
      <c r="Q106" s="249"/>
      <c r="R106" s="3"/>
      <c r="S106" s="3"/>
      <c r="T106" s="3"/>
      <c r="U106" s="3"/>
      <c r="V106" s="3"/>
      <c r="W106" s="3"/>
      <c r="X106" s="3"/>
      <c r="Y106" s="3"/>
      <c r="Z106" s="3"/>
      <c r="AA106" s="3"/>
      <c r="AB106" s="3"/>
      <c r="AC106" s="3"/>
      <c r="AD106" s="3"/>
      <c r="AE106" s="3"/>
      <c r="AF106" s="3"/>
      <c r="AG106" s="3"/>
      <c r="AH106" s="3"/>
      <c r="AI106" s="3"/>
      <c r="AJ106" s="3"/>
    </row>
    <row r="107">
      <c r="A107" s="3"/>
      <c r="B107" s="3"/>
      <c r="C107" s="3"/>
      <c r="D107" s="3"/>
      <c r="E107" s="3"/>
      <c r="F107" s="3"/>
      <c r="G107" s="3"/>
      <c r="H107" s="3"/>
      <c r="I107" s="3"/>
      <c r="J107" s="3"/>
      <c r="K107" s="3"/>
      <c r="L107" s="3"/>
      <c r="M107" s="3"/>
      <c r="N107" s="3"/>
      <c r="O107" s="3"/>
      <c r="P107" s="3"/>
      <c r="Q107" s="249"/>
      <c r="R107" s="3"/>
      <c r="S107" s="3"/>
      <c r="T107" s="3"/>
      <c r="U107" s="3"/>
      <c r="V107" s="3"/>
      <c r="W107" s="3"/>
      <c r="X107" s="3"/>
      <c r="Y107" s="3"/>
      <c r="Z107" s="3"/>
      <c r="AA107" s="3"/>
      <c r="AB107" s="3"/>
      <c r="AC107" s="3"/>
      <c r="AD107" s="3"/>
      <c r="AE107" s="3"/>
      <c r="AF107" s="3"/>
      <c r="AG107" s="3"/>
      <c r="AH107" s="3"/>
      <c r="AI107" s="3"/>
      <c r="AJ107" s="3"/>
    </row>
    <row r="108">
      <c r="A108" s="3"/>
      <c r="B108" s="3"/>
      <c r="C108" s="3"/>
      <c r="D108" s="3"/>
      <c r="E108" s="3"/>
      <c r="F108" s="3"/>
      <c r="G108" s="3"/>
      <c r="H108" s="3"/>
      <c r="I108" s="3"/>
      <c r="J108" s="3"/>
      <c r="K108" s="3"/>
      <c r="L108" s="3"/>
      <c r="M108" s="3"/>
      <c r="N108" s="3"/>
      <c r="O108" s="3"/>
      <c r="P108" s="3"/>
      <c r="Q108" s="249"/>
      <c r="R108" s="3"/>
      <c r="S108" s="3"/>
      <c r="T108" s="3"/>
      <c r="U108" s="3"/>
      <c r="V108" s="3"/>
      <c r="W108" s="3"/>
      <c r="X108" s="3"/>
      <c r="Y108" s="3"/>
      <c r="Z108" s="3"/>
      <c r="AA108" s="3"/>
      <c r="AB108" s="3"/>
      <c r="AC108" s="3"/>
      <c r="AD108" s="3"/>
      <c r="AE108" s="3"/>
      <c r="AF108" s="3"/>
      <c r="AG108" s="3"/>
      <c r="AH108" s="3"/>
      <c r="AI108" s="3"/>
      <c r="AJ108" s="3"/>
    </row>
    <row r="109">
      <c r="A109" s="3"/>
      <c r="B109" s="3"/>
      <c r="C109" s="3"/>
      <c r="D109" s="3"/>
      <c r="E109" s="3"/>
      <c r="F109" s="3"/>
      <c r="G109" s="3"/>
      <c r="H109" s="3"/>
      <c r="I109" s="3"/>
      <c r="J109" s="3"/>
      <c r="K109" s="3"/>
      <c r="L109" s="3"/>
      <c r="M109" s="3"/>
      <c r="N109" s="3"/>
      <c r="O109" s="3"/>
      <c r="P109" s="3"/>
      <c r="Q109" s="249"/>
      <c r="R109" s="3"/>
      <c r="S109" s="3"/>
      <c r="T109" s="3"/>
      <c r="U109" s="3"/>
      <c r="V109" s="3"/>
      <c r="W109" s="3"/>
      <c r="X109" s="3"/>
      <c r="Y109" s="3"/>
      <c r="Z109" s="3"/>
      <c r="AA109" s="3"/>
      <c r="AB109" s="3"/>
      <c r="AC109" s="3"/>
      <c r="AD109" s="3"/>
      <c r="AE109" s="3"/>
      <c r="AF109" s="3"/>
      <c r="AG109" s="3"/>
      <c r="AH109" s="3"/>
      <c r="AI109" s="3"/>
      <c r="AJ109" s="3"/>
    </row>
    <row r="110">
      <c r="A110" s="3"/>
      <c r="B110" s="3"/>
      <c r="C110" s="3"/>
      <c r="D110" s="3"/>
      <c r="E110" s="3"/>
      <c r="F110" s="3"/>
      <c r="G110" s="3"/>
      <c r="H110" s="3"/>
      <c r="I110" s="3"/>
      <c r="J110" s="3"/>
      <c r="K110" s="3"/>
      <c r="L110" s="3"/>
      <c r="M110" s="3"/>
      <c r="N110" s="3"/>
      <c r="O110" s="3"/>
      <c r="P110" s="3"/>
      <c r="Q110" s="249"/>
      <c r="R110" s="3"/>
      <c r="S110" s="3"/>
      <c r="T110" s="3"/>
      <c r="U110" s="3"/>
      <c r="V110" s="3"/>
      <c r="W110" s="3"/>
      <c r="X110" s="3"/>
      <c r="Y110" s="3"/>
      <c r="Z110" s="3"/>
      <c r="AA110" s="3"/>
      <c r="AB110" s="3"/>
      <c r="AC110" s="3"/>
      <c r="AD110" s="3"/>
      <c r="AE110" s="3"/>
      <c r="AF110" s="3"/>
      <c r="AG110" s="3"/>
      <c r="AH110" s="3"/>
      <c r="AI110" s="3"/>
      <c r="AJ110" s="3"/>
    </row>
    <row r="111">
      <c r="A111" s="3"/>
      <c r="B111" s="3"/>
      <c r="C111" s="3"/>
      <c r="D111" s="3"/>
      <c r="E111" s="3"/>
      <c r="F111" s="3"/>
      <c r="G111" s="3"/>
      <c r="H111" s="3"/>
      <c r="I111" s="3"/>
      <c r="J111" s="3"/>
      <c r="K111" s="3"/>
      <c r="L111" s="3"/>
      <c r="M111" s="3"/>
      <c r="N111" s="3"/>
      <c r="O111" s="3"/>
      <c r="P111" s="3"/>
      <c r="Q111" s="249"/>
      <c r="R111" s="3"/>
      <c r="S111" s="3"/>
      <c r="T111" s="3"/>
      <c r="U111" s="3"/>
      <c r="V111" s="3"/>
      <c r="W111" s="3"/>
      <c r="X111" s="3"/>
      <c r="Y111" s="3"/>
      <c r="Z111" s="3"/>
      <c r="AA111" s="3"/>
      <c r="AB111" s="3"/>
      <c r="AC111" s="3"/>
      <c r="AD111" s="3"/>
      <c r="AE111" s="3"/>
      <c r="AF111" s="3"/>
      <c r="AG111" s="3"/>
      <c r="AH111" s="3"/>
      <c r="AI111" s="3"/>
      <c r="AJ111" s="3"/>
    </row>
    <row r="112">
      <c r="A112" s="3"/>
      <c r="B112" s="3"/>
      <c r="C112" s="3"/>
      <c r="D112" s="3"/>
      <c r="E112" s="3"/>
      <c r="F112" s="3"/>
      <c r="G112" s="3"/>
      <c r="H112" s="3"/>
      <c r="I112" s="3"/>
      <c r="J112" s="3"/>
      <c r="K112" s="3"/>
      <c r="L112" s="3"/>
      <c r="M112" s="3"/>
      <c r="N112" s="3"/>
      <c r="O112" s="3"/>
      <c r="P112" s="3"/>
      <c r="Q112" s="249"/>
      <c r="R112" s="3"/>
      <c r="S112" s="3"/>
      <c r="T112" s="3"/>
      <c r="U112" s="3"/>
      <c r="V112" s="3"/>
      <c r="W112" s="3"/>
      <c r="X112" s="3"/>
      <c r="Y112" s="3"/>
      <c r="Z112" s="3"/>
      <c r="AA112" s="3"/>
      <c r="AB112" s="3"/>
      <c r="AC112" s="3"/>
      <c r="AD112" s="3"/>
      <c r="AE112" s="3"/>
      <c r="AF112" s="3"/>
      <c r="AG112" s="3"/>
      <c r="AH112" s="3"/>
      <c r="AI112" s="3"/>
      <c r="AJ112" s="3"/>
    </row>
    <row r="113">
      <c r="A113" s="3"/>
      <c r="B113" s="3"/>
      <c r="C113" s="3"/>
      <c r="D113" s="3"/>
      <c r="E113" s="3"/>
      <c r="F113" s="3"/>
      <c r="G113" s="3"/>
      <c r="H113" s="3"/>
      <c r="I113" s="3"/>
      <c r="J113" s="3"/>
      <c r="K113" s="3"/>
      <c r="L113" s="3"/>
      <c r="M113" s="3"/>
      <c r="N113" s="3"/>
      <c r="O113" s="3"/>
      <c r="P113" s="3"/>
      <c r="Q113" s="249"/>
      <c r="R113" s="3"/>
      <c r="S113" s="3"/>
      <c r="T113" s="3"/>
      <c r="U113" s="3"/>
      <c r="V113" s="3"/>
      <c r="W113" s="3"/>
      <c r="X113" s="3"/>
      <c r="Y113" s="3"/>
      <c r="Z113" s="3"/>
      <c r="AA113" s="3"/>
      <c r="AB113" s="3"/>
      <c r="AC113" s="3"/>
      <c r="AD113" s="3"/>
      <c r="AE113" s="3"/>
      <c r="AF113" s="3"/>
      <c r="AG113" s="3"/>
      <c r="AH113" s="3"/>
      <c r="AI113" s="3"/>
      <c r="AJ113" s="3"/>
    </row>
    <row r="114">
      <c r="A114" s="3"/>
      <c r="B114" s="3"/>
      <c r="C114" s="3"/>
      <c r="D114" s="3"/>
      <c r="E114" s="3"/>
      <c r="F114" s="3"/>
      <c r="G114" s="3"/>
      <c r="H114" s="3"/>
      <c r="I114" s="3"/>
      <c r="J114" s="3"/>
      <c r="K114" s="3"/>
      <c r="L114" s="3"/>
      <c r="M114" s="3"/>
      <c r="N114" s="3"/>
      <c r="O114" s="3"/>
      <c r="P114" s="3"/>
      <c r="Q114" s="249"/>
      <c r="R114" s="3"/>
      <c r="S114" s="3"/>
      <c r="T114" s="3"/>
      <c r="U114" s="3"/>
      <c r="V114" s="3"/>
      <c r="W114" s="3"/>
      <c r="X114" s="3"/>
      <c r="Y114" s="3"/>
      <c r="Z114" s="3"/>
      <c r="AA114" s="3"/>
      <c r="AB114" s="3"/>
      <c r="AC114" s="3"/>
      <c r="AD114" s="3"/>
      <c r="AE114" s="3"/>
      <c r="AF114" s="3"/>
      <c r="AG114" s="3"/>
      <c r="AH114" s="3"/>
      <c r="AI114" s="3"/>
      <c r="AJ114" s="3"/>
    </row>
    <row r="115">
      <c r="A115" s="3"/>
      <c r="B115" s="3"/>
      <c r="C115" s="3"/>
      <c r="D115" s="3"/>
      <c r="E115" s="3"/>
      <c r="F115" s="3"/>
      <c r="G115" s="3"/>
      <c r="H115" s="3"/>
      <c r="I115" s="3"/>
      <c r="J115" s="3"/>
      <c r="K115" s="3"/>
      <c r="L115" s="3"/>
      <c r="M115" s="3"/>
      <c r="N115" s="3"/>
      <c r="O115" s="3"/>
      <c r="P115" s="3"/>
      <c r="Q115" s="249"/>
      <c r="R115" s="3"/>
      <c r="S115" s="3"/>
      <c r="T115" s="3"/>
      <c r="U115" s="3"/>
      <c r="V115" s="3"/>
      <c r="W115" s="3"/>
      <c r="X115" s="3"/>
      <c r="Y115" s="3"/>
      <c r="Z115" s="3"/>
      <c r="AA115" s="3"/>
      <c r="AB115" s="3"/>
      <c r="AC115" s="3"/>
      <c r="AD115" s="3"/>
      <c r="AE115" s="3"/>
      <c r="AF115" s="3"/>
      <c r="AG115" s="3"/>
      <c r="AH115" s="3"/>
      <c r="AI115" s="3"/>
      <c r="AJ115" s="3"/>
    </row>
    <row r="116">
      <c r="A116" s="3"/>
      <c r="B116" s="3"/>
      <c r="C116" s="3"/>
      <c r="D116" s="3"/>
      <c r="E116" s="3"/>
      <c r="F116" s="3"/>
      <c r="G116" s="3"/>
      <c r="H116" s="3"/>
      <c r="I116" s="3"/>
      <c r="J116" s="3"/>
      <c r="K116" s="3"/>
      <c r="L116" s="3"/>
      <c r="M116" s="3"/>
      <c r="N116" s="3"/>
      <c r="O116" s="3"/>
      <c r="P116" s="3"/>
      <c r="Q116" s="249"/>
      <c r="R116" s="3"/>
      <c r="S116" s="3"/>
      <c r="T116" s="3"/>
      <c r="U116" s="3"/>
      <c r="V116" s="3"/>
      <c r="W116" s="3"/>
      <c r="X116" s="3"/>
      <c r="Y116" s="3"/>
      <c r="Z116" s="3"/>
      <c r="AA116" s="3"/>
      <c r="AB116" s="3"/>
      <c r="AC116" s="3"/>
      <c r="AD116" s="3"/>
      <c r="AE116" s="3"/>
      <c r="AF116" s="3"/>
      <c r="AG116" s="3"/>
      <c r="AH116" s="3"/>
      <c r="AI116" s="3"/>
      <c r="AJ116" s="3"/>
    </row>
    <row r="117">
      <c r="A117" s="3"/>
      <c r="B117" s="3"/>
      <c r="C117" s="3"/>
      <c r="D117" s="3"/>
      <c r="E117" s="3"/>
      <c r="F117" s="3"/>
      <c r="G117" s="3"/>
      <c r="H117" s="3"/>
      <c r="I117" s="3"/>
      <c r="J117" s="3"/>
      <c r="K117" s="3"/>
      <c r="L117" s="3"/>
      <c r="M117" s="3"/>
      <c r="N117" s="3"/>
      <c r="O117" s="3"/>
      <c r="P117" s="3"/>
      <c r="Q117" s="249"/>
      <c r="R117" s="3"/>
      <c r="S117" s="3"/>
      <c r="T117" s="3"/>
      <c r="U117" s="3"/>
      <c r="V117" s="3"/>
      <c r="W117" s="3"/>
      <c r="X117" s="3"/>
      <c r="Y117" s="3"/>
      <c r="Z117" s="3"/>
      <c r="AA117" s="3"/>
      <c r="AB117" s="3"/>
      <c r="AC117" s="3"/>
      <c r="AD117" s="3"/>
      <c r="AE117" s="3"/>
      <c r="AF117" s="3"/>
      <c r="AG117" s="3"/>
      <c r="AH117" s="3"/>
      <c r="AI117" s="3"/>
      <c r="AJ117" s="3"/>
    </row>
    <row r="118">
      <c r="A118" s="3"/>
      <c r="B118" s="3"/>
      <c r="C118" s="3"/>
      <c r="D118" s="3"/>
      <c r="E118" s="3"/>
      <c r="F118" s="3"/>
      <c r="G118" s="3"/>
      <c r="H118" s="3"/>
      <c r="I118" s="3"/>
      <c r="J118" s="3"/>
      <c r="K118" s="3"/>
      <c r="L118" s="3"/>
      <c r="M118" s="3"/>
      <c r="N118" s="3"/>
      <c r="O118" s="3"/>
      <c r="P118" s="3"/>
      <c r="Q118" s="249"/>
      <c r="R118" s="3"/>
      <c r="S118" s="3"/>
      <c r="T118" s="3"/>
      <c r="U118" s="3"/>
      <c r="V118" s="3"/>
      <c r="W118" s="3"/>
      <c r="X118" s="3"/>
      <c r="Y118" s="3"/>
      <c r="Z118" s="3"/>
      <c r="AA118" s="3"/>
      <c r="AB118" s="3"/>
      <c r="AC118" s="3"/>
      <c r="AD118" s="3"/>
      <c r="AE118" s="3"/>
      <c r="AF118" s="3"/>
      <c r="AG118" s="3"/>
      <c r="AH118" s="3"/>
      <c r="AI118" s="3"/>
      <c r="AJ118" s="3"/>
    </row>
    <row r="119">
      <c r="A119" s="3"/>
      <c r="B119" s="3"/>
      <c r="C119" s="3"/>
      <c r="D119" s="3"/>
      <c r="E119" s="3"/>
      <c r="F119" s="3"/>
      <c r="G119" s="3"/>
      <c r="H119" s="3"/>
      <c r="I119" s="3"/>
      <c r="J119" s="3"/>
      <c r="K119" s="3"/>
      <c r="L119" s="3"/>
      <c r="M119" s="3"/>
      <c r="N119" s="3"/>
      <c r="O119" s="3"/>
      <c r="P119" s="3"/>
      <c r="Q119" s="249"/>
      <c r="R119" s="3"/>
      <c r="S119" s="3"/>
      <c r="T119" s="3"/>
      <c r="U119" s="3"/>
      <c r="V119" s="3"/>
      <c r="W119" s="3"/>
      <c r="X119" s="3"/>
      <c r="Y119" s="3"/>
      <c r="Z119" s="3"/>
      <c r="AA119" s="3"/>
      <c r="AB119" s="3"/>
      <c r="AC119" s="3"/>
      <c r="AD119" s="3"/>
      <c r="AE119" s="3"/>
      <c r="AF119" s="3"/>
      <c r="AG119" s="3"/>
      <c r="AH119" s="3"/>
      <c r="AI119" s="3"/>
      <c r="AJ119" s="3"/>
    </row>
    <row r="120">
      <c r="A120" s="3"/>
      <c r="B120" s="3"/>
      <c r="C120" s="3"/>
      <c r="D120" s="3"/>
      <c r="E120" s="3"/>
      <c r="F120" s="3"/>
      <c r="G120" s="3"/>
      <c r="H120" s="3"/>
      <c r="I120" s="3"/>
      <c r="J120" s="3"/>
      <c r="K120" s="3"/>
      <c r="L120" s="3"/>
      <c r="M120" s="3"/>
      <c r="N120" s="3"/>
      <c r="O120" s="3"/>
      <c r="P120" s="3"/>
      <c r="Q120" s="249"/>
      <c r="R120" s="3"/>
      <c r="S120" s="3"/>
      <c r="T120" s="3"/>
      <c r="U120" s="3"/>
      <c r="V120" s="3"/>
      <c r="W120" s="3"/>
      <c r="X120" s="3"/>
      <c r="Y120" s="3"/>
      <c r="Z120" s="3"/>
      <c r="AA120" s="3"/>
      <c r="AB120" s="3"/>
      <c r="AC120" s="3"/>
      <c r="AD120" s="3"/>
      <c r="AE120" s="3"/>
      <c r="AF120" s="3"/>
      <c r="AG120" s="3"/>
      <c r="AH120" s="3"/>
      <c r="AI120" s="3"/>
      <c r="AJ120" s="3"/>
    </row>
    <row r="121">
      <c r="A121" s="3"/>
      <c r="B121" s="3"/>
      <c r="C121" s="3"/>
      <c r="D121" s="3"/>
      <c r="E121" s="3"/>
      <c r="F121" s="3"/>
      <c r="G121" s="3"/>
      <c r="H121" s="3"/>
      <c r="I121" s="3"/>
      <c r="J121" s="3"/>
      <c r="K121" s="3"/>
      <c r="L121" s="3"/>
      <c r="M121" s="3"/>
      <c r="N121" s="3"/>
      <c r="O121" s="3"/>
      <c r="P121" s="3"/>
      <c r="Q121" s="249"/>
      <c r="R121" s="3"/>
      <c r="S121" s="3"/>
      <c r="T121" s="3"/>
      <c r="U121" s="3"/>
      <c r="V121" s="3"/>
      <c r="W121" s="3"/>
      <c r="X121" s="3"/>
      <c r="Y121" s="3"/>
      <c r="Z121" s="3"/>
      <c r="AA121" s="3"/>
      <c r="AB121" s="3"/>
      <c r="AC121" s="3"/>
      <c r="AD121" s="3"/>
      <c r="AE121" s="3"/>
      <c r="AF121" s="3"/>
      <c r="AG121" s="3"/>
      <c r="AH121" s="3"/>
      <c r="AI121" s="3"/>
      <c r="AJ121" s="3"/>
    </row>
    <row r="122">
      <c r="A122" s="3"/>
      <c r="B122" s="3"/>
      <c r="C122" s="3"/>
      <c r="D122" s="3"/>
      <c r="E122" s="3"/>
      <c r="F122" s="3"/>
      <c r="G122" s="3"/>
      <c r="H122" s="3"/>
      <c r="I122" s="3"/>
      <c r="J122" s="3"/>
      <c r="K122" s="3"/>
      <c r="L122" s="3"/>
      <c r="M122" s="3"/>
      <c r="N122" s="3"/>
      <c r="O122" s="3"/>
      <c r="P122" s="3"/>
      <c r="Q122" s="249"/>
      <c r="R122" s="3"/>
      <c r="S122" s="3"/>
      <c r="T122" s="3"/>
      <c r="U122" s="3"/>
      <c r="V122" s="3"/>
      <c r="W122" s="3"/>
      <c r="X122" s="3"/>
      <c r="Y122" s="3"/>
      <c r="Z122" s="3"/>
      <c r="AA122" s="3"/>
      <c r="AB122" s="3"/>
      <c r="AC122" s="3"/>
      <c r="AD122" s="3"/>
      <c r="AE122" s="3"/>
      <c r="AF122" s="3"/>
      <c r="AG122" s="3"/>
      <c r="AH122" s="3"/>
      <c r="AI122" s="3"/>
      <c r="AJ122" s="3"/>
    </row>
    <row r="123">
      <c r="A123" s="3"/>
      <c r="B123" s="3"/>
      <c r="C123" s="3"/>
      <c r="D123" s="3"/>
      <c r="E123" s="3"/>
      <c r="F123" s="3"/>
      <c r="G123" s="3"/>
      <c r="H123" s="3"/>
      <c r="I123" s="3"/>
      <c r="J123" s="3"/>
      <c r="K123" s="3"/>
      <c r="L123" s="3"/>
      <c r="M123" s="3"/>
      <c r="N123" s="3"/>
      <c r="O123" s="3"/>
      <c r="P123" s="3"/>
      <c r="Q123" s="249"/>
      <c r="R123" s="3"/>
      <c r="S123" s="3"/>
      <c r="T123" s="3"/>
      <c r="U123" s="3"/>
      <c r="V123" s="3"/>
      <c r="W123" s="3"/>
      <c r="X123" s="3"/>
      <c r="Y123" s="3"/>
      <c r="Z123" s="3"/>
      <c r="AA123" s="3"/>
      <c r="AB123" s="3"/>
      <c r="AC123" s="3"/>
      <c r="AD123" s="3"/>
      <c r="AE123" s="3"/>
      <c r="AF123" s="3"/>
      <c r="AG123" s="3"/>
      <c r="AH123" s="3"/>
      <c r="AI123" s="3"/>
      <c r="AJ123" s="3"/>
    </row>
    <row r="124">
      <c r="A124" s="3"/>
      <c r="B124" s="3"/>
      <c r="C124" s="3"/>
      <c r="D124" s="3"/>
      <c r="E124" s="3"/>
      <c r="F124" s="3"/>
      <c r="G124" s="3"/>
      <c r="H124" s="3"/>
      <c r="I124" s="3"/>
      <c r="J124" s="3"/>
      <c r="K124" s="3"/>
      <c r="L124" s="3"/>
      <c r="M124" s="3"/>
      <c r="N124" s="3"/>
      <c r="O124" s="3"/>
      <c r="P124" s="3"/>
      <c r="Q124" s="249"/>
      <c r="R124" s="3"/>
      <c r="S124" s="3"/>
      <c r="T124" s="3"/>
      <c r="U124" s="3"/>
      <c r="V124" s="3"/>
      <c r="W124" s="3"/>
      <c r="X124" s="3"/>
      <c r="Y124" s="3"/>
      <c r="Z124" s="3"/>
      <c r="AA124" s="3"/>
      <c r="AB124" s="3"/>
      <c r="AC124" s="3"/>
      <c r="AD124" s="3"/>
      <c r="AE124" s="3"/>
      <c r="AF124" s="3"/>
      <c r="AG124" s="3"/>
      <c r="AH124" s="3"/>
      <c r="AI124" s="3"/>
      <c r="AJ124" s="3"/>
    </row>
    <row r="125">
      <c r="A125" s="3"/>
      <c r="B125" s="3"/>
      <c r="C125" s="3"/>
      <c r="D125" s="3"/>
      <c r="E125" s="3"/>
      <c r="F125" s="3"/>
      <c r="G125" s="3"/>
      <c r="H125" s="3"/>
      <c r="I125" s="3"/>
      <c r="J125" s="3"/>
      <c r="K125" s="3"/>
      <c r="L125" s="3"/>
      <c r="M125" s="3"/>
      <c r="N125" s="3"/>
      <c r="O125" s="3"/>
      <c r="P125" s="3"/>
      <c r="Q125" s="249"/>
      <c r="R125" s="3"/>
      <c r="S125" s="3"/>
      <c r="T125" s="3"/>
      <c r="U125" s="3"/>
      <c r="V125" s="3"/>
      <c r="W125" s="3"/>
      <c r="X125" s="3"/>
      <c r="Y125" s="3"/>
      <c r="Z125" s="3"/>
      <c r="AA125" s="3"/>
      <c r="AB125" s="3"/>
      <c r="AC125" s="3"/>
      <c r="AD125" s="3"/>
      <c r="AE125" s="3"/>
      <c r="AF125" s="3"/>
      <c r="AG125" s="3"/>
      <c r="AH125" s="3"/>
      <c r="AI125" s="3"/>
      <c r="AJ125" s="3"/>
    </row>
    <row r="126">
      <c r="A126" s="3"/>
      <c r="B126" s="3"/>
      <c r="C126" s="3"/>
      <c r="D126" s="3"/>
      <c r="E126" s="3"/>
      <c r="F126" s="3"/>
      <c r="G126" s="3"/>
      <c r="H126" s="3"/>
      <c r="I126" s="3"/>
      <c r="J126" s="3"/>
      <c r="K126" s="3"/>
      <c r="L126" s="3"/>
      <c r="M126" s="3"/>
      <c r="N126" s="3"/>
      <c r="O126" s="3"/>
      <c r="P126" s="3"/>
      <c r="Q126" s="249"/>
      <c r="R126" s="3"/>
      <c r="S126" s="3"/>
      <c r="T126" s="3"/>
      <c r="U126" s="3"/>
      <c r="V126" s="3"/>
      <c r="W126" s="3"/>
      <c r="X126" s="3"/>
      <c r="Y126" s="3"/>
      <c r="Z126" s="3"/>
      <c r="AA126" s="3"/>
      <c r="AB126" s="3"/>
      <c r="AC126" s="3"/>
      <c r="AD126" s="3"/>
      <c r="AE126" s="3"/>
      <c r="AF126" s="3"/>
      <c r="AG126" s="3"/>
      <c r="AH126" s="3"/>
      <c r="AI126" s="3"/>
      <c r="AJ126" s="3"/>
    </row>
    <row r="127">
      <c r="A127" s="3"/>
      <c r="B127" s="3"/>
      <c r="C127" s="3"/>
      <c r="D127" s="3"/>
      <c r="E127" s="3"/>
      <c r="F127" s="3"/>
      <c r="G127" s="3"/>
      <c r="H127" s="3"/>
      <c r="I127" s="3"/>
      <c r="J127" s="3"/>
      <c r="K127" s="3"/>
      <c r="L127" s="3"/>
      <c r="M127" s="3"/>
      <c r="N127" s="3"/>
      <c r="O127" s="3"/>
      <c r="P127" s="3"/>
      <c r="Q127" s="249"/>
      <c r="R127" s="3"/>
      <c r="S127" s="3"/>
      <c r="T127" s="3"/>
      <c r="U127" s="3"/>
      <c r="V127" s="3"/>
      <c r="W127" s="3"/>
      <c r="X127" s="3"/>
      <c r="Y127" s="3"/>
      <c r="Z127" s="3"/>
      <c r="AA127" s="3"/>
      <c r="AB127" s="3"/>
      <c r="AC127" s="3"/>
      <c r="AD127" s="3"/>
      <c r="AE127" s="3"/>
      <c r="AF127" s="3"/>
      <c r="AG127" s="3"/>
      <c r="AH127" s="3"/>
      <c r="AI127" s="3"/>
      <c r="AJ127" s="3"/>
    </row>
    <row r="128">
      <c r="A128" s="3"/>
      <c r="B128" s="3"/>
      <c r="C128" s="3"/>
      <c r="D128" s="3"/>
      <c r="E128" s="3"/>
      <c r="F128" s="3"/>
      <c r="G128" s="3"/>
      <c r="H128" s="3"/>
      <c r="I128" s="3"/>
      <c r="J128" s="3"/>
      <c r="K128" s="3"/>
      <c r="L128" s="3"/>
      <c r="M128" s="3"/>
      <c r="N128" s="3"/>
      <c r="O128" s="3"/>
      <c r="P128" s="3"/>
      <c r="Q128" s="249"/>
      <c r="R128" s="3"/>
      <c r="S128" s="3"/>
      <c r="T128" s="3"/>
      <c r="U128" s="3"/>
      <c r="V128" s="3"/>
      <c r="W128" s="3"/>
      <c r="X128" s="3"/>
      <c r="Y128" s="3"/>
      <c r="Z128" s="3"/>
      <c r="AA128" s="3"/>
      <c r="AB128" s="3"/>
      <c r="AC128" s="3"/>
      <c r="AD128" s="3"/>
      <c r="AE128" s="3"/>
      <c r="AF128" s="3"/>
      <c r="AG128" s="3"/>
      <c r="AH128" s="3"/>
      <c r="AI128" s="3"/>
      <c r="AJ128" s="3"/>
    </row>
    <row r="129">
      <c r="A129" s="3"/>
      <c r="B129" s="3"/>
      <c r="C129" s="3"/>
      <c r="D129" s="3"/>
      <c r="E129" s="3"/>
      <c r="F129" s="3"/>
      <c r="G129" s="3"/>
      <c r="H129" s="3"/>
      <c r="I129" s="3"/>
      <c r="J129" s="3"/>
      <c r="K129" s="3"/>
      <c r="L129" s="3"/>
      <c r="M129" s="3"/>
      <c r="N129" s="3"/>
      <c r="O129" s="3"/>
      <c r="P129" s="3"/>
      <c r="Q129" s="249"/>
      <c r="R129" s="3"/>
      <c r="S129" s="3"/>
      <c r="T129" s="3"/>
      <c r="U129" s="3"/>
      <c r="V129" s="3"/>
      <c r="W129" s="3"/>
      <c r="X129" s="3"/>
      <c r="Y129" s="3"/>
      <c r="Z129" s="3"/>
      <c r="AA129" s="3"/>
      <c r="AB129" s="3"/>
      <c r="AC129" s="3"/>
      <c r="AD129" s="3"/>
      <c r="AE129" s="3"/>
      <c r="AF129" s="3"/>
      <c r="AG129" s="3"/>
      <c r="AH129" s="3"/>
      <c r="AI129" s="3"/>
      <c r="AJ129" s="3"/>
    </row>
    <row r="130">
      <c r="A130" s="3"/>
      <c r="B130" s="3"/>
      <c r="C130" s="3"/>
      <c r="D130" s="3"/>
      <c r="E130" s="3"/>
      <c r="F130" s="3"/>
      <c r="G130" s="3"/>
      <c r="H130" s="3"/>
      <c r="I130" s="3"/>
      <c r="J130" s="3"/>
      <c r="K130" s="3"/>
      <c r="L130" s="3"/>
      <c r="M130" s="3"/>
      <c r="N130" s="3"/>
      <c r="O130" s="3"/>
      <c r="P130" s="3"/>
      <c r="Q130" s="249"/>
      <c r="R130" s="3"/>
      <c r="S130" s="3"/>
      <c r="T130" s="3"/>
      <c r="U130" s="3"/>
      <c r="V130" s="3"/>
      <c r="W130" s="3"/>
      <c r="X130" s="3"/>
      <c r="Y130" s="3"/>
      <c r="Z130" s="3"/>
      <c r="AA130" s="3"/>
      <c r="AB130" s="3"/>
      <c r="AC130" s="3"/>
      <c r="AD130" s="3"/>
      <c r="AE130" s="3"/>
      <c r="AF130" s="3"/>
      <c r="AG130" s="3"/>
      <c r="AH130" s="3"/>
      <c r="AI130" s="3"/>
      <c r="AJ130" s="3"/>
    </row>
    <row r="131">
      <c r="A131" s="3"/>
      <c r="B131" s="3"/>
      <c r="C131" s="3"/>
      <c r="D131" s="3"/>
      <c r="E131" s="3"/>
      <c r="F131" s="3"/>
      <c r="G131" s="3"/>
      <c r="H131" s="3"/>
      <c r="I131" s="3"/>
      <c r="J131" s="3"/>
      <c r="K131" s="3"/>
      <c r="L131" s="3"/>
      <c r="M131" s="3"/>
      <c r="N131" s="3"/>
      <c r="O131" s="3"/>
      <c r="P131" s="3"/>
      <c r="Q131" s="249"/>
      <c r="R131" s="3"/>
      <c r="S131" s="3"/>
      <c r="T131" s="3"/>
      <c r="U131" s="3"/>
      <c r="V131" s="3"/>
      <c r="W131" s="3"/>
      <c r="X131" s="3"/>
      <c r="Y131" s="3"/>
      <c r="Z131" s="3"/>
      <c r="AA131" s="3"/>
      <c r="AB131" s="3"/>
      <c r="AC131" s="3"/>
      <c r="AD131" s="3"/>
      <c r="AE131" s="3"/>
      <c r="AF131" s="3"/>
      <c r="AG131" s="3"/>
      <c r="AH131" s="3"/>
      <c r="AI131" s="3"/>
      <c r="AJ131" s="3"/>
    </row>
    <row r="132">
      <c r="A132" s="3"/>
      <c r="B132" s="3"/>
      <c r="C132" s="3"/>
      <c r="D132" s="3"/>
      <c r="E132" s="3"/>
      <c r="F132" s="3"/>
      <c r="G132" s="3"/>
      <c r="H132" s="3"/>
      <c r="I132" s="3"/>
      <c r="J132" s="3"/>
      <c r="K132" s="3"/>
      <c r="L132" s="3"/>
      <c r="M132" s="3"/>
      <c r="N132" s="3"/>
      <c r="O132" s="3"/>
      <c r="P132" s="3"/>
      <c r="Q132" s="249"/>
      <c r="R132" s="3"/>
      <c r="S132" s="3"/>
      <c r="T132" s="3"/>
      <c r="U132" s="3"/>
      <c r="V132" s="3"/>
      <c r="W132" s="3"/>
      <c r="X132" s="3"/>
      <c r="Y132" s="3"/>
      <c r="Z132" s="3"/>
      <c r="AA132" s="3"/>
      <c r="AB132" s="3"/>
      <c r="AC132" s="3"/>
      <c r="AD132" s="3"/>
      <c r="AE132" s="3"/>
      <c r="AF132" s="3"/>
      <c r="AG132" s="3"/>
      <c r="AH132" s="3"/>
      <c r="AI132" s="3"/>
      <c r="AJ132" s="3"/>
    </row>
    <row r="133">
      <c r="A133" s="3"/>
      <c r="B133" s="3"/>
      <c r="C133" s="3"/>
      <c r="D133" s="3"/>
      <c r="E133" s="3"/>
      <c r="F133" s="3"/>
      <c r="G133" s="3"/>
      <c r="H133" s="3"/>
      <c r="I133" s="3"/>
      <c r="J133" s="3"/>
      <c r="K133" s="3"/>
      <c r="L133" s="3"/>
      <c r="M133" s="3"/>
      <c r="N133" s="3"/>
      <c r="O133" s="3"/>
      <c r="P133" s="3"/>
      <c r="Q133" s="249"/>
      <c r="R133" s="3"/>
      <c r="S133" s="3"/>
      <c r="T133" s="3"/>
      <c r="U133" s="3"/>
      <c r="V133" s="3"/>
      <c r="W133" s="3"/>
      <c r="X133" s="3"/>
      <c r="Y133" s="3"/>
      <c r="Z133" s="3"/>
      <c r="AA133" s="3"/>
      <c r="AB133" s="3"/>
      <c r="AC133" s="3"/>
      <c r="AD133" s="3"/>
      <c r="AE133" s="3"/>
      <c r="AF133" s="3"/>
      <c r="AG133" s="3"/>
      <c r="AH133" s="3"/>
      <c r="AI133" s="3"/>
      <c r="AJ133" s="3"/>
    </row>
    <row r="134">
      <c r="A134" s="3"/>
      <c r="B134" s="3"/>
      <c r="C134" s="3"/>
      <c r="D134" s="3"/>
      <c r="E134" s="3"/>
      <c r="F134" s="3"/>
      <c r="G134" s="3"/>
      <c r="H134" s="3"/>
      <c r="I134" s="3"/>
      <c r="J134" s="3"/>
      <c r="K134" s="3"/>
      <c r="L134" s="3"/>
      <c r="M134" s="3"/>
      <c r="N134" s="3"/>
      <c r="O134" s="3"/>
      <c r="P134" s="3"/>
      <c r="Q134" s="249"/>
      <c r="R134" s="3"/>
      <c r="S134" s="3"/>
      <c r="T134" s="3"/>
      <c r="U134" s="3"/>
      <c r="V134" s="3"/>
      <c r="W134" s="3"/>
      <c r="X134" s="3"/>
      <c r="Y134" s="3"/>
      <c r="Z134" s="3"/>
      <c r="AA134" s="3"/>
      <c r="AB134" s="3"/>
      <c r="AC134" s="3"/>
      <c r="AD134" s="3"/>
      <c r="AE134" s="3"/>
      <c r="AF134" s="3"/>
      <c r="AG134" s="3"/>
      <c r="AH134" s="3"/>
      <c r="AI134" s="3"/>
      <c r="AJ134" s="3"/>
    </row>
    <row r="135">
      <c r="A135" s="3"/>
      <c r="B135" s="3"/>
      <c r="C135" s="3"/>
      <c r="D135" s="3"/>
      <c r="E135" s="3"/>
      <c r="F135" s="3"/>
      <c r="G135" s="3"/>
      <c r="H135" s="3"/>
      <c r="I135" s="3"/>
      <c r="J135" s="3"/>
      <c r="K135" s="3"/>
      <c r="L135" s="3"/>
      <c r="M135" s="3"/>
      <c r="N135" s="3"/>
      <c r="O135" s="3"/>
      <c r="P135" s="3"/>
      <c r="Q135" s="249"/>
      <c r="R135" s="3"/>
      <c r="S135" s="3"/>
      <c r="T135" s="3"/>
      <c r="U135" s="3"/>
      <c r="V135" s="3"/>
      <c r="W135" s="3"/>
      <c r="X135" s="3"/>
      <c r="Y135" s="3"/>
      <c r="Z135" s="3"/>
      <c r="AA135" s="3"/>
      <c r="AB135" s="3"/>
      <c r="AC135" s="3"/>
      <c r="AD135" s="3"/>
      <c r="AE135" s="3"/>
      <c r="AF135" s="3"/>
      <c r="AG135" s="3"/>
      <c r="AH135" s="3"/>
      <c r="AI135" s="3"/>
      <c r="AJ135" s="3"/>
    </row>
    <row r="136">
      <c r="A136" s="3"/>
      <c r="B136" s="3"/>
      <c r="C136" s="3"/>
      <c r="D136" s="3"/>
      <c r="E136" s="3"/>
      <c r="F136" s="3"/>
      <c r="G136" s="3"/>
      <c r="H136" s="3"/>
      <c r="I136" s="3"/>
      <c r="J136" s="3"/>
      <c r="K136" s="3"/>
      <c r="L136" s="3"/>
      <c r="M136" s="3"/>
      <c r="N136" s="3"/>
      <c r="O136" s="3"/>
      <c r="P136" s="3"/>
      <c r="Q136" s="249"/>
      <c r="R136" s="3"/>
      <c r="S136" s="3"/>
      <c r="T136" s="3"/>
      <c r="U136" s="3"/>
      <c r="V136" s="3"/>
      <c r="W136" s="3"/>
      <c r="X136" s="3"/>
      <c r="Y136" s="3"/>
      <c r="Z136" s="3"/>
      <c r="AA136" s="3"/>
      <c r="AB136" s="3"/>
      <c r="AC136" s="3"/>
      <c r="AD136" s="3"/>
      <c r="AE136" s="3"/>
      <c r="AF136" s="3"/>
      <c r="AG136" s="3"/>
      <c r="AH136" s="3"/>
      <c r="AI136" s="3"/>
      <c r="AJ136" s="3"/>
    </row>
    <row r="137">
      <c r="A137" s="3"/>
      <c r="B137" s="3"/>
      <c r="C137" s="3"/>
      <c r="D137" s="3"/>
      <c r="E137" s="3"/>
      <c r="F137" s="3"/>
      <c r="G137" s="3"/>
      <c r="H137" s="3"/>
      <c r="I137" s="3"/>
      <c r="J137" s="3"/>
      <c r="K137" s="3"/>
      <c r="L137" s="3"/>
      <c r="M137" s="3"/>
      <c r="N137" s="3"/>
      <c r="O137" s="3"/>
      <c r="P137" s="3"/>
      <c r="Q137" s="249"/>
      <c r="R137" s="3"/>
      <c r="S137" s="3"/>
      <c r="T137" s="3"/>
      <c r="U137" s="3"/>
      <c r="V137" s="3"/>
      <c r="W137" s="3"/>
      <c r="X137" s="3"/>
      <c r="Y137" s="3"/>
      <c r="Z137" s="3"/>
      <c r="AA137" s="3"/>
      <c r="AB137" s="3"/>
      <c r="AC137" s="3"/>
      <c r="AD137" s="3"/>
      <c r="AE137" s="3"/>
      <c r="AF137" s="3"/>
      <c r="AG137" s="3"/>
      <c r="AH137" s="3"/>
      <c r="AI137" s="3"/>
      <c r="AJ137" s="3"/>
    </row>
    <row r="138">
      <c r="A138" s="3"/>
      <c r="B138" s="3"/>
      <c r="C138" s="3"/>
      <c r="D138" s="3"/>
      <c r="E138" s="3"/>
      <c r="F138" s="3"/>
      <c r="G138" s="3"/>
      <c r="H138" s="3"/>
      <c r="I138" s="3"/>
      <c r="J138" s="3"/>
      <c r="K138" s="3"/>
      <c r="L138" s="3"/>
      <c r="M138" s="3"/>
      <c r="N138" s="3"/>
      <c r="O138" s="3"/>
      <c r="P138" s="3"/>
      <c r="Q138" s="249"/>
      <c r="R138" s="3"/>
      <c r="S138" s="3"/>
      <c r="T138" s="3"/>
      <c r="U138" s="3"/>
      <c r="V138" s="3"/>
      <c r="W138" s="3"/>
      <c r="X138" s="3"/>
      <c r="Y138" s="3"/>
      <c r="Z138" s="3"/>
      <c r="AA138" s="3"/>
      <c r="AB138" s="3"/>
      <c r="AC138" s="3"/>
      <c r="AD138" s="3"/>
      <c r="AE138" s="3"/>
      <c r="AF138" s="3"/>
      <c r="AG138" s="3"/>
      <c r="AH138" s="3"/>
      <c r="AI138" s="3"/>
      <c r="AJ138" s="3"/>
    </row>
    <row r="139">
      <c r="A139" s="3"/>
      <c r="B139" s="3"/>
      <c r="C139" s="3"/>
      <c r="D139" s="3"/>
      <c r="E139" s="3"/>
      <c r="F139" s="3"/>
      <c r="G139" s="3"/>
      <c r="H139" s="3"/>
      <c r="I139" s="3"/>
      <c r="J139" s="3"/>
      <c r="K139" s="3"/>
      <c r="L139" s="3"/>
      <c r="M139" s="3"/>
      <c r="N139" s="3"/>
      <c r="O139" s="3"/>
      <c r="P139" s="3"/>
      <c r="Q139" s="249"/>
      <c r="R139" s="3"/>
      <c r="S139" s="3"/>
      <c r="T139" s="3"/>
      <c r="U139" s="3"/>
      <c r="V139" s="3"/>
      <c r="W139" s="3"/>
      <c r="X139" s="3"/>
      <c r="Y139" s="3"/>
      <c r="Z139" s="3"/>
      <c r="AA139" s="3"/>
      <c r="AB139" s="3"/>
      <c r="AC139" s="3"/>
      <c r="AD139" s="3"/>
      <c r="AE139" s="3"/>
      <c r="AF139" s="3"/>
      <c r="AG139" s="3"/>
      <c r="AH139" s="3"/>
      <c r="AI139" s="3"/>
      <c r="AJ139" s="3"/>
    </row>
    <row r="140">
      <c r="A140" s="3"/>
      <c r="B140" s="3"/>
      <c r="C140" s="3"/>
      <c r="D140" s="3"/>
      <c r="E140" s="3"/>
      <c r="F140" s="3"/>
      <c r="G140" s="3"/>
      <c r="H140" s="3"/>
      <c r="I140" s="3"/>
      <c r="J140" s="3"/>
      <c r="K140" s="3"/>
      <c r="L140" s="3"/>
      <c r="M140" s="3"/>
      <c r="N140" s="3"/>
      <c r="O140" s="3"/>
      <c r="P140" s="3"/>
      <c r="Q140" s="249"/>
      <c r="R140" s="3"/>
      <c r="S140" s="3"/>
      <c r="T140" s="3"/>
      <c r="U140" s="3"/>
      <c r="V140" s="3"/>
      <c r="W140" s="3"/>
      <c r="X140" s="3"/>
      <c r="Y140" s="3"/>
      <c r="Z140" s="3"/>
      <c r="AA140" s="3"/>
      <c r="AB140" s="3"/>
      <c r="AC140" s="3"/>
      <c r="AD140" s="3"/>
      <c r="AE140" s="3"/>
      <c r="AF140" s="3"/>
      <c r="AG140" s="3"/>
      <c r="AH140" s="3"/>
      <c r="AI140" s="3"/>
      <c r="AJ140" s="3"/>
    </row>
    <row r="141">
      <c r="A141" s="3"/>
      <c r="B141" s="3"/>
      <c r="C141" s="3"/>
      <c r="D141" s="3"/>
      <c r="E141" s="3"/>
      <c r="F141" s="3"/>
      <c r="G141" s="3"/>
      <c r="H141" s="3"/>
      <c r="I141" s="3"/>
      <c r="J141" s="3"/>
      <c r="K141" s="3"/>
      <c r="L141" s="3"/>
      <c r="M141" s="3"/>
      <c r="N141" s="3"/>
      <c r="O141" s="3"/>
      <c r="P141" s="3"/>
      <c r="Q141" s="249"/>
      <c r="R141" s="3"/>
      <c r="S141" s="3"/>
      <c r="T141" s="3"/>
      <c r="U141" s="3"/>
      <c r="V141" s="3"/>
      <c r="W141" s="3"/>
      <c r="X141" s="3"/>
      <c r="Y141" s="3"/>
      <c r="Z141" s="3"/>
      <c r="AA141" s="3"/>
      <c r="AB141" s="3"/>
      <c r="AC141" s="3"/>
      <c r="AD141" s="3"/>
      <c r="AE141" s="3"/>
      <c r="AF141" s="3"/>
      <c r="AG141" s="3"/>
      <c r="AH141" s="3"/>
      <c r="AI141" s="3"/>
      <c r="AJ141" s="3"/>
    </row>
    <row r="142">
      <c r="A142" s="3"/>
      <c r="B142" s="3"/>
      <c r="C142" s="3"/>
      <c r="D142" s="3"/>
      <c r="E142" s="3"/>
      <c r="F142" s="3"/>
      <c r="G142" s="3"/>
      <c r="H142" s="3"/>
      <c r="I142" s="3"/>
      <c r="J142" s="3"/>
      <c r="K142" s="3"/>
      <c r="L142" s="3"/>
      <c r="M142" s="3"/>
      <c r="N142" s="3"/>
      <c r="O142" s="3"/>
      <c r="P142" s="3"/>
      <c r="Q142" s="249"/>
      <c r="R142" s="3"/>
      <c r="S142" s="3"/>
      <c r="T142" s="3"/>
      <c r="U142" s="3"/>
      <c r="V142" s="3"/>
      <c r="W142" s="3"/>
      <c r="X142" s="3"/>
      <c r="Y142" s="3"/>
      <c r="Z142" s="3"/>
      <c r="AA142" s="3"/>
      <c r="AB142" s="3"/>
      <c r="AC142" s="3"/>
      <c r="AD142" s="3"/>
      <c r="AE142" s="3"/>
      <c r="AF142" s="3"/>
      <c r="AG142" s="3"/>
      <c r="AH142" s="3"/>
      <c r="AI142" s="3"/>
      <c r="AJ142" s="3"/>
    </row>
    <row r="143">
      <c r="A143" s="3"/>
      <c r="B143" s="3"/>
      <c r="C143" s="3"/>
      <c r="D143" s="3"/>
      <c r="E143" s="3"/>
      <c r="F143" s="3"/>
      <c r="G143" s="3"/>
      <c r="H143" s="3"/>
      <c r="I143" s="3"/>
      <c r="J143" s="3"/>
      <c r="K143" s="3"/>
      <c r="L143" s="3"/>
      <c r="M143" s="3"/>
      <c r="N143" s="3"/>
      <c r="O143" s="3"/>
      <c r="P143" s="3"/>
      <c r="Q143" s="249"/>
      <c r="R143" s="3"/>
      <c r="S143" s="3"/>
      <c r="T143" s="3"/>
      <c r="U143" s="3"/>
      <c r="V143" s="3"/>
      <c r="W143" s="3"/>
      <c r="X143" s="3"/>
      <c r="Y143" s="3"/>
      <c r="Z143" s="3"/>
      <c r="AA143" s="3"/>
      <c r="AB143" s="3"/>
      <c r="AC143" s="3"/>
      <c r="AD143" s="3"/>
      <c r="AE143" s="3"/>
      <c r="AF143" s="3"/>
      <c r="AG143" s="3"/>
      <c r="AH143" s="3"/>
      <c r="AI143" s="3"/>
      <c r="AJ143" s="3"/>
    </row>
    <row r="144">
      <c r="A144" s="3"/>
      <c r="B144" s="3"/>
      <c r="C144" s="3"/>
      <c r="D144" s="3"/>
      <c r="E144" s="3"/>
      <c r="F144" s="3"/>
      <c r="G144" s="3"/>
      <c r="H144" s="3"/>
      <c r="I144" s="3"/>
      <c r="J144" s="3"/>
      <c r="K144" s="3"/>
      <c r="L144" s="3"/>
      <c r="M144" s="3"/>
      <c r="N144" s="3"/>
      <c r="O144" s="3"/>
      <c r="P144" s="3"/>
      <c r="Q144" s="249"/>
      <c r="R144" s="3"/>
      <c r="S144" s="3"/>
      <c r="T144" s="3"/>
      <c r="U144" s="3"/>
      <c r="V144" s="3"/>
      <c r="W144" s="3"/>
      <c r="X144" s="3"/>
      <c r="Y144" s="3"/>
      <c r="Z144" s="3"/>
      <c r="AA144" s="3"/>
      <c r="AB144" s="3"/>
      <c r="AC144" s="3"/>
      <c r="AD144" s="3"/>
      <c r="AE144" s="3"/>
      <c r="AF144" s="3"/>
      <c r="AG144" s="3"/>
      <c r="AH144" s="3"/>
      <c r="AI144" s="3"/>
      <c r="AJ144" s="3"/>
    </row>
    <row r="145">
      <c r="A145" s="3"/>
      <c r="B145" s="3"/>
      <c r="C145" s="3"/>
      <c r="D145" s="3"/>
      <c r="E145" s="3"/>
      <c r="F145" s="3"/>
      <c r="G145" s="3"/>
      <c r="H145" s="3"/>
      <c r="I145" s="3"/>
      <c r="J145" s="3"/>
      <c r="K145" s="3"/>
      <c r="L145" s="3"/>
      <c r="M145" s="3"/>
      <c r="N145" s="3"/>
      <c r="O145" s="3"/>
      <c r="P145" s="3"/>
      <c r="Q145" s="249"/>
      <c r="R145" s="3"/>
      <c r="S145" s="3"/>
      <c r="T145" s="3"/>
      <c r="U145" s="3"/>
      <c r="V145" s="3"/>
      <c r="W145" s="3"/>
      <c r="X145" s="3"/>
      <c r="Y145" s="3"/>
      <c r="Z145" s="3"/>
      <c r="AA145" s="3"/>
      <c r="AB145" s="3"/>
      <c r="AC145" s="3"/>
      <c r="AD145" s="3"/>
      <c r="AE145" s="3"/>
      <c r="AF145" s="3"/>
      <c r="AG145" s="3"/>
      <c r="AH145" s="3"/>
      <c r="AI145" s="3"/>
      <c r="AJ145" s="3"/>
    </row>
    <row r="146">
      <c r="A146" s="3"/>
      <c r="B146" s="3"/>
      <c r="C146" s="3"/>
      <c r="D146" s="3"/>
      <c r="E146" s="3"/>
      <c r="F146" s="3"/>
      <c r="G146" s="3"/>
      <c r="H146" s="3"/>
      <c r="I146" s="3"/>
      <c r="J146" s="3"/>
      <c r="K146" s="3"/>
      <c r="L146" s="3"/>
      <c r="M146" s="3"/>
      <c r="N146" s="3"/>
      <c r="O146" s="3"/>
      <c r="P146" s="3"/>
      <c r="Q146" s="249"/>
      <c r="R146" s="3"/>
      <c r="S146" s="3"/>
      <c r="T146" s="3"/>
      <c r="U146" s="3"/>
      <c r="V146" s="3"/>
      <c r="W146" s="3"/>
      <c r="X146" s="3"/>
      <c r="Y146" s="3"/>
      <c r="Z146" s="3"/>
      <c r="AA146" s="3"/>
      <c r="AB146" s="3"/>
      <c r="AC146" s="3"/>
      <c r="AD146" s="3"/>
      <c r="AE146" s="3"/>
      <c r="AF146" s="3"/>
      <c r="AG146" s="3"/>
      <c r="AH146" s="3"/>
      <c r="AI146" s="3"/>
      <c r="AJ146" s="3"/>
    </row>
    <row r="147">
      <c r="A147" s="3"/>
      <c r="B147" s="3"/>
      <c r="C147" s="3"/>
      <c r="D147" s="3"/>
      <c r="E147" s="3"/>
      <c r="F147" s="3"/>
      <c r="G147" s="3"/>
      <c r="H147" s="3"/>
      <c r="I147" s="3"/>
      <c r="J147" s="3"/>
      <c r="K147" s="3"/>
      <c r="L147" s="3"/>
      <c r="M147" s="3"/>
      <c r="N147" s="3"/>
      <c r="O147" s="3"/>
      <c r="P147" s="3"/>
      <c r="Q147" s="249"/>
      <c r="R147" s="3"/>
      <c r="S147" s="3"/>
      <c r="T147" s="3"/>
      <c r="U147" s="3"/>
      <c r="V147" s="3"/>
      <c r="W147" s="3"/>
      <c r="X147" s="3"/>
      <c r="Y147" s="3"/>
      <c r="Z147" s="3"/>
      <c r="AA147" s="3"/>
      <c r="AB147" s="3"/>
      <c r="AC147" s="3"/>
      <c r="AD147" s="3"/>
      <c r="AE147" s="3"/>
      <c r="AF147" s="3"/>
      <c r="AG147" s="3"/>
      <c r="AH147" s="3"/>
      <c r="AI147" s="3"/>
      <c r="AJ147" s="3"/>
    </row>
    <row r="148">
      <c r="A148" s="3"/>
      <c r="B148" s="3"/>
      <c r="C148" s="3"/>
      <c r="D148" s="3"/>
      <c r="E148" s="3"/>
      <c r="F148" s="3"/>
      <c r="G148" s="3"/>
      <c r="H148" s="3"/>
      <c r="I148" s="3"/>
      <c r="J148" s="3"/>
      <c r="K148" s="3"/>
      <c r="L148" s="3"/>
      <c r="M148" s="3"/>
      <c r="N148" s="3"/>
      <c r="O148" s="3"/>
      <c r="P148" s="3"/>
      <c r="Q148" s="249"/>
      <c r="R148" s="3"/>
      <c r="S148" s="3"/>
      <c r="T148" s="3"/>
      <c r="U148" s="3"/>
      <c r="V148" s="3"/>
      <c r="W148" s="3"/>
      <c r="X148" s="3"/>
      <c r="Y148" s="3"/>
      <c r="Z148" s="3"/>
      <c r="AA148" s="3"/>
      <c r="AB148" s="3"/>
      <c r="AC148" s="3"/>
      <c r="AD148" s="3"/>
      <c r="AE148" s="3"/>
      <c r="AF148" s="3"/>
      <c r="AG148" s="3"/>
      <c r="AH148" s="3"/>
      <c r="AI148" s="3"/>
      <c r="AJ148" s="3"/>
    </row>
    <row r="149">
      <c r="A149" s="3"/>
      <c r="B149" s="3"/>
      <c r="C149" s="3"/>
      <c r="D149" s="3"/>
      <c r="E149" s="3"/>
      <c r="F149" s="3"/>
      <c r="G149" s="3"/>
      <c r="H149" s="3"/>
      <c r="I149" s="3"/>
      <c r="J149" s="3"/>
      <c r="K149" s="3"/>
      <c r="L149" s="3"/>
      <c r="M149" s="3"/>
      <c r="N149" s="3"/>
      <c r="O149" s="3"/>
      <c r="P149" s="3"/>
      <c r="Q149" s="249"/>
      <c r="R149" s="3"/>
      <c r="S149" s="3"/>
      <c r="T149" s="3"/>
      <c r="U149" s="3"/>
      <c r="V149" s="3"/>
      <c r="W149" s="3"/>
      <c r="X149" s="3"/>
      <c r="Y149" s="3"/>
      <c r="Z149" s="3"/>
      <c r="AA149" s="3"/>
      <c r="AB149" s="3"/>
      <c r="AC149" s="3"/>
      <c r="AD149" s="3"/>
      <c r="AE149" s="3"/>
      <c r="AF149" s="3"/>
      <c r="AG149" s="3"/>
      <c r="AH149" s="3"/>
      <c r="AI149" s="3"/>
      <c r="AJ149" s="3"/>
    </row>
    <row r="150">
      <c r="A150" s="3"/>
      <c r="B150" s="3"/>
      <c r="C150" s="3"/>
      <c r="D150" s="3"/>
      <c r="E150" s="3"/>
      <c r="F150" s="3"/>
      <c r="G150" s="3"/>
      <c r="H150" s="3"/>
      <c r="I150" s="3"/>
      <c r="J150" s="3"/>
      <c r="K150" s="3"/>
      <c r="L150" s="3"/>
      <c r="M150" s="3"/>
      <c r="N150" s="3"/>
      <c r="O150" s="3"/>
      <c r="P150" s="3"/>
      <c r="Q150" s="249"/>
      <c r="R150" s="3"/>
      <c r="S150" s="3"/>
      <c r="T150" s="3"/>
      <c r="U150" s="3"/>
      <c r="V150" s="3"/>
      <c r="W150" s="3"/>
      <c r="X150" s="3"/>
      <c r="Y150" s="3"/>
      <c r="Z150" s="3"/>
      <c r="AA150" s="3"/>
      <c r="AB150" s="3"/>
      <c r="AC150" s="3"/>
      <c r="AD150" s="3"/>
      <c r="AE150" s="3"/>
      <c r="AF150" s="3"/>
      <c r="AG150" s="3"/>
      <c r="AH150" s="3"/>
      <c r="AI150" s="3"/>
      <c r="AJ150" s="3"/>
    </row>
    <row r="151">
      <c r="A151" s="3"/>
      <c r="B151" s="3"/>
      <c r="C151" s="3"/>
      <c r="D151" s="3"/>
      <c r="E151" s="3"/>
      <c r="F151" s="3"/>
      <c r="G151" s="3"/>
      <c r="H151" s="3"/>
      <c r="I151" s="3"/>
      <c r="J151" s="3"/>
      <c r="K151" s="3"/>
      <c r="L151" s="3"/>
      <c r="M151" s="3"/>
      <c r="N151" s="3"/>
      <c r="O151" s="3"/>
      <c r="P151" s="3"/>
      <c r="Q151" s="249"/>
      <c r="R151" s="3"/>
      <c r="S151" s="3"/>
      <c r="T151" s="3"/>
      <c r="U151" s="3"/>
      <c r="V151" s="3"/>
      <c r="W151" s="3"/>
      <c r="X151" s="3"/>
      <c r="Y151" s="3"/>
      <c r="Z151" s="3"/>
      <c r="AA151" s="3"/>
      <c r="AB151" s="3"/>
      <c r="AC151" s="3"/>
      <c r="AD151" s="3"/>
      <c r="AE151" s="3"/>
      <c r="AF151" s="3"/>
      <c r="AG151" s="3"/>
      <c r="AH151" s="3"/>
      <c r="AI151" s="3"/>
      <c r="AJ151" s="3"/>
    </row>
    <row r="152">
      <c r="A152" s="3"/>
      <c r="B152" s="3"/>
      <c r="C152" s="3"/>
      <c r="D152" s="3"/>
      <c r="E152" s="3"/>
      <c r="F152" s="3"/>
      <c r="G152" s="3"/>
      <c r="H152" s="3"/>
      <c r="I152" s="3"/>
      <c r="J152" s="3"/>
      <c r="K152" s="3"/>
      <c r="L152" s="3"/>
      <c r="M152" s="3"/>
      <c r="N152" s="3"/>
      <c r="O152" s="3"/>
      <c r="P152" s="3"/>
      <c r="Q152" s="249"/>
      <c r="R152" s="3"/>
      <c r="S152" s="3"/>
      <c r="T152" s="3"/>
      <c r="U152" s="3"/>
      <c r="V152" s="3"/>
      <c r="W152" s="3"/>
      <c r="X152" s="3"/>
      <c r="Y152" s="3"/>
      <c r="Z152" s="3"/>
      <c r="AA152" s="3"/>
      <c r="AB152" s="3"/>
      <c r="AC152" s="3"/>
      <c r="AD152" s="3"/>
      <c r="AE152" s="3"/>
      <c r="AF152" s="3"/>
      <c r="AG152" s="3"/>
      <c r="AH152" s="3"/>
      <c r="AI152" s="3"/>
      <c r="AJ152" s="3"/>
    </row>
    <row r="153">
      <c r="A153" s="3"/>
      <c r="B153" s="3"/>
      <c r="C153" s="3"/>
      <c r="D153" s="3"/>
      <c r="E153" s="3"/>
      <c r="F153" s="3"/>
      <c r="G153" s="3"/>
      <c r="H153" s="3"/>
      <c r="I153" s="3"/>
      <c r="J153" s="3"/>
      <c r="K153" s="3"/>
      <c r="L153" s="3"/>
      <c r="M153" s="3"/>
      <c r="N153" s="3"/>
      <c r="O153" s="3"/>
      <c r="P153" s="3"/>
      <c r="Q153" s="249"/>
      <c r="R153" s="3"/>
      <c r="S153" s="3"/>
      <c r="T153" s="3"/>
      <c r="U153" s="3"/>
      <c r="V153" s="3"/>
      <c r="W153" s="3"/>
      <c r="X153" s="3"/>
      <c r="Y153" s="3"/>
      <c r="Z153" s="3"/>
      <c r="AA153" s="3"/>
      <c r="AB153" s="3"/>
      <c r="AC153" s="3"/>
      <c r="AD153" s="3"/>
      <c r="AE153" s="3"/>
      <c r="AF153" s="3"/>
      <c r="AG153" s="3"/>
      <c r="AH153" s="3"/>
      <c r="AI153" s="3"/>
      <c r="AJ153" s="3"/>
    </row>
    <row r="154">
      <c r="A154" s="3"/>
      <c r="B154" s="3"/>
      <c r="C154" s="3"/>
      <c r="D154" s="3"/>
      <c r="E154" s="3"/>
      <c r="F154" s="3"/>
      <c r="G154" s="3"/>
      <c r="H154" s="3"/>
      <c r="I154" s="3"/>
      <c r="J154" s="3"/>
      <c r="K154" s="3"/>
      <c r="L154" s="3"/>
      <c r="M154" s="3"/>
      <c r="N154" s="3"/>
      <c r="O154" s="3"/>
      <c r="P154" s="3"/>
      <c r="Q154" s="249"/>
      <c r="R154" s="3"/>
      <c r="S154" s="3"/>
      <c r="T154" s="3"/>
      <c r="U154" s="3"/>
      <c r="V154" s="3"/>
      <c r="W154" s="3"/>
      <c r="X154" s="3"/>
      <c r="Y154" s="3"/>
      <c r="Z154" s="3"/>
      <c r="AA154" s="3"/>
      <c r="AB154" s="3"/>
      <c r="AC154" s="3"/>
      <c r="AD154" s="3"/>
      <c r="AE154" s="3"/>
      <c r="AF154" s="3"/>
      <c r="AG154" s="3"/>
      <c r="AH154" s="3"/>
      <c r="AI154" s="3"/>
      <c r="AJ154" s="3"/>
    </row>
    <row r="155">
      <c r="A155" s="3"/>
      <c r="B155" s="3"/>
      <c r="C155" s="3"/>
      <c r="D155" s="3"/>
      <c r="E155" s="3"/>
      <c r="F155" s="3"/>
      <c r="G155" s="3"/>
      <c r="H155" s="3"/>
      <c r="I155" s="3"/>
      <c r="J155" s="3"/>
      <c r="K155" s="3"/>
      <c r="L155" s="3"/>
      <c r="M155" s="3"/>
      <c r="N155" s="3"/>
      <c r="O155" s="3"/>
      <c r="P155" s="3"/>
      <c r="Q155" s="249"/>
      <c r="R155" s="3"/>
      <c r="S155" s="3"/>
      <c r="T155" s="3"/>
      <c r="U155" s="3"/>
      <c r="V155" s="3"/>
      <c r="W155" s="3"/>
      <c r="X155" s="3"/>
      <c r="Y155" s="3"/>
      <c r="Z155" s="3"/>
      <c r="AA155" s="3"/>
      <c r="AB155" s="3"/>
      <c r="AC155" s="3"/>
      <c r="AD155" s="3"/>
      <c r="AE155" s="3"/>
      <c r="AF155" s="3"/>
      <c r="AG155" s="3"/>
      <c r="AH155" s="3"/>
      <c r="AI155" s="3"/>
      <c r="AJ155" s="3"/>
    </row>
    <row r="156">
      <c r="A156" s="3"/>
      <c r="B156" s="3"/>
      <c r="C156" s="3"/>
      <c r="D156" s="3"/>
      <c r="E156" s="3"/>
      <c r="F156" s="3"/>
      <c r="G156" s="3"/>
      <c r="H156" s="3"/>
      <c r="I156" s="3"/>
      <c r="J156" s="3"/>
      <c r="K156" s="3"/>
      <c r="L156" s="3"/>
      <c r="M156" s="3"/>
      <c r="N156" s="3"/>
      <c r="O156" s="3"/>
      <c r="P156" s="3"/>
      <c r="Q156" s="249"/>
      <c r="R156" s="3"/>
      <c r="S156" s="3"/>
      <c r="T156" s="3"/>
      <c r="U156" s="3"/>
      <c r="V156" s="3"/>
      <c r="W156" s="3"/>
      <c r="X156" s="3"/>
      <c r="Y156" s="3"/>
      <c r="Z156" s="3"/>
      <c r="AA156" s="3"/>
      <c r="AB156" s="3"/>
      <c r="AC156" s="3"/>
      <c r="AD156" s="3"/>
      <c r="AE156" s="3"/>
      <c r="AF156" s="3"/>
      <c r="AG156" s="3"/>
      <c r="AH156" s="3"/>
      <c r="AI156" s="3"/>
      <c r="AJ156" s="3"/>
    </row>
    <row r="157">
      <c r="A157" s="3"/>
      <c r="B157" s="3"/>
      <c r="C157" s="3"/>
      <c r="D157" s="3"/>
      <c r="E157" s="3"/>
      <c r="F157" s="3"/>
      <c r="G157" s="3"/>
      <c r="H157" s="3"/>
      <c r="I157" s="3"/>
      <c r="J157" s="3"/>
      <c r="K157" s="3"/>
      <c r="L157" s="3"/>
      <c r="M157" s="3"/>
      <c r="N157" s="3"/>
      <c r="O157" s="3"/>
      <c r="P157" s="3"/>
      <c r="Q157" s="249"/>
      <c r="R157" s="3"/>
      <c r="S157" s="3"/>
      <c r="T157" s="3"/>
      <c r="U157" s="3"/>
      <c r="V157" s="3"/>
      <c r="W157" s="3"/>
      <c r="X157" s="3"/>
      <c r="Y157" s="3"/>
      <c r="Z157" s="3"/>
      <c r="AA157" s="3"/>
      <c r="AB157" s="3"/>
      <c r="AC157" s="3"/>
      <c r="AD157" s="3"/>
      <c r="AE157" s="3"/>
      <c r="AF157" s="3"/>
      <c r="AG157" s="3"/>
      <c r="AH157" s="3"/>
      <c r="AI157" s="3"/>
      <c r="AJ157" s="3"/>
    </row>
    <row r="158">
      <c r="A158" s="3"/>
      <c r="B158" s="3"/>
      <c r="C158" s="3"/>
      <c r="D158" s="3"/>
      <c r="E158" s="3"/>
      <c r="F158" s="3"/>
      <c r="G158" s="3"/>
      <c r="H158" s="3"/>
      <c r="I158" s="3"/>
      <c r="J158" s="3"/>
      <c r="K158" s="3"/>
      <c r="L158" s="3"/>
      <c r="M158" s="3"/>
      <c r="N158" s="3"/>
      <c r="O158" s="3"/>
      <c r="P158" s="3"/>
      <c r="Q158" s="249"/>
      <c r="R158" s="3"/>
      <c r="S158" s="3"/>
      <c r="T158" s="3"/>
      <c r="U158" s="3"/>
      <c r="V158" s="3"/>
      <c r="W158" s="3"/>
      <c r="X158" s="3"/>
      <c r="Y158" s="3"/>
      <c r="Z158" s="3"/>
      <c r="AA158" s="3"/>
      <c r="AB158" s="3"/>
      <c r="AC158" s="3"/>
      <c r="AD158" s="3"/>
      <c r="AE158" s="3"/>
      <c r="AF158" s="3"/>
      <c r="AG158" s="3"/>
      <c r="AH158" s="3"/>
      <c r="AI158" s="3"/>
      <c r="AJ158" s="3"/>
    </row>
    <row r="159">
      <c r="A159" s="3"/>
      <c r="B159" s="3"/>
      <c r="C159" s="3"/>
      <c r="D159" s="3"/>
      <c r="E159" s="3"/>
      <c r="F159" s="3"/>
      <c r="G159" s="3"/>
      <c r="H159" s="3"/>
      <c r="I159" s="3"/>
      <c r="J159" s="3"/>
      <c r="K159" s="3"/>
      <c r="L159" s="3"/>
      <c r="M159" s="3"/>
      <c r="N159" s="3"/>
      <c r="O159" s="3"/>
      <c r="P159" s="3"/>
      <c r="Q159" s="249"/>
      <c r="R159" s="3"/>
      <c r="S159" s="3"/>
      <c r="T159" s="3"/>
      <c r="U159" s="3"/>
      <c r="V159" s="3"/>
      <c r="W159" s="3"/>
      <c r="X159" s="3"/>
      <c r="Y159" s="3"/>
      <c r="Z159" s="3"/>
      <c r="AA159" s="3"/>
      <c r="AB159" s="3"/>
      <c r="AC159" s="3"/>
      <c r="AD159" s="3"/>
      <c r="AE159" s="3"/>
      <c r="AF159" s="3"/>
      <c r="AG159" s="3"/>
      <c r="AH159" s="3"/>
      <c r="AI159" s="3"/>
      <c r="AJ159" s="3"/>
    </row>
    <row r="160">
      <c r="A160" s="3"/>
      <c r="B160" s="3"/>
      <c r="C160" s="3"/>
      <c r="D160" s="3"/>
      <c r="E160" s="3"/>
      <c r="F160" s="3"/>
      <c r="G160" s="3"/>
      <c r="H160" s="3"/>
      <c r="I160" s="3"/>
      <c r="J160" s="3"/>
      <c r="K160" s="3"/>
      <c r="L160" s="3"/>
      <c r="M160" s="3"/>
      <c r="N160" s="3"/>
      <c r="O160" s="3"/>
      <c r="P160" s="3"/>
      <c r="Q160" s="249"/>
      <c r="R160" s="3"/>
      <c r="S160" s="3"/>
      <c r="T160" s="3"/>
      <c r="U160" s="3"/>
      <c r="V160" s="3"/>
      <c r="W160" s="3"/>
      <c r="X160" s="3"/>
      <c r="Y160" s="3"/>
      <c r="Z160" s="3"/>
      <c r="AA160" s="3"/>
      <c r="AB160" s="3"/>
      <c r="AC160" s="3"/>
      <c r="AD160" s="3"/>
      <c r="AE160" s="3"/>
      <c r="AF160" s="3"/>
      <c r="AG160" s="3"/>
      <c r="AH160" s="3"/>
      <c r="AI160" s="3"/>
      <c r="AJ160" s="3"/>
    </row>
    <row r="161">
      <c r="A161" s="3"/>
      <c r="B161" s="3"/>
      <c r="C161" s="3"/>
      <c r="D161" s="3"/>
      <c r="E161" s="3"/>
      <c r="F161" s="3"/>
      <c r="G161" s="3"/>
      <c r="H161" s="3"/>
      <c r="I161" s="3"/>
      <c r="J161" s="3"/>
      <c r="K161" s="3"/>
      <c r="L161" s="3"/>
      <c r="M161" s="3"/>
      <c r="N161" s="3"/>
      <c r="O161" s="3"/>
      <c r="P161" s="3"/>
      <c r="Q161" s="249"/>
      <c r="R161" s="3"/>
      <c r="S161" s="3"/>
      <c r="T161" s="3"/>
      <c r="U161" s="3"/>
      <c r="V161" s="3"/>
      <c r="W161" s="3"/>
      <c r="X161" s="3"/>
      <c r="Y161" s="3"/>
      <c r="Z161" s="3"/>
      <c r="AA161" s="3"/>
      <c r="AB161" s="3"/>
      <c r="AC161" s="3"/>
      <c r="AD161" s="3"/>
      <c r="AE161" s="3"/>
      <c r="AF161" s="3"/>
      <c r="AG161" s="3"/>
      <c r="AH161" s="3"/>
      <c r="AI161" s="3"/>
      <c r="AJ161" s="3"/>
    </row>
    <row r="162">
      <c r="A162" s="3"/>
      <c r="B162" s="3"/>
      <c r="C162" s="3"/>
      <c r="D162" s="3"/>
      <c r="E162" s="3"/>
      <c r="F162" s="3"/>
      <c r="G162" s="3"/>
      <c r="H162" s="3"/>
      <c r="I162" s="3"/>
      <c r="J162" s="3"/>
      <c r="K162" s="3"/>
      <c r="L162" s="3"/>
      <c r="M162" s="3"/>
      <c r="N162" s="3"/>
      <c r="O162" s="3"/>
      <c r="P162" s="3"/>
      <c r="Q162" s="249"/>
      <c r="R162" s="3"/>
      <c r="S162" s="3"/>
      <c r="T162" s="3"/>
      <c r="U162" s="3"/>
      <c r="V162" s="3"/>
      <c r="W162" s="3"/>
      <c r="X162" s="3"/>
      <c r="Y162" s="3"/>
      <c r="Z162" s="3"/>
      <c r="AA162" s="3"/>
      <c r="AB162" s="3"/>
      <c r="AC162" s="3"/>
      <c r="AD162" s="3"/>
      <c r="AE162" s="3"/>
      <c r="AF162" s="3"/>
      <c r="AG162" s="3"/>
      <c r="AH162" s="3"/>
      <c r="AI162" s="3"/>
      <c r="AJ162" s="3"/>
    </row>
    <row r="163">
      <c r="A163" s="3"/>
      <c r="B163" s="3"/>
      <c r="C163" s="3"/>
      <c r="D163" s="3"/>
      <c r="E163" s="3"/>
      <c r="F163" s="3"/>
      <c r="G163" s="3"/>
      <c r="H163" s="3"/>
      <c r="I163" s="3"/>
      <c r="J163" s="3"/>
      <c r="K163" s="3"/>
      <c r="L163" s="3"/>
      <c r="M163" s="3"/>
      <c r="N163" s="3"/>
      <c r="O163" s="3"/>
      <c r="P163" s="3"/>
      <c r="Q163" s="249"/>
      <c r="R163" s="3"/>
      <c r="S163" s="3"/>
      <c r="T163" s="3"/>
      <c r="U163" s="3"/>
      <c r="V163" s="3"/>
      <c r="W163" s="3"/>
      <c r="X163" s="3"/>
      <c r="Y163" s="3"/>
      <c r="Z163" s="3"/>
      <c r="AA163" s="3"/>
      <c r="AB163" s="3"/>
      <c r="AC163" s="3"/>
      <c r="AD163" s="3"/>
      <c r="AE163" s="3"/>
      <c r="AF163" s="3"/>
      <c r="AG163" s="3"/>
      <c r="AH163" s="3"/>
      <c r="AI163" s="3"/>
      <c r="AJ163" s="3"/>
    </row>
    <row r="164">
      <c r="A164" s="3"/>
      <c r="B164" s="3"/>
      <c r="C164" s="3"/>
      <c r="D164" s="3"/>
      <c r="E164" s="3"/>
      <c r="F164" s="3"/>
      <c r="G164" s="3"/>
      <c r="H164" s="3"/>
      <c r="I164" s="3"/>
      <c r="J164" s="3"/>
      <c r="K164" s="3"/>
      <c r="L164" s="3"/>
      <c r="M164" s="3"/>
      <c r="N164" s="3"/>
      <c r="O164" s="3"/>
      <c r="P164" s="3"/>
      <c r="Q164" s="249"/>
      <c r="R164" s="3"/>
      <c r="S164" s="3"/>
      <c r="T164" s="3"/>
      <c r="U164" s="3"/>
      <c r="V164" s="3"/>
      <c r="W164" s="3"/>
      <c r="X164" s="3"/>
      <c r="Y164" s="3"/>
      <c r="Z164" s="3"/>
      <c r="AA164" s="3"/>
      <c r="AB164" s="3"/>
      <c r="AC164" s="3"/>
      <c r="AD164" s="3"/>
      <c r="AE164" s="3"/>
      <c r="AF164" s="3"/>
      <c r="AG164" s="3"/>
      <c r="AH164" s="3"/>
      <c r="AI164" s="3"/>
      <c r="AJ164" s="3"/>
    </row>
    <row r="165">
      <c r="A165" s="3"/>
      <c r="B165" s="3"/>
      <c r="C165" s="3"/>
      <c r="D165" s="3"/>
      <c r="E165" s="3"/>
      <c r="F165" s="3"/>
      <c r="G165" s="3"/>
      <c r="H165" s="3"/>
      <c r="I165" s="3"/>
      <c r="J165" s="3"/>
      <c r="K165" s="3"/>
      <c r="L165" s="3"/>
      <c r="M165" s="3"/>
      <c r="N165" s="3"/>
      <c r="O165" s="3"/>
      <c r="P165" s="3"/>
      <c r="Q165" s="249"/>
      <c r="R165" s="3"/>
      <c r="S165" s="3"/>
      <c r="T165" s="3"/>
      <c r="U165" s="3"/>
      <c r="V165" s="3"/>
      <c r="W165" s="3"/>
      <c r="X165" s="3"/>
      <c r="Y165" s="3"/>
      <c r="Z165" s="3"/>
      <c r="AA165" s="3"/>
      <c r="AB165" s="3"/>
      <c r="AC165" s="3"/>
      <c r="AD165" s="3"/>
      <c r="AE165" s="3"/>
      <c r="AF165" s="3"/>
      <c r="AG165" s="3"/>
      <c r="AH165" s="3"/>
      <c r="AI165" s="3"/>
      <c r="AJ165" s="3"/>
    </row>
    <row r="166">
      <c r="A166" s="3"/>
      <c r="B166" s="3"/>
      <c r="C166" s="3"/>
      <c r="D166" s="3"/>
      <c r="E166" s="3"/>
      <c r="F166" s="3"/>
      <c r="G166" s="3"/>
      <c r="H166" s="3"/>
      <c r="I166" s="3"/>
      <c r="J166" s="3"/>
      <c r="K166" s="3"/>
      <c r="L166" s="3"/>
      <c r="M166" s="3"/>
      <c r="N166" s="3"/>
      <c r="O166" s="3"/>
      <c r="P166" s="3"/>
      <c r="Q166" s="249"/>
      <c r="R166" s="3"/>
      <c r="S166" s="3"/>
      <c r="T166" s="3"/>
      <c r="U166" s="3"/>
      <c r="V166" s="3"/>
      <c r="W166" s="3"/>
      <c r="X166" s="3"/>
      <c r="Y166" s="3"/>
      <c r="Z166" s="3"/>
      <c r="AA166" s="3"/>
      <c r="AB166" s="3"/>
      <c r="AC166" s="3"/>
      <c r="AD166" s="3"/>
      <c r="AE166" s="3"/>
      <c r="AF166" s="3"/>
      <c r="AG166" s="3"/>
      <c r="AH166" s="3"/>
      <c r="AI166" s="3"/>
      <c r="AJ166" s="3"/>
    </row>
    <row r="167">
      <c r="A167" s="3"/>
      <c r="B167" s="3"/>
      <c r="C167" s="3"/>
      <c r="D167" s="3"/>
      <c r="E167" s="3"/>
      <c r="F167" s="3"/>
      <c r="G167" s="3"/>
      <c r="H167" s="3"/>
      <c r="I167" s="3"/>
      <c r="J167" s="3"/>
      <c r="K167" s="3"/>
      <c r="L167" s="3"/>
      <c r="M167" s="3"/>
      <c r="N167" s="3"/>
      <c r="O167" s="3"/>
      <c r="P167" s="3"/>
      <c r="Q167" s="249"/>
      <c r="R167" s="3"/>
      <c r="S167" s="3"/>
      <c r="T167" s="3"/>
      <c r="U167" s="3"/>
      <c r="V167" s="3"/>
      <c r="W167" s="3"/>
      <c r="X167" s="3"/>
      <c r="Y167" s="3"/>
      <c r="Z167" s="3"/>
      <c r="AA167" s="3"/>
      <c r="AB167" s="3"/>
      <c r="AC167" s="3"/>
      <c r="AD167" s="3"/>
      <c r="AE167" s="3"/>
      <c r="AF167" s="3"/>
      <c r="AG167" s="3"/>
      <c r="AH167" s="3"/>
      <c r="AI167" s="3"/>
      <c r="AJ167" s="3"/>
    </row>
    <row r="168">
      <c r="A168" s="3"/>
      <c r="B168" s="3"/>
      <c r="C168" s="3"/>
      <c r="D168" s="3"/>
      <c r="E168" s="3"/>
      <c r="F168" s="3"/>
      <c r="G168" s="3"/>
      <c r="H168" s="3"/>
      <c r="I168" s="3"/>
      <c r="J168" s="3"/>
      <c r="K168" s="3"/>
      <c r="L168" s="3"/>
      <c r="M168" s="3"/>
      <c r="N168" s="3"/>
      <c r="O168" s="3"/>
      <c r="P168" s="3"/>
      <c r="Q168" s="249"/>
      <c r="R168" s="3"/>
      <c r="S168" s="3"/>
      <c r="T168" s="3"/>
      <c r="U168" s="3"/>
      <c r="V168" s="3"/>
      <c r="W168" s="3"/>
      <c r="X168" s="3"/>
      <c r="Y168" s="3"/>
      <c r="Z168" s="3"/>
      <c r="AA168" s="3"/>
      <c r="AB168" s="3"/>
      <c r="AC168" s="3"/>
      <c r="AD168" s="3"/>
      <c r="AE168" s="3"/>
      <c r="AF168" s="3"/>
      <c r="AG168" s="3"/>
      <c r="AH168" s="3"/>
      <c r="AI168" s="3"/>
      <c r="AJ168" s="3"/>
    </row>
    <row r="169">
      <c r="A169" s="3"/>
      <c r="B169" s="3"/>
      <c r="C169" s="3"/>
      <c r="D169" s="3"/>
      <c r="E169" s="3"/>
      <c r="F169" s="3"/>
      <c r="G169" s="3"/>
      <c r="H169" s="3"/>
      <c r="I169" s="3"/>
      <c r="J169" s="3"/>
      <c r="K169" s="3"/>
      <c r="L169" s="3"/>
      <c r="M169" s="3"/>
      <c r="N169" s="3"/>
      <c r="O169" s="3"/>
      <c r="P169" s="3"/>
      <c r="Q169" s="249"/>
      <c r="R169" s="3"/>
      <c r="S169" s="3"/>
      <c r="T169" s="3"/>
      <c r="U169" s="3"/>
      <c r="V169" s="3"/>
      <c r="W169" s="3"/>
      <c r="X169" s="3"/>
      <c r="Y169" s="3"/>
      <c r="Z169" s="3"/>
      <c r="AA169" s="3"/>
      <c r="AB169" s="3"/>
      <c r="AC169" s="3"/>
      <c r="AD169" s="3"/>
      <c r="AE169" s="3"/>
      <c r="AF169" s="3"/>
      <c r="AG169" s="3"/>
      <c r="AH169" s="3"/>
      <c r="AI169" s="3"/>
      <c r="AJ169" s="3"/>
    </row>
    <row r="170">
      <c r="A170" s="3"/>
      <c r="B170" s="3"/>
      <c r="C170" s="3"/>
      <c r="D170" s="3"/>
      <c r="E170" s="3"/>
      <c r="F170" s="3"/>
      <c r="G170" s="3"/>
      <c r="H170" s="3"/>
      <c r="I170" s="3"/>
      <c r="J170" s="3"/>
      <c r="K170" s="3"/>
      <c r="L170" s="3"/>
      <c r="M170" s="3"/>
      <c r="N170" s="3"/>
      <c r="O170" s="3"/>
      <c r="P170" s="3"/>
      <c r="Q170" s="249"/>
      <c r="R170" s="3"/>
      <c r="S170" s="3"/>
      <c r="T170" s="3"/>
      <c r="U170" s="3"/>
      <c r="V170" s="3"/>
      <c r="W170" s="3"/>
      <c r="X170" s="3"/>
      <c r="Y170" s="3"/>
      <c r="Z170" s="3"/>
      <c r="AA170" s="3"/>
      <c r="AB170" s="3"/>
      <c r="AC170" s="3"/>
      <c r="AD170" s="3"/>
      <c r="AE170" s="3"/>
      <c r="AF170" s="3"/>
      <c r="AG170" s="3"/>
      <c r="AH170" s="3"/>
      <c r="AI170" s="3"/>
      <c r="AJ170" s="3"/>
    </row>
    <row r="171">
      <c r="A171" s="3"/>
      <c r="B171" s="3"/>
      <c r="C171" s="3"/>
      <c r="D171" s="3"/>
      <c r="E171" s="3"/>
      <c r="F171" s="3"/>
      <c r="G171" s="3"/>
      <c r="H171" s="3"/>
      <c r="I171" s="3"/>
      <c r="J171" s="3"/>
      <c r="K171" s="3"/>
      <c r="L171" s="3"/>
      <c r="M171" s="3"/>
      <c r="N171" s="3"/>
      <c r="O171" s="3"/>
      <c r="P171" s="3"/>
      <c r="Q171" s="249"/>
      <c r="R171" s="3"/>
      <c r="S171" s="3"/>
      <c r="T171" s="3"/>
      <c r="U171" s="3"/>
      <c r="V171" s="3"/>
      <c r="W171" s="3"/>
      <c r="X171" s="3"/>
      <c r="Y171" s="3"/>
      <c r="Z171" s="3"/>
      <c r="AA171" s="3"/>
      <c r="AB171" s="3"/>
      <c r="AC171" s="3"/>
      <c r="AD171" s="3"/>
      <c r="AE171" s="3"/>
      <c r="AF171" s="3"/>
      <c r="AG171" s="3"/>
      <c r="AH171" s="3"/>
      <c r="AI171" s="3"/>
      <c r="AJ171" s="3"/>
    </row>
    <row r="172">
      <c r="A172" s="3"/>
      <c r="B172" s="3"/>
      <c r="C172" s="3"/>
      <c r="D172" s="3"/>
      <c r="E172" s="3"/>
      <c r="F172" s="3"/>
      <c r="G172" s="3"/>
      <c r="H172" s="3"/>
      <c r="I172" s="3"/>
      <c r="J172" s="3"/>
      <c r="K172" s="3"/>
      <c r="L172" s="3"/>
      <c r="M172" s="3"/>
      <c r="N172" s="3"/>
      <c r="O172" s="3"/>
      <c r="P172" s="3"/>
      <c r="Q172" s="249"/>
      <c r="R172" s="3"/>
      <c r="S172" s="3"/>
      <c r="T172" s="3"/>
      <c r="U172" s="3"/>
      <c r="V172" s="3"/>
      <c r="W172" s="3"/>
      <c r="X172" s="3"/>
      <c r="Y172" s="3"/>
      <c r="Z172" s="3"/>
      <c r="AA172" s="3"/>
      <c r="AB172" s="3"/>
      <c r="AC172" s="3"/>
      <c r="AD172" s="3"/>
      <c r="AE172" s="3"/>
      <c r="AF172" s="3"/>
      <c r="AG172" s="3"/>
      <c r="AH172" s="3"/>
      <c r="AI172" s="3"/>
      <c r="AJ172" s="3"/>
    </row>
    <row r="173">
      <c r="A173" s="3"/>
      <c r="B173" s="3"/>
      <c r="C173" s="3"/>
      <c r="D173" s="3"/>
      <c r="E173" s="3"/>
      <c r="F173" s="3"/>
      <c r="G173" s="3"/>
      <c r="H173" s="3"/>
      <c r="I173" s="3"/>
      <c r="J173" s="3"/>
      <c r="K173" s="3"/>
      <c r="L173" s="3"/>
      <c r="M173" s="3"/>
      <c r="N173" s="3"/>
      <c r="O173" s="3"/>
      <c r="P173" s="3"/>
      <c r="Q173" s="249"/>
      <c r="R173" s="3"/>
      <c r="S173" s="3"/>
      <c r="T173" s="3"/>
      <c r="U173" s="3"/>
      <c r="V173" s="3"/>
      <c r="W173" s="3"/>
      <c r="X173" s="3"/>
      <c r="Y173" s="3"/>
      <c r="Z173" s="3"/>
      <c r="AA173" s="3"/>
      <c r="AB173" s="3"/>
      <c r="AC173" s="3"/>
      <c r="AD173" s="3"/>
      <c r="AE173" s="3"/>
      <c r="AF173" s="3"/>
      <c r="AG173" s="3"/>
      <c r="AH173" s="3"/>
      <c r="AI173" s="3"/>
      <c r="AJ173" s="3"/>
    </row>
    <row r="174">
      <c r="A174" s="3"/>
      <c r="B174" s="3"/>
      <c r="C174" s="3"/>
      <c r="D174" s="3"/>
      <c r="E174" s="3"/>
      <c r="F174" s="3"/>
      <c r="G174" s="3"/>
      <c r="H174" s="3"/>
      <c r="I174" s="3"/>
      <c r="J174" s="3"/>
      <c r="K174" s="3"/>
      <c r="L174" s="3"/>
      <c r="M174" s="3"/>
      <c r="N174" s="3"/>
      <c r="O174" s="3"/>
      <c r="P174" s="3"/>
      <c r="Q174" s="249"/>
      <c r="R174" s="3"/>
      <c r="S174" s="3"/>
      <c r="T174" s="3"/>
      <c r="U174" s="3"/>
      <c r="V174" s="3"/>
      <c r="W174" s="3"/>
      <c r="X174" s="3"/>
      <c r="Y174" s="3"/>
      <c r="Z174" s="3"/>
      <c r="AA174" s="3"/>
      <c r="AB174" s="3"/>
      <c r="AC174" s="3"/>
      <c r="AD174" s="3"/>
      <c r="AE174" s="3"/>
      <c r="AF174" s="3"/>
      <c r="AG174" s="3"/>
      <c r="AH174" s="3"/>
      <c r="AI174" s="3"/>
      <c r="AJ174" s="3"/>
    </row>
    <row r="175">
      <c r="A175" s="3"/>
      <c r="B175" s="3"/>
      <c r="C175" s="3"/>
      <c r="D175" s="3"/>
      <c r="E175" s="3"/>
      <c r="F175" s="3"/>
      <c r="G175" s="3"/>
      <c r="H175" s="3"/>
      <c r="I175" s="3"/>
      <c r="J175" s="3"/>
      <c r="K175" s="3"/>
      <c r="L175" s="3"/>
      <c r="M175" s="3"/>
      <c r="N175" s="3"/>
      <c r="O175" s="3"/>
      <c r="P175" s="3"/>
      <c r="Q175" s="249"/>
      <c r="R175" s="3"/>
      <c r="S175" s="3"/>
      <c r="T175" s="3"/>
      <c r="U175" s="3"/>
      <c r="V175" s="3"/>
      <c r="W175" s="3"/>
      <c r="X175" s="3"/>
      <c r="Y175" s="3"/>
      <c r="Z175" s="3"/>
      <c r="AA175" s="3"/>
      <c r="AB175" s="3"/>
      <c r="AC175" s="3"/>
      <c r="AD175" s="3"/>
      <c r="AE175" s="3"/>
      <c r="AF175" s="3"/>
      <c r="AG175" s="3"/>
      <c r="AH175" s="3"/>
      <c r="AI175" s="3"/>
      <c r="AJ175" s="3"/>
    </row>
    <row r="176">
      <c r="A176" s="3"/>
      <c r="B176" s="3"/>
      <c r="C176" s="3"/>
      <c r="D176" s="3"/>
      <c r="E176" s="3"/>
      <c r="F176" s="3"/>
      <c r="G176" s="3"/>
      <c r="H176" s="3"/>
      <c r="I176" s="3"/>
      <c r="J176" s="3"/>
      <c r="K176" s="3"/>
      <c r="L176" s="3"/>
      <c r="M176" s="3"/>
      <c r="N176" s="3"/>
      <c r="O176" s="3"/>
      <c r="P176" s="3"/>
      <c r="Q176" s="249"/>
      <c r="R176" s="3"/>
      <c r="S176" s="3"/>
      <c r="T176" s="3"/>
      <c r="U176" s="3"/>
      <c r="V176" s="3"/>
      <c r="W176" s="3"/>
      <c r="X176" s="3"/>
      <c r="Y176" s="3"/>
      <c r="Z176" s="3"/>
      <c r="AA176" s="3"/>
      <c r="AB176" s="3"/>
      <c r="AC176" s="3"/>
      <c r="AD176" s="3"/>
      <c r="AE176" s="3"/>
      <c r="AF176" s="3"/>
      <c r="AG176" s="3"/>
      <c r="AH176" s="3"/>
      <c r="AI176" s="3"/>
      <c r="AJ176" s="3"/>
    </row>
    <row r="177">
      <c r="A177" s="3"/>
      <c r="B177" s="3"/>
      <c r="C177" s="3"/>
      <c r="D177" s="3"/>
      <c r="E177" s="3"/>
      <c r="F177" s="3"/>
      <c r="G177" s="3"/>
      <c r="H177" s="3"/>
      <c r="I177" s="3"/>
      <c r="J177" s="3"/>
      <c r="K177" s="3"/>
      <c r="L177" s="3"/>
      <c r="M177" s="3"/>
      <c r="N177" s="3"/>
      <c r="O177" s="3"/>
      <c r="P177" s="3"/>
      <c r="Q177" s="249"/>
      <c r="R177" s="3"/>
      <c r="S177" s="3"/>
      <c r="T177" s="3"/>
      <c r="U177" s="3"/>
      <c r="V177" s="3"/>
      <c r="W177" s="3"/>
      <c r="X177" s="3"/>
      <c r="Y177" s="3"/>
      <c r="Z177" s="3"/>
      <c r="AA177" s="3"/>
      <c r="AB177" s="3"/>
      <c r="AC177" s="3"/>
      <c r="AD177" s="3"/>
      <c r="AE177" s="3"/>
      <c r="AF177" s="3"/>
      <c r="AG177" s="3"/>
      <c r="AH177" s="3"/>
      <c r="AI177" s="3"/>
      <c r="AJ177" s="3"/>
    </row>
    <row r="178">
      <c r="A178" s="3"/>
      <c r="B178" s="3"/>
      <c r="C178" s="3"/>
      <c r="D178" s="3"/>
      <c r="E178" s="3"/>
      <c r="F178" s="3"/>
      <c r="G178" s="3"/>
      <c r="H178" s="3"/>
      <c r="I178" s="3"/>
      <c r="J178" s="3"/>
      <c r="K178" s="3"/>
      <c r="L178" s="3"/>
      <c r="M178" s="3"/>
      <c r="N178" s="3"/>
      <c r="O178" s="3"/>
      <c r="P178" s="3"/>
      <c r="Q178" s="249"/>
      <c r="R178" s="3"/>
      <c r="S178" s="3"/>
      <c r="T178" s="3"/>
      <c r="U178" s="3"/>
      <c r="V178" s="3"/>
      <c r="W178" s="3"/>
      <c r="X178" s="3"/>
      <c r="Y178" s="3"/>
      <c r="Z178" s="3"/>
      <c r="AA178" s="3"/>
      <c r="AB178" s="3"/>
      <c r="AC178" s="3"/>
      <c r="AD178" s="3"/>
      <c r="AE178" s="3"/>
      <c r="AF178" s="3"/>
      <c r="AG178" s="3"/>
      <c r="AH178" s="3"/>
      <c r="AI178" s="3"/>
      <c r="AJ178" s="3"/>
    </row>
    <row r="179">
      <c r="A179" s="3"/>
      <c r="B179" s="3"/>
      <c r="C179" s="3"/>
      <c r="D179" s="3"/>
      <c r="E179" s="3"/>
      <c r="F179" s="3"/>
      <c r="G179" s="3"/>
      <c r="H179" s="3"/>
      <c r="I179" s="3"/>
      <c r="J179" s="3"/>
      <c r="K179" s="3"/>
      <c r="L179" s="3"/>
      <c r="M179" s="3"/>
      <c r="N179" s="3"/>
      <c r="O179" s="3"/>
      <c r="P179" s="3"/>
      <c r="Q179" s="249"/>
      <c r="R179" s="3"/>
      <c r="S179" s="3"/>
      <c r="T179" s="3"/>
      <c r="U179" s="3"/>
      <c r="V179" s="3"/>
      <c r="W179" s="3"/>
      <c r="X179" s="3"/>
      <c r="Y179" s="3"/>
      <c r="Z179" s="3"/>
      <c r="AA179" s="3"/>
      <c r="AB179" s="3"/>
      <c r="AC179" s="3"/>
      <c r="AD179" s="3"/>
      <c r="AE179" s="3"/>
      <c r="AF179" s="3"/>
      <c r="AG179" s="3"/>
      <c r="AH179" s="3"/>
      <c r="AI179" s="3"/>
      <c r="AJ179" s="3"/>
    </row>
    <row r="180">
      <c r="A180" s="3"/>
      <c r="B180" s="3"/>
      <c r="C180" s="3"/>
      <c r="D180" s="3"/>
      <c r="E180" s="3"/>
      <c r="F180" s="3"/>
      <c r="G180" s="3"/>
      <c r="H180" s="3"/>
      <c r="I180" s="3"/>
      <c r="J180" s="3"/>
      <c r="K180" s="3"/>
      <c r="L180" s="3"/>
      <c r="M180" s="3"/>
      <c r="N180" s="3"/>
      <c r="O180" s="3"/>
      <c r="P180" s="3"/>
      <c r="Q180" s="249"/>
      <c r="R180" s="3"/>
      <c r="S180" s="3"/>
      <c r="T180" s="3"/>
      <c r="U180" s="3"/>
      <c r="V180" s="3"/>
      <c r="W180" s="3"/>
      <c r="X180" s="3"/>
      <c r="Y180" s="3"/>
      <c r="Z180" s="3"/>
      <c r="AA180" s="3"/>
      <c r="AB180" s="3"/>
      <c r="AC180" s="3"/>
      <c r="AD180" s="3"/>
      <c r="AE180" s="3"/>
      <c r="AF180" s="3"/>
      <c r="AG180" s="3"/>
      <c r="AH180" s="3"/>
      <c r="AI180" s="3"/>
      <c r="AJ180" s="3"/>
    </row>
    <row r="181">
      <c r="A181" s="3"/>
      <c r="B181" s="3"/>
      <c r="C181" s="3"/>
      <c r="D181" s="3"/>
      <c r="E181" s="3"/>
      <c r="F181" s="3"/>
      <c r="G181" s="3"/>
      <c r="H181" s="3"/>
      <c r="I181" s="3"/>
      <c r="J181" s="3"/>
      <c r="K181" s="3"/>
      <c r="L181" s="3"/>
      <c r="M181" s="3"/>
      <c r="N181" s="3"/>
      <c r="O181" s="3"/>
      <c r="P181" s="3"/>
      <c r="Q181" s="249"/>
      <c r="R181" s="3"/>
      <c r="S181" s="3"/>
      <c r="T181" s="3"/>
      <c r="U181" s="3"/>
      <c r="V181" s="3"/>
      <c r="W181" s="3"/>
      <c r="X181" s="3"/>
      <c r="Y181" s="3"/>
      <c r="Z181" s="3"/>
      <c r="AA181" s="3"/>
      <c r="AB181" s="3"/>
      <c r="AC181" s="3"/>
      <c r="AD181" s="3"/>
      <c r="AE181" s="3"/>
      <c r="AF181" s="3"/>
      <c r="AG181" s="3"/>
      <c r="AH181" s="3"/>
      <c r="AI181" s="3"/>
      <c r="AJ181" s="3"/>
    </row>
    <row r="182">
      <c r="A182" s="3"/>
      <c r="B182" s="3"/>
      <c r="C182" s="3"/>
      <c r="D182" s="3"/>
      <c r="E182" s="3"/>
      <c r="F182" s="3"/>
      <c r="G182" s="3"/>
      <c r="H182" s="3"/>
      <c r="I182" s="3"/>
      <c r="J182" s="3"/>
      <c r="K182" s="3"/>
      <c r="L182" s="3"/>
      <c r="M182" s="3"/>
      <c r="N182" s="3"/>
      <c r="O182" s="3"/>
      <c r="P182" s="3"/>
      <c r="Q182" s="249"/>
      <c r="R182" s="3"/>
      <c r="S182" s="3"/>
      <c r="T182" s="3"/>
      <c r="U182" s="3"/>
      <c r="V182" s="3"/>
      <c r="W182" s="3"/>
      <c r="X182" s="3"/>
      <c r="Y182" s="3"/>
      <c r="Z182" s="3"/>
      <c r="AA182" s="3"/>
      <c r="AB182" s="3"/>
      <c r="AC182" s="3"/>
      <c r="AD182" s="3"/>
      <c r="AE182" s="3"/>
      <c r="AF182" s="3"/>
      <c r="AG182" s="3"/>
      <c r="AH182" s="3"/>
      <c r="AI182" s="3"/>
      <c r="AJ182" s="3"/>
    </row>
    <row r="183">
      <c r="A183" s="3"/>
      <c r="B183" s="3"/>
      <c r="C183" s="3"/>
      <c r="D183" s="3"/>
      <c r="E183" s="3"/>
      <c r="F183" s="3"/>
      <c r="G183" s="3"/>
      <c r="H183" s="3"/>
      <c r="I183" s="3"/>
      <c r="J183" s="3"/>
      <c r="K183" s="3"/>
      <c r="L183" s="3"/>
      <c r="M183" s="3"/>
      <c r="N183" s="3"/>
      <c r="O183" s="3"/>
      <c r="P183" s="3"/>
      <c r="Q183" s="249"/>
      <c r="R183" s="3"/>
      <c r="S183" s="3"/>
      <c r="T183" s="3"/>
      <c r="U183" s="3"/>
      <c r="V183" s="3"/>
      <c r="W183" s="3"/>
      <c r="X183" s="3"/>
      <c r="Y183" s="3"/>
      <c r="Z183" s="3"/>
      <c r="AA183" s="3"/>
      <c r="AB183" s="3"/>
      <c r="AC183" s="3"/>
      <c r="AD183" s="3"/>
      <c r="AE183" s="3"/>
      <c r="AF183" s="3"/>
      <c r="AG183" s="3"/>
      <c r="AH183" s="3"/>
      <c r="AI183" s="3"/>
      <c r="AJ183" s="3"/>
    </row>
    <row r="184">
      <c r="A184" s="3"/>
      <c r="B184" s="3"/>
      <c r="C184" s="3"/>
      <c r="D184" s="3"/>
      <c r="E184" s="3"/>
      <c r="F184" s="3"/>
      <c r="G184" s="3"/>
      <c r="H184" s="3"/>
      <c r="I184" s="3"/>
      <c r="J184" s="3"/>
      <c r="K184" s="3"/>
      <c r="L184" s="3"/>
      <c r="M184" s="3"/>
      <c r="N184" s="3"/>
      <c r="O184" s="3"/>
      <c r="P184" s="3"/>
      <c r="Q184" s="249"/>
      <c r="R184" s="3"/>
      <c r="S184" s="3"/>
      <c r="T184" s="3"/>
      <c r="U184" s="3"/>
      <c r="V184" s="3"/>
      <c r="W184" s="3"/>
      <c r="X184" s="3"/>
      <c r="Y184" s="3"/>
      <c r="Z184" s="3"/>
      <c r="AA184" s="3"/>
      <c r="AB184" s="3"/>
      <c r="AC184" s="3"/>
      <c r="AD184" s="3"/>
      <c r="AE184" s="3"/>
      <c r="AF184" s="3"/>
      <c r="AG184" s="3"/>
      <c r="AH184" s="3"/>
      <c r="AI184" s="3"/>
      <c r="AJ184" s="3"/>
    </row>
    <row r="185">
      <c r="A185" s="3"/>
      <c r="B185" s="3"/>
      <c r="C185" s="3"/>
      <c r="D185" s="3"/>
      <c r="E185" s="3"/>
      <c r="F185" s="3"/>
      <c r="G185" s="3"/>
      <c r="H185" s="3"/>
      <c r="I185" s="3"/>
      <c r="J185" s="3"/>
      <c r="K185" s="3"/>
      <c r="L185" s="3"/>
      <c r="M185" s="3"/>
      <c r="N185" s="3"/>
      <c r="O185" s="3"/>
      <c r="P185" s="3"/>
      <c r="Q185" s="249"/>
      <c r="R185" s="3"/>
      <c r="S185" s="3"/>
      <c r="T185" s="3"/>
      <c r="U185" s="3"/>
      <c r="V185" s="3"/>
      <c r="W185" s="3"/>
      <c r="X185" s="3"/>
      <c r="Y185" s="3"/>
      <c r="Z185" s="3"/>
      <c r="AA185" s="3"/>
      <c r="AB185" s="3"/>
      <c r="AC185" s="3"/>
      <c r="AD185" s="3"/>
      <c r="AE185" s="3"/>
      <c r="AF185" s="3"/>
      <c r="AG185" s="3"/>
      <c r="AH185" s="3"/>
      <c r="AI185" s="3"/>
      <c r="AJ185" s="3"/>
    </row>
    <row r="186">
      <c r="A186" s="3"/>
      <c r="B186" s="3"/>
      <c r="C186" s="3"/>
      <c r="D186" s="3"/>
      <c r="E186" s="3"/>
      <c r="F186" s="3"/>
      <c r="G186" s="3"/>
      <c r="H186" s="3"/>
      <c r="I186" s="3"/>
      <c r="J186" s="3"/>
      <c r="K186" s="3"/>
      <c r="L186" s="3"/>
      <c r="M186" s="3"/>
      <c r="N186" s="3"/>
      <c r="O186" s="3"/>
      <c r="P186" s="3"/>
      <c r="Q186" s="249"/>
      <c r="R186" s="3"/>
      <c r="S186" s="3"/>
      <c r="T186" s="3"/>
      <c r="U186" s="3"/>
      <c r="V186" s="3"/>
      <c r="W186" s="3"/>
      <c r="X186" s="3"/>
      <c r="Y186" s="3"/>
      <c r="Z186" s="3"/>
      <c r="AA186" s="3"/>
      <c r="AB186" s="3"/>
      <c r="AC186" s="3"/>
      <c r="AD186" s="3"/>
      <c r="AE186" s="3"/>
      <c r="AF186" s="3"/>
      <c r="AG186" s="3"/>
      <c r="AH186" s="3"/>
      <c r="AI186" s="3"/>
      <c r="AJ186" s="3"/>
    </row>
    <row r="187">
      <c r="A187" s="3"/>
      <c r="B187" s="3"/>
      <c r="C187" s="3"/>
      <c r="D187" s="3"/>
      <c r="E187" s="3"/>
      <c r="F187" s="3"/>
      <c r="G187" s="3"/>
      <c r="H187" s="3"/>
      <c r="I187" s="3"/>
      <c r="J187" s="3"/>
      <c r="K187" s="3"/>
      <c r="L187" s="3"/>
      <c r="M187" s="3"/>
      <c r="N187" s="3"/>
      <c r="O187" s="3"/>
      <c r="P187" s="3"/>
      <c r="Q187" s="249"/>
      <c r="R187" s="3"/>
      <c r="S187" s="3"/>
      <c r="T187" s="3"/>
      <c r="U187" s="3"/>
      <c r="V187" s="3"/>
      <c r="W187" s="3"/>
      <c r="X187" s="3"/>
      <c r="Y187" s="3"/>
      <c r="Z187" s="3"/>
      <c r="AA187" s="3"/>
      <c r="AB187" s="3"/>
      <c r="AC187" s="3"/>
      <c r="AD187" s="3"/>
      <c r="AE187" s="3"/>
      <c r="AF187" s="3"/>
      <c r="AG187" s="3"/>
      <c r="AH187" s="3"/>
      <c r="AI187" s="3"/>
      <c r="AJ187" s="3"/>
    </row>
    <row r="188">
      <c r="A188" s="3"/>
      <c r="B188" s="3"/>
      <c r="C188" s="3"/>
      <c r="D188" s="3"/>
      <c r="E188" s="3"/>
      <c r="F188" s="3"/>
      <c r="G188" s="3"/>
      <c r="H188" s="3"/>
      <c r="I188" s="3"/>
      <c r="J188" s="3"/>
      <c r="K188" s="3"/>
      <c r="L188" s="3"/>
      <c r="M188" s="3"/>
      <c r="N188" s="3"/>
      <c r="O188" s="3"/>
      <c r="P188" s="3"/>
      <c r="Q188" s="249"/>
      <c r="R188" s="3"/>
      <c r="S188" s="3"/>
      <c r="T188" s="3"/>
      <c r="U188" s="3"/>
      <c r="V188" s="3"/>
      <c r="W188" s="3"/>
      <c r="X188" s="3"/>
      <c r="Y188" s="3"/>
      <c r="Z188" s="3"/>
      <c r="AA188" s="3"/>
      <c r="AB188" s="3"/>
      <c r="AC188" s="3"/>
      <c r="AD188" s="3"/>
      <c r="AE188" s="3"/>
      <c r="AF188" s="3"/>
      <c r="AG188" s="3"/>
      <c r="AH188" s="3"/>
      <c r="AI188" s="3"/>
      <c r="AJ188" s="3"/>
    </row>
    <row r="189">
      <c r="A189" s="3"/>
      <c r="B189" s="3"/>
      <c r="C189" s="3"/>
      <c r="D189" s="3"/>
      <c r="E189" s="3"/>
      <c r="F189" s="3"/>
      <c r="G189" s="3"/>
      <c r="H189" s="3"/>
      <c r="I189" s="3"/>
      <c r="J189" s="3"/>
      <c r="K189" s="3"/>
      <c r="L189" s="3"/>
      <c r="M189" s="3"/>
      <c r="N189" s="3"/>
      <c r="O189" s="3"/>
      <c r="P189" s="3"/>
      <c r="Q189" s="249"/>
      <c r="R189" s="3"/>
      <c r="S189" s="3"/>
      <c r="T189" s="3"/>
      <c r="U189" s="3"/>
      <c r="V189" s="3"/>
      <c r="W189" s="3"/>
      <c r="X189" s="3"/>
      <c r="Y189" s="3"/>
      <c r="Z189" s="3"/>
      <c r="AA189" s="3"/>
      <c r="AB189" s="3"/>
      <c r="AC189" s="3"/>
      <c r="AD189" s="3"/>
      <c r="AE189" s="3"/>
      <c r="AF189" s="3"/>
      <c r="AG189" s="3"/>
      <c r="AH189" s="3"/>
      <c r="AI189" s="3"/>
      <c r="AJ189" s="3"/>
    </row>
    <row r="190">
      <c r="A190" s="3"/>
      <c r="B190" s="3"/>
      <c r="C190" s="3"/>
      <c r="D190" s="3"/>
      <c r="E190" s="3"/>
      <c r="F190" s="3"/>
      <c r="G190" s="3"/>
      <c r="H190" s="3"/>
      <c r="I190" s="3"/>
      <c r="J190" s="3"/>
      <c r="K190" s="3"/>
      <c r="L190" s="3"/>
      <c r="M190" s="3"/>
      <c r="N190" s="3"/>
      <c r="O190" s="3"/>
      <c r="P190" s="3"/>
      <c r="Q190" s="249"/>
      <c r="R190" s="3"/>
      <c r="S190" s="3"/>
      <c r="T190" s="3"/>
      <c r="U190" s="3"/>
      <c r="V190" s="3"/>
      <c r="W190" s="3"/>
      <c r="X190" s="3"/>
      <c r="Y190" s="3"/>
      <c r="Z190" s="3"/>
      <c r="AA190" s="3"/>
      <c r="AB190" s="3"/>
      <c r="AC190" s="3"/>
      <c r="AD190" s="3"/>
      <c r="AE190" s="3"/>
      <c r="AF190" s="3"/>
      <c r="AG190" s="3"/>
      <c r="AH190" s="3"/>
      <c r="AI190" s="3"/>
      <c r="AJ190" s="3"/>
    </row>
    <row r="191">
      <c r="A191" s="3"/>
      <c r="B191" s="3"/>
      <c r="C191" s="3"/>
      <c r="D191" s="3"/>
      <c r="E191" s="3"/>
      <c r="F191" s="3"/>
      <c r="G191" s="3"/>
      <c r="H191" s="3"/>
      <c r="I191" s="3"/>
      <c r="J191" s="3"/>
      <c r="K191" s="3"/>
      <c r="L191" s="3"/>
      <c r="M191" s="3"/>
      <c r="N191" s="3"/>
      <c r="O191" s="3"/>
      <c r="P191" s="3"/>
      <c r="Q191" s="249"/>
      <c r="R191" s="3"/>
      <c r="S191" s="3"/>
      <c r="T191" s="3"/>
      <c r="U191" s="3"/>
      <c r="V191" s="3"/>
      <c r="W191" s="3"/>
      <c r="X191" s="3"/>
      <c r="Y191" s="3"/>
      <c r="Z191" s="3"/>
      <c r="AA191" s="3"/>
      <c r="AB191" s="3"/>
      <c r="AC191" s="3"/>
      <c r="AD191" s="3"/>
      <c r="AE191" s="3"/>
      <c r="AF191" s="3"/>
      <c r="AG191" s="3"/>
      <c r="AH191" s="3"/>
      <c r="AI191" s="3"/>
      <c r="AJ191" s="3"/>
    </row>
    <row r="192">
      <c r="A192" s="3"/>
      <c r="B192" s="3"/>
      <c r="C192" s="3"/>
      <c r="D192" s="3"/>
      <c r="E192" s="3"/>
      <c r="F192" s="3"/>
      <c r="G192" s="3"/>
      <c r="H192" s="3"/>
      <c r="I192" s="3"/>
      <c r="J192" s="3"/>
      <c r="K192" s="3"/>
      <c r="L192" s="3"/>
      <c r="M192" s="3"/>
      <c r="N192" s="3"/>
      <c r="O192" s="3"/>
      <c r="P192" s="3"/>
      <c r="Q192" s="249"/>
      <c r="R192" s="3"/>
      <c r="S192" s="3"/>
      <c r="T192" s="3"/>
      <c r="U192" s="3"/>
      <c r="V192" s="3"/>
      <c r="W192" s="3"/>
      <c r="X192" s="3"/>
      <c r="Y192" s="3"/>
      <c r="Z192" s="3"/>
      <c r="AA192" s="3"/>
      <c r="AB192" s="3"/>
      <c r="AC192" s="3"/>
      <c r="AD192" s="3"/>
      <c r="AE192" s="3"/>
      <c r="AF192" s="3"/>
      <c r="AG192" s="3"/>
      <c r="AH192" s="3"/>
      <c r="AI192" s="3"/>
      <c r="AJ192" s="3"/>
    </row>
    <row r="193">
      <c r="A193" s="3"/>
      <c r="B193" s="3"/>
      <c r="C193" s="3"/>
      <c r="D193" s="3"/>
      <c r="E193" s="3"/>
      <c r="F193" s="3"/>
      <c r="G193" s="3"/>
      <c r="H193" s="3"/>
      <c r="I193" s="3"/>
      <c r="J193" s="3"/>
      <c r="K193" s="3"/>
      <c r="L193" s="3"/>
      <c r="M193" s="3"/>
      <c r="N193" s="3"/>
      <c r="O193" s="3"/>
      <c r="P193" s="3"/>
      <c r="Q193" s="249"/>
      <c r="R193" s="3"/>
      <c r="S193" s="3"/>
      <c r="T193" s="3"/>
      <c r="U193" s="3"/>
      <c r="V193" s="3"/>
      <c r="W193" s="3"/>
      <c r="X193" s="3"/>
      <c r="Y193" s="3"/>
      <c r="Z193" s="3"/>
      <c r="AA193" s="3"/>
      <c r="AB193" s="3"/>
      <c r="AC193" s="3"/>
      <c r="AD193" s="3"/>
      <c r="AE193" s="3"/>
      <c r="AF193" s="3"/>
      <c r="AG193" s="3"/>
      <c r="AH193" s="3"/>
      <c r="AI193" s="3"/>
      <c r="AJ193" s="3"/>
    </row>
    <row r="194">
      <c r="A194" s="3"/>
      <c r="B194" s="3"/>
      <c r="C194" s="3"/>
      <c r="D194" s="3"/>
      <c r="E194" s="3"/>
      <c r="F194" s="3"/>
      <c r="G194" s="3"/>
      <c r="H194" s="3"/>
      <c r="I194" s="3"/>
      <c r="J194" s="3"/>
      <c r="K194" s="3"/>
      <c r="L194" s="3"/>
      <c r="M194" s="3"/>
      <c r="N194" s="3"/>
      <c r="O194" s="3"/>
      <c r="P194" s="3"/>
      <c r="Q194" s="249"/>
      <c r="R194" s="3"/>
      <c r="S194" s="3"/>
      <c r="T194" s="3"/>
      <c r="U194" s="3"/>
      <c r="V194" s="3"/>
      <c r="W194" s="3"/>
      <c r="X194" s="3"/>
      <c r="Y194" s="3"/>
      <c r="Z194" s="3"/>
      <c r="AA194" s="3"/>
      <c r="AB194" s="3"/>
      <c r="AC194" s="3"/>
      <c r="AD194" s="3"/>
      <c r="AE194" s="3"/>
      <c r="AF194" s="3"/>
      <c r="AG194" s="3"/>
      <c r="AH194" s="3"/>
      <c r="AI194" s="3"/>
      <c r="AJ194" s="3"/>
    </row>
    <row r="195">
      <c r="A195" s="3"/>
      <c r="B195" s="3"/>
      <c r="C195" s="3"/>
      <c r="D195" s="3"/>
      <c r="E195" s="3"/>
      <c r="F195" s="3"/>
      <c r="G195" s="3"/>
      <c r="H195" s="3"/>
      <c r="I195" s="3"/>
      <c r="J195" s="3"/>
      <c r="K195" s="3"/>
      <c r="L195" s="3"/>
      <c r="M195" s="3"/>
      <c r="N195" s="3"/>
      <c r="O195" s="3"/>
      <c r="P195" s="3"/>
      <c r="Q195" s="249"/>
      <c r="R195" s="3"/>
      <c r="S195" s="3"/>
      <c r="T195" s="3"/>
      <c r="U195" s="3"/>
      <c r="V195" s="3"/>
      <c r="W195" s="3"/>
      <c r="X195" s="3"/>
      <c r="Y195" s="3"/>
      <c r="Z195" s="3"/>
      <c r="AA195" s="3"/>
      <c r="AB195" s="3"/>
      <c r="AC195" s="3"/>
      <c r="AD195" s="3"/>
      <c r="AE195" s="3"/>
      <c r="AF195" s="3"/>
      <c r="AG195" s="3"/>
      <c r="AH195" s="3"/>
      <c r="AI195" s="3"/>
      <c r="AJ195" s="3"/>
    </row>
    <row r="196">
      <c r="A196" s="3"/>
      <c r="B196" s="3"/>
      <c r="C196" s="3"/>
      <c r="D196" s="3"/>
      <c r="E196" s="3"/>
      <c r="F196" s="3"/>
      <c r="G196" s="3"/>
      <c r="H196" s="3"/>
      <c r="I196" s="3"/>
      <c r="J196" s="3"/>
      <c r="K196" s="3"/>
      <c r="L196" s="3"/>
      <c r="M196" s="3"/>
      <c r="N196" s="3"/>
      <c r="O196" s="3"/>
      <c r="P196" s="3"/>
      <c r="Q196" s="249"/>
      <c r="R196" s="3"/>
      <c r="S196" s="3"/>
      <c r="T196" s="3"/>
      <c r="U196" s="3"/>
      <c r="V196" s="3"/>
      <c r="W196" s="3"/>
      <c r="X196" s="3"/>
      <c r="Y196" s="3"/>
      <c r="Z196" s="3"/>
      <c r="AA196" s="3"/>
      <c r="AB196" s="3"/>
      <c r="AC196" s="3"/>
      <c r="AD196" s="3"/>
      <c r="AE196" s="3"/>
      <c r="AF196" s="3"/>
      <c r="AG196" s="3"/>
      <c r="AH196" s="3"/>
      <c r="AI196" s="3"/>
      <c r="AJ196" s="3"/>
    </row>
    <row r="197">
      <c r="A197" s="3"/>
      <c r="B197" s="3"/>
      <c r="C197" s="3"/>
      <c r="D197" s="3"/>
      <c r="E197" s="3"/>
      <c r="F197" s="3"/>
      <c r="G197" s="3"/>
      <c r="H197" s="3"/>
      <c r="I197" s="3"/>
      <c r="J197" s="3"/>
      <c r="K197" s="3"/>
      <c r="L197" s="3"/>
      <c r="M197" s="3"/>
      <c r="N197" s="3"/>
      <c r="O197" s="3"/>
      <c r="P197" s="3"/>
      <c r="Q197" s="249"/>
      <c r="R197" s="3"/>
      <c r="S197" s="3"/>
      <c r="T197" s="3"/>
      <c r="U197" s="3"/>
      <c r="V197" s="3"/>
      <c r="W197" s="3"/>
      <c r="X197" s="3"/>
      <c r="Y197" s="3"/>
      <c r="Z197" s="3"/>
      <c r="AA197" s="3"/>
      <c r="AB197" s="3"/>
      <c r="AC197" s="3"/>
      <c r="AD197" s="3"/>
      <c r="AE197" s="3"/>
      <c r="AF197" s="3"/>
      <c r="AG197" s="3"/>
      <c r="AH197" s="3"/>
      <c r="AI197" s="3"/>
      <c r="AJ197" s="3"/>
    </row>
    <row r="198">
      <c r="A198" s="3"/>
      <c r="B198" s="3"/>
      <c r="C198" s="3"/>
      <c r="D198" s="3"/>
      <c r="E198" s="3"/>
      <c r="F198" s="3"/>
      <c r="G198" s="3"/>
      <c r="H198" s="3"/>
      <c r="I198" s="3"/>
      <c r="J198" s="3"/>
      <c r="K198" s="3"/>
      <c r="L198" s="3"/>
      <c r="M198" s="3"/>
      <c r="N198" s="3"/>
      <c r="O198" s="3"/>
      <c r="P198" s="3"/>
      <c r="Q198" s="249"/>
      <c r="R198" s="3"/>
      <c r="S198" s="3"/>
      <c r="T198" s="3"/>
      <c r="U198" s="3"/>
      <c r="V198" s="3"/>
      <c r="W198" s="3"/>
      <c r="X198" s="3"/>
      <c r="Y198" s="3"/>
      <c r="Z198" s="3"/>
      <c r="AA198" s="3"/>
      <c r="AB198" s="3"/>
      <c r="AC198" s="3"/>
      <c r="AD198" s="3"/>
      <c r="AE198" s="3"/>
      <c r="AF198" s="3"/>
      <c r="AG198" s="3"/>
      <c r="AH198" s="3"/>
      <c r="AI198" s="3"/>
      <c r="AJ198" s="3"/>
    </row>
    <row r="199">
      <c r="A199" s="3"/>
      <c r="B199" s="3"/>
      <c r="C199" s="3"/>
      <c r="D199" s="3"/>
      <c r="E199" s="3"/>
      <c r="F199" s="3"/>
      <c r="G199" s="3"/>
      <c r="H199" s="3"/>
      <c r="I199" s="3"/>
      <c r="J199" s="3"/>
      <c r="K199" s="3"/>
      <c r="L199" s="3"/>
      <c r="M199" s="3"/>
      <c r="N199" s="3"/>
      <c r="O199" s="3"/>
      <c r="P199" s="3"/>
      <c r="Q199" s="249"/>
      <c r="R199" s="3"/>
      <c r="S199" s="3"/>
      <c r="T199" s="3"/>
      <c r="U199" s="3"/>
      <c r="V199" s="3"/>
      <c r="W199" s="3"/>
      <c r="X199" s="3"/>
      <c r="Y199" s="3"/>
      <c r="Z199" s="3"/>
      <c r="AA199" s="3"/>
      <c r="AB199" s="3"/>
      <c r="AC199" s="3"/>
      <c r="AD199" s="3"/>
      <c r="AE199" s="3"/>
      <c r="AF199" s="3"/>
      <c r="AG199" s="3"/>
      <c r="AH199" s="3"/>
      <c r="AI199" s="3"/>
      <c r="AJ199" s="3"/>
    </row>
    <row r="200">
      <c r="A200" s="3"/>
      <c r="B200" s="3"/>
      <c r="C200" s="3"/>
      <c r="D200" s="3"/>
      <c r="E200" s="3"/>
      <c r="F200" s="3"/>
      <c r="G200" s="3"/>
      <c r="H200" s="3"/>
      <c r="I200" s="3"/>
      <c r="J200" s="3"/>
      <c r="K200" s="3"/>
      <c r="L200" s="3"/>
      <c r="M200" s="3"/>
      <c r="N200" s="3"/>
      <c r="O200" s="3"/>
      <c r="P200" s="3"/>
      <c r="Q200" s="249"/>
      <c r="R200" s="3"/>
      <c r="S200" s="3"/>
      <c r="T200" s="3"/>
      <c r="U200" s="3"/>
      <c r="V200" s="3"/>
      <c r="W200" s="3"/>
      <c r="X200" s="3"/>
      <c r="Y200" s="3"/>
      <c r="Z200" s="3"/>
      <c r="AA200" s="3"/>
      <c r="AB200" s="3"/>
      <c r="AC200" s="3"/>
      <c r="AD200" s="3"/>
      <c r="AE200" s="3"/>
      <c r="AF200" s="3"/>
      <c r="AG200" s="3"/>
      <c r="AH200" s="3"/>
      <c r="AI200" s="3"/>
      <c r="AJ200" s="3"/>
    </row>
    <row r="201">
      <c r="A201" s="3"/>
      <c r="B201" s="3"/>
      <c r="C201" s="3"/>
      <c r="D201" s="3"/>
      <c r="E201" s="3"/>
      <c r="F201" s="3"/>
      <c r="G201" s="3"/>
      <c r="H201" s="3"/>
      <c r="I201" s="3"/>
      <c r="J201" s="3"/>
      <c r="K201" s="3"/>
      <c r="L201" s="3"/>
      <c r="M201" s="3"/>
      <c r="N201" s="3"/>
      <c r="O201" s="3"/>
      <c r="P201" s="3"/>
      <c r="Q201" s="249"/>
      <c r="R201" s="3"/>
      <c r="S201" s="3"/>
      <c r="T201" s="3"/>
      <c r="U201" s="3"/>
      <c r="V201" s="3"/>
      <c r="W201" s="3"/>
      <c r="X201" s="3"/>
      <c r="Y201" s="3"/>
      <c r="Z201" s="3"/>
      <c r="AA201" s="3"/>
      <c r="AB201" s="3"/>
      <c r="AC201" s="3"/>
      <c r="AD201" s="3"/>
      <c r="AE201" s="3"/>
      <c r="AF201" s="3"/>
      <c r="AG201" s="3"/>
      <c r="AH201" s="3"/>
      <c r="AI201" s="3"/>
      <c r="AJ201" s="3"/>
    </row>
    <row r="202">
      <c r="A202" s="3"/>
      <c r="B202" s="3"/>
      <c r="C202" s="3"/>
      <c r="D202" s="3"/>
      <c r="E202" s="3"/>
      <c r="F202" s="3"/>
      <c r="G202" s="3"/>
      <c r="H202" s="3"/>
      <c r="I202" s="3"/>
      <c r="J202" s="3"/>
      <c r="K202" s="3"/>
      <c r="L202" s="3"/>
      <c r="M202" s="3"/>
      <c r="N202" s="3"/>
      <c r="O202" s="3"/>
      <c r="P202" s="3"/>
      <c r="Q202" s="249"/>
      <c r="R202" s="3"/>
      <c r="S202" s="3"/>
      <c r="T202" s="3"/>
      <c r="U202" s="3"/>
      <c r="V202" s="3"/>
      <c r="W202" s="3"/>
      <c r="X202" s="3"/>
      <c r="Y202" s="3"/>
      <c r="Z202" s="3"/>
      <c r="AA202" s="3"/>
      <c r="AB202" s="3"/>
      <c r="AC202" s="3"/>
      <c r="AD202" s="3"/>
      <c r="AE202" s="3"/>
      <c r="AF202" s="3"/>
      <c r="AG202" s="3"/>
      <c r="AH202" s="3"/>
      <c r="AI202" s="3"/>
      <c r="AJ202" s="3"/>
    </row>
    <row r="203">
      <c r="A203" s="3"/>
      <c r="B203" s="3"/>
      <c r="C203" s="3"/>
      <c r="D203" s="3"/>
      <c r="E203" s="3"/>
      <c r="F203" s="3"/>
      <c r="G203" s="3"/>
      <c r="H203" s="3"/>
      <c r="I203" s="3"/>
      <c r="J203" s="3"/>
      <c r="K203" s="3"/>
      <c r="L203" s="3"/>
      <c r="M203" s="3"/>
      <c r="N203" s="3"/>
      <c r="O203" s="3"/>
      <c r="P203" s="3"/>
      <c r="Q203" s="249"/>
      <c r="R203" s="3"/>
      <c r="S203" s="3"/>
      <c r="T203" s="3"/>
      <c r="U203" s="3"/>
      <c r="V203" s="3"/>
      <c r="W203" s="3"/>
      <c r="X203" s="3"/>
      <c r="Y203" s="3"/>
      <c r="Z203" s="3"/>
      <c r="AA203" s="3"/>
      <c r="AB203" s="3"/>
      <c r="AC203" s="3"/>
      <c r="AD203" s="3"/>
      <c r="AE203" s="3"/>
      <c r="AF203" s="3"/>
      <c r="AG203" s="3"/>
      <c r="AH203" s="3"/>
      <c r="AI203" s="3"/>
      <c r="AJ203" s="3"/>
    </row>
    <row r="204">
      <c r="A204" s="3"/>
      <c r="B204" s="3"/>
      <c r="C204" s="3"/>
      <c r="D204" s="3"/>
      <c r="E204" s="3"/>
      <c r="F204" s="3"/>
      <c r="G204" s="3"/>
      <c r="H204" s="3"/>
      <c r="I204" s="3"/>
      <c r="J204" s="3"/>
      <c r="K204" s="3"/>
      <c r="L204" s="3"/>
      <c r="M204" s="3"/>
      <c r="N204" s="3"/>
      <c r="O204" s="3"/>
      <c r="P204" s="3"/>
      <c r="Q204" s="249"/>
      <c r="R204" s="3"/>
      <c r="S204" s="3"/>
      <c r="T204" s="3"/>
      <c r="U204" s="3"/>
      <c r="V204" s="3"/>
      <c r="W204" s="3"/>
      <c r="X204" s="3"/>
      <c r="Y204" s="3"/>
      <c r="Z204" s="3"/>
      <c r="AA204" s="3"/>
      <c r="AB204" s="3"/>
      <c r="AC204" s="3"/>
      <c r="AD204" s="3"/>
      <c r="AE204" s="3"/>
      <c r="AF204" s="3"/>
      <c r="AG204" s="3"/>
      <c r="AH204" s="3"/>
      <c r="AI204" s="3"/>
      <c r="AJ204" s="3"/>
    </row>
    <row r="205">
      <c r="A205" s="3"/>
      <c r="B205" s="3"/>
      <c r="C205" s="3"/>
      <c r="D205" s="3"/>
      <c r="E205" s="3"/>
      <c r="F205" s="3"/>
      <c r="G205" s="3"/>
      <c r="H205" s="3"/>
      <c r="I205" s="3"/>
      <c r="J205" s="3"/>
      <c r="K205" s="3"/>
      <c r="L205" s="3"/>
      <c r="M205" s="3"/>
      <c r="N205" s="3"/>
      <c r="O205" s="3"/>
      <c r="P205" s="3"/>
      <c r="Q205" s="249"/>
      <c r="R205" s="3"/>
      <c r="S205" s="3"/>
      <c r="T205" s="3"/>
      <c r="U205" s="3"/>
      <c r="V205" s="3"/>
      <c r="W205" s="3"/>
      <c r="X205" s="3"/>
      <c r="Y205" s="3"/>
      <c r="Z205" s="3"/>
      <c r="AA205" s="3"/>
      <c r="AB205" s="3"/>
      <c r="AC205" s="3"/>
      <c r="AD205" s="3"/>
      <c r="AE205" s="3"/>
      <c r="AF205" s="3"/>
      <c r="AG205" s="3"/>
      <c r="AH205" s="3"/>
      <c r="AI205" s="3"/>
      <c r="AJ205" s="3"/>
    </row>
    <row r="206">
      <c r="A206" s="3"/>
      <c r="B206" s="3"/>
      <c r="C206" s="3"/>
      <c r="D206" s="3"/>
      <c r="E206" s="3"/>
      <c r="F206" s="3"/>
      <c r="G206" s="3"/>
      <c r="H206" s="3"/>
      <c r="I206" s="3"/>
      <c r="J206" s="3"/>
      <c r="K206" s="3"/>
      <c r="L206" s="3"/>
      <c r="M206" s="3"/>
      <c r="N206" s="3"/>
      <c r="O206" s="3"/>
      <c r="P206" s="3"/>
      <c r="Q206" s="249"/>
      <c r="R206" s="3"/>
      <c r="S206" s="3"/>
      <c r="T206" s="3"/>
      <c r="U206" s="3"/>
      <c r="V206" s="3"/>
      <c r="W206" s="3"/>
      <c r="X206" s="3"/>
      <c r="Y206" s="3"/>
      <c r="Z206" s="3"/>
      <c r="AA206" s="3"/>
      <c r="AB206" s="3"/>
      <c r="AC206" s="3"/>
      <c r="AD206" s="3"/>
      <c r="AE206" s="3"/>
      <c r="AF206" s="3"/>
      <c r="AG206" s="3"/>
      <c r="AH206" s="3"/>
      <c r="AI206" s="3"/>
      <c r="AJ206" s="3"/>
    </row>
    <row r="207">
      <c r="A207" s="3"/>
      <c r="B207" s="3"/>
      <c r="C207" s="3"/>
      <c r="D207" s="3"/>
      <c r="E207" s="3"/>
      <c r="F207" s="3"/>
      <c r="G207" s="3"/>
      <c r="H207" s="3"/>
      <c r="I207" s="3"/>
      <c r="J207" s="3"/>
      <c r="K207" s="3"/>
      <c r="L207" s="3"/>
      <c r="M207" s="3"/>
      <c r="N207" s="3"/>
      <c r="O207" s="3"/>
      <c r="P207" s="3"/>
      <c r="Q207" s="249"/>
      <c r="R207" s="3"/>
      <c r="S207" s="3"/>
      <c r="T207" s="3"/>
      <c r="U207" s="3"/>
      <c r="V207" s="3"/>
      <c r="W207" s="3"/>
      <c r="X207" s="3"/>
      <c r="Y207" s="3"/>
      <c r="Z207" s="3"/>
      <c r="AA207" s="3"/>
      <c r="AB207" s="3"/>
      <c r="AC207" s="3"/>
      <c r="AD207" s="3"/>
      <c r="AE207" s="3"/>
      <c r="AF207" s="3"/>
      <c r="AG207" s="3"/>
      <c r="AH207" s="3"/>
      <c r="AI207" s="3"/>
      <c r="AJ207" s="3"/>
    </row>
    <row r="208">
      <c r="A208" s="3"/>
      <c r="B208" s="3"/>
      <c r="C208" s="3"/>
      <c r="D208" s="3"/>
      <c r="E208" s="3"/>
      <c r="F208" s="3"/>
      <c r="G208" s="3"/>
      <c r="H208" s="3"/>
      <c r="I208" s="3"/>
      <c r="J208" s="3"/>
      <c r="K208" s="3"/>
      <c r="L208" s="3"/>
      <c r="M208" s="3"/>
      <c r="N208" s="3"/>
      <c r="O208" s="3"/>
      <c r="P208" s="3"/>
      <c r="Q208" s="249"/>
      <c r="R208" s="3"/>
      <c r="S208" s="3"/>
      <c r="T208" s="3"/>
      <c r="U208" s="3"/>
      <c r="V208" s="3"/>
      <c r="W208" s="3"/>
      <c r="X208" s="3"/>
      <c r="Y208" s="3"/>
      <c r="Z208" s="3"/>
      <c r="AA208" s="3"/>
      <c r="AB208" s="3"/>
      <c r="AC208" s="3"/>
      <c r="AD208" s="3"/>
      <c r="AE208" s="3"/>
      <c r="AF208" s="3"/>
      <c r="AG208" s="3"/>
      <c r="AH208" s="3"/>
      <c r="AI208" s="3"/>
      <c r="AJ208" s="3"/>
    </row>
    <row r="209">
      <c r="A209" s="3"/>
      <c r="B209" s="3"/>
      <c r="C209" s="3"/>
      <c r="D209" s="3"/>
      <c r="E209" s="3"/>
      <c r="F209" s="3"/>
      <c r="G209" s="3"/>
      <c r="H209" s="3"/>
      <c r="I209" s="3"/>
      <c r="J209" s="3"/>
      <c r="K209" s="3"/>
      <c r="L209" s="3"/>
      <c r="M209" s="3"/>
      <c r="N209" s="3"/>
      <c r="O209" s="3"/>
      <c r="P209" s="3"/>
      <c r="Q209" s="249"/>
      <c r="R209" s="3"/>
      <c r="S209" s="3"/>
      <c r="T209" s="3"/>
      <c r="U209" s="3"/>
      <c r="V209" s="3"/>
      <c r="W209" s="3"/>
      <c r="X209" s="3"/>
      <c r="Y209" s="3"/>
      <c r="Z209" s="3"/>
      <c r="AA209" s="3"/>
      <c r="AB209" s="3"/>
      <c r="AC209" s="3"/>
      <c r="AD209" s="3"/>
      <c r="AE209" s="3"/>
      <c r="AF209" s="3"/>
      <c r="AG209" s="3"/>
      <c r="AH209" s="3"/>
      <c r="AI209" s="3"/>
      <c r="AJ209" s="3"/>
    </row>
    <row r="210">
      <c r="A210" s="3"/>
      <c r="B210" s="3"/>
      <c r="C210" s="3"/>
      <c r="D210" s="3"/>
      <c r="E210" s="3"/>
      <c r="F210" s="3"/>
      <c r="G210" s="3"/>
      <c r="H210" s="3"/>
      <c r="I210" s="3"/>
      <c r="J210" s="3"/>
      <c r="K210" s="3"/>
      <c r="L210" s="3"/>
      <c r="M210" s="3"/>
      <c r="N210" s="3"/>
      <c r="O210" s="3"/>
      <c r="P210" s="3"/>
      <c r="Q210" s="249"/>
      <c r="R210" s="3"/>
      <c r="S210" s="3"/>
      <c r="T210" s="3"/>
      <c r="U210" s="3"/>
      <c r="V210" s="3"/>
      <c r="W210" s="3"/>
      <c r="X210" s="3"/>
      <c r="Y210" s="3"/>
      <c r="Z210" s="3"/>
      <c r="AA210" s="3"/>
      <c r="AB210" s="3"/>
      <c r="AC210" s="3"/>
      <c r="AD210" s="3"/>
      <c r="AE210" s="3"/>
      <c r="AF210" s="3"/>
      <c r="AG210" s="3"/>
      <c r="AH210" s="3"/>
      <c r="AI210" s="3"/>
      <c r="AJ210" s="3"/>
    </row>
    <row r="211">
      <c r="A211" s="3"/>
      <c r="B211" s="3"/>
      <c r="C211" s="3"/>
      <c r="D211" s="3"/>
      <c r="E211" s="3"/>
      <c r="F211" s="3"/>
      <c r="G211" s="3"/>
      <c r="H211" s="3"/>
      <c r="I211" s="3"/>
      <c r="J211" s="3"/>
      <c r="K211" s="3"/>
      <c r="L211" s="3"/>
      <c r="M211" s="3"/>
      <c r="N211" s="3"/>
      <c r="O211" s="3"/>
      <c r="P211" s="3"/>
      <c r="Q211" s="249"/>
      <c r="R211" s="3"/>
      <c r="S211" s="3"/>
      <c r="T211" s="3"/>
      <c r="U211" s="3"/>
      <c r="V211" s="3"/>
      <c r="W211" s="3"/>
      <c r="X211" s="3"/>
      <c r="Y211" s="3"/>
      <c r="Z211" s="3"/>
      <c r="AA211" s="3"/>
      <c r="AB211" s="3"/>
      <c r="AC211" s="3"/>
      <c r="AD211" s="3"/>
      <c r="AE211" s="3"/>
      <c r="AF211" s="3"/>
      <c r="AG211" s="3"/>
      <c r="AH211" s="3"/>
      <c r="AI211" s="3"/>
      <c r="AJ211" s="3"/>
    </row>
    <row r="212">
      <c r="A212" s="3"/>
      <c r="B212" s="3"/>
      <c r="C212" s="3"/>
      <c r="D212" s="3"/>
      <c r="E212" s="3"/>
      <c r="F212" s="3"/>
      <c r="G212" s="3"/>
      <c r="H212" s="3"/>
      <c r="I212" s="3"/>
      <c r="J212" s="3"/>
      <c r="K212" s="3"/>
      <c r="L212" s="3"/>
      <c r="M212" s="3"/>
      <c r="N212" s="3"/>
      <c r="O212" s="3"/>
      <c r="P212" s="3"/>
      <c r="Q212" s="249"/>
      <c r="R212" s="3"/>
      <c r="S212" s="3"/>
      <c r="T212" s="3"/>
      <c r="U212" s="3"/>
      <c r="V212" s="3"/>
      <c r="W212" s="3"/>
      <c r="X212" s="3"/>
      <c r="Y212" s="3"/>
      <c r="Z212" s="3"/>
      <c r="AA212" s="3"/>
      <c r="AB212" s="3"/>
      <c r="AC212" s="3"/>
      <c r="AD212" s="3"/>
      <c r="AE212" s="3"/>
      <c r="AF212" s="3"/>
      <c r="AG212" s="3"/>
      <c r="AH212" s="3"/>
      <c r="AI212" s="3"/>
      <c r="AJ212" s="3"/>
    </row>
    <row r="213">
      <c r="A213" s="3"/>
      <c r="B213" s="3"/>
      <c r="C213" s="3"/>
      <c r="D213" s="3"/>
      <c r="E213" s="3"/>
      <c r="F213" s="3"/>
      <c r="G213" s="3"/>
      <c r="H213" s="3"/>
      <c r="I213" s="3"/>
      <c r="J213" s="3"/>
      <c r="K213" s="3"/>
      <c r="L213" s="3"/>
      <c r="M213" s="3"/>
      <c r="N213" s="3"/>
      <c r="O213" s="3"/>
      <c r="P213" s="3"/>
      <c r="Q213" s="249"/>
      <c r="R213" s="3"/>
      <c r="S213" s="3"/>
      <c r="T213" s="3"/>
      <c r="U213" s="3"/>
      <c r="V213" s="3"/>
      <c r="W213" s="3"/>
      <c r="X213" s="3"/>
      <c r="Y213" s="3"/>
      <c r="Z213" s="3"/>
      <c r="AA213" s="3"/>
      <c r="AB213" s="3"/>
      <c r="AC213" s="3"/>
      <c r="AD213" s="3"/>
      <c r="AE213" s="3"/>
      <c r="AF213" s="3"/>
      <c r="AG213" s="3"/>
      <c r="AH213" s="3"/>
      <c r="AI213" s="3"/>
      <c r="AJ213" s="3"/>
    </row>
    <row r="214">
      <c r="A214" s="3"/>
      <c r="B214" s="3"/>
      <c r="C214" s="3"/>
      <c r="D214" s="3"/>
      <c r="E214" s="3"/>
      <c r="F214" s="3"/>
      <c r="G214" s="3"/>
      <c r="H214" s="3"/>
      <c r="I214" s="3"/>
      <c r="J214" s="3"/>
      <c r="K214" s="3"/>
      <c r="L214" s="3"/>
      <c r="M214" s="3"/>
      <c r="N214" s="3"/>
      <c r="O214" s="3"/>
      <c r="P214" s="3"/>
      <c r="Q214" s="249"/>
      <c r="R214" s="3"/>
      <c r="S214" s="3"/>
      <c r="T214" s="3"/>
      <c r="U214" s="3"/>
      <c r="V214" s="3"/>
      <c r="W214" s="3"/>
      <c r="X214" s="3"/>
      <c r="Y214" s="3"/>
      <c r="Z214" s="3"/>
      <c r="AA214" s="3"/>
      <c r="AB214" s="3"/>
      <c r="AC214" s="3"/>
      <c r="AD214" s="3"/>
      <c r="AE214" s="3"/>
      <c r="AF214" s="3"/>
      <c r="AG214" s="3"/>
      <c r="AH214" s="3"/>
      <c r="AI214" s="3"/>
      <c r="AJ214" s="3"/>
    </row>
    <row r="215">
      <c r="A215" s="3"/>
      <c r="B215" s="3"/>
      <c r="C215" s="3"/>
      <c r="D215" s="3"/>
      <c r="E215" s="3"/>
      <c r="F215" s="3"/>
      <c r="G215" s="3"/>
      <c r="H215" s="3"/>
      <c r="I215" s="3"/>
      <c r="J215" s="3"/>
      <c r="K215" s="3"/>
      <c r="L215" s="3"/>
      <c r="M215" s="3"/>
      <c r="N215" s="3"/>
      <c r="O215" s="3"/>
      <c r="P215" s="3"/>
      <c r="Q215" s="249"/>
      <c r="R215" s="3"/>
      <c r="S215" s="3"/>
      <c r="T215" s="3"/>
      <c r="U215" s="3"/>
      <c r="V215" s="3"/>
      <c r="W215" s="3"/>
      <c r="X215" s="3"/>
      <c r="Y215" s="3"/>
      <c r="Z215" s="3"/>
      <c r="AA215" s="3"/>
      <c r="AB215" s="3"/>
      <c r="AC215" s="3"/>
      <c r="AD215" s="3"/>
      <c r="AE215" s="3"/>
      <c r="AF215" s="3"/>
      <c r="AG215" s="3"/>
      <c r="AH215" s="3"/>
      <c r="AI215" s="3"/>
      <c r="AJ215" s="3"/>
    </row>
    <row r="216">
      <c r="A216" s="3"/>
      <c r="B216" s="3"/>
      <c r="C216" s="3"/>
      <c r="D216" s="3"/>
      <c r="E216" s="3"/>
      <c r="F216" s="3"/>
      <c r="G216" s="3"/>
      <c r="H216" s="3"/>
      <c r="I216" s="3"/>
      <c r="J216" s="3"/>
      <c r="K216" s="3"/>
      <c r="L216" s="3"/>
      <c r="M216" s="3"/>
      <c r="N216" s="3"/>
      <c r="O216" s="3"/>
      <c r="P216" s="3"/>
      <c r="Q216" s="249"/>
      <c r="R216" s="3"/>
      <c r="S216" s="3"/>
      <c r="T216" s="3"/>
      <c r="U216" s="3"/>
      <c r="V216" s="3"/>
      <c r="W216" s="3"/>
      <c r="X216" s="3"/>
      <c r="Y216" s="3"/>
      <c r="Z216" s="3"/>
      <c r="AA216" s="3"/>
      <c r="AB216" s="3"/>
      <c r="AC216" s="3"/>
      <c r="AD216" s="3"/>
      <c r="AE216" s="3"/>
      <c r="AF216" s="3"/>
      <c r="AG216" s="3"/>
      <c r="AH216" s="3"/>
      <c r="AI216" s="3"/>
      <c r="AJ216" s="3"/>
    </row>
    <row r="217">
      <c r="A217" s="3"/>
      <c r="B217" s="3"/>
      <c r="C217" s="3"/>
      <c r="D217" s="3"/>
      <c r="E217" s="3"/>
      <c r="F217" s="3"/>
      <c r="G217" s="3"/>
      <c r="H217" s="3"/>
      <c r="I217" s="3"/>
      <c r="J217" s="3"/>
      <c r="K217" s="3"/>
      <c r="L217" s="3"/>
      <c r="M217" s="3"/>
      <c r="N217" s="3"/>
      <c r="O217" s="3"/>
      <c r="P217" s="3"/>
      <c r="Q217" s="249"/>
      <c r="R217" s="3"/>
      <c r="S217" s="3"/>
      <c r="T217" s="3"/>
      <c r="U217" s="3"/>
      <c r="V217" s="3"/>
      <c r="W217" s="3"/>
      <c r="X217" s="3"/>
      <c r="Y217" s="3"/>
      <c r="Z217" s="3"/>
      <c r="AA217" s="3"/>
      <c r="AB217" s="3"/>
      <c r="AC217" s="3"/>
      <c r="AD217" s="3"/>
      <c r="AE217" s="3"/>
      <c r="AF217" s="3"/>
      <c r="AG217" s="3"/>
      <c r="AH217" s="3"/>
      <c r="AI217" s="3"/>
      <c r="AJ217" s="3"/>
    </row>
    <row r="218">
      <c r="A218" s="3"/>
      <c r="B218" s="3"/>
      <c r="C218" s="3"/>
      <c r="D218" s="3"/>
      <c r="E218" s="3"/>
      <c r="F218" s="3"/>
      <c r="G218" s="3"/>
      <c r="H218" s="3"/>
      <c r="I218" s="3"/>
      <c r="J218" s="3"/>
      <c r="K218" s="3"/>
      <c r="L218" s="3"/>
      <c r="M218" s="3"/>
      <c r="N218" s="3"/>
      <c r="O218" s="3"/>
      <c r="P218" s="3"/>
      <c r="Q218" s="249"/>
      <c r="R218" s="3"/>
      <c r="S218" s="3"/>
      <c r="T218" s="3"/>
      <c r="U218" s="3"/>
      <c r="V218" s="3"/>
      <c r="W218" s="3"/>
      <c r="X218" s="3"/>
      <c r="Y218" s="3"/>
      <c r="Z218" s="3"/>
      <c r="AA218" s="3"/>
      <c r="AB218" s="3"/>
      <c r="AC218" s="3"/>
      <c r="AD218" s="3"/>
      <c r="AE218" s="3"/>
      <c r="AF218" s="3"/>
      <c r="AG218" s="3"/>
      <c r="AH218" s="3"/>
      <c r="AI218" s="3"/>
      <c r="AJ218" s="3"/>
    </row>
    <row r="219">
      <c r="A219" s="3"/>
      <c r="B219" s="3"/>
      <c r="C219" s="3"/>
      <c r="D219" s="3"/>
      <c r="E219" s="3"/>
      <c r="F219" s="3"/>
      <c r="G219" s="3"/>
      <c r="H219" s="3"/>
      <c r="I219" s="3"/>
      <c r="J219" s="3"/>
      <c r="K219" s="3"/>
      <c r="L219" s="3"/>
      <c r="M219" s="3"/>
      <c r="N219" s="3"/>
      <c r="O219" s="3"/>
      <c r="P219" s="3"/>
      <c r="Q219" s="249"/>
      <c r="R219" s="3"/>
      <c r="S219" s="3"/>
      <c r="T219" s="3"/>
      <c r="U219" s="3"/>
      <c r="V219" s="3"/>
      <c r="W219" s="3"/>
      <c r="X219" s="3"/>
      <c r="Y219" s="3"/>
      <c r="Z219" s="3"/>
      <c r="AA219" s="3"/>
      <c r="AB219" s="3"/>
      <c r="AC219" s="3"/>
      <c r="AD219" s="3"/>
      <c r="AE219" s="3"/>
      <c r="AF219" s="3"/>
      <c r="AG219" s="3"/>
      <c r="AH219" s="3"/>
      <c r="AI219" s="3"/>
      <c r="AJ219" s="3"/>
    </row>
    <row r="220">
      <c r="A220" s="3"/>
      <c r="B220" s="3"/>
      <c r="C220" s="3"/>
      <c r="D220" s="3"/>
      <c r="E220" s="3"/>
      <c r="F220" s="3"/>
      <c r="G220" s="3"/>
      <c r="H220" s="3"/>
      <c r="I220" s="3"/>
      <c r="J220" s="3"/>
      <c r="K220" s="3"/>
      <c r="L220" s="3"/>
      <c r="M220" s="3"/>
      <c r="N220" s="3"/>
      <c r="O220" s="3"/>
      <c r="P220" s="3"/>
      <c r="Q220" s="249"/>
      <c r="R220" s="3"/>
      <c r="S220" s="3"/>
      <c r="T220" s="3"/>
      <c r="U220" s="3"/>
      <c r="V220" s="3"/>
      <c r="W220" s="3"/>
      <c r="X220" s="3"/>
      <c r="Y220" s="3"/>
      <c r="Z220" s="3"/>
      <c r="AA220" s="3"/>
      <c r="AB220" s="3"/>
      <c r="AC220" s="3"/>
      <c r="AD220" s="3"/>
      <c r="AE220" s="3"/>
      <c r="AF220" s="3"/>
      <c r="AG220" s="3"/>
      <c r="AH220" s="3"/>
      <c r="AI220" s="3"/>
      <c r="AJ220" s="3"/>
    </row>
    <row r="221">
      <c r="A221" s="3"/>
      <c r="B221" s="3"/>
      <c r="C221" s="3"/>
      <c r="D221" s="3"/>
      <c r="E221" s="3"/>
      <c r="F221" s="3"/>
      <c r="G221" s="3"/>
      <c r="H221" s="3"/>
      <c r="I221" s="3"/>
      <c r="J221" s="3"/>
      <c r="K221" s="3"/>
      <c r="L221" s="3"/>
      <c r="M221" s="3"/>
      <c r="N221" s="3"/>
      <c r="O221" s="3"/>
      <c r="P221" s="3"/>
      <c r="Q221" s="249"/>
      <c r="R221" s="3"/>
      <c r="S221" s="3"/>
      <c r="T221" s="3"/>
      <c r="U221" s="3"/>
      <c r="V221" s="3"/>
      <c r="W221" s="3"/>
      <c r="X221" s="3"/>
      <c r="Y221" s="3"/>
      <c r="Z221" s="3"/>
      <c r="AA221" s="3"/>
      <c r="AB221" s="3"/>
      <c r="AC221" s="3"/>
      <c r="AD221" s="3"/>
      <c r="AE221" s="3"/>
      <c r="AF221" s="3"/>
      <c r="AG221" s="3"/>
      <c r="AH221" s="3"/>
      <c r="AI221" s="3"/>
      <c r="AJ221" s="3"/>
    </row>
    <row r="222">
      <c r="A222" s="3"/>
      <c r="B222" s="3"/>
      <c r="C222" s="3"/>
      <c r="D222" s="3"/>
      <c r="E222" s="3"/>
      <c r="F222" s="3"/>
      <c r="G222" s="3"/>
      <c r="H222" s="3"/>
      <c r="I222" s="3"/>
      <c r="J222" s="3"/>
      <c r="K222" s="3"/>
      <c r="L222" s="3"/>
      <c r="M222" s="3"/>
      <c r="N222" s="3"/>
      <c r="O222" s="3"/>
      <c r="P222" s="3"/>
      <c r="Q222" s="249"/>
      <c r="R222" s="3"/>
      <c r="S222" s="3"/>
      <c r="T222" s="3"/>
      <c r="U222" s="3"/>
      <c r="V222" s="3"/>
      <c r="W222" s="3"/>
      <c r="X222" s="3"/>
      <c r="Y222" s="3"/>
      <c r="Z222" s="3"/>
      <c r="AA222" s="3"/>
      <c r="AB222" s="3"/>
      <c r="AC222" s="3"/>
      <c r="AD222" s="3"/>
      <c r="AE222" s="3"/>
      <c r="AF222" s="3"/>
      <c r="AG222" s="3"/>
      <c r="AH222" s="3"/>
      <c r="AI222" s="3"/>
      <c r="AJ222" s="3"/>
    </row>
    <row r="223">
      <c r="A223" s="3"/>
      <c r="B223" s="3"/>
      <c r="C223" s="3"/>
      <c r="D223" s="3"/>
      <c r="E223" s="3"/>
      <c r="F223" s="3"/>
      <c r="G223" s="3"/>
      <c r="H223" s="3"/>
      <c r="I223" s="3"/>
      <c r="J223" s="3"/>
      <c r="K223" s="3"/>
      <c r="L223" s="3"/>
      <c r="M223" s="3"/>
      <c r="N223" s="3"/>
      <c r="O223" s="3"/>
      <c r="P223" s="3"/>
      <c r="Q223" s="249"/>
      <c r="R223" s="3"/>
      <c r="S223" s="3"/>
      <c r="T223" s="3"/>
      <c r="U223" s="3"/>
      <c r="V223" s="3"/>
      <c r="W223" s="3"/>
      <c r="X223" s="3"/>
      <c r="Y223" s="3"/>
      <c r="Z223" s="3"/>
      <c r="AA223" s="3"/>
      <c r="AB223" s="3"/>
      <c r="AC223" s="3"/>
      <c r="AD223" s="3"/>
      <c r="AE223" s="3"/>
      <c r="AF223" s="3"/>
      <c r="AG223" s="3"/>
      <c r="AH223" s="3"/>
      <c r="AI223" s="3"/>
      <c r="AJ223" s="3"/>
    </row>
    <row r="224">
      <c r="A224" s="3"/>
      <c r="B224" s="3"/>
      <c r="C224" s="3"/>
      <c r="D224" s="3"/>
      <c r="E224" s="3"/>
      <c r="F224" s="3"/>
      <c r="G224" s="3"/>
      <c r="H224" s="3"/>
      <c r="I224" s="3"/>
      <c r="J224" s="3"/>
      <c r="K224" s="3"/>
      <c r="L224" s="3"/>
      <c r="M224" s="3"/>
      <c r="N224" s="3"/>
      <c r="O224" s="3"/>
      <c r="P224" s="3"/>
      <c r="Q224" s="249"/>
      <c r="R224" s="3"/>
      <c r="S224" s="3"/>
      <c r="T224" s="3"/>
      <c r="U224" s="3"/>
      <c r="V224" s="3"/>
      <c r="W224" s="3"/>
      <c r="X224" s="3"/>
      <c r="Y224" s="3"/>
      <c r="Z224" s="3"/>
      <c r="AA224" s="3"/>
      <c r="AB224" s="3"/>
      <c r="AC224" s="3"/>
      <c r="AD224" s="3"/>
      <c r="AE224" s="3"/>
      <c r="AF224" s="3"/>
      <c r="AG224" s="3"/>
      <c r="AH224" s="3"/>
      <c r="AI224" s="3"/>
      <c r="AJ224" s="3"/>
    </row>
    <row r="225">
      <c r="A225" s="3"/>
      <c r="B225" s="3"/>
      <c r="C225" s="3"/>
      <c r="D225" s="3"/>
      <c r="E225" s="3"/>
      <c r="F225" s="3"/>
      <c r="G225" s="3"/>
      <c r="H225" s="3"/>
      <c r="I225" s="3"/>
      <c r="J225" s="3"/>
      <c r="K225" s="3"/>
      <c r="L225" s="3"/>
      <c r="M225" s="3"/>
      <c r="N225" s="3"/>
      <c r="O225" s="3"/>
      <c r="P225" s="3"/>
      <c r="Q225" s="249"/>
      <c r="R225" s="3"/>
      <c r="S225" s="3"/>
      <c r="T225" s="3"/>
      <c r="U225" s="3"/>
      <c r="V225" s="3"/>
      <c r="W225" s="3"/>
      <c r="X225" s="3"/>
      <c r="Y225" s="3"/>
      <c r="Z225" s="3"/>
      <c r="AA225" s="3"/>
      <c r="AB225" s="3"/>
      <c r="AC225" s="3"/>
      <c r="AD225" s="3"/>
      <c r="AE225" s="3"/>
      <c r="AF225" s="3"/>
      <c r="AG225" s="3"/>
      <c r="AH225" s="3"/>
      <c r="AI225" s="3"/>
      <c r="AJ225" s="3"/>
    </row>
    <row r="226">
      <c r="A226" s="3"/>
      <c r="B226" s="3"/>
      <c r="C226" s="3"/>
      <c r="D226" s="3"/>
      <c r="E226" s="3"/>
      <c r="F226" s="3"/>
      <c r="G226" s="3"/>
      <c r="H226" s="3"/>
      <c r="I226" s="3"/>
      <c r="J226" s="3"/>
      <c r="K226" s="3"/>
      <c r="L226" s="3"/>
      <c r="M226" s="3"/>
      <c r="N226" s="3"/>
      <c r="O226" s="3"/>
      <c r="P226" s="3"/>
      <c r="Q226" s="249"/>
      <c r="R226" s="3"/>
      <c r="S226" s="3"/>
      <c r="T226" s="3"/>
      <c r="U226" s="3"/>
      <c r="V226" s="3"/>
      <c r="W226" s="3"/>
      <c r="X226" s="3"/>
      <c r="Y226" s="3"/>
      <c r="Z226" s="3"/>
      <c r="AA226" s="3"/>
      <c r="AB226" s="3"/>
      <c r="AC226" s="3"/>
      <c r="AD226" s="3"/>
      <c r="AE226" s="3"/>
      <c r="AF226" s="3"/>
      <c r="AG226" s="3"/>
      <c r="AH226" s="3"/>
      <c r="AI226" s="3"/>
      <c r="AJ226" s="3"/>
    </row>
    <row r="227">
      <c r="A227" s="3"/>
      <c r="B227" s="3"/>
      <c r="C227" s="3"/>
      <c r="D227" s="3"/>
      <c r="E227" s="3"/>
      <c r="F227" s="3"/>
      <c r="G227" s="3"/>
      <c r="H227" s="3"/>
      <c r="I227" s="3"/>
      <c r="J227" s="3"/>
      <c r="K227" s="3"/>
      <c r="L227" s="3"/>
      <c r="M227" s="3"/>
      <c r="N227" s="3"/>
      <c r="O227" s="3"/>
      <c r="P227" s="3"/>
      <c r="Q227" s="249"/>
      <c r="R227" s="3"/>
      <c r="S227" s="3"/>
      <c r="T227" s="3"/>
      <c r="U227" s="3"/>
      <c r="V227" s="3"/>
      <c r="W227" s="3"/>
      <c r="X227" s="3"/>
      <c r="Y227" s="3"/>
      <c r="Z227" s="3"/>
      <c r="AA227" s="3"/>
      <c r="AB227" s="3"/>
      <c r="AC227" s="3"/>
      <c r="AD227" s="3"/>
      <c r="AE227" s="3"/>
      <c r="AF227" s="3"/>
      <c r="AG227" s="3"/>
      <c r="AH227" s="3"/>
      <c r="AI227" s="3"/>
      <c r="AJ227" s="3"/>
    </row>
    <row r="228">
      <c r="A228" s="3"/>
      <c r="B228" s="3"/>
      <c r="C228" s="3"/>
      <c r="D228" s="3"/>
      <c r="E228" s="3"/>
      <c r="F228" s="3"/>
      <c r="G228" s="3"/>
      <c r="H228" s="3"/>
      <c r="I228" s="3"/>
      <c r="J228" s="3"/>
      <c r="K228" s="3"/>
      <c r="L228" s="3"/>
      <c r="M228" s="3"/>
      <c r="N228" s="3"/>
      <c r="O228" s="3"/>
      <c r="P228" s="3"/>
      <c r="Q228" s="249"/>
      <c r="R228" s="3"/>
      <c r="S228" s="3"/>
      <c r="T228" s="3"/>
      <c r="U228" s="3"/>
      <c r="V228" s="3"/>
      <c r="W228" s="3"/>
      <c r="X228" s="3"/>
      <c r="Y228" s="3"/>
      <c r="Z228" s="3"/>
      <c r="AA228" s="3"/>
      <c r="AB228" s="3"/>
      <c r="AC228" s="3"/>
      <c r="AD228" s="3"/>
      <c r="AE228" s="3"/>
      <c r="AF228" s="3"/>
      <c r="AG228" s="3"/>
      <c r="AH228" s="3"/>
      <c r="AI228" s="3"/>
      <c r="AJ228" s="3"/>
    </row>
    <row r="229">
      <c r="A229" s="3"/>
      <c r="B229" s="3"/>
      <c r="C229" s="3"/>
      <c r="D229" s="3"/>
      <c r="E229" s="3"/>
      <c r="F229" s="3"/>
      <c r="G229" s="3"/>
      <c r="H229" s="3"/>
      <c r="I229" s="3"/>
      <c r="J229" s="3"/>
      <c r="K229" s="3"/>
      <c r="L229" s="3"/>
      <c r="M229" s="3"/>
      <c r="N229" s="3"/>
      <c r="O229" s="3"/>
      <c r="P229" s="3"/>
      <c r="Q229" s="249"/>
      <c r="R229" s="3"/>
      <c r="S229" s="3"/>
      <c r="T229" s="3"/>
      <c r="U229" s="3"/>
      <c r="V229" s="3"/>
      <c r="W229" s="3"/>
      <c r="X229" s="3"/>
      <c r="Y229" s="3"/>
      <c r="Z229" s="3"/>
      <c r="AA229" s="3"/>
      <c r="AB229" s="3"/>
      <c r="AC229" s="3"/>
      <c r="AD229" s="3"/>
      <c r="AE229" s="3"/>
      <c r="AF229" s="3"/>
      <c r="AG229" s="3"/>
      <c r="AH229" s="3"/>
      <c r="AI229" s="3"/>
      <c r="AJ229" s="3"/>
    </row>
    <row r="230">
      <c r="A230" s="3"/>
      <c r="B230" s="3"/>
      <c r="C230" s="3"/>
      <c r="D230" s="3"/>
      <c r="E230" s="3"/>
      <c r="F230" s="3"/>
      <c r="G230" s="3"/>
      <c r="H230" s="3"/>
      <c r="I230" s="3"/>
      <c r="J230" s="3"/>
      <c r="K230" s="3"/>
      <c r="L230" s="3"/>
      <c r="M230" s="3"/>
      <c r="N230" s="3"/>
      <c r="O230" s="3"/>
      <c r="P230" s="3"/>
      <c r="Q230" s="249"/>
      <c r="R230" s="3"/>
      <c r="S230" s="3"/>
      <c r="T230" s="3"/>
      <c r="U230" s="3"/>
      <c r="V230" s="3"/>
      <c r="W230" s="3"/>
      <c r="X230" s="3"/>
      <c r="Y230" s="3"/>
      <c r="Z230" s="3"/>
      <c r="AA230" s="3"/>
      <c r="AB230" s="3"/>
      <c r="AC230" s="3"/>
      <c r="AD230" s="3"/>
      <c r="AE230" s="3"/>
      <c r="AF230" s="3"/>
      <c r="AG230" s="3"/>
      <c r="AH230" s="3"/>
      <c r="AI230" s="3"/>
      <c r="AJ230" s="3"/>
    </row>
    <row r="231">
      <c r="A231" s="3"/>
      <c r="B231" s="3"/>
      <c r="C231" s="3"/>
      <c r="D231" s="3"/>
      <c r="E231" s="3"/>
      <c r="F231" s="3"/>
      <c r="G231" s="3"/>
      <c r="H231" s="3"/>
      <c r="I231" s="3"/>
      <c r="J231" s="3"/>
      <c r="K231" s="3"/>
      <c r="L231" s="3"/>
      <c r="M231" s="3"/>
      <c r="N231" s="3"/>
      <c r="O231" s="3"/>
      <c r="P231" s="3"/>
      <c r="Q231" s="249"/>
      <c r="R231" s="3"/>
      <c r="S231" s="3"/>
      <c r="T231" s="3"/>
      <c r="U231" s="3"/>
      <c r="V231" s="3"/>
      <c r="W231" s="3"/>
      <c r="X231" s="3"/>
      <c r="Y231" s="3"/>
      <c r="Z231" s="3"/>
      <c r="AA231" s="3"/>
      <c r="AB231" s="3"/>
      <c r="AC231" s="3"/>
      <c r="AD231" s="3"/>
      <c r="AE231" s="3"/>
      <c r="AF231" s="3"/>
      <c r="AG231" s="3"/>
      <c r="AH231" s="3"/>
      <c r="AI231" s="3"/>
      <c r="AJ231" s="3"/>
    </row>
    <row r="232">
      <c r="A232" s="3"/>
      <c r="B232" s="3"/>
      <c r="C232" s="3"/>
      <c r="D232" s="3"/>
      <c r="E232" s="3"/>
      <c r="F232" s="3"/>
      <c r="G232" s="3"/>
      <c r="H232" s="3"/>
      <c r="I232" s="3"/>
      <c r="J232" s="3"/>
      <c r="K232" s="3"/>
      <c r="L232" s="3"/>
      <c r="M232" s="3"/>
      <c r="N232" s="3"/>
      <c r="O232" s="3"/>
      <c r="P232" s="3"/>
      <c r="Q232" s="249"/>
      <c r="R232" s="3"/>
      <c r="S232" s="3"/>
      <c r="T232" s="3"/>
      <c r="U232" s="3"/>
      <c r="V232" s="3"/>
      <c r="W232" s="3"/>
      <c r="X232" s="3"/>
      <c r="Y232" s="3"/>
      <c r="Z232" s="3"/>
      <c r="AA232" s="3"/>
      <c r="AB232" s="3"/>
      <c r="AC232" s="3"/>
      <c r="AD232" s="3"/>
      <c r="AE232" s="3"/>
      <c r="AF232" s="3"/>
      <c r="AG232" s="3"/>
      <c r="AH232" s="3"/>
      <c r="AI232" s="3"/>
      <c r="AJ232" s="3"/>
    </row>
    <row r="233">
      <c r="A233" s="3"/>
      <c r="B233" s="3"/>
      <c r="C233" s="3"/>
      <c r="D233" s="3"/>
      <c r="E233" s="3"/>
      <c r="F233" s="3"/>
      <c r="G233" s="3"/>
      <c r="H233" s="3"/>
      <c r="I233" s="3"/>
      <c r="J233" s="3"/>
      <c r="K233" s="3"/>
      <c r="L233" s="3"/>
      <c r="M233" s="3"/>
      <c r="N233" s="3"/>
      <c r="O233" s="3"/>
      <c r="P233" s="3"/>
      <c r="Q233" s="249"/>
      <c r="R233" s="3"/>
      <c r="S233" s="3"/>
      <c r="T233" s="3"/>
      <c r="U233" s="3"/>
      <c r="V233" s="3"/>
      <c r="W233" s="3"/>
      <c r="X233" s="3"/>
      <c r="Y233" s="3"/>
      <c r="Z233" s="3"/>
      <c r="AA233" s="3"/>
      <c r="AB233" s="3"/>
      <c r="AC233" s="3"/>
      <c r="AD233" s="3"/>
      <c r="AE233" s="3"/>
      <c r="AF233" s="3"/>
      <c r="AG233" s="3"/>
      <c r="AH233" s="3"/>
      <c r="AI233" s="3"/>
      <c r="AJ233" s="3"/>
    </row>
    <row r="234">
      <c r="A234" s="3"/>
      <c r="B234" s="3"/>
      <c r="C234" s="3"/>
      <c r="D234" s="3"/>
      <c r="E234" s="3"/>
      <c r="F234" s="3"/>
      <c r="G234" s="3"/>
      <c r="H234" s="3"/>
      <c r="I234" s="3"/>
      <c r="J234" s="3"/>
      <c r="K234" s="3"/>
      <c r="L234" s="3"/>
      <c r="M234" s="3"/>
      <c r="N234" s="3"/>
      <c r="O234" s="3"/>
      <c r="P234" s="3"/>
      <c r="Q234" s="249"/>
      <c r="R234" s="3"/>
      <c r="S234" s="3"/>
      <c r="T234" s="3"/>
      <c r="U234" s="3"/>
      <c r="V234" s="3"/>
      <c r="W234" s="3"/>
      <c r="X234" s="3"/>
      <c r="Y234" s="3"/>
      <c r="Z234" s="3"/>
      <c r="AA234" s="3"/>
      <c r="AB234" s="3"/>
      <c r="AC234" s="3"/>
      <c r="AD234" s="3"/>
      <c r="AE234" s="3"/>
      <c r="AF234" s="3"/>
      <c r="AG234" s="3"/>
      <c r="AH234" s="3"/>
      <c r="AI234" s="3"/>
      <c r="AJ234" s="3"/>
    </row>
    <row r="235">
      <c r="A235" s="3"/>
      <c r="B235" s="3"/>
      <c r="C235" s="3"/>
      <c r="D235" s="3"/>
      <c r="E235" s="3"/>
      <c r="F235" s="3"/>
      <c r="G235" s="3"/>
      <c r="H235" s="3"/>
      <c r="I235" s="3"/>
      <c r="J235" s="3"/>
      <c r="K235" s="3"/>
      <c r="L235" s="3"/>
      <c r="M235" s="3"/>
      <c r="N235" s="3"/>
      <c r="O235" s="3"/>
      <c r="P235" s="3"/>
      <c r="Q235" s="249"/>
      <c r="R235" s="3"/>
      <c r="S235" s="3"/>
      <c r="T235" s="3"/>
      <c r="U235" s="3"/>
      <c r="V235" s="3"/>
      <c r="W235" s="3"/>
      <c r="X235" s="3"/>
      <c r="Y235" s="3"/>
      <c r="Z235" s="3"/>
      <c r="AA235" s="3"/>
      <c r="AB235" s="3"/>
      <c r="AC235" s="3"/>
      <c r="AD235" s="3"/>
      <c r="AE235" s="3"/>
      <c r="AF235" s="3"/>
      <c r="AG235" s="3"/>
      <c r="AH235" s="3"/>
      <c r="AI235" s="3"/>
      <c r="AJ235" s="3"/>
    </row>
    <row r="236">
      <c r="A236" s="3"/>
      <c r="B236" s="3"/>
      <c r="C236" s="3"/>
      <c r="D236" s="3"/>
      <c r="E236" s="3"/>
      <c r="F236" s="3"/>
      <c r="G236" s="3"/>
      <c r="H236" s="3"/>
      <c r="I236" s="3"/>
      <c r="J236" s="3"/>
      <c r="K236" s="3"/>
      <c r="L236" s="3"/>
      <c r="M236" s="3"/>
      <c r="N236" s="3"/>
      <c r="O236" s="3"/>
      <c r="P236" s="3"/>
      <c r="Q236" s="249"/>
      <c r="R236" s="3"/>
      <c r="S236" s="3"/>
      <c r="T236" s="3"/>
      <c r="U236" s="3"/>
      <c r="V236" s="3"/>
      <c r="W236" s="3"/>
      <c r="X236" s="3"/>
      <c r="Y236" s="3"/>
      <c r="Z236" s="3"/>
      <c r="AA236" s="3"/>
      <c r="AB236" s="3"/>
      <c r="AC236" s="3"/>
      <c r="AD236" s="3"/>
      <c r="AE236" s="3"/>
      <c r="AF236" s="3"/>
      <c r="AG236" s="3"/>
      <c r="AH236" s="3"/>
      <c r="AI236" s="3"/>
      <c r="AJ236" s="3"/>
    </row>
    <row r="237">
      <c r="A237" s="3"/>
      <c r="B237" s="3"/>
      <c r="C237" s="3"/>
      <c r="D237" s="3"/>
      <c r="E237" s="3"/>
      <c r="F237" s="3"/>
      <c r="G237" s="3"/>
      <c r="H237" s="3"/>
      <c r="I237" s="3"/>
      <c r="J237" s="3"/>
      <c r="K237" s="3"/>
      <c r="L237" s="3"/>
      <c r="M237" s="3"/>
      <c r="N237" s="3"/>
      <c r="O237" s="3"/>
      <c r="P237" s="3"/>
      <c r="Q237" s="249"/>
      <c r="R237" s="3"/>
      <c r="S237" s="3"/>
      <c r="T237" s="3"/>
      <c r="U237" s="3"/>
      <c r="V237" s="3"/>
      <c r="W237" s="3"/>
      <c r="X237" s="3"/>
      <c r="Y237" s="3"/>
      <c r="Z237" s="3"/>
      <c r="AA237" s="3"/>
      <c r="AB237" s="3"/>
      <c r="AC237" s="3"/>
      <c r="AD237" s="3"/>
      <c r="AE237" s="3"/>
      <c r="AF237" s="3"/>
      <c r="AG237" s="3"/>
      <c r="AH237" s="3"/>
      <c r="AI237" s="3"/>
      <c r="AJ237" s="3"/>
    </row>
    <row r="238">
      <c r="A238" s="3"/>
      <c r="B238" s="3"/>
      <c r="C238" s="3"/>
      <c r="D238" s="3"/>
      <c r="E238" s="3"/>
      <c r="F238" s="3"/>
      <c r="G238" s="3"/>
      <c r="H238" s="3"/>
      <c r="I238" s="3"/>
      <c r="J238" s="3"/>
      <c r="K238" s="3"/>
      <c r="L238" s="3"/>
      <c r="M238" s="3"/>
      <c r="N238" s="3"/>
      <c r="O238" s="3"/>
      <c r="P238" s="3"/>
      <c r="Q238" s="249"/>
      <c r="R238" s="3"/>
      <c r="S238" s="3"/>
      <c r="T238" s="3"/>
      <c r="U238" s="3"/>
      <c r="V238" s="3"/>
      <c r="W238" s="3"/>
      <c r="X238" s="3"/>
      <c r="Y238" s="3"/>
      <c r="Z238" s="3"/>
      <c r="AA238" s="3"/>
      <c r="AB238" s="3"/>
      <c r="AC238" s="3"/>
      <c r="AD238" s="3"/>
      <c r="AE238" s="3"/>
      <c r="AF238" s="3"/>
      <c r="AG238" s="3"/>
      <c r="AH238" s="3"/>
      <c r="AI238" s="3"/>
      <c r="AJ238" s="3"/>
    </row>
    <row r="239">
      <c r="A239" s="3"/>
      <c r="B239" s="3"/>
      <c r="C239" s="3"/>
      <c r="D239" s="3"/>
      <c r="E239" s="3"/>
      <c r="F239" s="3"/>
      <c r="G239" s="3"/>
      <c r="H239" s="3"/>
      <c r="I239" s="3"/>
      <c r="J239" s="3"/>
      <c r="K239" s="3"/>
      <c r="L239" s="3"/>
      <c r="M239" s="3"/>
      <c r="N239" s="3"/>
      <c r="O239" s="3"/>
      <c r="P239" s="3"/>
      <c r="Q239" s="249"/>
      <c r="R239" s="3"/>
      <c r="S239" s="3"/>
      <c r="T239" s="3"/>
      <c r="U239" s="3"/>
      <c r="V239" s="3"/>
      <c r="W239" s="3"/>
      <c r="X239" s="3"/>
      <c r="Y239" s="3"/>
      <c r="Z239" s="3"/>
      <c r="AA239" s="3"/>
      <c r="AB239" s="3"/>
      <c r="AC239" s="3"/>
      <c r="AD239" s="3"/>
      <c r="AE239" s="3"/>
      <c r="AF239" s="3"/>
      <c r="AG239" s="3"/>
      <c r="AH239" s="3"/>
      <c r="AI239" s="3"/>
      <c r="AJ239" s="3"/>
    </row>
    <row r="240">
      <c r="A240" s="3"/>
      <c r="B240" s="3"/>
      <c r="C240" s="3"/>
      <c r="D240" s="3"/>
      <c r="E240" s="3"/>
      <c r="F240" s="3"/>
      <c r="G240" s="3"/>
      <c r="H240" s="3"/>
      <c r="I240" s="3"/>
      <c r="J240" s="3"/>
      <c r="K240" s="3"/>
      <c r="L240" s="3"/>
      <c r="M240" s="3"/>
      <c r="N240" s="3"/>
      <c r="O240" s="3"/>
      <c r="P240" s="3"/>
      <c r="Q240" s="249"/>
      <c r="R240" s="3"/>
      <c r="S240" s="3"/>
      <c r="T240" s="3"/>
      <c r="U240" s="3"/>
      <c r="V240" s="3"/>
      <c r="W240" s="3"/>
      <c r="X240" s="3"/>
      <c r="Y240" s="3"/>
      <c r="Z240" s="3"/>
      <c r="AA240" s="3"/>
      <c r="AB240" s="3"/>
      <c r="AC240" s="3"/>
      <c r="AD240" s="3"/>
      <c r="AE240" s="3"/>
      <c r="AF240" s="3"/>
      <c r="AG240" s="3"/>
      <c r="AH240" s="3"/>
      <c r="AI240" s="3"/>
      <c r="AJ240" s="3"/>
    </row>
    <row r="241">
      <c r="A241" s="3"/>
      <c r="B241" s="3"/>
      <c r="C241" s="3"/>
      <c r="D241" s="3"/>
      <c r="E241" s="3"/>
      <c r="F241" s="3"/>
      <c r="G241" s="3"/>
      <c r="H241" s="3"/>
      <c r="I241" s="3"/>
      <c r="J241" s="3"/>
      <c r="K241" s="3"/>
      <c r="L241" s="3"/>
      <c r="M241" s="3"/>
      <c r="N241" s="3"/>
      <c r="O241" s="3"/>
      <c r="P241" s="3"/>
      <c r="Q241" s="249"/>
      <c r="R241" s="3"/>
      <c r="S241" s="3"/>
      <c r="T241" s="3"/>
      <c r="U241" s="3"/>
      <c r="V241" s="3"/>
      <c r="W241" s="3"/>
      <c r="X241" s="3"/>
      <c r="Y241" s="3"/>
      <c r="Z241" s="3"/>
      <c r="AA241" s="3"/>
      <c r="AB241" s="3"/>
      <c r="AC241" s="3"/>
      <c r="AD241" s="3"/>
      <c r="AE241" s="3"/>
      <c r="AF241" s="3"/>
      <c r="AG241" s="3"/>
      <c r="AH241" s="3"/>
      <c r="AI241" s="3"/>
      <c r="AJ241" s="3"/>
    </row>
    <row r="242">
      <c r="A242" s="3"/>
      <c r="B242" s="3"/>
      <c r="C242" s="3"/>
      <c r="D242" s="3"/>
      <c r="E242" s="3"/>
      <c r="F242" s="3"/>
      <c r="G242" s="3"/>
      <c r="H242" s="3"/>
      <c r="I242" s="3"/>
      <c r="J242" s="3"/>
      <c r="K242" s="3"/>
      <c r="L242" s="3"/>
      <c r="M242" s="3"/>
      <c r="N242" s="3"/>
      <c r="O242" s="3"/>
      <c r="P242" s="3"/>
      <c r="Q242" s="249"/>
      <c r="R242" s="3"/>
      <c r="S242" s="3"/>
      <c r="T242" s="3"/>
      <c r="U242" s="3"/>
      <c r="V242" s="3"/>
      <c r="W242" s="3"/>
      <c r="X242" s="3"/>
      <c r="Y242" s="3"/>
      <c r="Z242" s="3"/>
      <c r="AA242" s="3"/>
      <c r="AB242" s="3"/>
      <c r="AC242" s="3"/>
      <c r="AD242" s="3"/>
      <c r="AE242" s="3"/>
      <c r="AF242" s="3"/>
      <c r="AG242" s="3"/>
      <c r="AH242" s="3"/>
      <c r="AI242" s="3"/>
      <c r="AJ242" s="3"/>
    </row>
    <row r="243">
      <c r="A243" s="3"/>
      <c r="B243" s="3"/>
      <c r="C243" s="3"/>
      <c r="D243" s="3"/>
      <c r="E243" s="3"/>
      <c r="F243" s="3"/>
      <c r="G243" s="3"/>
      <c r="H243" s="3"/>
      <c r="I243" s="3"/>
      <c r="J243" s="3"/>
      <c r="K243" s="3"/>
      <c r="L243" s="3"/>
      <c r="M243" s="3"/>
      <c r="N243" s="3"/>
      <c r="O243" s="3"/>
      <c r="P243" s="3"/>
      <c r="Q243" s="249"/>
      <c r="R243" s="3"/>
      <c r="S243" s="3"/>
      <c r="T243" s="3"/>
      <c r="U243" s="3"/>
      <c r="V243" s="3"/>
      <c r="W243" s="3"/>
      <c r="X243" s="3"/>
      <c r="Y243" s="3"/>
      <c r="Z243" s="3"/>
      <c r="AA243" s="3"/>
      <c r="AB243" s="3"/>
      <c r="AC243" s="3"/>
      <c r="AD243" s="3"/>
      <c r="AE243" s="3"/>
      <c r="AF243" s="3"/>
      <c r="AG243" s="3"/>
      <c r="AH243" s="3"/>
      <c r="AI243" s="3"/>
      <c r="AJ243" s="3"/>
    </row>
    <row r="244">
      <c r="A244" s="3"/>
      <c r="B244" s="3"/>
      <c r="C244" s="3"/>
      <c r="D244" s="3"/>
      <c r="E244" s="3"/>
      <c r="F244" s="3"/>
      <c r="G244" s="3"/>
      <c r="H244" s="3"/>
      <c r="I244" s="3"/>
      <c r="J244" s="3"/>
      <c r="K244" s="3"/>
      <c r="L244" s="3"/>
      <c r="M244" s="3"/>
      <c r="N244" s="3"/>
      <c r="O244" s="3"/>
      <c r="P244" s="3"/>
      <c r="Q244" s="249"/>
      <c r="R244" s="3"/>
      <c r="S244" s="3"/>
      <c r="T244" s="3"/>
      <c r="U244" s="3"/>
      <c r="V244" s="3"/>
      <c r="W244" s="3"/>
      <c r="X244" s="3"/>
      <c r="Y244" s="3"/>
      <c r="Z244" s="3"/>
      <c r="AA244" s="3"/>
      <c r="AB244" s="3"/>
      <c r="AC244" s="3"/>
      <c r="AD244" s="3"/>
      <c r="AE244" s="3"/>
      <c r="AF244" s="3"/>
      <c r="AG244" s="3"/>
      <c r="AH244" s="3"/>
      <c r="AI244" s="3"/>
      <c r="AJ244" s="3"/>
    </row>
    <row r="245">
      <c r="A245" s="3"/>
      <c r="B245" s="3"/>
      <c r="C245" s="3"/>
      <c r="D245" s="3"/>
      <c r="E245" s="3"/>
      <c r="F245" s="3"/>
      <c r="G245" s="3"/>
      <c r="H245" s="3"/>
      <c r="I245" s="3"/>
      <c r="J245" s="3"/>
      <c r="K245" s="3"/>
      <c r="L245" s="3"/>
      <c r="M245" s="3"/>
      <c r="N245" s="3"/>
      <c r="O245" s="3"/>
      <c r="P245" s="3"/>
      <c r="Q245" s="249"/>
      <c r="R245" s="3"/>
      <c r="S245" s="3"/>
      <c r="T245" s="3"/>
      <c r="U245" s="3"/>
      <c r="V245" s="3"/>
      <c r="W245" s="3"/>
      <c r="X245" s="3"/>
      <c r="Y245" s="3"/>
      <c r="Z245" s="3"/>
      <c r="AA245" s="3"/>
      <c r="AB245" s="3"/>
      <c r="AC245" s="3"/>
      <c r="AD245" s="3"/>
      <c r="AE245" s="3"/>
      <c r="AF245" s="3"/>
      <c r="AG245" s="3"/>
      <c r="AH245" s="3"/>
      <c r="AI245" s="3"/>
      <c r="AJ245" s="3"/>
    </row>
    <row r="246">
      <c r="A246" s="3"/>
      <c r="B246" s="3"/>
      <c r="C246" s="3"/>
      <c r="D246" s="3"/>
      <c r="E246" s="3"/>
      <c r="F246" s="3"/>
      <c r="G246" s="3"/>
      <c r="H246" s="3"/>
      <c r="I246" s="3"/>
      <c r="J246" s="3"/>
      <c r="K246" s="3"/>
      <c r="L246" s="3"/>
      <c r="M246" s="3"/>
      <c r="N246" s="3"/>
      <c r="O246" s="3"/>
      <c r="P246" s="3"/>
      <c r="Q246" s="249"/>
      <c r="R246" s="3"/>
      <c r="S246" s="3"/>
      <c r="T246" s="3"/>
      <c r="U246" s="3"/>
      <c r="V246" s="3"/>
      <c r="W246" s="3"/>
      <c r="X246" s="3"/>
      <c r="Y246" s="3"/>
      <c r="Z246" s="3"/>
      <c r="AA246" s="3"/>
      <c r="AB246" s="3"/>
      <c r="AC246" s="3"/>
      <c r="AD246" s="3"/>
      <c r="AE246" s="3"/>
      <c r="AF246" s="3"/>
      <c r="AG246" s="3"/>
      <c r="AH246" s="3"/>
      <c r="AI246" s="3"/>
      <c r="AJ246" s="3"/>
    </row>
    <row r="247">
      <c r="A247" s="3"/>
      <c r="B247" s="3"/>
      <c r="C247" s="3"/>
      <c r="D247" s="3"/>
      <c r="E247" s="3"/>
      <c r="F247" s="3"/>
      <c r="G247" s="3"/>
      <c r="H247" s="3"/>
      <c r="I247" s="3"/>
      <c r="J247" s="3"/>
      <c r="K247" s="3"/>
      <c r="L247" s="3"/>
      <c r="M247" s="3"/>
      <c r="N247" s="3"/>
      <c r="O247" s="3"/>
      <c r="P247" s="3"/>
      <c r="Q247" s="249"/>
      <c r="R247" s="3"/>
      <c r="S247" s="3"/>
      <c r="T247" s="3"/>
      <c r="U247" s="3"/>
      <c r="V247" s="3"/>
      <c r="W247" s="3"/>
      <c r="X247" s="3"/>
      <c r="Y247" s="3"/>
      <c r="Z247" s="3"/>
      <c r="AA247" s="3"/>
      <c r="AB247" s="3"/>
      <c r="AC247" s="3"/>
      <c r="AD247" s="3"/>
      <c r="AE247" s="3"/>
      <c r="AF247" s="3"/>
      <c r="AG247" s="3"/>
      <c r="AH247" s="3"/>
      <c r="AI247" s="3"/>
      <c r="AJ247" s="3"/>
    </row>
    <row r="248">
      <c r="A248" s="3"/>
      <c r="B248" s="3"/>
      <c r="C248" s="3"/>
      <c r="D248" s="3"/>
      <c r="E248" s="3"/>
      <c r="F248" s="3"/>
      <c r="G248" s="3"/>
      <c r="H248" s="3"/>
      <c r="I248" s="3"/>
      <c r="J248" s="3"/>
      <c r="K248" s="3"/>
      <c r="L248" s="3"/>
      <c r="M248" s="3"/>
      <c r="N248" s="3"/>
      <c r="O248" s="3"/>
      <c r="P248" s="3"/>
      <c r="Q248" s="249"/>
      <c r="R248" s="3"/>
      <c r="S248" s="3"/>
      <c r="T248" s="3"/>
      <c r="U248" s="3"/>
      <c r="V248" s="3"/>
      <c r="W248" s="3"/>
      <c r="X248" s="3"/>
      <c r="Y248" s="3"/>
      <c r="Z248" s="3"/>
      <c r="AA248" s="3"/>
      <c r="AB248" s="3"/>
      <c r="AC248" s="3"/>
      <c r="AD248" s="3"/>
      <c r="AE248" s="3"/>
      <c r="AF248" s="3"/>
      <c r="AG248" s="3"/>
      <c r="AH248" s="3"/>
      <c r="AI248" s="3"/>
      <c r="AJ248" s="3"/>
    </row>
    <row r="249">
      <c r="A249" s="3"/>
      <c r="B249" s="3"/>
      <c r="C249" s="3"/>
      <c r="D249" s="3"/>
      <c r="E249" s="3"/>
      <c r="F249" s="3"/>
      <c r="G249" s="3"/>
      <c r="H249" s="3"/>
      <c r="I249" s="3"/>
      <c r="J249" s="3"/>
      <c r="K249" s="3"/>
      <c r="L249" s="3"/>
      <c r="M249" s="3"/>
      <c r="N249" s="3"/>
      <c r="O249" s="3"/>
      <c r="P249" s="3"/>
      <c r="Q249" s="249"/>
      <c r="R249" s="3"/>
      <c r="S249" s="3"/>
      <c r="T249" s="3"/>
      <c r="U249" s="3"/>
      <c r="V249" s="3"/>
      <c r="W249" s="3"/>
      <c r="X249" s="3"/>
      <c r="Y249" s="3"/>
      <c r="Z249" s="3"/>
      <c r="AA249" s="3"/>
      <c r="AB249" s="3"/>
      <c r="AC249" s="3"/>
      <c r="AD249" s="3"/>
      <c r="AE249" s="3"/>
      <c r="AF249" s="3"/>
      <c r="AG249" s="3"/>
      <c r="AH249" s="3"/>
      <c r="AI249" s="3"/>
      <c r="AJ249" s="3"/>
    </row>
    <row r="250">
      <c r="A250" s="3"/>
      <c r="B250" s="3"/>
      <c r="C250" s="3"/>
      <c r="D250" s="3"/>
      <c r="E250" s="3"/>
      <c r="F250" s="3"/>
      <c r="G250" s="3"/>
      <c r="H250" s="3"/>
      <c r="I250" s="3"/>
      <c r="J250" s="3"/>
      <c r="K250" s="3"/>
      <c r="L250" s="3"/>
      <c r="M250" s="3"/>
      <c r="N250" s="3"/>
      <c r="O250" s="3"/>
      <c r="P250" s="3"/>
      <c r="Q250" s="249"/>
      <c r="R250" s="3"/>
      <c r="S250" s="3"/>
      <c r="T250" s="3"/>
      <c r="U250" s="3"/>
      <c r="V250" s="3"/>
      <c r="W250" s="3"/>
      <c r="X250" s="3"/>
      <c r="Y250" s="3"/>
      <c r="Z250" s="3"/>
      <c r="AA250" s="3"/>
      <c r="AB250" s="3"/>
      <c r="AC250" s="3"/>
      <c r="AD250" s="3"/>
      <c r="AE250" s="3"/>
      <c r="AF250" s="3"/>
      <c r="AG250" s="3"/>
      <c r="AH250" s="3"/>
      <c r="AI250" s="3"/>
      <c r="AJ250" s="3"/>
    </row>
    <row r="251">
      <c r="A251" s="3"/>
      <c r="B251" s="3"/>
      <c r="C251" s="3"/>
      <c r="D251" s="3"/>
      <c r="E251" s="3"/>
      <c r="F251" s="3"/>
      <c r="G251" s="3"/>
      <c r="H251" s="3"/>
      <c r="I251" s="3"/>
      <c r="J251" s="3"/>
      <c r="K251" s="3"/>
      <c r="L251" s="3"/>
      <c r="M251" s="3"/>
      <c r="N251" s="3"/>
      <c r="O251" s="3"/>
      <c r="P251" s="3"/>
      <c r="Q251" s="249"/>
      <c r="R251" s="3"/>
      <c r="S251" s="3"/>
      <c r="T251" s="3"/>
      <c r="U251" s="3"/>
      <c r="V251" s="3"/>
      <c r="W251" s="3"/>
      <c r="X251" s="3"/>
      <c r="Y251" s="3"/>
      <c r="Z251" s="3"/>
      <c r="AA251" s="3"/>
      <c r="AB251" s="3"/>
      <c r="AC251" s="3"/>
      <c r="AD251" s="3"/>
      <c r="AE251" s="3"/>
      <c r="AF251" s="3"/>
      <c r="AG251" s="3"/>
      <c r="AH251" s="3"/>
      <c r="AI251" s="3"/>
      <c r="AJ251" s="3"/>
    </row>
    <row r="252">
      <c r="A252" s="3"/>
      <c r="B252" s="3"/>
      <c r="C252" s="3"/>
      <c r="D252" s="3"/>
      <c r="E252" s="3"/>
      <c r="F252" s="3"/>
      <c r="G252" s="3"/>
      <c r="H252" s="3"/>
      <c r="I252" s="3"/>
      <c r="J252" s="3"/>
      <c r="K252" s="3"/>
      <c r="L252" s="3"/>
      <c r="M252" s="3"/>
      <c r="N252" s="3"/>
      <c r="O252" s="3"/>
      <c r="P252" s="3"/>
      <c r="Q252" s="249"/>
      <c r="R252" s="3"/>
      <c r="S252" s="3"/>
      <c r="T252" s="3"/>
      <c r="U252" s="3"/>
      <c r="V252" s="3"/>
      <c r="W252" s="3"/>
      <c r="X252" s="3"/>
      <c r="Y252" s="3"/>
      <c r="Z252" s="3"/>
      <c r="AA252" s="3"/>
      <c r="AB252" s="3"/>
      <c r="AC252" s="3"/>
      <c r="AD252" s="3"/>
      <c r="AE252" s="3"/>
      <c r="AF252" s="3"/>
      <c r="AG252" s="3"/>
      <c r="AH252" s="3"/>
      <c r="AI252" s="3"/>
      <c r="AJ252" s="3"/>
    </row>
    <row r="253">
      <c r="A253" s="3"/>
      <c r="B253" s="3"/>
      <c r="C253" s="3"/>
      <c r="D253" s="3"/>
      <c r="E253" s="3"/>
      <c r="F253" s="3"/>
      <c r="G253" s="3"/>
      <c r="H253" s="3"/>
      <c r="I253" s="3"/>
      <c r="J253" s="3"/>
      <c r="K253" s="3"/>
      <c r="L253" s="3"/>
      <c r="M253" s="3"/>
      <c r="N253" s="3"/>
      <c r="O253" s="3"/>
      <c r="P253" s="3"/>
      <c r="Q253" s="249"/>
      <c r="R253" s="3"/>
      <c r="S253" s="3"/>
      <c r="T253" s="3"/>
      <c r="U253" s="3"/>
      <c r="V253" s="3"/>
      <c r="W253" s="3"/>
      <c r="X253" s="3"/>
      <c r="Y253" s="3"/>
      <c r="Z253" s="3"/>
      <c r="AA253" s="3"/>
      <c r="AB253" s="3"/>
      <c r="AC253" s="3"/>
      <c r="AD253" s="3"/>
      <c r="AE253" s="3"/>
      <c r="AF253" s="3"/>
      <c r="AG253" s="3"/>
      <c r="AH253" s="3"/>
      <c r="AI253" s="3"/>
      <c r="AJ253" s="3"/>
    </row>
    <row r="254">
      <c r="A254" s="3"/>
      <c r="B254" s="3"/>
      <c r="C254" s="3"/>
      <c r="D254" s="3"/>
      <c r="E254" s="3"/>
      <c r="F254" s="3"/>
      <c r="G254" s="3"/>
      <c r="H254" s="3"/>
      <c r="I254" s="3"/>
      <c r="J254" s="3"/>
      <c r="K254" s="3"/>
      <c r="L254" s="3"/>
      <c r="M254" s="3"/>
      <c r="N254" s="3"/>
      <c r="O254" s="3"/>
      <c r="P254" s="3"/>
      <c r="Q254" s="249"/>
      <c r="R254" s="3"/>
      <c r="S254" s="3"/>
      <c r="T254" s="3"/>
      <c r="U254" s="3"/>
      <c r="V254" s="3"/>
      <c r="W254" s="3"/>
      <c r="X254" s="3"/>
      <c r="Y254" s="3"/>
      <c r="Z254" s="3"/>
      <c r="AA254" s="3"/>
      <c r="AB254" s="3"/>
      <c r="AC254" s="3"/>
      <c r="AD254" s="3"/>
      <c r="AE254" s="3"/>
      <c r="AF254" s="3"/>
      <c r="AG254" s="3"/>
      <c r="AH254" s="3"/>
      <c r="AI254" s="3"/>
      <c r="AJ254" s="3"/>
    </row>
    <row r="255">
      <c r="A255" s="3"/>
      <c r="B255" s="3"/>
      <c r="C255" s="3"/>
      <c r="D255" s="3"/>
      <c r="E255" s="3"/>
      <c r="F255" s="3"/>
      <c r="G255" s="3"/>
      <c r="H255" s="3"/>
      <c r="I255" s="3"/>
      <c r="J255" s="3"/>
      <c r="K255" s="3"/>
      <c r="L255" s="3"/>
      <c r="M255" s="3"/>
      <c r="N255" s="3"/>
      <c r="O255" s="3"/>
      <c r="P255" s="3"/>
      <c r="Q255" s="249"/>
      <c r="R255" s="3"/>
      <c r="S255" s="3"/>
      <c r="T255" s="3"/>
      <c r="U255" s="3"/>
      <c r="V255" s="3"/>
      <c r="W255" s="3"/>
      <c r="X255" s="3"/>
      <c r="Y255" s="3"/>
      <c r="Z255" s="3"/>
      <c r="AA255" s="3"/>
      <c r="AB255" s="3"/>
      <c r="AC255" s="3"/>
      <c r="AD255" s="3"/>
      <c r="AE255" s="3"/>
      <c r="AF255" s="3"/>
      <c r="AG255" s="3"/>
      <c r="AH255" s="3"/>
      <c r="AI255" s="3"/>
      <c r="AJ255" s="3"/>
    </row>
    <row r="256">
      <c r="A256" s="3"/>
      <c r="B256" s="3"/>
      <c r="C256" s="3"/>
      <c r="D256" s="3"/>
      <c r="E256" s="3"/>
      <c r="F256" s="3"/>
      <c r="G256" s="3"/>
      <c r="H256" s="3"/>
      <c r="I256" s="3"/>
      <c r="J256" s="3"/>
      <c r="K256" s="3"/>
      <c r="L256" s="3"/>
      <c r="M256" s="3"/>
      <c r="N256" s="3"/>
      <c r="O256" s="3"/>
      <c r="P256" s="3"/>
      <c r="Q256" s="249"/>
      <c r="R256" s="3"/>
      <c r="S256" s="3"/>
      <c r="T256" s="3"/>
      <c r="U256" s="3"/>
      <c r="V256" s="3"/>
      <c r="W256" s="3"/>
      <c r="X256" s="3"/>
      <c r="Y256" s="3"/>
      <c r="Z256" s="3"/>
      <c r="AA256" s="3"/>
      <c r="AB256" s="3"/>
      <c r="AC256" s="3"/>
      <c r="AD256" s="3"/>
      <c r="AE256" s="3"/>
      <c r="AF256" s="3"/>
      <c r="AG256" s="3"/>
      <c r="AH256" s="3"/>
      <c r="AI256" s="3"/>
      <c r="AJ256" s="3"/>
    </row>
    <row r="257">
      <c r="A257" s="3"/>
      <c r="B257" s="3"/>
      <c r="C257" s="3"/>
      <c r="D257" s="3"/>
      <c r="E257" s="3"/>
      <c r="F257" s="3"/>
      <c r="G257" s="3"/>
      <c r="H257" s="3"/>
      <c r="I257" s="3"/>
      <c r="J257" s="3"/>
      <c r="K257" s="3"/>
      <c r="L257" s="3"/>
      <c r="M257" s="3"/>
      <c r="N257" s="3"/>
      <c r="O257" s="3"/>
      <c r="P257" s="3"/>
      <c r="Q257" s="249"/>
      <c r="R257" s="3"/>
      <c r="S257" s="3"/>
      <c r="T257" s="3"/>
      <c r="U257" s="3"/>
      <c r="V257" s="3"/>
      <c r="W257" s="3"/>
      <c r="X257" s="3"/>
      <c r="Y257" s="3"/>
      <c r="Z257" s="3"/>
      <c r="AA257" s="3"/>
      <c r="AB257" s="3"/>
      <c r="AC257" s="3"/>
      <c r="AD257" s="3"/>
      <c r="AE257" s="3"/>
      <c r="AF257" s="3"/>
      <c r="AG257" s="3"/>
      <c r="AH257" s="3"/>
      <c r="AI257" s="3"/>
      <c r="AJ257" s="3"/>
    </row>
    <row r="258">
      <c r="A258" s="3"/>
      <c r="B258" s="3"/>
      <c r="C258" s="3"/>
      <c r="D258" s="3"/>
      <c r="E258" s="3"/>
      <c r="F258" s="3"/>
      <c r="G258" s="3"/>
      <c r="H258" s="3"/>
      <c r="I258" s="3"/>
      <c r="J258" s="3"/>
      <c r="K258" s="3"/>
      <c r="L258" s="3"/>
      <c r="M258" s="3"/>
      <c r="N258" s="3"/>
      <c r="O258" s="3"/>
      <c r="P258" s="3"/>
      <c r="Q258" s="249"/>
      <c r="R258" s="3"/>
      <c r="S258" s="3"/>
      <c r="T258" s="3"/>
      <c r="U258" s="3"/>
      <c r="V258" s="3"/>
      <c r="W258" s="3"/>
      <c r="X258" s="3"/>
      <c r="Y258" s="3"/>
      <c r="Z258" s="3"/>
      <c r="AA258" s="3"/>
      <c r="AB258" s="3"/>
      <c r="AC258" s="3"/>
      <c r="AD258" s="3"/>
      <c r="AE258" s="3"/>
      <c r="AF258" s="3"/>
      <c r="AG258" s="3"/>
      <c r="AH258" s="3"/>
      <c r="AI258" s="3"/>
      <c r="AJ258" s="3"/>
    </row>
    <row r="259">
      <c r="A259" s="3"/>
      <c r="B259" s="3"/>
      <c r="C259" s="3"/>
      <c r="D259" s="3"/>
      <c r="E259" s="3"/>
      <c r="F259" s="3"/>
      <c r="G259" s="3"/>
      <c r="H259" s="3"/>
      <c r="I259" s="3"/>
      <c r="J259" s="3"/>
      <c r="K259" s="3"/>
      <c r="L259" s="3"/>
      <c r="M259" s="3"/>
      <c r="N259" s="3"/>
      <c r="O259" s="3"/>
      <c r="P259" s="3"/>
      <c r="Q259" s="249"/>
      <c r="R259" s="3"/>
      <c r="S259" s="3"/>
      <c r="T259" s="3"/>
      <c r="U259" s="3"/>
      <c r="V259" s="3"/>
      <c r="W259" s="3"/>
      <c r="X259" s="3"/>
      <c r="Y259" s="3"/>
      <c r="Z259" s="3"/>
      <c r="AA259" s="3"/>
      <c r="AB259" s="3"/>
      <c r="AC259" s="3"/>
      <c r="AD259" s="3"/>
      <c r="AE259" s="3"/>
      <c r="AF259" s="3"/>
      <c r="AG259" s="3"/>
      <c r="AH259" s="3"/>
      <c r="AI259" s="3"/>
      <c r="AJ259" s="3"/>
    </row>
    <row r="260">
      <c r="A260" s="3"/>
      <c r="B260" s="3"/>
      <c r="C260" s="3"/>
      <c r="D260" s="3"/>
      <c r="E260" s="3"/>
      <c r="F260" s="3"/>
      <c r="G260" s="3"/>
      <c r="H260" s="3"/>
      <c r="I260" s="3"/>
      <c r="J260" s="3"/>
      <c r="K260" s="3"/>
      <c r="L260" s="3"/>
      <c r="M260" s="3"/>
      <c r="N260" s="3"/>
      <c r="O260" s="3"/>
      <c r="P260" s="3"/>
      <c r="Q260" s="249"/>
      <c r="R260" s="3"/>
      <c r="S260" s="3"/>
      <c r="T260" s="3"/>
      <c r="U260" s="3"/>
      <c r="V260" s="3"/>
      <c r="W260" s="3"/>
      <c r="X260" s="3"/>
      <c r="Y260" s="3"/>
      <c r="Z260" s="3"/>
      <c r="AA260" s="3"/>
      <c r="AB260" s="3"/>
      <c r="AC260" s="3"/>
      <c r="AD260" s="3"/>
      <c r="AE260" s="3"/>
      <c r="AF260" s="3"/>
      <c r="AG260" s="3"/>
      <c r="AH260" s="3"/>
      <c r="AI260" s="3"/>
      <c r="AJ260" s="3"/>
    </row>
    <row r="261">
      <c r="A261" s="3"/>
      <c r="B261" s="3"/>
      <c r="C261" s="3"/>
      <c r="D261" s="3"/>
      <c r="E261" s="3"/>
      <c r="F261" s="3"/>
      <c r="G261" s="3"/>
      <c r="H261" s="3"/>
      <c r="I261" s="3"/>
      <c r="J261" s="3"/>
      <c r="K261" s="3"/>
      <c r="L261" s="3"/>
      <c r="M261" s="3"/>
      <c r="N261" s="3"/>
      <c r="O261" s="3"/>
      <c r="P261" s="3"/>
      <c r="Q261" s="249"/>
      <c r="R261" s="3"/>
      <c r="S261" s="3"/>
      <c r="T261" s="3"/>
      <c r="U261" s="3"/>
      <c r="V261" s="3"/>
      <c r="W261" s="3"/>
      <c r="X261" s="3"/>
      <c r="Y261" s="3"/>
      <c r="Z261" s="3"/>
      <c r="AA261" s="3"/>
      <c r="AB261" s="3"/>
      <c r="AC261" s="3"/>
      <c r="AD261" s="3"/>
      <c r="AE261" s="3"/>
      <c r="AF261" s="3"/>
      <c r="AG261" s="3"/>
      <c r="AH261" s="3"/>
      <c r="AI261" s="3"/>
      <c r="AJ261" s="3"/>
    </row>
    <row r="262">
      <c r="A262" s="3"/>
      <c r="B262" s="3"/>
      <c r="C262" s="3"/>
      <c r="D262" s="3"/>
      <c r="E262" s="3"/>
      <c r="F262" s="3"/>
      <c r="G262" s="3"/>
      <c r="H262" s="3"/>
      <c r="I262" s="3"/>
      <c r="J262" s="3"/>
      <c r="K262" s="3"/>
      <c r="L262" s="3"/>
      <c r="M262" s="3"/>
      <c r="N262" s="3"/>
      <c r="O262" s="3"/>
      <c r="P262" s="3"/>
      <c r="Q262" s="249"/>
      <c r="R262" s="3"/>
      <c r="S262" s="3"/>
      <c r="T262" s="3"/>
      <c r="U262" s="3"/>
      <c r="V262" s="3"/>
      <c r="W262" s="3"/>
      <c r="X262" s="3"/>
      <c r="Y262" s="3"/>
      <c r="Z262" s="3"/>
      <c r="AA262" s="3"/>
      <c r="AB262" s="3"/>
      <c r="AC262" s="3"/>
      <c r="AD262" s="3"/>
      <c r="AE262" s="3"/>
      <c r="AF262" s="3"/>
      <c r="AG262" s="3"/>
      <c r="AH262" s="3"/>
      <c r="AI262" s="3"/>
      <c r="AJ262" s="3"/>
    </row>
    <row r="263">
      <c r="A263" s="3"/>
      <c r="B263" s="3"/>
      <c r="C263" s="3"/>
      <c r="D263" s="3"/>
      <c r="E263" s="3"/>
      <c r="F263" s="3"/>
      <c r="G263" s="3"/>
      <c r="H263" s="3"/>
      <c r="I263" s="3"/>
      <c r="J263" s="3"/>
      <c r="K263" s="3"/>
      <c r="L263" s="3"/>
      <c r="M263" s="3"/>
      <c r="N263" s="3"/>
      <c r="O263" s="3"/>
      <c r="P263" s="3"/>
      <c r="Q263" s="249"/>
      <c r="R263" s="3"/>
      <c r="S263" s="3"/>
      <c r="T263" s="3"/>
      <c r="U263" s="3"/>
      <c r="V263" s="3"/>
      <c r="W263" s="3"/>
      <c r="X263" s="3"/>
      <c r="Y263" s="3"/>
      <c r="Z263" s="3"/>
      <c r="AA263" s="3"/>
      <c r="AB263" s="3"/>
      <c r="AC263" s="3"/>
      <c r="AD263" s="3"/>
      <c r="AE263" s="3"/>
      <c r="AF263" s="3"/>
      <c r="AG263" s="3"/>
      <c r="AH263" s="3"/>
      <c r="AI263" s="3"/>
      <c r="AJ263" s="3"/>
    </row>
    <row r="264">
      <c r="A264" s="3"/>
      <c r="B264" s="3"/>
      <c r="C264" s="3"/>
      <c r="D264" s="3"/>
      <c r="E264" s="3"/>
      <c r="F264" s="3"/>
      <c r="G264" s="3"/>
      <c r="H264" s="3"/>
      <c r="I264" s="3"/>
      <c r="J264" s="3"/>
      <c r="K264" s="3"/>
      <c r="L264" s="3"/>
      <c r="M264" s="3"/>
      <c r="N264" s="3"/>
      <c r="O264" s="3"/>
      <c r="P264" s="3"/>
      <c r="Q264" s="249"/>
      <c r="R264" s="3"/>
      <c r="S264" s="3"/>
      <c r="T264" s="3"/>
      <c r="U264" s="3"/>
      <c r="V264" s="3"/>
      <c r="W264" s="3"/>
      <c r="X264" s="3"/>
      <c r="Y264" s="3"/>
      <c r="Z264" s="3"/>
      <c r="AA264" s="3"/>
      <c r="AB264" s="3"/>
      <c r="AC264" s="3"/>
      <c r="AD264" s="3"/>
      <c r="AE264" s="3"/>
      <c r="AF264" s="3"/>
      <c r="AG264" s="3"/>
      <c r="AH264" s="3"/>
      <c r="AI264" s="3"/>
      <c r="AJ264" s="3"/>
    </row>
    <row r="265">
      <c r="A265" s="3"/>
      <c r="B265" s="3"/>
      <c r="C265" s="3"/>
      <c r="D265" s="3"/>
      <c r="E265" s="3"/>
      <c r="F265" s="3"/>
      <c r="G265" s="3"/>
      <c r="H265" s="3"/>
      <c r="I265" s="3"/>
      <c r="J265" s="3"/>
      <c r="K265" s="3"/>
      <c r="L265" s="3"/>
      <c r="M265" s="3"/>
      <c r="N265" s="3"/>
      <c r="O265" s="3"/>
      <c r="P265" s="3"/>
      <c r="Q265" s="249"/>
      <c r="R265" s="3"/>
      <c r="S265" s="3"/>
      <c r="T265" s="3"/>
      <c r="U265" s="3"/>
      <c r="V265" s="3"/>
      <c r="W265" s="3"/>
      <c r="X265" s="3"/>
      <c r="Y265" s="3"/>
      <c r="Z265" s="3"/>
      <c r="AA265" s="3"/>
      <c r="AB265" s="3"/>
      <c r="AC265" s="3"/>
      <c r="AD265" s="3"/>
      <c r="AE265" s="3"/>
      <c r="AF265" s="3"/>
      <c r="AG265" s="3"/>
      <c r="AH265" s="3"/>
      <c r="AI265" s="3"/>
      <c r="AJ265" s="3"/>
    </row>
    <row r="266">
      <c r="A266" s="3"/>
      <c r="B266" s="3"/>
      <c r="C266" s="3"/>
      <c r="D266" s="3"/>
      <c r="E266" s="3"/>
      <c r="F266" s="3"/>
      <c r="G266" s="3"/>
      <c r="H266" s="3"/>
      <c r="I266" s="3"/>
      <c r="J266" s="3"/>
      <c r="K266" s="3"/>
      <c r="L266" s="3"/>
      <c r="M266" s="3"/>
      <c r="N266" s="3"/>
      <c r="O266" s="3"/>
      <c r="P266" s="3"/>
      <c r="Q266" s="249"/>
      <c r="R266" s="3"/>
      <c r="S266" s="3"/>
      <c r="T266" s="3"/>
      <c r="U266" s="3"/>
      <c r="V266" s="3"/>
      <c r="W266" s="3"/>
      <c r="X266" s="3"/>
      <c r="Y266" s="3"/>
      <c r="Z266" s="3"/>
      <c r="AA266" s="3"/>
      <c r="AB266" s="3"/>
      <c r="AC266" s="3"/>
      <c r="AD266" s="3"/>
      <c r="AE266" s="3"/>
      <c r="AF266" s="3"/>
      <c r="AG266" s="3"/>
      <c r="AH266" s="3"/>
      <c r="AI266" s="3"/>
      <c r="AJ266" s="3"/>
    </row>
    <row r="267">
      <c r="A267" s="3"/>
      <c r="B267" s="3"/>
      <c r="C267" s="3"/>
      <c r="D267" s="3"/>
      <c r="E267" s="3"/>
      <c r="F267" s="3"/>
      <c r="G267" s="3"/>
      <c r="H267" s="3"/>
      <c r="I267" s="3"/>
      <c r="J267" s="3"/>
      <c r="K267" s="3"/>
      <c r="L267" s="3"/>
      <c r="M267" s="3"/>
      <c r="N267" s="3"/>
      <c r="O267" s="3"/>
      <c r="P267" s="3"/>
      <c r="Q267" s="249"/>
      <c r="R267" s="3"/>
      <c r="S267" s="3"/>
      <c r="T267" s="3"/>
      <c r="U267" s="3"/>
      <c r="V267" s="3"/>
      <c r="W267" s="3"/>
      <c r="X267" s="3"/>
      <c r="Y267" s="3"/>
      <c r="Z267" s="3"/>
      <c r="AA267" s="3"/>
      <c r="AB267" s="3"/>
      <c r="AC267" s="3"/>
      <c r="AD267" s="3"/>
      <c r="AE267" s="3"/>
      <c r="AF267" s="3"/>
      <c r="AG267" s="3"/>
      <c r="AH267" s="3"/>
      <c r="AI267" s="3"/>
      <c r="AJ267" s="3"/>
    </row>
    <row r="268">
      <c r="A268" s="3"/>
      <c r="B268" s="3"/>
      <c r="C268" s="3"/>
      <c r="D268" s="3"/>
      <c r="E268" s="3"/>
      <c r="F268" s="3"/>
      <c r="G268" s="3"/>
      <c r="H268" s="3"/>
      <c r="I268" s="3"/>
      <c r="J268" s="3"/>
      <c r="K268" s="3"/>
      <c r="L268" s="3"/>
      <c r="M268" s="3"/>
      <c r="N268" s="3"/>
      <c r="O268" s="3"/>
      <c r="P268" s="3"/>
      <c r="Q268" s="249"/>
      <c r="R268" s="3"/>
      <c r="S268" s="3"/>
      <c r="T268" s="3"/>
      <c r="U268" s="3"/>
      <c r="V268" s="3"/>
      <c r="W268" s="3"/>
      <c r="X268" s="3"/>
      <c r="Y268" s="3"/>
      <c r="Z268" s="3"/>
      <c r="AA268" s="3"/>
      <c r="AB268" s="3"/>
      <c r="AC268" s="3"/>
      <c r="AD268" s="3"/>
      <c r="AE268" s="3"/>
      <c r="AF268" s="3"/>
      <c r="AG268" s="3"/>
      <c r="AH268" s="3"/>
      <c r="AI268" s="3"/>
      <c r="AJ268" s="3"/>
    </row>
    <row r="269">
      <c r="A269" s="3"/>
      <c r="B269" s="3"/>
      <c r="C269" s="3"/>
      <c r="D269" s="3"/>
      <c r="E269" s="3"/>
      <c r="F269" s="3"/>
      <c r="G269" s="3"/>
      <c r="H269" s="3"/>
      <c r="I269" s="3"/>
      <c r="J269" s="3"/>
      <c r="K269" s="3"/>
      <c r="L269" s="3"/>
      <c r="M269" s="3"/>
      <c r="N269" s="3"/>
      <c r="O269" s="3"/>
      <c r="P269" s="3"/>
      <c r="Q269" s="249"/>
      <c r="R269" s="3"/>
      <c r="S269" s="3"/>
      <c r="T269" s="3"/>
      <c r="U269" s="3"/>
      <c r="V269" s="3"/>
      <c r="W269" s="3"/>
      <c r="X269" s="3"/>
      <c r="Y269" s="3"/>
      <c r="Z269" s="3"/>
      <c r="AA269" s="3"/>
      <c r="AB269" s="3"/>
      <c r="AC269" s="3"/>
      <c r="AD269" s="3"/>
      <c r="AE269" s="3"/>
      <c r="AF269" s="3"/>
      <c r="AG269" s="3"/>
      <c r="AH269" s="3"/>
      <c r="AI269" s="3"/>
      <c r="AJ269" s="3"/>
    </row>
    <row r="270">
      <c r="A270" s="3"/>
      <c r="B270" s="3"/>
      <c r="C270" s="3"/>
      <c r="D270" s="3"/>
      <c r="E270" s="3"/>
      <c r="F270" s="3"/>
      <c r="G270" s="3"/>
      <c r="H270" s="3"/>
      <c r="I270" s="3"/>
      <c r="J270" s="3"/>
      <c r="K270" s="3"/>
      <c r="L270" s="3"/>
      <c r="M270" s="3"/>
      <c r="N270" s="3"/>
      <c r="O270" s="3"/>
      <c r="P270" s="3"/>
      <c r="Q270" s="249"/>
      <c r="R270" s="3"/>
      <c r="S270" s="3"/>
      <c r="T270" s="3"/>
      <c r="U270" s="3"/>
      <c r="V270" s="3"/>
      <c r="W270" s="3"/>
      <c r="X270" s="3"/>
      <c r="Y270" s="3"/>
      <c r="Z270" s="3"/>
      <c r="AA270" s="3"/>
      <c r="AB270" s="3"/>
      <c r="AC270" s="3"/>
      <c r="AD270" s="3"/>
      <c r="AE270" s="3"/>
      <c r="AF270" s="3"/>
      <c r="AG270" s="3"/>
      <c r="AH270" s="3"/>
      <c r="AI270" s="3"/>
      <c r="AJ270" s="3"/>
    </row>
    <row r="271">
      <c r="A271" s="3"/>
      <c r="B271" s="3"/>
      <c r="C271" s="3"/>
      <c r="D271" s="3"/>
      <c r="E271" s="3"/>
      <c r="F271" s="3"/>
      <c r="G271" s="3"/>
      <c r="H271" s="3"/>
      <c r="I271" s="3"/>
      <c r="J271" s="3"/>
      <c r="K271" s="3"/>
      <c r="L271" s="3"/>
      <c r="M271" s="3"/>
      <c r="N271" s="3"/>
      <c r="O271" s="3"/>
      <c r="P271" s="3"/>
      <c r="Q271" s="249"/>
      <c r="R271" s="3"/>
      <c r="S271" s="3"/>
      <c r="T271" s="3"/>
      <c r="U271" s="3"/>
      <c r="V271" s="3"/>
      <c r="W271" s="3"/>
      <c r="X271" s="3"/>
      <c r="Y271" s="3"/>
      <c r="Z271" s="3"/>
      <c r="AA271" s="3"/>
      <c r="AB271" s="3"/>
      <c r="AC271" s="3"/>
      <c r="AD271" s="3"/>
      <c r="AE271" s="3"/>
      <c r="AF271" s="3"/>
      <c r="AG271" s="3"/>
      <c r="AH271" s="3"/>
      <c r="AI271" s="3"/>
      <c r="AJ271" s="3"/>
    </row>
    <row r="272">
      <c r="A272" s="3"/>
      <c r="B272" s="3"/>
      <c r="C272" s="3"/>
      <c r="D272" s="3"/>
      <c r="E272" s="3"/>
      <c r="F272" s="3"/>
      <c r="G272" s="3"/>
      <c r="H272" s="3"/>
      <c r="I272" s="3"/>
      <c r="J272" s="3"/>
      <c r="K272" s="3"/>
      <c r="L272" s="3"/>
      <c r="M272" s="3"/>
      <c r="N272" s="3"/>
      <c r="O272" s="3"/>
      <c r="P272" s="3"/>
      <c r="Q272" s="249"/>
      <c r="R272" s="3"/>
      <c r="S272" s="3"/>
      <c r="T272" s="3"/>
      <c r="U272" s="3"/>
      <c r="V272" s="3"/>
      <c r="W272" s="3"/>
      <c r="X272" s="3"/>
      <c r="Y272" s="3"/>
      <c r="Z272" s="3"/>
      <c r="AA272" s="3"/>
      <c r="AB272" s="3"/>
      <c r="AC272" s="3"/>
      <c r="AD272" s="3"/>
      <c r="AE272" s="3"/>
      <c r="AF272" s="3"/>
      <c r="AG272" s="3"/>
      <c r="AH272" s="3"/>
      <c r="AI272" s="3"/>
      <c r="AJ272" s="3"/>
    </row>
    <row r="273">
      <c r="A273" s="3"/>
      <c r="B273" s="3"/>
      <c r="C273" s="3"/>
      <c r="D273" s="3"/>
      <c r="E273" s="3"/>
      <c r="F273" s="3"/>
      <c r="G273" s="3"/>
      <c r="H273" s="3"/>
      <c r="I273" s="3"/>
      <c r="J273" s="3"/>
      <c r="K273" s="3"/>
      <c r="L273" s="3"/>
      <c r="M273" s="3"/>
      <c r="N273" s="3"/>
      <c r="O273" s="3"/>
      <c r="P273" s="3"/>
      <c r="Q273" s="249"/>
      <c r="R273" s="3"/>
      <c r="S273" s="3"/>
      <c r="T273" s="3"/>
      <c r="U273" s="3"/>
      <c r="V273" s="3"/>
      <c r="W273" s="3"/>
      <c r="X273" s="3"/>
      <c r="Y273" s="3"/>
      <c r="Z273" s="3"/>
      <c r="AA273" s="3"/>
      <c r="AB273" s="3"/>
      <c r="AC273" s="3"/>
      <c r="AD273" s="3"/>
      <c r="AE273" s="3"/>
      <c r="AF273" s="3"/>
      <c r="AG273" s="3"/>
      <c r="AH273" s="3"/>
      <c r="AI273" s="3"/>
      <c r="AJ273" s="3"/>
    </row>
    <row r="274">
      <c r="A274" s="3"/>
      <c r="B274" s="3"/>
      <c r="C274" s="3"/>
      <c r="D274" s="3"/>
      <c r="E274" s="3"/>
      <c r="F274" s="3"/>
      <c r="G274" s="3"/>
      <c r="H274" s="3"/>
      <c r="I274" s="3"/>
      <c r="J274" s="3"/>
      <c r="K274" s="3"/>
      <c r="L274" s="3"/>
      <c r="M274" s="3"/>
      <c r="N274" s="3"/>
      <c r="O274" s="3"/>
      <c r="P274" s="3"/>
      <c r="Q274" s="249"/>
      <c r="R274" s="3"/>
      <c r="S274" s="3"/>
      <c r="T274" s="3"/>
      <c r="U274" s="3"/>
      <c r="V274" s="3"/>
      <c r="W274" s="3"/>
      <c r="X274" s="3"/>
      <c r="Y274" s="3"/>
      <c r="Z274" s="3"/>
      <c r="AA274" s="3"/>
      <c r="AB274" s="3"/>
      <c r="AC274" s="3"/>
      <c r="AD274" s="3"/>
      <c r="AE274" s="3"/>
      <c r="AF274" s="3"/>
      <c r="AG274" s="3"/>
      <c r="AH274" s="3"/>
      <c r="AI274" s="3"/>
      <c r="AJ274" s="3"/>
    </row>
    <row r="275">
      <c r="A275" s="3"/>
      <c r="B275" s="3"/>
      <c r="C275" s="3"/>
      <c r="D275" s="3"/>
      <c r="E275" s="3"/>
      <c r="F275" s="3"/>
      <c r="G275" s="3"/>
      <c r="H275" s="3"/>
      <c r="I275" s="3"/>
      <c r="J275" s="3"/>
      <c r="K275" s="3"/>
      <c r="L275" s="3"/>
      <c r="M275" s="3"/>
      <c r="N275" s="3"/>
      <c r="O275" s="3"/>
      <c r="P275" s="3"/>
      <c r="Q275" s="249"/>
      <c r="R275" s="3"/>
      <c r="S275" s="3"/>
      <c r="T275" s="3"/>
      <c r="U275" s="3"/>
      <c r="V275" s="3"/>
      <c r="W275" s="3"/>
      <c r="X275" s="3"/>
      <c r="Y275" s="3"/>
      <c r="Z275" s="3"/>
      <c r="AA275" s="3"/>
      <c r="AB275" s="3"/>
      <c r="AC275" s="3"/>
      <c r="AD275" s="3"/>
      <c r="AE275" s="3"/>
      <c r="AF275" s="3"/>
      <c r="AG275" s="3"/>
      <c r="AH275" s="3"/>
      <c r="AI275" s="3"/>
      <c r="AJ275" s="3"/>
    </row>
    <row r="276">
      <c r="A276" s="3"/>
      <c r="B276" s="3"/>
      <c r="C276" s="3"/>
      <c r="D276" s="3"/>
      <c r="E276" s="3"/>
      <c r="F276" s="3"/>
      <c r="G276" s="3"/>
      <c r="H276" s="3"/>
      <c r="I276" s="3"/>
      <c r="J276" s="3"/>
      <c r="K276" s="3"/>
      <c r="L276" s="3"/>
      <c r="M276" s="3"/>
      <c r="N276" s="3"/>
      <c r="O276" s="3"/>
      <c r="P276" s="3"/>
      <c r="Q276" s="249"/>
      <c r="R276" s="3"/>
      <c r="S276" s="3"/>
      <c r="T276" s="3"/>
      <c r="U276" s="3"/>
      <c r="V276" s="3"/>
      <c r="W276" s="3"/>
      <c r="X276" s="3"/>
      <c r="Y276" s="3"/>
      <c r="Z276" s="3"/>
      <c r="AA276" s="3"/>
      <c r="AB276" s="3"/>
      <c r="AC276" s="3"/>
      <c r="AD276" s="3"/>
      <c r="AE276" s="3"/>
      <c r="AF276" s="3"/>
      <c r="AG276" s="3"/>
      <c r="AH276" s="3"/>
      <c r="AI276" s="3"/>
      <c r="AJ276" s="3"/>
    </row>
    <row r="277">
      <c r="A277" s="3"/>
      <c r="B277" s="3"/>
      <c r="C277" s="3"/>
      <c r="D277" s="3"/>
      <c r="E277" s="3"/>
      <c r="F277" s="3"/>
      <c r="G277" s="3"/>
      <c r="H277" s="3"/>
      <c r="I277" s="3"/>
      <c r="J277" s="3"/>
      <c r="K277" s="3"/>
      <c r="L277" s="3"/>
      <c r="M277" s="3"/>
      <c r="N277" s="3"/>
      <c r="O277" s="3"/>
      <c r="P277" s="3"/>
      <c r="Q277" s="249"/>
      <c r="R277" s="3"/>
      <c r="S277" s="3"/>
      <c r="T277" s="3"/>
      <c r="U277" s="3"/>
      <c r="V277" s="3"/>
      <c r="W277" s="3"/>
      <c r="X277" s="3"/>
      <c r="Y277" s="3"/>
      <c r="Z277" s="3"/>
      <c r="AA277" s="3"/>
      <c r="AB277" s="3"/>
      <c r="AC277" s="3"/>
      <c r="AD277" s="3"/>
      <c r="AE277" s="3"/>
      <c r="AF277" s="3"/>
      <c r="AG277" s="3"/>
      <c r="AH277" s="3"/>
      <c r="AI277" s="3"/>
      <c r="AJ277" s="3"/>
    </row>
    <row r="278">
      <c r="A278" s="3"/>
      <c r="B278" s="3"/>
      <c r="C278" s="3"/>
      <c r="D278" s="3"/>
      <c r="E278" s="3"/>
      <c r="F278" s="3"/>
      <c r="G278" s="3"/>
      <c r="H278" s="3"/>
      <c r="I278" s="3"/>
      <c r="J278" s="3"/>
      <c r="K278" s="3"/>
      <c r="L278" s="3"/>
      <c r="M278" s="3"/>
      <c r="N278" s="3"/>
      <c r="O278" s="3"/>
      <c r="P278" s="3"/>
      <c r="Q278" s="249"/>
      <c r="R278" s="3"/>
      <c r="S278" s="3"/>
      <c r="T278" s="3"/>
      <c r="U278" s="3"/>
      <c r="V278" s="3"/>
      <c r="W278" s="3"/>
      <c r="X278" s="3"/>
      <c r="Y278" s="3"/>
      <c r="Z278" s="3"/>
      <c r="AA278" s="3"/>
      <c r="AB278" s="3"/>
      <c r="AC278" s="3"/>
      <c r="AD278" s="3"/>
      <c r="AE278" s="3"/>
      <c r="AF278" s="3"/>
      <c r="AG278" s="3"/>
      <c r="AH278" s="3"/>
      <c r="AI278" s="3"/>
      <c r="AJ278" s="3"/>
    </row>
    <row r="279">
      <c r="A279" s="3"/>
      <c r="B279" s="3"/>
      <c r="C279" s="3"/>
      <c r="D279" s="3"/>
      <c r="E279" s="3"/>
      <c r="F279" s="3"/>
      <c r="G279" s="3"/>
      <c r="H279" s="3"/>
      <c r="I279" s="3"/>
      <c r="J279" s="3"/>
      <c r="K279" s="3"/>
      <c r="L279" s="3"/>
      <c r="M279" s="3"/>
      <c r="N279" s="3"/>
      <c r="O279" s="3"/>
      <c r="P279" s="3"/>
      <c r="Q279" s="249"/>
      <c r="R279" s="3"/>
      <c r="S279" s="3"/>
      <c r="T279" s="3"/>
      <c r="U279" s="3"/>
      <c r="V279" s="3"/>
      <c r="W279" s="3"/>
      <c r="X279" s="3"/>
      <c r="Y279" s="3"/>
      <c r="Z279" s="3"/>
      <c r="AA279" s="3"/>
      <c r="AB279" s="3"/>
      <c r="AC279" s="3"/>
      <c r="AD279" s="3"/>
      <c r="AE279" s="3"/>
      <c r="AF279" s="3"/>
      <c r="AG279" s="3"/>
      <c r="AH279" s="3"/>
      <c r="AI279" s="3"/>
      <c r="AJ279" s="3"/>
    </row>
    <row r="280">
      <c r="A280" s="3"/>
      <c r="B280" s="3"/>
      <c r="C280" s="3"/>
      <c r="D280" s="3"/>
      <c r="E280" s="3"/>
      <c r="F280" s="3"/>
      <c r="G280" s="3"/>
      <c r="H280" s="3"/>
      <c r="I280" s="3"/>
      <c r="J280" s="3"/>
      <c r="K280" s="3"/>
      <c r="L280" s="3"/>
      <c r="M280" s="3"/>
      <c r="N280" s="3"/>
      <c r="O280" s="3"/>
      <c r="P280" s="3"/>
      <c r="Q280" s="249"/>
      <c r="R280" s="3"/>
      <c r="S280" s="3"/>
      <c r="T280" s="3"/>
      <c r="U280" s="3"/>
      <c r="V280" s="3"/>
      <c r="W280" s="3"/>
      <c r="X280" s="3"/>
      <c r="Y280" s="3"/>
      <c r="Z280" s="3"/>
      <c r="AA280" s="3"/>
      <c r="AB280" s="3"/>
      <c r="AC280" s="3"/>
      <c r="AD280" s="3"/>
      <c r="AE280" s="3"/>
      <c r="AF280" s="3"/>
      <c r="AG280" s="3"/>
      <c r="AH280" s="3"/>
      <c r="AI280" s="3"/>
      <c r="AJ280" s="3"/>
    </row>
    <row r="281">
      <c r="A281" s="3"/>
      <c r="B281" s="3"/>
      <c r="C281" s="3"/>
      <c r="D281" s="3"/>
      <c r="E281" s="3"/>
      <c r="F281" s="3"/>
      <c r="G281" s="3"/>
      <c r="H281" s="3"/>
      <c r="I281" s="3"/>
      <c r="J281" s="3"/>
      <c r="K281" s="3"/>
      <c r="L281" s="3"/>
      <c r="M281" s="3"/>
      <c r="N281" s="3"/>
      <c r="O281" s="3"/>
      <c r="P281" s="3"/>
      <c r="Q281" s="249"/>
      <c r="R281" s="3"/>
      <c r="S281" s="3"/>
      <c r="T281" s="3"/>
      <c r="U281" s="3"/>
      <c r="V281" s="3"/>
      <c r="W281" s="3"/>
      <c r="X281" s="3"/>
      <c r="Y281" s="3"/>
      <c r="Z281" s="3"/>
      <c r="AA281" s="3"/>
      <c r="AB281" s="3"/>
      <c r="AC281" s="3"/>
      <c r="AD281" s="3"/>
      <c r="AE281" s="3"/>
      <c r="AF281" s="3"/>
      <c r="AG281" s="3"/>
      <c r="AH281" s="3"/>
      <c r="AI281" s="3"/>
      <c r="AJ281" s="3"/>
    </row>
    <row r="282">
      <c r="A282" s="3"/>
      <c r="B282" s="3"/>
      <c r="C282" s="3"/>
      <c r="D282" s="3"/>
      <c r="E282" s="3"/>
      <c r="F282" s="3"/>
      <c r="G282" s="3"/>
      <c r="H282" s="3"/>
      <c r="I282" s="3"/>
      <c r="J282" s="3"/>
      <c r="K282" s="3"/>
      <c r="L282" s="3"/>
      <c r="M282" s="3"/>
      <c r="N282" s="3"/>
      <c r="O282" s="3"/>
      <c r="P282" s="3"/>
      <c r="Q282" s="249"/>
      <c r="R282" s="3"/>
      <c r="S282" s="3"/>
      <c r="T282" s="3"/>
      <c r="U282" s="3"/>
      <c r="V282" s="3"/>
      <c r="W282" s="3"/>
      <c r="X282" s="3"/>
      <c r="Y282" s="3"/>
      <c r="Z282" s="3"/>
      <c r="AA282" s="3"/>
      <c r="AB282" s="3"/>
      <c r="AC282" s="3"/>
      <c r="AD282" s="3"/>
      <c r="AE282" s="3"/>
      <c r="AF282" s="3"/>
      <c r="AG282" s="3"/>
      <c r="AH282" s="3"/>
      <c r="AI282" s="3"/>
      <c r="AJ282" s="3"/>
    </row>
    <row r="283">
      <c r="A283" s="3"/>
      <c r="B283" s="3"/>
      <c r="C283" s="3"/>
      <c r="D283" s="3"/>
      <c r="E283" s="3"/>
      <c r="F283" s="3"/>
      <c r="G283" s="3"/>
      <c r="H283" s="3"/>
      <c r="I283" s="3"/>
      <c r="J283" s="3"/>
      <c r="K283" s="3"/>
      <c r="L283" s="3"/>
      <c r="M283" s="3"/>
      <c r="N283" s="3"/>
      <c r="O283" s="3"/>
      <c r="P283" s="3"/>
      <c r="Q283" s="249"/>
      <c r="R283" s="3"/>
      <c r="S283" s="3"/>
      <c r="T283" s="3"/>
      <c r="U283" s="3"/>
      <c r="V283" s="3"/>
      <c r="W283" s="3"/>
      <c r="X283" s="3"/>
      <c r="Y283" s="3"/>
      <c r="Z283" s="3"/>
      <c r="AA283" s="3"/>
      <c r="AB283" s="3"/>
      <c r="AC283" s="3"/>
      <c r="AD283" s="3"/>
      <c r="AE283" s="3"/>
      <c r="AF283" s="3"/>
      <c r="AG283" s="3"/>
      <c r="AH283" s="3"/>
      <c r="AI283" s="3"/>
      <c r="AJ283" s="3"/>
    </row>
    <row r="284">
      <c r="A284" s="3"/>
      <c r="B284" s="3"/>
      <c r="C284" s="3"/>
      <c r="D284" s="3"/>
      <c r="E284" s="3"/>
      <c r="F284" s="3"/>
      <c r="G284" s="3"/>
      <c r="H284" s="3"/>
      <c r="I284" s="3"/>
      <c r="J284" s="3"/>
      <c r="K284" s="3"/>
      <c r="L284" s="3"/>
      <c r="M284" s="3"/>
      <c r="N284" s="3"/>
      <c r="O284" s="3"/>
      <c r="P284" s="3"/>
      <c r="Q284" s="249"/>
      <c r="R284" s="3"/>
      <c r="S284" s="3"/>
      <c r="T284" s="3"/>
      <c r="U284" s="3"/>
      <c r="V284" s="3"/>
      <c r="W284" s="3"/>
      <c r="X284" s="3"/>
      <c r="Y284" s="3"/>
      <c r="Z284" s="3"/>
      <c r="AA284" s="3"/>
      <c r="AB284" s="3"/>
      <c r="AC284" s="3"/>
      <c r="AD284" s="3"/>
      <c r="AE284" s="3"/>
      <c r="AF284" s="3"/>
      <c r="AG284" s="3"/>
      <c r="AH284" s="3"/>
      <c r="AI284" s="3"/>
      <c r="AJ284" s="3"/>
    </row>
    <row r="285">
      <c r="A285" s="3"/>
      <c r="B285" s="3"/>
      <c r="C285" s="3"/>
      <c r="D285" s="3"/>
      <c r="E285" s="3"/>
      <c r="F285" s="3"/>
      <c r="G285" s="3"/>
      <c r="H285" s="3"/>
      <c r="I285" s="3"/>
      <c r="J285" s="3"/>
      <c r="K285" s="3"/>
      <c r="L285" s="3"/>
      <c r="M285" s="3"/>
      <c r="N285" s="3"/>
      <c r="O285" s="3"/>
      <c r="P285" s="3"/>
      <c r="Q285" s="249"/>
      <c r="R285" s="3"/>
      <c r="S285" s="3"/>
      <c r="T285" s="3"/>
      <c r="U285" s="3"/>
      <c r="V285" s="3"/>
      <c r="W285" s="3"/>
      <c r="X285" s="3"/>
      <c r="Y285" s="3"/>
      <c r="Z285" s="3"/>
      <c r="AA285" s="3"/>
      <c r="AB285" s="3"/>
      <c r="AC285" s="3"/>
      <c r="AD285" s="3"/>
      <c r="AE285" s="3"/>
      <c r="AF285" s="3"/>
      <c r="AG285" s="3"/>
      <c r="AH285" s="3"/>
      <c r="AI285" s="3"/>
      <c r="AJ285" s="3"/>
    </row>
    <row r="286">
      <c r="A286" s="3"/>
      <c r="B286" s="3"/>
      <c r="C286" s="3"/>
      <c r="D286" s="3"/>
      <c r="E286" s="3"/>
      <c r="F286" s="3"/>
      <c r="G286" s="3"/>
      <c r="H286" s="3"/>
      <c r="I286" s="3"/>
      <c r="J286" s="3"/>
      <c r="K286" s="3"/>
      <c r="L286" s="3"/>
      <c r="M286" s="3"/>
      <c r="N286" s="3"/>
      <c r="O286" s="3"/>
      <c r="P286" s="3"/>
      <c r="Q286" s="249"/>
      <c r="R286" s="3"/>
      <c r="S286" s="3"/>
      <c r="T286" s="3"/>
      <c r="U286" s="3"/>
      <c r="V286" s="3"/>
      <c r="W286" s="3"/>
      <c r="X286" s="3"/>
      <c r="Y286" s="3"/>
      <c r="Z286" s="3"/>
      <c r="AA286" s="3"/>
      <c r="AB286" s="3"/>
      <c r="AC286" s="3"/>
      <c r="AD286" s="3"/>
      <c r="AE286" s="3"/>
      <c r="AF286" s="3"/>
      <c r="AG286" s="3"/>
      <c r="AH286" s="3"/>
      <c r="AI286" s="3"/>
      <c r="AJ286" s="3"/>
    </row>
    <row r="287">
      <c r="A287" s="3"/>
      <c r="B287" s="3"/>
      <c r="C287" s="3"/>
      <c r="D287" s="3"/>
      <c r="E287" s="3"/>
      <c r="F287" s="3"/>
      <c r="G287" s="3"/>
      <c r="H287" s="3"/>
      <c r="I287" s="3"/>
      <c r="J287" s="3"/>
      <c r="K287" s="3"/>
      <c r="L287" s="3"/>
      <c r="M287" s="3"/>
      <c r="N287" s="3"/>
      <c r="O287" s="3"/>
      <c r="P287" s="3"/>
      <c r="Q287" s="249"/>
      <c r="R287" s="3"/>
      <c r="S287" s="3"/>
      <c r="T287" s="3"/>
      <c r="U287" s="3"/>
      <c r="V287" s="3"/>
      <c r="W287" s="3"/>
      <c r="X287" s="3"/>
      <c r="Y287" s="3"/>
      <c r="Z287" s="3"/>
      <c r="AA287" s="3"/>
      <c r="AB287" s="3"/>
      <c r="AC287" s="3"/>
      <c r="AD287" s="3"/>
      <c r="AE287" s="3"/>
      <c r="AF287" s="3"/>
      <c r="AG287" s="3"/>
      <c r="AH287" s="3"/>
      <c r="AI287" s="3"/>
      <c r="AJ287" s="3"/>
    </row>
    <row r="288">
      <c r="A288" s="3"/>
      <c r="B288" s="3"/>
      <c r="C288" s="3"/>
      <c r="D288" s="3"/>
      <c r="E288" s="3"/>
      <c r="F288" s="3"/>
      <c r="G288" s="3"/>
      <c r="H288" s="3"/>
      <c r="I288" s="3"/>
      <c r="J288" s="3"/>
      <c r="K288" s="3"/>
      <c r="L288" s="3"/>
      <c r="M288" s="3"/>
      <c r="N288" s="3"/>
      <c r="O288" s="3"/>
      <c r="P288" s="3"/>
      <c r="Q288" s="249"/>
      <c r="R288" s="3"/>
      <c r="S288" s="3"/>
      <c r="T288" s="3"/>
      <c r="U288" s="3"/>
      <c r="V288" s="3"/>
      <c r="W288" s="3"/>
      <c r="X288" s="3"/>
      <c r="Y288" s="3"/>
      <c r="Z288" s="3"/>
      <c r="AA288" s="3"/>
      <c r="AB288" s="3"/>
      <c r="AC288" s="3"/>
      <c r="AD288" s="3"/>
      <c r="AE288" s="3"/>
      <c r="AF288" s="3"/>
      <c r="AG288" s="3"/>
      <c r="AH288" s="3"/>
      <c r="AI288" s="3"/>
      <c r="AJ288" s="3"/>
    </row>
    <row r="289">
      <c r="A289" s="3"/>
      <c r="B289" s="3"/>
      <c r="C289" s="3"/>
      <c r="D289" s="3"/>
      <c r="E289" s="3"/>
      <c r="F289" s="3"/>
      <c r="G289" s="3"/>
      <c r="H289" s="3"/>
      <c r="I289" s="3"/>
      <c r="J289" s="3"/>
      <c r="K289" s="3"/>
      <c r="L289" s="3"/>
      <c r="M289" s="3"/>
      <c r="N289" s="3"/>
      <c r="O289" s="3"/>
      <c r="P289" s="3"/>
      <c r="Q289" s="249"/>
      <c r="R289" s="3"/>
      <c r="S289" s="3"/>
      <c r="T289" s="3"/>
      <c r="U289" s="3"/>
      <c r="V289" s="3"/>
      <c r="W289" s="3"/>
      <c r="X289" s="3"/>
      <c r="Y289" s="3"/>
      <c r="Z289" s="3"/>
      <c r="AA289" s="3"/>
      <c r="AB289" s="3"/>
      <c r="AC289" s="3"/>
      <c r="AD289" s="3"/>
      <c r="AE289" s="3"/>
      <c r="AF289" s="3"/>
      <c r="AG289" s="3"/>
      <c r="AH289" s="3"/>
      <c r="AI289" s="3"/>
      <c r="AJ289" s="3"/>
    </row>
    <row r="290">
      <c r="A290" s="3"/>
      <c r="B290" s="3"/>
      <c r="C290" s="3"/>
      <c r="D290" s="3"/>
      <c r="E290" s="3"/>
      <c r="F290" s="3"/>
      <c r="G290" s="3"/>
      <c r="H290" s="3"/>
      <c r="I290" s="3"/>
      <c r="J290" s="3"/>
      <c r="K290" s="3"/>
      <c r="L290" s="3"/>
      <c r="M290" s="3"/>
      <c r="N290" s="3"/>
      <c r="O290" s="3"/>
      <c r="P290" s="3"/>
      <c r="Q290" s="249"/>
      <c r="R290" s="3"/>
      <c r="S290" s="3"/>
      <c r="T290" s="3"/>
      <c r="U290" s="3"/>
      <c r="V290" s="3"/>
      <c r="W290" s="3"/>
      <c r="X290" s="3"/>
      <c r="Y290" s="3"/>
      <c r="Z290" s="3"/>
      <c r="AA290" s="3"/>
      <c r="AB290" s="3"/>
      <c r="AC290" s="3"/>
      <c r="AD290" s="3"/>
      <c r="AE290" s="3"/>
      <c r="AF290" s="3"/>
      <c r="AG290" s="3"/>
      <c r="AH290" s="3"/>
      <c r="AI290" s="3"/>
      <c r="AJ290" s="3"/>
    </row>
    <row r="291">
      <c r="A291" s="3"/>
      <c r="B291" s="3"/>
      <c r="C291" s="3"/>
      <c r="D291" s="3"/>
      <c r="E291" s="3"/>
      <c r="F291" s="3"/>
      <c r="G291" s="3"/>
      <c r="H291" s="3"/>
      <c r="I291" s="3"/>
      <c r="J291" s="3"/>
      <c r="K291" s="3"/>
      <c r="L291" s="3"/>
      <c r="M291" s="3"/>
      <c r="N291" s="3"/>
      <c r="O291" s="3"/>
      <c r="P291" s="3"/>
      <c r="Q291" s="249"/>
      <c r="R291" s="3"/>
      <c r="S291" s="3"/>
      <c r="T291" s="3"/>
      <c r="U291" s="3"/>
      <c r="V291" s="3"/>
      <c r="W291" s="3"/>
      <c r="X291" s="3"/>
      <c r="Y291" s="3"/>
      <c r="Z291" s="3"/>
      <c r="AA291" s="3"/>
      <c r="AB291" s="3"/>
      <c r="AC291" s="3"/>
      <c r="AD291" s="3"/>
      <c r="AE291" s="3"/>
      <c r="AF291" s="3"/>
      <c r="AG291" s="3"/>
      <c r="AH291" s="3"/>
      <c r="AI291" s="3"/>
      <c r="AJ291" s="3"/>
    </row>
    <row r="292">
      <c r="A292" s="3"/>
      <c r="B292" s="3"/>
      <c r="C292" s="3"/>
      <c r="D292" s="3"/>
      <c r="E292" s="3"/>
      <c r="F292" s="3"/>
      <c r="G292" s="3"/>
      <c r="H292" s="3"/>
      <c r="I292" s="3"/>
      <c r="J292" s="3"/>
      <c r="K292" s="3"/>
      <c r="L292" s="3"/>
      <c r="M292" s="3"/>
      <c r="N292" s="3"/>
      <c r="O292" s="3"/>
      <c r="P292" s="3"/>
      <c r="Q292" s="249"/>
      <c r="R292" s="3"/>
      <c r="S292" s="3"/>
      <c r="T292" s="3"/>
      <c r="U292" s="3"/>
      <c r="V292" s="3"/>
      <c r="W292" s="3"/>
      <c r="X292" s="3"/>
      <c r="Y292" s="3"/>
      <c r="Z292" s="3"/>
      <c r="AA292" s="3"/>
      <c r="AB292" s="3"/>
      <c r="AC292" s="3"/>
      <c r="AD292" s="3"/>
      <c r="AE292" s="3"/>
      <c r="AF292" s="3"/>
      <c r="AG292" s="3"/>
      <c r="AH292" s="3"/>
      <c r="AI292" s="3"/>
      <c r="AJ292" s="3"/>
    </row>
    <row r="293">
      <c r="A293" s="3"/>
      <c r="B293" s="3"/>
      <c r="C293" s="3"/>
      <c r="D293" s="3"/>
      <c r="E293" s="3"/>
      <c r="F293" s="3"/>
      <c r="G293" s="3"/>
      <c r="H293" s="3"/>
      <c r="I293" s="3"/>
      <c r="J293" s="3"/>
      <c r="K293" s="3"/>
      <c r="L293" s="3"/>
      <c r="M293" s="3"/>
      <c r="N293" s="3"/>
      <c r="O293" s="3"/>
      <c r="P293" s="3"/>
      <c r="Q293" s="249"/>
      <c r="R293" s="3"/>
      <c r="S293" s="3"/>
      <c r="T293" s="3"/>
      <c r="U293" s="3"/>
      <c r="V293" s="3"/>
      <c r="W293" s="3"/>
      <c r="X293" s="3"/>
      <c r="Y293" s="3"/>
      <c r="Z293" s="3"/>
      <c r="AA293" s="3"/>
      <c r="AB293" s="3"/>
      <c r="AC293" s="3"/>
      <c r="AD293" s="3"/>
      <c r="AE293" s="3"/>
      <c r="AF293" s="3"/>
      <c r="AG293" s="3"/>
      <c r="AH293" s="3"/>
      <c r="AI293" s="3"/>
      <c r="AJ293" s="3"/>
    </row>
    <row r="294">
      <c r="A294" s="3"/>
      <c r="B294" s="3"/>
      <c r="C294" s="3"/>
      <c r="D294" s="3"/>
      <c r="E294" s="3"/>
      <c r="F294" s="3"/>
      <c r="G294" s="3"/>
      <c r="H294" s="3"/>
      <c r="I294" s="3"/>
      <c r="J294" s="3"/>
      <c r="K294" s="3"/>
      <c r="L294" s="3"/>
      <c r="M294" s="3"/>
      <c r="N294" s="3"/>
      <c r="O294" s="3"/>
      <c r="P294" s="3"/>
      <c r="Q294" s="249"/>
      <c r="R294" s="3"/>
      <c r="S294" s="3"/>
      <c r="T294" s="3"/>
      <c r="U294" s="3"/>
      <c r="V294" s="3"/>
      <c r="W294" s="3"/>
      <c r="X294" s="3"/>
      <c r="Y294" s="3"/>
      <c r="Z294" s="3"/>
      <c r="AA294" s="3"/>
      <c r="AB294" s="3"/>
      <c r="AC294" s="3"/>
      <c r="AD294" s="3"/>
      <c r="AE294" s="3"/>
      <c r="AF294" s="3"/>
      <c r="AG294" s="3"/>
      <c r="AH294" s="3"/>
      <c r="AI294" s="3"/>
      <c r="AJ294" s="3"/>
    </row>
    <row r="295">
      <c r="A295" s="3"/>
      <c r="B295" s="3"/>
      <c r="C295" s="3"/>
      <c r="D295" s="3"/>
      <c r="E295" s="3"/>
      <c r="F295" s="3"/>
      <c r="G295" s="3"/>
      <c r="H295" s="3"/>
      <c r="I295" s="3"/>
      <c r="J295" s="3"/>
      <c r="K295" s="3"/>
      <c r="L295" s="3"/>
      <c r="M295" s="3"/>
      <c r="N295" s="3"/>
      <c r="O295" s="3"/>
      <c r="P295" s="3"/>
      <c r="Q295" s="249"/>
      <c r="R295" s="3"/>
      <c r="S295" s="3"/>
      <c r="T295" s="3"/>
      <c r="U295" s="3"/>
      <c r="V295" s="3"/>
      <c r="W295" s="3"/>
      <c r="X295" s="3"/>
      <c r="Y295" s="3"/>
      <c r="Z295" s="3"/>
      <c r="AA295" s="3"/>
      <c r="AB295" s="3"/>
      <c r="AC295" s="3"/>
      <c r="AD295" s="3"/>
      <c r="AE295" s="3"/>
      <c r="AF295" s="3"/>
      <c r="AG295" s="3"/>
      <c r="AH295" s="3"/>
      <c r="AI295" s="3"/>
      <c r="AJ295" s="3"/>
    </row>
    <row r="296">
      <c r="A296" s="3"/>
      <c r="B296" s="3"/>
      <c r="C296" s="3"/>
      <c r="D296" s="3"/>
      <c r="E296" s="3"/>
      <c r="F296" s="3"/>
      <c r="G296" s="3"/>
      <c r="H296" s="3"/>
      <c r="I296" s="3"/>
      <c r="J296" s="3"/>
      <c r="K296" s="3"/>
      <c r="L296" s="3"/>
      <c r="M296" s="3"/>
      <c r="N296" s="3"/>
      <c r="O296" s="3"/>
      <c r="P296" s="3"/>
      <c r="Q296" s="249"/>
      <c r="R296" s="3"/>
      <c r="S296" s="3"/>
      <c r="T296" s="3"/>
      <c r="U296" s="3"/>
      <c r="V296" s="3"/>
      <c r="W296" s="3"/>
      <c r="X296" s="3"/>
      <c r="Y296" s="3"/>
      <c r="Z296" s="3"/>
      <c r="AA296" s="3"/>
      <c r="AB296" s="3"/>
      <c r="AC296" s="3"/>
      <c r="AD296" s="3"/>
      <c r="AE296" s="3"/>
      <c r="AF296" s="3"/>
      <c r="AG296" s="3"/>
      <c r="AH296" s="3"/>
      <c r="AI296" s="3"/>
      <c r="AJ296" s="3"/>
    </row>
    <row r="297">
      <c r="A297" s="3"/>
      <c r="B297" s="3"/>
      <c r="C297" s="3"/>
      <c r="D297" s="3"/>
      <c r="E297" s="3"/>
      <c r="F297" s="3"/>
      <c r="G297" s="3"/>
      <c r="H297" s="3"/>
      <c r="I297" s="3"/>
      <c r="J297" s="3"/>
      <c r="K297" s="3"/>
      <c r="L297" s="3"/>
      <c r="M297" s="3"/>
      <c r="N297" s="3"/>
      <c r="O297" s="3"/>
      <c r="P297" s="3"/>
      <c r="Q297" s="249"/>
      <c r="R297" s="3"/>
      <c r="S297" s="3"/>
      <c r="T297" s="3"/>
      <c r="U297" s="3"/>
      <c r="V297" s="3"/>
      <c r="W297" s="3"/>
      <c r="X297" s="3"/>
      <c r="Y297" s="3"/>
      <c r="Z297" s="3"/>
      <c r="AA297" s="3"/>
      <c r="AB297" s="3"/>
      <c r="AC297" s="3"/>
      <c r="AD297" s="3"/>
      <c r="AE297" s="3"/>
      <c r="AF297" s="3"/>
      <c r="AG297" s="3"/>
      <c r="AH297" s="3"/>
      <c r="AI297" s="3"/>
      <c r="AJ297" s="3"/>
    </row>
    <row r="298">
      <c r="A298" s="3"/>
      <c r="B298" s="3"/>
      <c r="C298" s="3"/>
      <c r="D298" s="3"/>
      <c r="E298" s="3"/>
      <c r="F298" s="3"/>
      <c r="G298" s="3"/>
      <c r="H298" s="3"/>
      <c r="I298" s="3"/>
      <c r="J298" s="3"/>
      <c r="K298" s="3"/>
      <c r="L298" s="3"/>
      <c r="M298" s="3"/>
      <c r="N298" s="3"/>
      <c r="O298" s="3"/>
      <c r="P298" s="3"/>
      <c r="Q298" s="249"/>
      <c r="R298" s="3"/>
      <c r="S298" s="3"/>
      <c r="T298" s="3"/>
      <c r="U298" s="3"/>
      <c r="V298" s="3"/>
      <c r="W298" s="3"/>
      <c r="X298" s="3"/>
      <c r="Y298" s="3"/>
      <c r="Z298" s="3"/>
      <c r="AA298" s="3"/>
      <c r="AB298" s="3"/>
      <c r="AC298" s="3"/>
      <c r="AD298" s="3"/>
      <c r="AE298" s="3"/>
      <c r="AF298" s="3"/>
      <c r="AG298" s="3"/>
      <c r="AH298" s="3"/>
      <c r="AI298" s="3"/>
      <c r="AJ298" s="3"/>
    </row>
    <row r="299">
      <c r="A299" s="3"/>
      <c r="B299" s="3"/>
      <c r="C299" s="3"/>
      <c r="D299" s="3"/>
      <c r="E299" s="3"/>
      <c r="F299" s="3"/>
      <c r="G299" s="3"/>
      <c r="H299" s="3"/>
      <c r="I299" s="3"/>
      <c r="J299" s="3"/>
      <c r="K299" s="3"/>
      <c r="L299" s="3"/>
      <c r="M299" s="3"/>
      <c r="N299" s="3"/>
      <c r="O299" s="3"/>
      <c r="P299" s="3"/>
      <c r="Q299" s="249"/>
      <c r="R299" s="3"/>
      <c r="S299" s="3"/>
      <c r="T299" s="3"/>
      <c r="U299" s="3"/>
      <c r="V299" s="3"/>
      <c r="W299" s="3"/>
      <c r="X299" s="3"/>
      <c r="Y299" s="3"/>
      <c r="Z299" s="3"/>
      <c r="AA299" s="3"/>
      <c r="AB299" s="3"/>
      <c r="AC299" s="3"/>
      <c r="AD299" s="3"/>
      <c r="AE299" s="3"/>
      <c r="AF299" s="3"/>
      <c r="AG299" s="3"/>
      <c r="AH299" s="3"/>
      <c r="AI299" s="3"/>
      <c r="AJ299" s="3"/>
    </row>
    <row r="300">
      <c r="A300" s="3"/>
      <c r="B300" s="3"/>
      <c r="C300" s="3"/>
      <c r="D300" s="3"/>
      <c r="E300" s="3"/>
      <c r="F300" s="3"/>
      <c r="G300" s="3"/>
      <c r="H300" s="3"/>
      <c r="I300" s="3"/>
      <c r="J300" s="3"/>
      <c r="K300" s="3"/>
      <c r="L300" s="3"/>
      <c r="M300" s="3"/>
      <c r="N300" s="3"/>
      <c r="O300" s="3"/>
      <c r="P300" s="3"/>
      <c r="Q300" s="249"/>
      <c r="R300" s="3"/>
      <c r="S300" s="3"/>
      <c r="T300" s="3"/>
      <c r="U300" s="3"/>
      <c r="V300" s="3"/>
      <c r="W300" s="3"/>
      <c r="X300" s="3"/>
      <c r="Y300" s="3"/>
      <c r="Z300" s="3"/>
      <c r="AA300" s="3"/>
      <c r="AB300" s="3"/>
      <c r="AC300" s="3"/>
      <c r="AD300" s="3"/>
      <c r="AE300" s="3"/>
      <c r="AF300" s="3"/>
      <c r="AG300" s="3"/>
      <c r="AH300" s="3"/>
      <c r="AI300" s="3"/>
      <c r="AJ300" s="3"/>
    </row>
    <row r="301">
      <c r="A301" s="3"/>
      <c r="B301" s="3"/>
      <c r="C301" s="3"/>
      <c r="D301" s="3"/>
      <c r="E301" s="3"/>
      <c r="F301" s="3"/>
      <c r="G301" s="3"/>
      <c r="H301" s="3"/>
      <c r="I301" s="3"/>
      <c r="J301" s="3"/>
      <c r="K301" s="3"/>
      <c r="L301" s="3"/>
      <c r="M301" s="3"/>
      <c r="N301" s="3"/>
      <c r="O301" s="3"/>
      <c r="P301" s="3"/>
      <c r="Q301" s="249"/>
      <c r="R301" s="3"/>
      <c r="S301" s="3"/>
      <c r="T301" s="3"/>
      <c r="U301" s="3"/>
      <c r="V301" s="3"/>
      <c r="W301" s="3"/>
      <c r="X301" s="3"/>
      <c r="Y301" s="3"/>
      <c r="Z301" s="3"/>
      <c r="AA301" s="3"/>
      <c r="AB301" s="3"/>
      <c r="AC301" s="3"/>
      <c r="AD301" s="3"/>
      <c r="AE301" s="3"/>
      <c r="AF301" s="3"/>
      <c r="AG301" s="3"/>
      <c r="AH301" s="3"/>
      <c r="AI301" s="3"/>
      <c r="AJ301" s="3"/>
    </row>
    <row r="302">
      <c r="A302" s="3"/>
      <c r="B302" s="3"/>
      <c r="C302" s="3"/>
      <c r="D302" s="3"/>
      <c r="E302" s="3"/>
      <c r="F302" s="3"/>
      <c r="G302" s="3"/>
      <c r="H302" s="3"/>
      <c r="I302" s="3"/>
      <c r="J302" s="3"/>
      <c r="K302" s="3"/>
      <c r="L302" s="3"/>
      <c r="M302" s="3"/>
      <c r="N302" s="3"/>
      <c r="O302" s="3"/>
      <c r="P302" s="3"/>
      <c r="Q302" s="249"/>
      <c r="R302" s="3"/>
      <c r="S302" s="3"/>
      <c r="T302" s="3"/>
      <c r="U302" s="3"/>
      <c r="V302" s="3"/>
      <c r="W302" s="3"/>
      <c r="X302" s="3"/>
      <c r="Y302" s="3"/>
      <c r="Z302" s="3"/>
      <c r="AA302" s="3"/>
      <c r="AB302" s="3"/>
      <c r="AC302" s="3"/>
      <c r="AD302" s="3"/>
      <c r="AE302" s="3"/>
      <c r="AF302" s="3"/>
      <c r="AG302" s="3"/>
      <c r="AH302" s="3"/>
      <c r="AI302" s="3"/>
      <c r="AJ302" s="3"/>
    </row>
    <row r="303">
      <c r="A303" s="3"/>
      <c r="B303" s="3"/>
      <c r="C303" s="3"/>
      <c r="D303" s="3"/>
      <c r="E303" s="3"/>
      <c r="F303" s="3"/>
      <c r="G303" s="3"/>
      <c r="H303" s="3"/>
      <c r="I303" s="3"/>
      <c r="J303" s="3"/>
      <c r="K303" s="3"/>
      <c r="L303" s="3"/>
      <c r="M303" s="3"/>
      <c r="N303" s="3"/>
      <c r="O303" s="3"/>
      <c r="P303" s="3"/>
      <c r="Q303" s="249"/>
      <c r="R303" s="3"/>
      <c r="S303" s="3"/>
      <c r="T303" s="3"/>
      <c r="U303" s="3"/>
      <c r="V303" s="3"/>
      <c r="W303" s="3"/>
      <c r="X303" s="3"/>
      <c r="Y303" s="3"/>
      <c r="Z303" s="3"/>
      <c r="AA303" s="3"/>
      <c r="AB303" s="3"/>
      <c r="AC303" s="3"/>
      <c r="AD303" s="3"/>
      <c r="AE303" s="3"/>
      <c r="AF303" s="3"/>
      <c r="AG303" s="3"/>
      <c r="AH303" s="3"/>
      <c r="AI303" s="3"/>
      <c r="AJ303" s="3"/>
    </row>
    <row r="304">
      <c r="A304" s="3"/>
      <c r="B304" s="3"/>
      <c r="C304" s="3"/>
      <c r="D304" s="3"/>
      <c r="E304" s="3"/>
      <c r="F304" s="3"/>
      <c r="G304" s="3"/>
      <c r="H304" s="3"/>
      <c r="I304" s="3"/>
      <c r="J304" s="3"/>
      <c r="K304" s="3"/>
      <c r="L304" s="3"/>
      <c r="M304" s="3"/>
      <c r="N304" s="3"/>
      <c r="O304" s="3"/>
      <c r="P304" s="3"/>
      <c r="Q304" s="249"/>
      <c r="R304" s="3"/>
      <c r="S304" s="3"/>
      <c r="T304" s="3"/>
      <c r="U304" s="3"/>
      <c r="V304" s="3"/>
      <c r="W304" s="3"/>
      <c r="X304" s="3"/>
      <c r="Y304" s="3"/>
      <c r="Z304" s="3"/>
      <c r="AA304" s="3"/>
      <c r="AB304" s="3"/>
      <c r="AC304" s="3"/>
      <c r="AD304" s="3"/>
      <c r="AE304" s="3"/>
      <c r="AF304" s="3"/>
      <c r="AG304" s="3"/>
      <c r="AH304" s="3"/>
      <c r="AI304" s="3"/>
      <c r="AJ304" s="3"/>
    </row>
    <row r="305">
      <c r="A305" s="3"/>
      <c r="B305" s="3"/>
      <c r="C305" s="3"/>
      <c r="D305" s="3"/>
      <c r="E305" s="3"/>
      <c r="F305" s="3"/>
      <c r="G305" s="3"/>
      <c r="H305" s="3"/>
      <c r="I305" s="3"/>
      <c r="J305" s="3"/>
      <c r="K305" s="3"/>
      <c r="L305" s="3"/>
      <c r="M305" s="3"/>
      <c r="N305" s="3"/>
      <c r="O305" s="3"/>
      <c r="P305" s="3"/>
      <c r="Q305" s="249"/>
      <c r="R305" s="3"/>
      <c r="S305" s="3"/>
      <c r="T305" s="3"/>
      <c r="U305" s="3"/>
      <c r="V305" s="3"/>
      <c r="W305" s="3"/>
      <c r="X305" s="3"/>
      <c r="Y305" s="3"/>
      <c r="Z305" s="3"/>
      <c r="AA305" s="3"/>
      <c r="AB305" s="3"/>
      <c r="AC305" s="3"/>
      <c r="AD305" s="3"/>
      <c r="AE305" s="3"/>
      <c r="AF305" s="3"/>
      <c r="AG305" s="3"/>
      <c r="AH305" s="3"/>
      <c r="AI305" s="3"/>
      <c r="AJ305" s="3"/>
    </row>
    <row r="306">
      <c r="A306" s="3"/>
      <c r="B306" s="3"/>
      <c r="C306" s="3"/>
      <c r="D306" s="3"/>
      <c r="E306" s="3"/>
      <c r="F306" s="3"/>
      <c r="G306" s="3"/>
      <c r="H306" s="3"/>
      <c r="I306" s="3"/>
      <c r="J306" s="3"/>
      <c r="K306" s="3"/>
      <c r="L306" s="3"/>
      <c r="M306" s="3"/>
      <c r="N306" s="3"/>
      <c r="O306" s="3"/>
      <c r="P306" s="3"/>
      <c r="Q306" s="249"/>
      <c r="R306" s="3"/>
      <c r="S306" s="3"/>
      <c r="T306" s="3"/>
      <c r="U306" s="3"/>
      <c r="V306" s="3"/>
      <c r="W306" s="3"/>
      <c r="X306" s="3"/>
      <c r="Y306" s="3"/>
      <c r="Z306" s="3"/>
      <c r="AA306" s="3"/>
      <c r="AB306" s="3"/>
      <c r="AC306" s="3"/>
      <c r="AD306" s="3"/>
      <c r="AE306" s="3"/>
      <c r="AF306" s="3"/>
      <c r="AG306" s="3"/>
      <c r="AH306" s="3"/>
      <c r="AI306" s="3"/>
      <c r="AJ306" s="3"/>
    </row>
    <row r="307">
      <c r="A307" s="3"/>
      <c r="B307" s="3"/>
      <c r="C307" s="3"/>
      <c r="D307" s="3"/>
      <c r="E307" s="3"/>
      <c r="F307" s="3"/>
      <c r="G307" s="3"/>
      <c r="H307" s="3"/>
      <c r="I307" s="3"/>
      <c r="J307" s="3"/>
      <c r="K307" s="3"/>
      <c r="L307" s="3"/>
      <c r="M307" s="3"/>
      <c r="N307" s="3"/>
      <c r="O307" s="3"/>
      <c r="P307" s="3"/>
      <c r="Q307" s="249"/>
      <c r="R307" s="3"/>
      <c r="S307" s="3"/>
      <c r="T307" s="3"/>
      <c r="U307" s="3"/>
      <c r="V307" s="3"/>
      <c r="W307" s="3"/>
      <c r="X307" s="3"/>
      <c r="Y307" s="3"/>
      <c r="Z307" s="3"/>
      <c r="AA307" s="3"/>
      <c r="AB307" s="3"/>
      <c r="AC307" s="3"/>
      <c r="AD307" s="3"/>
      <c r="AE307" s="3"/>
      <c r="AF307" s="3"/>
      <c r="AG307" s="3"/>
      <c r="AH307" s="3"/>
      <c r="AI307" s="3"/>
      <c r="AJ307" s="3"/>
    </row>
    <row r="308">
      <c r="A308" s="3"/>
      <c r="B308" s="3"/>
      <c r="C308" s="3"/>
      <c r="D308" s="3"/>
      <c r="E308" s="3"/>
      <c r="F308" s="3"/>
      <c r="G308" s="3"/>
      <c r="H308" s="3"/>
      <c r="I308" s="3"/>
      <c r="J308" s="3"/>
      <c r="K308" s="3"/>
      <c r="L308" s="3"/>
      <c r="M308" s="3"/>
      <c r="N308" s="3"/>
      <c r="O308" s="3"/>
      <c r="P308" s="3"/>
      <c r="Q308" s="249"/>
      <c r="R308" s="3"/>
      <c r="S308" s="3"/>
      <c r="T308" s="3"/>
      <c r="U308" s="3"/>
      <c r="V308" s="3"/>
      <c r="W308" s="3"/>
      <c r="X308" s="3"/>
      <c r="Y308" s="3"/>
      <c r="Z308" s="3"/>
      <c r="AA308" s="3"/>
      <c r="AB308" s="3"/>
      <c r="AC308" s="3"/>
      <c r="AD308" s="3"/>
      <c r="AE308" s="3"/>
      <c r="AF308" s="3"/>
      <c r="AG308" s="3"/>
      <c r="AH308" s="3"/>
      <c r="AI308" s="3"/>
      <c r="AJ308" s="3"/>
    </row>
    <row r="309">
      <c r="A309" s="3"/>
      <c r="B309" s="3"/>
      <c r="C309" s="3"/>
      <c r="D309" s="3"/>
      <c r="E309" s="3"/>
      <c r="F309" s="3"/>
      <c r="G309" s="3"/>
      <c r="H309" s="3"/>
      <c r="I309" s="3"/>
      <c r="J309" s="3"/>
      <c r="K309" s="3"/>
      <c r="L309" s="3"/>
      <c r="M309" s="3"/>
      <c r="N309" s="3"/>
      <c r="O309" s="3"/>
      <c r="P309" s="3"/>
      <c r="Q309" s="249"/>
      <c r="R309" s="3"/>
      <c r="S309" s="3"/>
      <c r="T309" s="3"/>
      <c r="U309" s="3"/>
      <c r="V309" s="3"/>
      <c r="W309" s="3"/>
      <c r="X309" s="3"/>
      <c r="Y309" s="3"/>
      <c r="Z309" s="3"/>
      <c r="AA309" s="3"/>
      <c r="AB309" s="3"/>
      <c r="AC309" s="3"/>
      <c r="AD309" s="3"/>
      <c r="AE309" s="3"/>
      <c r="AF309" s="3"/>
      <c r="AG309" s="3"/>
      <c r="AH309" s="3"/>
      <c r="AI309" s="3"/>
      <c r="AJ309" s="3"/>
    </row>
    <row r="310">
      <c r="A310" s="3"/>
      <c r="B310" s="3"/>
      <c r="C310" s="3"/>
      <c r="D310" s="3"/>
      <c r="E310" s="3"/>
      <c r="F310" s="3"/>
      <c r="G310" s="3"/>
      <c r="H310" s="3"/>
      <c r="I310" s="3"/>
      <c r="J310" s="3"/>
      <c r="K310" s="3"/>
      <c r="L310" s="3"/>
      <c r="M310" s="3"/>
      <c r="N310" s="3"/>
      <c r="O310" s="3"/>
      <c r="P310" s="3"/>
      <c r="Q310" s="249"/>
      <c r="R310" s="3"/>
      <c r="S310" s="3"/>
      <c r="T310" s="3"/>
      <c r="U310" s="3"/>
      <c r="V310" s="3"/>
      <c r="W310" s="3"/>
      <c r="X310" s="3"/>
      <c r="Y310" s="3"/>
      <c r="Z310" s="3"/>
      <c r="AA310" s="3"/>
      <c r="AB310" s="3"/>
      <c r="AC310" s="3"/>
      <c r="AD310" s="3"/>
      <c r="AE310" s="3"/>
      <c r="AF310" s="3"/>
      <c r="AG310" s="3"/>
      <c r="AH310" s="3"/>
      <c r="AI310" s="3"/>
      <c r="AJ310" s="3"/>
    </row>
    <row r="311">
      <c r="A311" s="3"/>
      <c r="B311" s="3"/>
      <c r="C311" s="3"/>
      <c r="D311" s="3"/>
      <c r="E311" s="3"/>
      <c r="F311" s="3"/>
      <c r="G311" s="3"/>
      <c r="H311" s="3"/>
      <c r="I311" s="3"/>
      <c r="J311" s="3"/>
      <c r="K311" s="3"/>
      <c r="L311" s="3"/>
      <c r="M311" s="3"/>
      <c r="N311" s="3"/>
      <c r="O311" s="3"/>
      <c r="P311" s="3"/>
      <c r="Q311" s="249"/>
      <c r="R311" s="3"/>
      <c r="S311" s="3"/>
      <c r="T311" s="3"/>
      <c r="U311" s="3"/>
      <c r="V311" s="3"/>
      <c r="W311" s="3"/>
      <c r="X311" s="3"/>
      <c r="Y311" s="3"/>
      <c r="Z311" s="3"/>
      <c r="AA311" s="3"/>
      <c r="AB311" s="3"/>
      <c r="AC311" s="3"/>
      <c r="AD311" s="3"/>
      <c r="AE311" s="3"/>
      <c r="AF311" s="3"/>
      <c r="AG311" s="3"/>
      <c r="AH311" s="3"/>
      <c r="AI311" s="3"/>
      <c r="AJ311" s="3"/>
    </row>
    <row r="312">
      <c r="A312" s="3"/>
      <c r="B312" s="3"/>
      <c r="C312" s="3"/>
      <c r="D312" s="3"/>
      <c r="E312" s="3"/>
      <c r="F312" s="3"/>
      <c r="G312" s="3"/>
      <c r="H312" s="3"/>
      <c r="I312" s="3"/>
      <c r="J312" s="3"/>
      <c r="K312" s="3"/>
      <c r="L312" s="3"/>
      <c r="M312" s="3"/>
      <c r="N312" s="3"/>
      <c r="O312" s="3"/>
      <c r="P312" s="3"/>
      <c r="Q312" s="249"/>
      <c r="R312" s="3"/>
      <c r="S312" s="3"/>
      <c r="T312" s="3"/>
      <c r="U312" s="3"/>
      <c r="V312" s="3"/>
      <c r="W312" s="3"/>
      <c r="X312" s="3"/>
      <c r="Y312" s="3"/>
      <c r="Z312" s="3"/>
      <c r="AA312" s="3"/>
      <c r="AB312" s="3"/>
      <c r="AC312" s="3"/>
      <c r="AD312" s="3"/>
      <c r="AE312" s="3"/>
      <c r="AF312" s="3"/>
      <c r="AG312" s="3"/>
      <c r="AH312" s="3"/>
      <c r="AI312" s="3"/>
      <c r="AJ312" s="3"/>
    </row>
    <row r="313">
      <c r="A313" s="3"/>
      <c r="B313" s="3"/>
      <c r="C313" s="3"/>
      <c r="D313" s="3"/>
      <c r="E313" s="3"/>
      <c r="F313" s="3"/>
      <c r="G313" s="3"/>
      <c r="H313" s="3"/>
      <c r="I313" s="3"/>
      <c r="J313" s="3"/>
      <c r="K313" s="3"/>
      <c r="L313" s="3"/>
      <c r="M313" s="3"/>
      <c r="N313" s="3"/>
      <c r="O313" s="3"/>
      <c r="P313" s="3"/>
      <c r="Q313" s="249"/>
      <c r="R313" s="3"/>
      <c r="S313" s="3"/>
      <c r="T313" s="3"/>
      <c r="U313" s="3"/>
      <c r="V313" s="3"/>
      <c r="W313" s="3"/>
      <c r="X313" s="3"/>
      <c r="Y313" s="3"/>
      <c r="Z313" s="3"/>
      <c r="AA313" s="3"/>
      <c r="AB313" s="3"/>
      <c r="AC313" s="3"/>
      <c r="AD313" s="3"/>
      <c r="AE313" s="3"/>
      <c r="AF313" s="3"/>
      <c r="AG313" s="3"/>
      <c r="AH313" s="3"/>
      <c r="AI313" s="3"/>
      <c r="AJ313" s="3"/>
    </row>
    <row r="314">
      <c r="A314" s="3"/>
      <c r="B314" s="3"/>
      <c r="C314" s="3"/>
      <c r="D314" s="3"/>
      <c r="E314" s="3"/>
      <c r="F314" s="3"/>
      <c r="G314" s="3"/>
      <c r="H314" s="3"/>
      <c r="I314" s="3"/>
      <c r="J314" s="3"/>
      <c r="K314" s="3"/>
      <c r="L314" s="3"/>
      <c r="M314" s="3"/>
      <c r="N314" s="3"/>
      <c r="O314" s="3"/>
      <c r="P314" s="3"/>
      <c r="Q314" s="249"/>
      <c r="R314" s="3"/>
      <c r="S314" s="3"/>
      <c r="T314" s="3"/>
      <c r="U314" s="3"/>
      <c r="V314" s="3"/>
      <c r="W314" s="3"/>
      <c r="X314" s="3"/>
      <c r="Y314" s="3"/>
      <c r="Z314" s="3"/>
      <c r="AA314" s="3"/>
      <c r="AB314" s="3"/>
      <c r="AC314" s="3"/>
      <c r="AD314" s="3"/>
      <c r="AE314" s="3"/>
      <c r="AF314" s="3"/>
      <c r="AG314" s="3"/>
      <c r="AH314" s="3"/>
      <c r="AI314" s="3"/>
      <c r="AJ314" s="3"/>
    </row>
    <row r="315">
      <c r="A315" s="3"/>
      <c r="B315" s="3"/>
      <c r="C315" s="3"/>
      <c r="D315" s="3"/>
      <c r="E315" s="3"/>
      <c r="F315" s="3"/>
      <c r="G315" s="3"/>
      <c r="H315" s="3"/>
      <c r="I315" s="3"/>
      <c r="J315" s="3"/>
      <c r="K315" s="3"/>
      <c r="L315" s="3"/>
      <c r="M315" s="3"/>
      <c r="N315" s="3"/>
      <c r="O315" s="3"/>
      <c r="P315" s="3"/>
      <c r="Q315" s="249"/>
      <c r="R315" s="3"/>
      <c r="S315" s="3"/>
      <c r="T315" s="3"/>
      <c r="U315" s="3"/>
      <c r="V315" s="3"/>
      <c r="W315" s="3"/>
      <c r="X315" s="3"/>
      <c r="Y315" s="3"/>
      <c r="Z315" s="3"/>
      <c r="AA315" s="3"/>
      <c r="AB315" s="3"/>
      <c r="AC315" s="3"/>
      <c r="AD315" s="3"/>
      <c r="AE315" s="3"/>
      <c r="AF315" s="3"/>
      <c r="AG315" s="3"/>
      <c r="AH315" s="3"/>
      <c r="AI315" s="3"/>
      <c r="AJ315" s="3"/>
    </row>
    <row r="316">
      <c r="A316" s="3"/>
      <c r="B316" s="3"/>
      <c r="C316" s="3"/>
      <c r="D316" s="3"/>
      <c r="E316" s="3"/>
      <c r="F316" s="3"/>
      <c r="G316" s="3"/>
      <c r="H316" s="3"/>
      <c r="I316" s="3"/>
      <c r="J316" s="3"/>
      <c r="K316" s="3"/>
      <c r="L316" s="3"/>
      <c r="M316" s="3"/>
      <c r="N316" s="3"/>
      <c r="O316" s="3"/>
      <c r="P316" s="3"/>
      <c r="Q316" s="249"/>
      <c r="R316" s="3"/>
      <c r="S316" s="3"/>
      <c r="T316" s="3"/>
      <c r="U316" s="3"/>
      <c r="V316" s="3"/>
      <c r="W316" s="3"/>
      <c r="X316" s="3"/>
      <c r="Y316" s="3"/>
      <c r="Z316" s="3"/>
      <c r="AA316" s="3"/>
      <c r="AB316" s="3"/>
      <c r="AC316" s="3"/>
      <c r="AD316" s="3"/>
      <c r="AE316" s="3"/>
      <c r="AF316" s="3"/>
      <c r="AG316" s="3"/>
      <c r="AH316" s="3"/>
      <c r="AI316" s="3"/>
      <c r="AJ316" s="3"/>
    </row>
    <row r="317">
      <c r="A317" s="3"/>
      <c r="B317" s="3"/>
      <c r="C317" s="3"/>
      <c r="D317" s="3"/>
      <c r="E317" s="3"/>
      <c r="F317" s="3"/>
      <c r="G317" s="3"/>
      <c r="H317" s="3"/>
      <c r="I317" s="3"/>
      <c r="J317" s="3"/>
      <c r="K317" s="3"/>
      <c r="L317" s="3"/>
      <c r="M317" s="3"/>
      <c r="N317" s="3"/>
      <c r="O317" s="3"/>
      <c r="P317" s="3"/>
      <c r="Q317" s="249"/>
      <c r="R317" s="3"/>
      <c r="S317" s="3"/>
      <c r="T317" s="3"/>
      <c r="U317" s="3"/>
      <c r="V317" s="3"/>
      <c r="W317" s="3"/>
      <c r="X317" s="3"/>
      <c r="Y317" s="3"/>
      <c r="Z317" s="3"/>
      <c r="AA317" s="3"/>
      <c r="AB317" s="3"/>
      <c r="AC317" s="3"/>
      <c r="AD317" s="3"/>
      <c r="AE317" s="3"/>
      <c r="AF317" s="3"/>
      <c r="AG317" s="3"/>
      <c r="AH317" s="3"/>
      <c r="AI317" s="3"/>
      <c r="AJ317" s="3"/>
    </row>
    <row r="318">
      <c r="A318" s="3"/>
      <c r="B318" s="3"/>
      <c r="C318" s="3"/>
      <c r="D318" s="3"/>
      <c r="E318" s="3"/>
      <c r="F318" s="3"/>
      <c r="G318" s="3"/>
      <c r="H318" s="3"/>
      <c r="I318" s="3"/>
      <c r="J318" s="3"/>
      <c r="K318" s="3"/>
      <c r="L318" s="3"/>
      <c r="M318" s="3"/>
      <c r="N318" s="3"/>
      <c r="O318" s="3"/>
      <c r="P318" s="3"/>
      <c r="Q318" s="249"/>
      <c r="R318" s="3"/>
      <c r="S318" s="3"/>
      <c r="T318" s="3"/>
      <c r="U318" s="3"/>
      <c r="V318" s="3"/>
      <c r="W318" s="3"/>
      <c r="X318" s="3"/>
      <c r="Y318" s="3"/>
      <c r="Z318" s="3"/>
      <c r="AA318" s="3"/>
      <c r="AB318" s="3"/>
      <c r="AC318" s="3"/>
      <c r="AD318" s="3"/>
      <c r="AE318" s="3"/>
      <c r="AF318" s="3"/>
      <c r="AG318" s="3"/>
      <c r="AH318" s="3"/>
      <c r="AI318" s="3"/>
      <c r="AJ318" s="3"/>
    </row>
    <row r="319">
      <c r="A319" s="3"/>
      <c r="B319" s="3"/>
      <c r="C319" s="3"/>
      <c r="D319" s="3"/>
      <c r="E319" s="3"/>
      <c r="F319" s="3"/>
      <c r="G319" s="3"/>
      <c r="H319" s="3"/>
      <c r="I319" s="3"/>
      <c r="J319" s="3"/>
      <c r="K319" s="3"/>
      <c r="L319" s="3"/>
      <c r="M319" s="3"/>
      <c r="N319" s="3"/>
      <c r="O319" s="3"/>
      <c r="P319" s="3"/>
      <c r="Q319" s="249"/>
      <c r="R319" s="3"/>
      <c r="S319" s="3"/>
      <c r="T319" s="3"/>
      <c r="U319" s="3"/>
      <c r="V319" s="3"/>
      <c r="W319" s="3"/>
      <c r="X319" s="3"/>
      <c r="Y319" s="3"/>
      <c r="Z319" s="3"/>
      <c r="AA319" s="3"/>
      <c r="AB319" s="3"/>
      <c r="AC319" s="3"/>
      <c r="AD319" s="3"/>
      <c r="AE319" s="3"/>
      <c r="AF319" s="3"/>
      <c r="AG319" s="3"/>
      <c r="AH319" s="3"/>
      <c r="AI319" s="3"/>
      <c r="AJ319" s="3"/>
    </row>
    <row r="320">
      <c r="A320" s="3"/>
      <c r="B320" s="3"/>
      <c r="C320" s="3"/>
      <c r="D320" s="3"/>
      <c r="E320" s="3"/>
      <c r="F320" s="3"/>
      <c r="G320" s="3"/>
      <c r="H320" s="3"/>
      <c r="I320" s="3"/>
      <c r="J320" s="3"/>
      <c r="K320" s="3"/>
      <c r="L320" s="3"/>
      <c r="M320" s="3"/>
      <c r="N320" s="3"/>
      <c r="O320" s="3"/>
      <c r="P320" s="3"/>
      <c r="Q320" s="249"/>
      <c r="R320" s="3"/>
      <c r="S320" s="3"/>
      <c r="T320" s="3"/>
      <c r="U320" s="3"/>
      <c r="V320" s="3"/>
      <c r="W320" s="3"/>
      <c r="X320" s="3"/>
      <c r="Y320" s="3"/>
      <c r="Z320" s="3"/>
      <c r="AA320" s="3"/>
      <c r="AB320" s="3"/>
      <c r="AC320" s="3"/>
      <c r="AD320" s="3"/>
      <c r="AE320" s="3"/>
      <c r="AF320" s="3"/>
      <c r="AG320" s="3"/>
      <c r="AH320" s="3"/>
      <c r="AI320" s="3"/>
      <c r="AJ320" s="3"/>
    </row>
    <row r="321">
      <c r="A321" s="3"/>
      <c r="B321" s="3"/>
      <c r="C321" s="3"/>
      <c r="D321" s="3"/>
      <c r="E321" s="3"/>
      <c r="F321" s="3"/>
      <c r="G321" s="3"/>
      <c r="H321" s="3"/>
      <c r="I321" s="3"/>
      <c r="J321" s="3"/>
      <c r="K321" s="3"/>
      <c r="L321" s="3"/>
      <c r="M321" s="3"/>
      <c r="N321" s="3"/>
      <c r="O321" s="3"/>
      <c r="P321" s="3"/>
      <c r="Q321" s="249"/>
      <c r="R321" s="3"/>
      <c r="S321" s="3"/>
      <c r="T321" s="3"/>
      <c r="U321" s="3"/>
      <c r="V321" s="3"/>
      <c r="W321" s="3"/>
      <c r="X321" s="3"/>
      <c r="Y321" s="3"/>
      <c r="Z321" s="3"/>
      <c r="AA321" s="3"/>
      <c r="AB321" s="3"/>
      <c r="AC321" s="3"/>
      <c r="AD321" s="3"/>
      <c r="AE321" s="3"/>
      <c r="AF321" s="3"/>
      <c r="AG321" s="3"/>
      <c r="AH321" s="3"/>
      <c r="AI321" s="3"/>
      <c r="AJ321" s="3"/>
    </row>
    <row r="322">
      <c r="A322" s="3"/>
      <c r="B322" s="3"/>
      <c r="C322" s="3"/>
      <c r="D322" s="3"/>
      <c r="E322" s="3"/>
      <c r="F322" s="3"/>
      <c r="G322" s="3"/>
      <c r="H322" s="3"/>
      <c r="I322" s="3"/>
      <c r="J322" s="3"/>
      <c r="K322" s="3"/>
      <c r="L322" s="3"/>
      <c r="M322" s="3"/>
      <c r="N322" s="3"/>
      <c r="O322" s="3"/>
      <c r="P322" s="3"/>
      <c r="Q322" s="249"/>
      <c r="R322" s="3"/>
      <c r="S322" s="3"/>
      <c r="T322" s="3"/>
      <c r="U322" s="3"/>
      <c r="V322" s="3"/>
      <c r="W322" s="3"/>
      <c r="X322" s="3"/>
      <c r="Y322" s="3"/>
      <c r="Z322" s="3"/>
      <c r="AA322" s="3"/>
      <c r="AB322" s="3"/>
      <c r="AC322" s="3"/>
      <c r="AD322" s="3"/>
      <c r="AE322" s="3"/>
      <c r="AF322" s="3"/>
      <c r="AG322" s="3"/>
      <c r="AH322" s="3"/>
      <c r="AI322" s="3"/>
      <c r="AJ322" s="3"/>
    </row>
    <row r="323">
      <c r="A323" s="3"/>
      <c r="B323" s="3"/>
      <c r="C323" s="3"/>
      <c r="D323" s="3"/>
      <c r="E323" s="3"/>
      <c r="F323" s="3"/>
      <c r="G323" s="3"/>
      <c r="H323" s="3"/>
      <c r="I323" s="3"/>
      <c r="J323" s="3"/>
      <c r="K323" s="3"/>
      <c r="L323" s="3"/>
      <c r="M323" s="3"/>
      <c r="N323" s="3"/>
      <c r="O323" s="3"/>
      <c r="P323" s="3"/>
      <c r="Q323" s="249"/>
      <c r="R323" s="3"/>
      <c r="S323" s="3"/>
      <c r="T323" s="3"/>
      <c r="U323" s="3"/>
      <c r="V323" s="3"/>
      <c r="W323" s="3"/>
      <c r="X323" s="3"/>
      <c r="Y323" s="3"/>
      <c r="Z323" s="3"/>
      <c r="AA323" s="3"/>
      <c r="AB323" s="3"/>
      <c r="AC323" s="3"/>
      <c r="AD323" s="3"/>
      <c r="AE323" s="3"/>
      <c r="AF323" s="3"/>
      <c r="AG323" s="3"/>
      <c r="AH323" s="3"/>
      <c r="AI323" s="3"/>
      <c r="AJ323" s="3"/>
    </row>
    <row r="324">
      <c r="A324" s="3"/>
      <c r="B324" s="3"/>
      <c r="C324" s="3"/>
      <c r="D324" s="3"/>
      <c r="E324" s="3"/>
      <c r="F324" s="3"/>
      <c r="G324" s="3"/>
      <c r="H324" s="3"/>
      <c r="I324" s="3"/>
      <c r="J324" s="3"/>
      <c r="K324" s="3"/>
      <c r="L324" s="3"/>
      <c r="M324" s="3"/>
      <c r="N324" s="3"/>
      <c r="O324" s="3"/>
      <c r="P324" s="3"/>
      <c r="Q324" s="249"/>
      <c r="R324" s="3"/>
      <c r="S324" s="3"/>
      <c r="T324" s="3"/>
      <c r="U324" s="3"/>
      <c r="V324" s="3"/>
      <c r="W324" s="3"/>
      <c r="X324" s="3"/>
      <c r="Y324" s="3"/>
      <c r="Z324" s="3"/>
      <c r="AA324" s="3"/>
      <c r="AB324" s="3"/>
      <c r="AC324" s="3"/>
      <c r="AD324" s="3"/>
      <c r="AE324" s="3"/>
      <c r="AF324" s="3"/>
      <c r="AG324" s="3"/>
      <c r="AH324" s="3"/>
      <c r="AI324" s="3"/>
      <c r="AJ324" s="3"/>
    </row>
    <row r="325">
      <c r="A325" s="3"/>
      <c r="B325" s="3"/>
      <c r="C325" s="3"/>
      <c r="D325" s="3"/>
      <c r="E325" s="3"/>
      <c r="F325" s="3"/>
      <c r="G325" s="3"/>
      <c r="H325" s="3"/>
      <c r="I325" s="3"/>
      <c r="J325" s="3"/>
      <c r="K325" s="3"/>
      <c r="L325" s="3"/>
      <c r="M325" s="3"/>
      <c r="N325" s="3"/>
      <c r="O325" s="3"/>
      <c r="P325" s="3"/>
      <c r="Q325" s="249"/>
      <c r="R325" s="3"/>
      <c r="S325" s="3"/>
      <c r="T325" s="3"/>
      <c r="U325" s="3"/>
      <c r="V325" s="3"/>
      <c r="W325" s="3"/>
      <c r="X325" s="3"/>
      <c r="Y325" s="3"/>
      <c r="Z325" s="3"/>
      <c r="AA325" s="3"/>
      <c r="AB325" s="3"/>
      <c r="AC325" s="3"/>
      <c r="AD325" s="3"/>
      <c r="AE325" s="3"/>
      <c r="AF325" s="3"/>
      <c r="AG325" s="3"/>
      <c r="AH325" s="3"/>
      <c r="AI325" s="3"/>
      <c r="AJ325" s="3"/>
    </row>
    <row r="326">
      <c r="A326" s="3"/>
      <c r="B326" s="3"/>
      <c r="C326" s="3"/>
      <c r="D326" s="3"/>
      <c r="E326" s="3"/>
      <c r="F326" s="3"/>
      <c r="G326" s="3"/>
      <c r="H326" s="3"/>
      <c r="I326" s="3"/>
      <c r="J326" s="3"/>
      <c r="K326" s="3"/>
      <c r="L326" s="3"/>
      <c r="M326" s="3"/>
      <c r="N326" s="3"/>
      <c r="O326" s="3"/>
      <c r="P326" s="3"/>
      <c r="Q326" s="249"/>
      <c r="R326" s="3"/>
      <c r="S326" s="3"/>
      <c r="T326" s="3"/>
      <c r="U326" s="3"/>
      <c r="V326" s="3"/>
      <c r="W326" s="3"/>
      <c r="X326" s="3"/>
      <c r="Y326" s="3"/>
      <c r="Z326" s="3"/>
      <c r="AA326" s="3"/>
      <c r="AB326" s="3"/>
      <c r="AC326" s="3"/>
      <c r="AD326" s="3"/>
      <c r="AE326" s="3"/>
      <c r="AF326" s="3"/>
      <c r="AG326" s="3"/>
      <c r="AH326" s="3"/>
      <c r="AI326" s="3"/>
      <c r="AJ326" s="3"/>
    </row>
    <row r="327">
      <c r="A327" s="3"/>
      <c r="B327" s="3"/>
      <c r="C327" s="3"/>
      <c r="D327" s="3"/>
      <c r="E327" s="3"/>
      <c r="F327" s="3"/>
      <c r="G327" s="3"/>
      <c r="H327" s="3"/>
      <c r="I327" s="3"/>
      <c r="J327" s="3"/>
      <c r="K327" s="3"/>
      <c r="L327" s="3"/>
      <c r="M327" s="3"/>
      <c r="N327" s="3"/>
      <c r="O327" s="3"/>
      <c r="P327" s="3"/>
      <c r="Q327" s="249"/>
      <c r="R327" s="3"/>
      <c r="S327" s="3"/>
      <c r="T327" s="3"/>
      <c r="U327" s="3"/>
      <c r="V327" s="3"/>
      <c r="W327" s="3"/>
      <c r="X327" s="3"/>
      <c r="Y327" s="3"/>
      <c r="Z327" s="3"/>
      <c r="AA327" s="3"/>
      <c r="AB327" s="3"/>
      <c r="AC327" s="3"/>
      <c r="AD327" s="3"/>
      <c r="AE327" s="3"/>
      <c r="AF327" s="3"/>
      <c r="AG327" s="3"/>
      <c r="AH327" s="3"/>
      <c r="AI327" s="3"/>
      <c r="AJ327" s="3"/>
    </row>
    <row r="328">
      <c r="A328" s="3"/>
      <c r="B328" s="3"/>
      <c r="C328" s="3"/>
      <c r="D328" s="3"/>
      <c r="E328" s="3"/>
      <c r="F328" s="3"/>
      <c r="G328" s="3"/>
      <c r="H328" s="3"/>
      <c r="I328" s="3"/>
      <c r="J328" s="3"/>
      <c r="K328" s="3"/>
      <c r="L328" s="3"/>
      <c r="M328" s="3"/>
      <c r="N328" s="3"/>
      <c r="O328" s="3"/>
      <c r="P328" s="3"/>
      <c r="Q328" s="249"/>
      <c r="R328" s="3"/>
      <c r="S328" s="3"/>
      <c r="T328" s="3"/>
      <c r="U328" s="3"/>
      <c r="V328" s="3"/>
      <c r="W328" s="3"/>
      <c r="X328" s="3"/>
      <c r="Y328" s="3"/>
      <c r="Z328" s="3"/>
      <c r="AA328" s="3"/>
      <c r="AB328" s="3"/>
      <c r="AC328" s="3"/>
      <c r="AD328" s="3"/>
      <c r="AE328" s="3"/>
      <c r="AF328" s="3"/>
      <c r="AG328" s="3"/>
      <c r="AH328" s="3"/>
      <c r="AI328" s="3"/>
      <c r="AJ328" s="3"/>
    </row>
    <row r="329">
      <c r="A329" s="3"/>
      <c r="B329" s="3"/>
      <c r="C329" s="3"/>
      <c r="D329" s="3"/>
      <c r="E329" s="3"/>
      <c r="F329" s="3"/>
      <c r="G329" s="3"/>
      <c r="H329" s="3"/>
      <c r="I329" s="3"/>
      <c r="J329" s="3"/>
      <c r="K329" s="3"/>
      <c r="L329" s="3"/>
      <c r="M329" s="3"/>
      <c r="N329" s="3"/>
      <c r="O329" s="3"/>
      <c r="P329" s="3"/>
      <c r="Q329" s="249"/>
      <c r="R329" s="3"/>
      <c r="S329" s="3"/>
      <c r="T329" s="3"/>
      <c r="U329" s="3"/>
      <c r="V329" s="3"/>
      <c r="W329" s="3"/>
      <c r="X329" s="3"/>
      <c r="Y329" s="3"/>
      <c r="Z329" s="3"/>
      <c r="AA329" s="3"/>
      <c r="AB329" s="3"/>
      <c r="AC329" s="3"/>
      <c r="AD329" s="3"/>
      <c r="AE329" s="3"/>
      <c r="AF329" s="3"/>
      <c r="AG329" s="3"/>
      <c r="AH329" s="3"/>
      <c r="AI329" s="3"/>
      <c r="AJ329" s="3"/>
    </row>
    <row r="330">
      <c r="A330" s="3"/>
      <c r="B330" s="3"/>
      <c r="C330" s="3"/>
      <c r="D330" s="3"/>
      <c r="E330" s="3"/>
      <c r="F330" s="3"/>
      <c r="G330" s="3"/>
      <c r="H330" s="3"/>
      <c r="I330" s="3"/>
      <c r="J330" s="3"/>
      <c r="K330" s="3"/>
      <c r="L330" s="3"/>
      <c r="M330" s="3"/>
      <c r="N330" s="3"/>
      <c r="O330" s="3"/>
      <c r="P330" s="3"/>
      <c r="Q330" s="249"/>
      <c r="R330" s="3"/>
      <c r="S330" s="3"/>
      <c r="T330" s="3"/>
      <c r="U330" s="3"/>
      <c r="V330" s="3"/>
      <c r="W330" s="3"/>
      <c r="X330" s="3"/>
      <c r="Y330" s="3"/>
      <c r="Z330" s="3"/>
      <c r="AA330" s="3"/>
      <c r="AB330" s="3"/>
      <c r="AC330" s="3"/>
      <c r="AD330" s="3"/>
      <c r="AE330" s="3"/>
      <c r="AF330" s="3"/>
      <c r="AG330" s="3"/>
      <c r="AH330" s="3"/>
      <c r="AI330" s="3"/>
      <c r="AJ330" s="3"/>
    </row>
    <row r="331">
      <c r="A331" s="3"/>
      <c r="B331" s="3"/>
      <c r="C331" s="3"/>
      <c r="D331" s="3"/>
      <c r="E331" s="3"/>
      <c r="F331" s="3"/>
      <c r="G331" s="3"/>
      <c r="H331" s="3"/>
      <c r="I331" s="3"/>
      <c r="J331" s="3"/>
      <c r="K331" s="3"/>
      <c r="L331" s="3"/>
      <c r="M331" s="3"/>
      <c r="N331" s="3"/>
      <c r="O331" s="3"/>
      <c r="P331" s="3"/>
      <c r="Q331" s="249"/>
      <c r="R331" s="3"/>
      <c r="S331" s="3"/>
      <c r="T331" s="3"/>
      <c r="U331" s="3"/>
      <c r="V331" s="3"/>
      <c r="W331" s="3"/>
      <c r="X331" s="3"/>
      <c r="Y331" s="3"/>
      <c r="Z331" s="3"/>
      <c r="AA331" s="3"/>
      <c r="AB331" s="3"/>
      <c r="AC331" s="3"/>
      <c r="AD331" s="3"/>
      <c r="AE331" s="3"/>
      <c r="AF331" s="3"/>
      <c r="AG331" s="3"/>
      <c r="AH331" s="3"/>
      <c r="AI331" s="3"/>
      <c r="AJ331" s="3"/>
    </row>
    <row r="332">
      <c r="A332" s="3"/>
      <c r="B332" s="3"/>
      <c r="C332" s="3"/>
      <c r="D332" s="3"/>
      <c r="E332" s="3"/>
      <c r="F332" s="3"/>
      <c r="G332" s="3"/>
      <c r="H332" s="3"/>
      <c r="I332" s="3"/>
      <c r="J332" s="3"/>
      <c r="K332" s="3"/>
      <c r="L332" s="3"/>
      <c r="M332" s="3"/>
      <c r="N332" s="3"/>
      <c r="O332" s="3"/>
      <c r="P332" s="3"/>
      <c r="Q332" s="249"/>
      <c r="R332" s="3"/>
      <c r="S332" s="3"/>
      <c r="T332" s="3"/>
      <c r="U332" s="3"/>
      <c r="V332" s="3"/>
      <c r="W332" s="3"/>
      <c r="X332" s="3"/>
      <c r="Y332" s="3"/>
      <c r="Z332" s="3"/>
      <c r="AA332" s="3"/>
      <c r="AB332" s="3"/>
      <c r="AC332" s="3"/>
      <c r="AD332" s="3"/>
      <c r="AE332" s="3"/>
      <c r="AF332" s="3"/>
      <c r="AG332" s="3"/>
      <c r="AH332" s="3"/>
      <c r="AI332" s="3"/>
      <c r="AJ332" s="3"/>
    </row>
    <row r="333">
      <c r="A333" s="3"/>
      <c r="B333" s="3"/>
      <c r="C333" s="3"/>
      <c r="D333" s="3"/>
      <c r="E333" s="3"/>
      <c r="F333" s="3"/>
      <c r="G333" s="3"/>
      <c r="H333" s="3"/>
      <c r="I333" s="3"/>
      <c r="J333" s="3"/>
      <c r="K333" s="3"/>
      <c r="L333" s="3"/>
      <c r="M333" s="3"/>
      <c r="N333" s="3"/>
      <c r="O333" s="3"/>
      <c r="P333" s="3"/>
      <c r="Q333" s="249"/>
      <c r="R333" s="3"/>
      <c r="S333" s="3"/>
      <c r="T333" s="3"/>
      <c r="U333" s="3"/>
      <c r="V333" s="3"/>
      <c r="W333" s="3"/>
      <c r="X333" s="3"/>
      <c r="Y333" s="3"/>
      <c r="Z333" s="3"/>
      <c r="AA333" s="3"/>
      <c r="AB333" s="3"/>
      <c r="AC333" s="3"/>
      <c r="AD333" s="3"/>
      <c r="AE333" s="3"/>
      <c r="AF333" s="3"/>
      <c r="AG333" s="3"/>
      <c r="AH333" s="3"/>
      <c r="AI333" s="3"/>
      <c r="AJ333" s="3"/>
    </row>
    <row r="334">
      <c r="A334" s="3"/>
      <c r="B334" s="3"/>
      <c r="C334" s="3"/>
      <c r="D334" s="3"/>
      <c r="E334" s="3"/>
      <c r="F334" s="3"/>
      <c r="G334" s="3"/>
      <c r="H334" s="3"/>
      <c r="I334" s="3"/>
      <c r="J334" s="3"/>
      <c r="K334" s="3"/>
      <c r="L334" s="3"/>
      <c r="M334" s="3"/>
      <c r="N334" s="3"/>
      <c r="O334" s="3"/>
      <c r="P334" s="3"/>
      <c r="Q334" s="249"/>
      <c r="R334" s="3"/>
      <c r="S334" s="3"/>
      <c r="T334" s="3"/>
      <c r="U334" s="3"/>
      <c r="V334" s="3"/>
      <c r="W334" s="3"/>
      <c r="X334" s="3"/>
      <c r="Y334" s="3"/>
      <c r="Z334" s="3"/>
      <c r="AA334" s="3"/>
      <c r="AB334" s="3"/>
      <c r="AC334" s="3"/>
      <c r="AD334" s="3"/>
      <c r="AE334" s="3"/>
      <c r="AF334" s="3"/>
      <c r="AG334" s="3"/>
      <c r="AH334" s="3"/>
      <c r="AI334" s="3"/>
      <c r="AJ334" s="3"/>
    </row>
    <row r="335">
      <c r="A335" s="3"/>
      <c r="B335" s="3"/>
      <c r="C335" s="3"/>
      <c r="D335" s="3"/>
      <c r="E335" s="3"/>
      <c r="F335" s="3"/>
      <c r="G335" s="3"/>
      <c r="H335" s="3"/>
      <c r="I335" s="3"/>
      <c r="J335" s="3"/>
      <c r="K335" s="3"/>
      <c r="L335" s="3"/>
      <c r="M335" s="3"/>
      <c r="N335" s="3"/>
      <c r="O335" s="3"/>
      <c r="P335" s="3"/>
      <c r="Q335" s="249"/>
      <c r="R335" s="3"/>
      <c r="S335" s="3"/>
      <c r="T335" s="3"/>
      <c r="U335" s="3"/>
      <c r="V335" s="3"/>
      <c r="W335" s="3"/>
      <c r="X335" s="3"/>
      <c r="Y335" s="3"/>
      <c r="Z335" s="3"/>
      <c r="AA335" s="3"/>
      <c r="AB335" s="3"/>
      <c r="AC335" s="3"/>
      <c r="AD335" s="3"/>
      <c r="AE335" s="3"/>
      <c r="AF335" s="3"/>
      <c r="AG335" s="3"/>
      <c r="AH335" s="3"/>
      <c r="AI335" s="3"/>
      <c r="AJ335" s="3"/>
    </row>
    <row r="336">
      <c r="A336" s="3"/>
      <c r="B336" s="3"/>
      <c r="C336" s="3"/>
      <c r="D336" s="3"/>
      <c r="E336" s="3"/>
      <c r="F336" s="3"/>
      <c r="G336" s="3"/>
      <c r="H336" s="3"/>
      <c r="I336" s="3"/>
      <c r="J336" s="3"/>
      <c r="K336" s="3"/>
      <c r="L336" s="3"/>
      <c r="M336" s="3"/>
      <c r="N336" s="3"/>
      <c r="O336" s="3"/>
      <c r="P336" s="3"/>
      <c r="Q336" s="249"/>
      <c r="R336" s="3"/>
      <c r="S336" s="3"/>
      <c r="T336" s="3"/>
      <c r="U336" s="3"/>
      <c r="V336" s="3"/>
      <c r="W336" s="3"/>
      <c r="X336" s="3"/>
      <c r="Y336" s="3"/>
      <c r="Z336" s="3"/>
      <c r="AA336" s="3"/>
      <c r="AB336" s="3"/>
      <c r="AC336" s="3"/>
      <c r="AD336" s="3"/>
      <c r="AE336" s="3"/>
      <c r="AF336" s="3"/>
      <c r="AG336" s="3"/>
      <c r="AH336" s="3"/>
      <c r="AI336" s="3"/>
      <c r="AJ336" s="3"/>
    </row>
    <row r="337">
      <c r="A337" s="3"/>
      <c r="B337" s="3"/>
      <c r="C337" s="3"/>
      <c r="D337" s="3"/>
      <c r="E337" s="3"/>
      <c r="F337" s="3"/>
      <c r="G337" s="3"/>
      <c r="H337" s="3"/>
      <c r="I337" s="3"/>
      <c r="J337" s="3"/>
      <c r="K337" s="3"/>
      <c r="L337" s="3"/>
      <c r="M337" s="3"/>
      <c r="N337" s="3"/>
      <c r="O337" s="3"/>
      <c r="P337" s="3"/>
      <c r="Q337" s="249"/>
      <c r="R337" s="3"/>
      <c r="S337" s="3"/>
      <c r="T337" s="3"/>
      <c r="U337" s="3"/>
      <c r="V337" s="3"/>
      <c r="W337" s="3"/>
      <c r="X337" s="3"/>
      <c r="Y337" s="3"/>
      <c r="Z337" s="3"/>
      <c r="AA337" s="3"/>
      <c r="AB337" s="3"/>
      <c r="AC337" s="3"/>
      <c r="AD337" s="3"/>
      <c r="AE337" s="3"/>
      <c r="AF337" s="3"/>
      <c r="AG337" s="3"/>
      <c r="AH337" s="3"/>
      <c r="AI337" s="3"/>
      <c r="AJ337" s="3"/>
    </row>
    <row r="338">
      <c r="A338" s="3"/>
      <c r="B338" s="3"/>
      <c r="C338" s="3"/>
      <c r="D338" s="3"/>
      <c r="E338" s="3"/>
      <c r="F338" s="3"/>
      <c r="G338" s="3"/>
      <c r="H338" s="3"/>
      <c r="I338" s="3"/>
      <c r="J338" s="3"/>
      <c r="K338" s="3"/>
      <c r="L338" s="3"/>
      <c r="M338" s="3"/>
      <c r="N338" s="3"/>
      <c r="O338" s="3"/>
      <c r="P338" s="3"/>
      <c r="Q338" s="249"/>
      <c r="R338" s="3"/>
      <c r="S338" s="3"/>
      <c r="T338" s="3"/>
      <c r="U338" s="3"/>
      <c r="V338" s="3"/>
      <c r="W338" s="3"/>
      <c r="X338" s="3"/>
      <c r="Y338" s="3"/>
      <c r="Z338" s="3"/>
      <c r="AA338" s="3"/>
      <c r="AB338" s="3"/>
      <c r="AC338" s="3"/>
      <c r="AD338" s="3"/>
      <c r="AE338" s="3"/>
      <c r="AF338" s="3"/>
      <c r="AG338" s="3"/>
      <c r="AH338" s="3"/>
      <c r="AI338" s="3"/>
      <c r="AJ338" s="3"/>
    </row>
    <row r="339">
      <c r="A339" s="3"/>
      <c r="B339" s="3"/>
      <c r="C339" s="3"/>
      <c r="D339" s="3"/>
      <c r="E339" s="3"/>
      <c r="F339" s="3"/>
      <c r="G339" s="3"/>
      <c r="H339" s="3"/>
      <c r="I339" s="3"/>
      <c r="J339" s="3"/>
      <c r="K339" s="3"/>
      <c r="L339" s="3"/>
      <c r="M339" s="3"/>
      <c r="N339" s="3"/>
      <c r="O339" s="3"/>
      <c r="P339" s="3"/>
      <c r="Q339" s="249"/>
      <c r="R339" s="3"/>
      <c r="S339" s="3"/>
      <c r="T339" s="3"/>
      <c r="U339" s="3"/>
      <c r="V339" s="3"/>
      <c r="W339" s="3"/>
      <c r="X339" s="3"/>
      <c r="Y339" s="3"/>
      <c r="Z339" s="3"/>
      <c r="AA339" s="3"/>
      <c r="AB339" s="3"/>
      <c r="AC339" s="3"/>
      <c r="AD339" s="3"/>
      <c r="AE339" s="3"/>
      <c r="AF339" s="3"/>
      <c r="AG339" s="3"/>
      <c r="AH339" s="3"/>
      <c r="AI339" s="3"/>
      <c r="AJ339" s="3"/>
    </row>
    <row r="340">
      <c r="A340" s="3"/>
      <c r="B340" s="3"/>
      <c r="C340" s="3"/>
      <c r="D340" s="3"/>
      <c r="E340" s="3"/>
      <c r="F340" s="3"/>
      <c r="G340" s="3"/>
      <c r="H340" s="3"/>
      <c r="I340" s="3"/>
      <c r="J340" s="3"/>
      <c r="K340" s="3"/>
      <c r="L340" s="3"/>
      <c r="M340" s="3"/>
      <c r="N340" s="3"/>
      <c r="O340" s="3"/>
      <c r="P340" s="3"/>
      <c r="Q340" s="249"/>
      <c r="R340" s="3"/>
      <c r="S340" s="3"/>
      <c r="T340" s="3"/>
      <c r="U340" s="3"/>
      <c r="V340" s="3"/>
      <c r="W340" s="3"/>
      <c r="X340" s="3"/>
      <c r="Y340" s="3"/>
      <c r="Z340" s="3"/>
      <c r="AA340" s="3"/>
      <c r="AB340" s="3"/>
      <c r="AC340" s="3"/>
      <c r="AD340" s="3"/>
      <c r="AE340" s="3"/>
      <c r="AF340" s="3"/>
      <c r="AG340" s="3"/>
      <c r="AH340" s="3"/>
      <c r="AI340" s="3"/>
      <c r="AJ340" s="3"/>
    </row>
    <row r="341">
      <c r="A341" s="3"/>
      <c r="B341" s="3"/>
      <c r="C341" s="3"/>
      <c r="D341" s="3"/>
      <c r="E341" s="3"/>
      <c r="F341" s="3"/>
      <c r="G341" s="3"/>
      <c r="H341" s="3"/>
      <c r="I341" s="3"/>
      <c r="J341" s="3"/>
      <c r="K341" s="3"/>
      <c r="L341" s="3"/>
      <c r="M341" s="3"/>
      <c r="N341" s="3"/>
      <c r="O341" s="3"/>
      <c r="P341" s="3"/>
      <c r="Q341" s="249"/>
      <c r="R341" s="3"/>
      <c r="S341" s="3"/>
      <c r="T341" s="3"/>
      <c r="U341" s="3"/>
      <c r="V341" s="3"/>
      <c r="W341" s="3"/>
      <c r="X341" s="3"/>
      <c r="Y341" s="3"/>
      <c r="Z341" s="3"/>
      <c r="AA341" s="3"/>
      <c r="AB341" s="3"/>
      <c r="AC341" s="3"/>
      <c r="AD341" s="3"/>
      <c r="AE341" s="3"/>
      <c r="AF341" s="3"/>
      <c r="AG341" s="3"/>
      <c r="AH341" s="3"/>
      <c r="AI341" s="3"/>
      <c r="AJ341" s="3"/>
    </row>
    <row r="342">
      <c r="A342" s="3"/>
      <c r="B342" s="3"/>
      <c r="C342" s="3"/>
      <c r="D342" s="3"/>
      <c r="E342" s="3"/>
      <c r="F342" s="3"/>
      <c r="G342" s="3"/>
      <c r="H342" s="3"/>
      <c r="I342" s="3"/>
      <c r="J342" s="3"/>
      <c r="K342" s="3"/>
      <c r="L342" s="3"/>
      <c r="M342" s="3"/>
      <c r="N342" s="3"/>
      <c r="O342" s="3"/>
      <c r="P342" s="3"/>
      <c r="Q342" s="249"/>
      <c r="R342" s="3"/>
      <c r="S342" s="3"/>
      <c r="T342" s="3"/>
      <c r="U342" s="3"/>
      <c r="V342" s="3"/>
      <c r="W342" s="3"/>
      <c r="X342" s="3"/>
      <c r="Y342" s="3"/>
      <c r="Z342" s="3"/>
      <c r="AA342" s="3"/>
      <c r="AB342" s="3"/>
      <c r="AC342" s="3"/>
      <c r="AD342" s="3"/>
      <c r="AE342" s="3"/>
      <c r="AF342" s="3"/>
      <c r="AG342" s="3"/>
      <c r="AH342" s="3"/>
      <c r="AI342" s="3"/>
      <c r="AJ342" s="3"/>
    </row>
    <row r="343">
      <c r="A343" s="3"/>
      <c r="B343" s="3"/>
      <c r="C343" s="3"/>
      <c r="D343" s="3"/>
      <c r="E343" s="3"/>
      <c r="F343" s="3"/>
      <c r="G343" s="3"/>
      <c r="H343" s="3"/>
      <c r="I343" s="3"/>
      <c r="J343" s="3"/>
      <c r="K343" s="3"/>
      <c r="L343" s="3"/>
      <c r="M343" s="3"/>
      <c r="N343" s="3"/>
      <c r="O343" s="3"/>
      <c r="P343" s="3"/>
      <c r="Q343" s="249"/>
      <c r="R343" s="3"/>
      <c r="S343" s="3"/>
      <c r="T343" s="3"/>
      <c r="U343" s="3"/>
      <c r="V343" s="3"/>
      <c r="W343" s="3"/>
      <c r="X343" s="3"/>
      <c r="Y343" s="3"/>
      <c r="Z343" s="3"/>
      <c r="AA343" s="3"/>
      <c r="AB343" s="3"/>
      <c r="AC343" s="3"/>
      <c r="AD343" s="3"/>
      <c r="AE343" s="3"/>
      <c r="AF343" s="3"/>
      <c r="AG343" s="3"/>
      <c r="AH343" s="3"/>
      <c r="AI343" s="3"/>
      <c r="AJ343" s="3"/>
    </row>
    <row r="344">
      <c r="A344" s="3"/>
      <c r="B344" s="3"/>
      <c r="C344" s="3"/>
      <c r="D344" s="3"/>
      <c r="E344" s="3"/>
      <c r="F344" s="3"/>
      <c r="G344" s="3"/>
      <c r="H344" s="3"/>
      <c r="I344" s="3"/>
      <c r="J344" s="3"/>
      <c r="K344" s="3"/>
      <c r="L344" s="3"/>
      <c r="M344" s="3"/>
      <c r="N344" s="3"/>
      <c r="O344" s="3"/>
      <c r="P344" s="3"/>
      <c r="Q344" s="249"/>
      <c r="R344" s="3"/>
      <c r="S344" s="3"/>
      <c r="T344" s="3"/>
      <c r="U344" s="3"/>
      <c r="V344" s="3"/>
      <c r="W344" s="3"/>
      <c r="X344" s="3"/>
      <c r="Y344" s="3"/>
      <c r="Z344" s="3"/>
      <c r="AA344" s="3"/>
      <c r="AB344" s="3"/>
      <c r="AC344" s="3"/>
      <c r="AD344" s="3"/>
      <c r="AE344" s="3"/>
      <c r="AF344" s="3"/>
      <c r="AG344" s="3"/>
      <c r="AH344" s="3"/>
      <c r="AI344" s="3"/>
      <c r="AJ344" s="3"/>
    </row>
    <row r="345">
      <c r="A345" s="3"/>
      <c r="B345" s="3"/>
      <c r="C345" s="3"/>
      <c r="D345" s="3"/>
      <c r="E345" s="3"/>
      <c r="F345" s="3"/>
      <c r="G345" s="3"/>
      <c r="H345" s="3"/>
      <c r="I345" s="3"/>
      <c r="J345" s="3"/>
      <c r="K345" s="3"/>
      <c r="L345" s="3"/>
      <c r="M345" s="3"/>
      <c r="N345" s="3"/>
      <c r="O345" s="3"/>
      <c r="P345" s="3"/>
      <c r="Q345" s="249"/>
      <c r="R345" s="3"/>
      <c r="S345" s="3"/>
      <c r="T345" s="3"/>
      <c r="U345" s="3"/>
      <c r="V345" s="3"/>
      <c r="W345" s="3"/>
      <c r="X345" s="3"/>
      <c r="Y345" s="3"/>
      <c r="Z345" s="3"/>
      <c r="AA345" s="3"/>
      <c r="AB345" s="3"/>
      <c r="AC345" s="3"/>
      <c r="AD345" s="3"/>
      <c r="AE345" s="3"/>
      <c r="AF345" s="3"/>
      <c r="AG345" s="3"/>
      <c r="AH345" s="3"/>
      <c r="AI345" s="3"/>
      <c r="AJ345" s="3"/>
    </row>
    <row r="346">
      <c r="A346" s="3"/>
      <c r="B346" s="3"/>
      <c r="C346" s="3"/>
      <c r="D346" s="3"/>
      <c r="E346" s="3"/>
      <c r="F346" s="3"/>
      <c r="G346" s="3"/>
      <c r="H346" s="3"/>
      <c r="I346" s="3"/>
      <c r="J346" s="3"/>
      <c r="K346" s="3"/>
      <c r="L346" s="3"/>
      <c r="M346" s="3"/>
      <c r="N346" s="3"/>
      <c r="O346" s="3"/>
      <c r="P346" s="3"/>
      <c r="Q346" s="249"/>
      <c r="R346" s="3"/>
      <c r="S346" s="3"/>
      <c r="T346" s="3"/>
      <c r="U346" s="3"/>
      <c r="V346" s="3"/>
      <c r="W346" s="3"/>
      <c r="X346" s="3"/>
      <c r="Y346" s="3"/>
      <c r="Z346" s="3"/>
      <c r="AA346" s="3"/>
      <c r="AB346" s="3"/>
      <c r="AC346" s="3"/>
      <c r="AD346" s="3"/>
      <c r="AE346" s="3"/>
      <c r="AF346" s="3"/>
      <c r="AG346" s="3"/>
      <c r="AH346" s="3"/>
      <c r="AI346" s="3"/>
      <c r="AJ346" s="3"/>
    </row>
    <row r="347">
      <c r="A347" s="3"/>
      <c r="B347" s="3"/>
      <c r="C347" s="3"/>
      <c r="D347" s="3"/>
      <c r="E347" s="3"/>
      <c r="F347" s="3"/>
      <c r="G347" s="3"/>
      <c r="H347" s="3"/>
      <c r="I347" s="3"/>
      <c r="J347" s="3"/>
      <c r="K347" s="3"/>
      <c r="L347" s="3"/>
      <c r="M347" s="3"/>
      <c r="N347" s="3"/>
      <c r="O347" s="3"/>
      <c r="P347" s="3"/>
      <c r="Q347" s="249"/>
      <c r="R347" s="3"/>
      <c r="S347" s="3"/>
      <c r="T347" s="3"/>
      <c r="U347" s="3"/>
      <c r="V347" s="3"/>
      <c r="W347" s="3"/>
      <c r="X347" s="3"/>
      <c r="Y347" s="3"/>
      <c r="Z347" s="3"/>
      <c r="AA347" s="3"/>
      <c r="AB347" s="3"/>
      <c r="AC347" s="3"/>
      <c r="AD347" s="3"/>
      <c r="AE347" s="3"/>
      <c r="AF347" s="3"/>
      <c r="AG347" s="3"/>
      <c r="AH347" s="3"/>
      <c r="AI347" s="3"/>
      <c r="AJ347" s="3"/>
    </row>
    <row r="348">
      <c r="A348" s="3"/>
      <c r="B348" s="3"/>
      <c r="C348" s="3"/>
      <c r="D348" s="3"/>
      <c r="E348" s="3"/>
      <c r="F348" s="3"/>
      <c r="G348" s="3"/>
      <c r="H348" s="3"/>
      <c r="I348" s="3"/>
      <c r="J348" s="3"/>
      <c r="K348" s="3"/>
      <c r="L348" s="3"/>
      <c r="M348" s="3"/>
      <c r="N348" s="3"/>
      <c r="O348" s="3"/>
      <c r="P348" s="3"/>
      <c r="Q348" s="249"/>
      <c r="R348" s="3"/>
      <c r="S348" s="3"/>
      <c r="T348" s="3"/>
      <c r="U348" s="3"/>
      <c r="V348" s="3"/>
      <c r="W348" s="3"/>
      <c r="X348" s="3"/>
      <c r="Y348" s="3"/>
      <c r="Z348" s="3"/>
      <c r="AA348" s="3"/>
      <c r="AB348" s="3"/>
      <c r="AC348" s="3"/>
      <c r="AD348" s="3"/>
      <c r="AE348" s="3"/>
      <c r="AF348" s="3"/>
      <c r="AG348" s="3"/>
      <c r="AH348" s="3"/>
      <c r="AI348" s="3"/>
      <c r="AJ348" s="3"/>
    </row>
    <row r="349">
      <c r="A349" s="3"/>
      <c r="B349" s="3"/>
      <c r="C349" s="3"/>
      <c r="D349" s="3"/>
      <c r="E349" s="3"/>
      <c r="F349" s="3"/>
      <c r="G349" s="3"/>
      <c r="H349" s="3"/>
      <c r="I349" s="3"/>
      <c r="J349" s="3"/>
      <c r="K349" s="3"/>
      <c r="L349" s="3"/>
      <c r="M349" s="3"/>
      <c r="N349" s="3"/>
      <c r="O349" s="3"/>
      <c r="P349" s="3"/>
      <c r="Q349" s="249"/>
      <c r="R349" s="3"/>
      <c r="S349" s="3"/>
      <c r="T349" s="3"/>
      <c r="U349" s="3"/>
      <c r="V349" s="3"/>
      <c r="W349" s="3"/>
      <c r="X349" s="3"/>
      <c r="Y349" s="3"/>
      <c r="Z349" s="3"/>
      <c r="AA349" s="3"/>
      <c r="AB349" s="3"/>
      <c r="AC349" s="3"/>
      <c r="AD349" s="3"/>
      <c r="AE349" s="3"/>
      <c r="AF349" s="3"/>
      <c r="AG349" s="3"/>
      <c r="AH349" s="3"/>
      <c r="AI349" s="3"/>
      <c r="AJ349" s="3"/>
    </row>
    <row r="350">
      <c r="A350" s="3"/>
      <c r="B350" s="3"/>
      <c r="C350" s="3"/>
      <c r="D350" s="3"/>
      <c r="E350" s="3"/>
      <c r="F350" s="3"/>
      <c r="G350" s="3"/>
      <c r="H350" s="3"/>
      <c r="I350" s="3"/>
      <c r="J350" s="3"/>
      <c r="K350" s="3"/>
      <c r="L350" s="3"/>
      <c r="M350" s="3"/>
      <c r="N350" s="3"/>
      <c r="O350" s="3"/>
      <c r="P350" s="3"/>
      <c r="Q350" s="249"/>
      <c r="R350" s="3"/>
      <c r="S350" s="3"/>
      <c r="T350" s="3"/>
      <c r="U350" s="3"/>
      <c r="V350" s="3"/>
      <c r="W350" s="3"/>
      <c r="X350" s="3"/>
      <c r="Y350" s="3"/>
      <c r="Z350" s="3"/>
      <c r="AA350" s="3"/>
      <c r="AB350" s="3"/>
      <c r="AC350" s="3"/>
      <c r="AD350" s="3"/>
      <c r="AE350" s="3"/>
      <c r="AF350" s="3"/>
      <c r="AG350" s="3"/>
      <c r="AH350" s="3"/>
      <c r="AI350" s="3"/>
      <c r="AJ350" s="3"/>
    </row>
    <row r="351">
      <c r="A351" s="3"/>
      <c r="B351" s="3"/>
      <c r="C351" s="3"/>
      <c r="D351" s="3"/>
      <c r="E351" s="3"/>
      <c r="F351" s="3"/>
      <c r="G351" s="3"/>
      <c r="H351" s="3"/>
      <c r="I351" s="3"/>
      <c r="J351" s="3"/>
      <c r="K351" s="3"/>
      <c r="L351" s="3"/>
      <c r="M351" s="3"/>
      <c r="N351" s="3"/>
      <c r="O351" s="3"/>
      <c r="P351" s="3"/>
      <c r="Q351" s="249"/>
      <c r="R351" s="3"/>
      <c r="S351" s="3"/>
      <c r="T351" s="3"/>
      <c r="U351" s="3"/>
      <c r="V351" s="3"/>
      <c r="W351" s="3"/>
      <c r="X351" s="3"/>
      <c r="Y351" s="3"/>
      <c r="Z351" s="3"/>
      <c r="AA351" s="3"/>
      <c r="AB351" s="3"/>
      <c r="AC351" s="3"/>
      <c r="AD351" s="3"/>
      <c r="AE351" s="3"/>
      <c r="AF351" s="3"/>
      <c r="AG351" s="3"/>
      <c r="AH351" s="3"/>
      <c r="AI351" s="3"/>
      <c r="AJ351" s="3"/>
    </row>
    <row r="352">
      <c r="A352" s="3"/>
      <c r="B352" s="3"/>
      <c r="C352" s="3"/>
      <c r="D352" s="3"/>
      <c r="E352" s="3"/>
      <c r="F352" s="3"/>
      <c r="G352" s="3"/>
      <c r="H352" s="3"/>
      <c r="I352" s="3"/>
      <c r="J352" s="3"/>
      <c r="K352" s="3"/>
      <c r="L352" s="3"/>
      <c r="M352" s="3"/>
      <c r="N352" s="3"/>
      <c r="O352" s="3"/>
      <c r="P352" s="3"/>
      <c r="Q352" s="249"/>
      <c r="R352" s="3"/>
      <c r="S352" s="3"/>
      <c r="T352" s="3"/>
      <c r="U352" s="3"/>
      <c r="V352" s="3"/>
      <c r="W352" s="3"/>
      <c r="X352" s="3"/>
      <c r="Y352" s="3"/>
      <c r="Z352" s="3"/>
      <c r="AA352" s="3"/>
      <c r="AB352" s="3"/>
      <c r="AC352" s="3"/>
      <c r="AD352" s="3"/>
      <c r="AE352" s="3"/>
      <c r="AF352" s="3"/>
      <c r="AG352" s="3"/>
      <c r="AH352" s="3"/>
      <c r="AI352" s="3"/>
      <c r="AJ352" s="3"/>
    </row>
    <row r="353">
      <c r="A353" s="3"/>
      <c r="B353" s="3"/>
      <c r="C353" s="3"/>
      <c r="D353" s="3"/>
      <c r="E353" s="3"/>
      <c r="F353" s="3"/>
      <c r="G353" s="3"/>
      <c r="H353" s="3"/>
      <c r="I353" s="3"/>
      <c r="J353" s="3"/>
      <c r="K353" s="3"/>
      <c r="L353" s="3"/>
      <c r="M353" s="3"/>
      <c r="N353" s="3"/>
      <c r="O353" s="3"/>
      <c r="P353" s="3"/>
      <c r="Q353" s="249"/>
      <c r="R353" s="3"/>
      <c r="S353" s="3"/>
      <c r="T353" s="3"/>
      <c r="U353" s="3"/>
      <c r="V353" s="3"/>
      <c r="W353" s="3"/>
      <c r="X353" s="3"/>
      <c r="Y353" s="3"/>
      <c r="Z353" s="3"/>
      <c r="AA353" s="3"/>
      <c r="AB353" s="3"/>
      <c r="AC353" s="3"/>
      <c r="AD353" s="3"/>
      <c r="AE353" s="3"/>
      <c r="AF353" s="3"/>
      <c r="AG353" s="3"/>
      <c r="AH353" s="3"/>
      <c r="AI353" s="3"/>
      <c r="AJ353" s="3"/>
    </row>
    <row r="354">
      <c r="A354" s="3"/>
      <c r="B354" s="3"/>
      <c r="C354" s="3"/>
      <c r="D354" s="3"/>
      <c r="E354" s="3"/>
      <c r="F354" s="3"/>
      <c r="G354" s="3"/>
      <c r="H354" s="3"/>
      <c r="I354" s="3"/>
      <c r="J354" s="3"/>
      <c r="K354" s="3"/>
      <c r="L354" s="3"/>
      <c r="M354" s="3"/>
      <c r="N354" s="3"/>
      <c r="O354" s="3"/>
      <c r="P354" s="3"/>
      <c r="Q354" s="249"/>
      <c r="R354" s="3"/>
      <c r="S354" s="3"/>
      <c r="T354" s="3"/>
      <c r="U354" s="3"/>
      <c r="V354" s="3"/>
      <c r="W354" s="3"/>
      <c r="X354" s="3"/>
      <c r="Y354" s="3"/>
      <c r="Z354" s="3"/>
      <c r="AA354" s="3"/>
      <c r="AB354" s="3"/>
      <c r="AC354" s="3"/>
      <c r="AD354" s="3"/>
      <c r="AE354" s="3"/>
      <c r="AF354" s="3"/>
      <c r="AG354" s="3"/>
      <c r="AH354" s="3"/>
      <c r="AI354" s="3"/>
      <c r="AJ354" s="3"/>
    </row>
    <row r="355">
      <c r="A355" s="3"/>
      <c r="B355" s="3"/>
      <c r="C355" s="3"/>
      <c r="D355" s="3"/>
      <c r="E355" s="3"/>
      <c r="F355" s="3"/>
      <c r="G355" s="3"/>
      <c r="H355" s="3"/>
      <c r="I355" s="3"/>
      <c r="J355" s="3"/>
      <c r="K355" s="3"/>
      <c r="L355" s="3"/>
      <c r="M355" s="3"/>
      <c r="N355" s="3"/>
      <c r="O355" s="3"/>
      <c r="P355" s="3"/>
      <c r="Q355" s="249"/>
      <c r="R355" s="3"/>
      <c r="S355" s="3"/>
      <c r="T355" s="3"/>
      <c r="U355" s="3"/>
      <c r="V355" s="3"/>
      <c r="W355" s="3"/>
      <c r="X355" s="3"/>
      <c r="Y355" s="3"/>
      <c r="Z355" s="3"/>
      <c r="AA355" s="3"/>
      <c r="AB355" s="3"/>
      <c r="AC355" s="3"/>
      <c r="AD355" s="3"/>
      <c r="AE355" s="3"/>
      <c r="AF355" s="3"/>
      <c r="AG355" s="3"/>
      <c r="AH355" s="3"/>
      <c r="AI355" s="3"/>
      <c r="AJ355" s="3"/>
    </row>
    <row r="356">
      <c r="A356" s="3"/>
      <c r="B356" s="3"/>
      <c r="C356" s="3"/>
      <c r="D356" s="3"/>
      <c r="E356" s="3"/>
      <c r="F356" s="3"/>
      <c r="G356" s="3"/>
      <c r="H356" s="3"/>
      <c r="I356" s="3"/>
      <c r="J356" s="3"/>
      <c r="K356" s="3"/>
      <c r="L356" s="3"/>
      <c r="M356" s="3"/>
      <c r="N356" s="3"/>
      <c r="O356" s="3"/>
      <c r="P356" s="3"/>
      <c r="Q356" s="249"/>
      <c r="R356" s="3"/>
      <c r="S356" s="3"/>
      <c r="T356" s="3"/>
      <c r="U356" s="3"/>
      <c r="V356" s="3"/>
      <c r="W356" s="3"/>
      <c r="X356" s="3"/>
      <c r="Y356" s="3"/>
      <c r="Z356" s="3"/>
      <c r="AA356" s="3"/>
      <c r="AB356" s="3"/>
      <c r="AC356" s="3"/>
      <c r="AD356" s="3"/>
      <c r="AE356" s="3"/>
      <c r="AF356" s="3"/>
      <c r="AG356" s="3"/>
      <c r="AH356" s="3"/>
      <c r="AI356" s="3"/>
      <c r="AJ356" s="3"/>
    </row>
    <row r="357">
      <c r="A357" s="3"/>
      <c r="B357" s="3"/>
      <c r="C357" s="3"/>
      <c r="D357" s="3"/>
      <c r="E357" s="3"/>
      <c r="F357" s="3"/>
      <c r="G357" s="3"/>
      <c r="H357" s="3"/>
      <c r="I357" s="3"/>
      <c r="J357" s="3"/>
      <c r="K357" s="3"/>
      <c r="L357" s="3"/>
      <c r="M357" s="3"/>
      <c r="N357" s="3"/>
      <c r="O357" s="3"/>
      <c r="P357" s="3"/>
      <c r="Q357" s="249"/>
      <c r="R357" s="3"/>
      <c r="S357" s="3"/>
      <c r="T357" s="3"/>
      <c r="U357" s="3"/>
      <c r="V357" s="3"/>
      <c r="W357" s="3"/>
      <c r="X357" s="3"/>
      <c r="Y357" s="3"/>
      <c r="Z357" s="3"/>
      <c r="AA357" s="3"/>
      <c r="AB357" s="3"/>
      <c r="AC357" s="3"/>
      <c r="AD357" s="3"/>
      <c r="AE357" s="3"/>
      <c r="AF357" s="3"/>
      <c r="AG357" s="3"/>
      <c r="AH357" s="3"/>
      <c r="AI357" s="3"/>
      <c r="AJ357" s="3"/>
    </row>
    <row r="358">
      <c r="A358" s="3"/>
      <c r="B358" s="3"/>
      <c r="C358" s="3"/>
      <c r="D358" s="3"/>
      <c r="E358" s="3"/>
      <c r="F358" s="3"/>
      <c r="G358" s="3"/>
      <c r="H358" s="3"/>
      <c r="I358" s="3"/>
      <c r="J358" s="3"/>
      <c r="K358" s="3"/>
      <c r="L358" s="3"/>
      <c r="M358" s="3"/>
      <c r="N358" s="3"/>
      <c r="O358" s="3"/>
      <c r="P358" s="3"/>
      <c r="Q358" s="249"/>
      <c r="R358" s="3"/>
      <c r="S358" s="3"/>
      <c r="T358" s="3"/>
      <c r="U358" s="3"/>
      <c r="V358" s="3"/>
      <c r="W358" s="3"/>
      <c r="X358" s="3"/>
      <c r="Y358" s="3"/>
      <c r="Z358" s="3"/>
      <c r="AA358" s="3"/>
      <c r="AB358" s="3"/>
      <c r="AC358" s="3"/>
      <c r="AD358" s="3"/>
      <c r="AE358" s="3"/>
      <c r="AF358" s="3"/>
      <c r="AG358" s="3"/>
      <c r="AH358" s="3"/>
      <c r="AI358" s="3"/>
      <c r="AJ358" s="3"/>
    </row>
    <row r="359">
      <c r="A359" s="3"/>
      <c r="B359" s="3"/>
      <c r="C359" s="3"/>
      <c r="D359" s="3"/>
      <c r="E359" s="3"/>
      <c r="F359" s="3"/>
      <c r="G359" s="3"/>
      <c r="H359" s="3"/>
      <c r="I359" s="3"/>
      <c r="J359" s="3"/>
      <c r="K359" s="3"/>
      <c r="L359" s="3"/>
      <c r="M359" s="3"/>
      <c r="N359" s="3"/>
      <c r="O359" s="3"/>
      <c r="P359" s="3"/>
      <c r="Q359" s="249"/>
      <c r="R359" s="3"/>
      <c r="S359" s="3"/>
      <c r="T359" s="3"/>
      <c r="U359" s="3"/>
      <c r="V359" s="3"/>
      <c r="W359" s="3"/>
      <c r="X359" s="3"/>
      <c r="Y359" s="3"/>
      <c r="Z359" s="3"/>
      <c r="AA359" s="3"/>
      <c r="AB359" s="3"/>
      <c r="AC359" s="3"/>
      <c r="AD359" s="3"/>
      <c r="AE359" s="3"/>
      <c r="AF359" s="3"/>
      <c r="AG359" s="3"/>
      <c r="AH359" s="3"/>
      <c r="AI359" s="3"/>
      <c r="AJ359" s="3"/>
    </row>
    <row r="360">
      <c r="A360" s="3"/>
      <c r="B360" s="3"/>
      <c r="C360" s="3"/>
      <c r="D360" s="3"/>
      <c r="E360" s="3"/>
      <c r="F360" s="3"/>
      <c r="G360" s="3"/>
      <c r="H360" s="3"/>
      <c r="I360" s="3"/>
      <c r="J360" s="3"/>
      <c r="K360" s="3"/>
      <c r="L360" s="3"/>
      <c r="M360" s="3"/>
      <c r="N360" s="3"/>
      <c r="O360" s="3"/>
      <c r="P360" s="3"/>
      <c r="Q360" s="249"/>
      <c r="R360" s="3"/>
      <c r="S360" s="3"/>
      <c r="T360" s="3"/>
      <c r="U360" s="3"/>
      <c r="V360" s="3"/>
      <c r="W360" s="3"/>
      <c r="X360" s="3"/>
      <c r="Y360" s="3"/>
      <c r="Z360" s="3"/>
      <c r="AA360" s="3"/>
      <c r="AB360" s="3"/>
      <c r="AC360" s="3"/>
      <c r="AD360" s="3"/>
      <c r="AE360" s="3"/>
      <c r="AF360" s="3"/>
      <c r="AG360" s="3"/>
      <c r="AH360" s="3"/>
      <c r="AI360" s="3"/>
      <c r="AJ360" s="3"/>
    </row>
    <row r="361">
      <c r="A361" s="3"/>
      <c r="B361" s="3"/>
      <c r="C361" s="3"/>
      <c r="D361" s="3"/>
      <c r="E361" s="3"/>
      <c r="F361" s="3"/>
      <c r="G361" s="3"/>
      <c r="H361" s="3"/>
      <c r="I361" s="3"/>
      <c r="J361" s="3"/>
      <c r="K361" s="3"/>
      <c r="L361" s="3"/>
      <c r="M361" s="3"/>
      <c r="N361" s="3"/>
      <c r="O361" s="3"/>
      <c r="P361" s="3"/>
      <c r="Q361" s="249"/>
      <c r="R361" s="3"/>
      <c r="S361" s="3"/>
      <c r="T361" s="3"/>
      <c r="U361" s="3"/>
      <c r="V361" s="3"/>
      <c r="W361" s="3"/>
      <c r="X361" s="3"/>
      <c r="Y361" s="3"/>
      <c r="Z361" s="3"/>
      <c r="AA361" s="3"/>
      <c r="AB361" s="3"/>
      <c r="AC361" s="3"/>
      <c r="AD361" s="3"/>
      <c r="AE361" s="3"/>
      <c r="AF361" s="3"/>
      <c r="AG361" s="3"/>
      <c r="AH361" s="3"/>
      <c r="AI361" s="3"/>
      <c r="AJ361" s="3"/>
    </row>
    <row r="362">
      <c r="A362" s="3"/>
      <c r="B362" s="3"/>
      <c r="C362" s="3"/>
      <c r="D362" s="3"/>
      <c r="E362" s="3"/>
      <c r="F362" s="3"/>
      <c r="G362" s="3"/>
      <c r="H362" s="3"/>
      <c r="I362" s="3"/>
      <c r="J362" s="3"/>
      <c r="K362" s="3"/>
      <c r="L362" s="3"/>
      <c r="M362" s="3"/>
      <c r="N362" s="3"/>
      <c r="O362" s="3"/>
      <c r="P362" s="3"/>
      <c r="Q362" s="249"/>
      <c r="R362" s="3"/>
      <c r="S362" s="3"/>
      <c r="T362" s="3"/>
      <c r="U362" s="3"/>
      <c r="V362" s="3"/>
      <c r="W362" s="3"/>
      <c r="X362" s="3"/>
      <c r="Y362" s="3"/>
      <c r="Z362" s="3"/>
      <c r="AA362" s="3"/>
      <c r="AB362" s="3"/>
      <c r="AC362" s="3"/>
      <c r="AD362" s="3"/>
      <c r="AE362" s="3"/>
      <c r="AF362" s="3"/>
      <c r="AG362" s="3"/>
      <c r="AH362" s="3"/>
      <c r="AI362" s="3"/>
      <c r="AJ362" s="3"/>
    </row>
    <row r="363">
      <c r="A363" s="3"/>
      <c r="B363" s="3"/>
      <c r="C363" s="3"/>
      <c r="D363" s="3"/>
      <c r="E363" s="3"/>
      <c r="F363" s="3"/>
      <c r="G363" s="3"/>
      <c r="H363" s="3"/>
      <c r="I363" s="3"/>
      <c r="J363" s="3"/>
      <c r="K363" s="3"/>
      <c r="L363" s="3"/>
      <c r="M363" s="3"/>
      <c r="N363" s="3"/>
      <c r="O363" s="3"/>
      <c r="P363" s="3"/>
      <c r="Q363" s="249"/>
      <c r="R363" s="3"/>
      <c r="S363" s="3"/>
      <c r="T363" s="3"/>
      <c r="U363" s="3"/>
      <c r="V363" s="3"/>
      <c r="W363" s="3"/>
      <c r="X363" s="3"/>
      <c r="Y363" s="3"/>
      <c r="Z363" s="3"/>
      <c r="AA363" s="3"/>
      <c r="AB363" s="3"/>
      <c r="AC363" s="3"/>
      <c r="AD363" s="3"/>
      <c r="AE363" s="3"/>
      <c r="AF363" s="3"/>
      <c r="AG363" s="3"/>
      <c r="AH363" s="3"/>
      <c r="AI363" s="3"/>
      <c r="AJ363" s="3"/>
    </row>
    <row r="364">
      <c r="A364" s="3"/>
      <c r="B364" s="3"/>
      <c r="C364" s="3"/>
      <c r="D364" s="3"/>
      <c r="E364" s="3"/>
      <c r="F364" s="3"/>
      <c r="G364" s="3"/>
      <c r="H364" s="3"/>
      <c r="I364" s="3"/>
      <c r="J364" s="3"/>
      <c r="K364" s="3"/>
      <c r="L364" s="3"/>
      <c r="M364" s="3"/>
      <c r="N364" s="3"/>
      <c r="O364" s="3"/>
      <c r="P364" s="3"/>
      <c r="Q364" s="249"/>
      <c r="R364" s="3"/>
      <c r="S364" s="3"/>
      <c r="T364" s="3"/>
      <c r="U364" s="3"/>
      <c r="V364" s="3"/>
      <c r="W364" s="3"/>
      <c r="X364" s="3"/>
      <c r="Y364" s="3"/>
      <c r="Z364" s="3"/>
      <c r="AA364" s="3"/>
      <c r="AB364" s="3"/>
      <c r="AC364" s="3"/>
      <c r="AD364" s="3"/>
      <c r="AE364" s="3"/>
      <c r="AF364" s="3"/>
      <c r="AG364" s="3"/>
      <c r="AH364" s="3"/>
      <c r="AI364" s="3"/>
      <c r="AJ364" s="3"/>
    </row>
    <row r="365">
      <c r="A365" s="3"/>
      <c r="B365" s="3"/>
      <c r="C365" s="3"/>
      <c r="D365" s="3"/>
      <c r="E365" s="3"/>
      <c r="F365" s="3"/>
      <c r="G365" s="3"/>
      <c r="H365" s="3"/>
      <c r="I365" s="3"/>
      <c r="J365" s="3"/>
      <c r="K365" s="3"/>
      <c r="L365" s="3"/>
      <c r="M365" s="3"/>
      <c r="N365" s="3"/>
      <c r="O365" s="3"/>
      <c r="P365" s="3"/>
      <c r="Q365" s="249"/>
      <c r="R365" s="3"/>
      <c r="S365" s="3"/>
      <c r="T365" s="3"/>
      <c r="U365" s="3"/>
      <c r="V365" s="3"/>
      <c r="W365" s="3"/>
      <c r="X365" s="3"/>
      <c r="Y365" s="3"/>
      <c r="Z365" s="3"/>
      <c r="AA365" s="3"/>
      <c r="AB365" s="3"/>
      <c r="AC365" s="3"/>
      <c r="AD365" s="3"/>
      <c r="AE365" s="3"/>
      <c r="AF365" s="3"/>
      <c r="AG365" s="3"/>
      <c r="AH365" s="3"/>
      <c r="AI365" s="3"/>
      <c r="AJ365" s="3"/>
    </row>
    <row r="366">
      <c r="A366" s="3"/>
      <c r="B366" s="3"/>
      <c r="C366" s="3"/>
      <c r="D366" s="3"/>
      <c r="E366" s="3"/>
      <c r="F366" s="3"/>
      <c r="G366" s="3"/>
      <c r="H366" s="3"/>
      <c r="I366" s="3"/>
      <c r="J366" s="3"/>
      <c r="K366" s="3"/>
      <c r="L366" s="3"/>
      <c r="M366" s="3"/>
      <c r="N366" s="3"/>
      <c r="O366" s="3"/>
      <c r="P366" s="3"/>
      <c r="Q366" s="249"/>
      <c r="R366" s="3"/>
      <c r="S366" s="3"/>
      <c r="T366" s="3"/>
      <c r="U366" s="3"/>
      <c r="V366" s="3"/>
      <c r="W366" s="3"/>
      <c r="X366" s="3"/>
      <c r="Y366" s="3"/>
      <c r="Z366" s="3"/>
      <c r="AA366" s="3"/>
      <c r="AB366" s="3"/>
      <c r="AC366" s="3"/>
      <c r="AD366" s="3"/>
      <c r="AE366" s="3"/>
      <c r="AF366" s="3"/>
      <c r="AG366" s="3"/>
      <c r="AH366" s="3"/>
      <c r="AI366" s="3"/>
      <c r="AJ366" s="3"/>
    </row>
    <row r="367">
      <c r="A367" s="3"/>
      <c r="B367" s="3"/>
      <c r="C367" s="3"/>
      <c r="D367" s="3"/>
      <c r="E367" s="3"/>
      <c r="F367" s="3"/>
      <c r="G367" s="3"/>
      <c r="H367" s="3"/>
      <c r="I367" s="3"/>
      <c r="J367" s="3"/>
      <c r="K367" s="3"/>
      <c r="L367" s="3"/>
      <c r="M367" s="3"/>
      <c r="N367" s="3"/>
      <c r="O367" s="3"/>
      <c r="P367" s="3"/>
      <c r="Q367" s="249"/>
      <c r="R367" s="3"/>
      <c r="S367" s="3"/>
      <c r="T367" s="3"/>
      <c r="U367" s="3"/>
      <c r="V367" s="3"/>
      <c r="W367" s="3"/>
      <c r="X367" s="3"/>
      <c r="Y367" s="3"/>
      <c r="Z367" s="3"/>
      <c r="AA367" s="3"/>
      <c r="AB367" s="3"/>
      <c r="AC367" s="3"/>
      <c r="AD367" s="3"/>
      <c r="AE367" s="3"/>
      <c r="AF367" s="3"/>
      <c r="AG367" s="3"/>
      <c r="AH367" s="3"/>
      <c r="AI367" s="3"/>
      <c r="AJ367" s="3"/>
    </row>
    <row r="368">
      <c r="A368" s="3"/>
      <c r="B368" s="3"/>
      <c r="C368" s="3"/>
      <c r="D368" s="3"/>
      <c r="E368" s="3"/>
      <c r="F368" s="3"/>
      <c r="G368" s="3"/>
      <c r="H368" s="3"/>
      <c r="I368" s="3"/>
      <c r="J368" s="3"/>
      <c r="K368" s="3"/>
      <c r="L368" s="3"/>
      <c r="M368" s="3"/>
      <c r="N368" s="3"/>
      <c r="O368" s="3"/>
      <c r="P368" s="3"/>
      <c r="Q368" s="249"/>
      <c r="R368" s="3"/>
      <c r="S368" s="3"/>
      <c r="T368" s="3"/>
      <c r="U368" s="3"/>
      <c r="V368" s="3"/>
      <c r="W368" s="3"/>
      <c r="X368" s="3"/>
      <c r="Y368" s="3"/>
      <c r="Z368" s="3"/>
      <c r="AA368" s="3"/>
      <c r="AB368" s="3"/>
      <c r="AC368" s="3"/>
      <c r="AD368" s="3"/>
      <c r="AE368" s="3"/>
      <c r="AF368" s="3"/>
      <c r="AG368" s="3"/>
      <c r="AH368" s="3"/>
      <c r="AI368" s="3"/>
      <c r="AJ368" s="3"/>
    </row>
    <row r="369">
      <c r="A369" s="3"/>
      <c r="B369" s="3"/>
      <c r="C369" s="3"/>
      <c r="D369" s="3"/>
      <c r="E369" s="3"/>
      <c r="F369" s="3"/>
      <c r="G369" s="3"/>
      <c r="H369" s="3"/>
      <c r="I369" s="3"/>
      <c r="J369" s="3"/>
      <c r="K369" s="3"/>
      <c r="L369" s="3"/>
      <c r="M369" s="3"/>
      <c r="N369" s="3"/>
      <c r="O369" s="3"/>
      <c r="P369" s="3"/>
      <c r="Q369" s="249"/>
      <c r="R369" s="3"/>
      <c r="S369" s="3"/>
      <c r="T369" s="3"/>
      <c r="U369" s="3"/>
      <c r="V369" s="3"/>
      <c r="W369" s="3"/>
      <c r="X369" s="3"/>
      <c r="Y369" s="3"/>
      <c r="Z369" s="3"/>
      <c r="AA369" s="3"/>
      <c r="AB369" s="3"/>
      <c r="AC369" s="3"/>
      <c r="AD369" s="3"/>
      <c r="AE369" s="3"/>
      <c r="AF369" s="3"/>
      <c r="AG369" s="3"/>
      <c r="AH369" s="3"/>
      <c r="AI369" s="3"/>
      <c r="AJ369" s="3"/>
    </row>
    <row r="370">
      <c r="A370" s="3"/>
      <c r="B370" s="3"/>
      <c r="C370" s="3"/>
      <c r="D370" s="3"/>
      <c r="E370" s="3"/>
      <c r="F370" s="3"/>
      <c r="G370" s="3"/>
      <c r="H370" s="3"/>
      <c r="I370" s="3"/>
      <c r="J370" s="3"/>
      <c r="K370" s="3"/>
      <c r="L370" s="3"/>
      <c r="M370" s="3"/>
      <c r="N370" s="3"/>
      <c r="O370" s="3"/>
      <c r="P370" s="3"/>
      <c r="Q370" s="249"/>
      <c r="R370" s="3"/>
      <c r="S370" s="3"/>
      <c r="T370" s="3"/>
      <c r="U370" s="3"/>
      <c r="V370" s="3"/>
      <c r="W370" s="3"/>
      <c r="X370" s="3"/>
      <c r="Y370" s="3"/>
      <c r="Z370" s="3"/>
      <c r="AA370" s="3"/>
      <c r="AB370" s="3"/>
      <c r="AC370" s="3"/>
      <c r="AD370" s="3"/>
      <c r="AE370" s="3"/>
      <c r="AF370" s="3"/>
      <c r="AG370" s="3"/>
      <c r="AH370" s="3"/>
      <c r="AI370" s="3"/>
      <c r="AJ370" s="3"/>
    </row>
    <row r="371">
      <c r="A371" s="3"/>
      <c r="B371" s="3"/>
      <c r="C371" s="3"/>
      <c r="D371" s="3"/>
      <c r="E371" s="3"/>
      <c r="F371" s="3"/>
      <c r="G371" s="3"/>
      <c r="H371" s="3"/>
      <c r="I371" s="3"/>
      <c r="J371" s="3"/>
      <c r="K371" s="3"/>
      <c r="L371" s="3"/>
      <c r="M371" s="3"/>
      <c r="N371" s="3"/>
      <c r="O371" s="3"/>
      <c r="P371" s="3"/>
      <c r="Q371" s="249"/>
      <c r="R371" s="3"/>
      <c r="S371" s="3"/>
      <c r="T371" s="3"/>
      <c r="U371" s="3"/>
      <c r="V371" s="3"/>
      <c r="W371" s="3"/>
      <c r="X371" s="3"/>
      <c r="Y371" s="3"/>
      <c r="Z371" s="3"/>
      <c r="AA371" s="3"/>
      <c r="AB371" s="3"/>
      <c r="AC371" s="3"/>
      <c r="AD371" s="3"/>
      <c r="AE371" s="3"/>
      <c r="AF371" s="3"/>
      <c r="AG371" s="3"/>
      <c r="AH371" s="3"/>
      <c r="AI371" s="3"/>
      <c r="AJ371" s="3"/>
    </row>
    <row r="372">
      <c r="A372" s="3"/>
      <c r="B372" s="3"/>
      <c r="C372" s="3"/>
      <c r="D372" s="3"/>
      <c r="E372" s="3"/>
      <c r="F372" s="3"/>
      <c r="G372" s="3"/>
      <c r="H372" s="3"/>
      <c r="I372" s="3"/>
      <c r="J372" s="3"/>
      <c r="K372" s="3"/>
      <c r="L372" s="3"/>
      <c r="M372" s="3"/>
      <c r="N372" s="3"/>
      <c r="O372" s="3"/>
      <c r="P372" s="3"/>
      <c r="Q372" s="249"/>
      <c r="R372" s="3"/>
      <c r="S372" s="3"/>
      <c r="T372" s="3"/>
      <c r="U372" s="3"/>
      <c r="V372" s="3"/>
      <c r="W372" s="3"/>
      <c r="X372" s="3"/>
      <c r="Y372" s="3"/>
      <c r="Z372" s="3"/>
      <c r="AA372" s="3"/>
      <c r="AB372" s="3"/>
      <c r="AC372" s="3"/>
      <c r="AD372" s="3"/>
      <c r="AE372" s="3"/>
      <c r="AF372" s="3"/>
      <c r="AG372" s="3"/>
      <c r="AH372" s="3"/>
      <c r="AI372" s="3"/>
      <c r="AJ372" s="3"/>
    </row>
    <row r="373">
      <c r="A373" s="3"/>
      <c r="B373" s="3"/>
      <c r="C373" s="3"/>
      <c r="D373" s="3"/>
      <c r="E373" s="3"/>
      <c r="F373" s="3"/>
      <c r="G373" s="3"/>
      <c r="H373" s="3"/>
      <c r="I373" s="3"/>
      <c r="J373" s="3"/>
      <c r="K373" s="3"/>
      <c r="L373" s="3"/>
      <c r="M373" s="3"/>
      <c r="N373" s="3"/>
      <c r="O373" s="3"/>
      <c r="P373" s="3"/>
      <c r="Q373" s="249"/>
      <c r="R373" s="3"/>
      <c r="S373" s="3"/>
      <c r="T373" s="3"/>
      <c r="U373" s="3"/>
      <c r="V373" s="3"/>
      <c r="W373" s="3"/>
      <c r="X373" s="3"/>
      <c r="Y373" s="3"/>
      <c r="Z373" s="3"/>
      <c r="AA373" s="3"/>
      <c r="AB373" s="3"/>
      <c r="AC373" s="3"/>
      <c r="AD373" s="3"/>
      <c r="AE373" s="3"/>
      <c r="AF373" s="3"/>
      <c r="AG373" s="3"/>
      <c r="AH373" s="3"/>
      <c r="AI373" s="3"/>
      <c r="AJ373" s="3"/>
    </row>
    <row r="374">
      <c r="A374" s="3"/>
      <c r="B374" s="3"/>
      <c r="C374" s="3"/>
      <c r="D374" s="3"/>
      <c r="E374" s="3"/>
      <c r="F374" s="3"/>
      <c r="G374" s="3"/>
      <c r="H374" s="3"/>
      <c r="I374" s="3"/>
      <c r="J374" s="3"/>
      <c r="K374" s="3"/>
      <c r="L374" s="3"/>
      <c r="M374" s="3"/>
      <c r="N374" s="3"/>
      <c r="O374" s="3"/>
      <c r="P374" s="3"/>
      <c r="Q374" s="249"/>
      <c r="R374" s="3"/>
      <c r="S374" s="3"/>
      <c r="T374" s="3"/>
      <c r="U374" s="3"/>
      <c r="V374" s="3"/>
      <c r="W374" s="3"/>
      <c r="X374" s="3"/>
      <c r="Y374" s="3"/>
      <c r="Z374" s="3"/>
      <c r="AA374" s="3"/>
      <c r="AB374" s="3"/>
      <c r="AC374" s="3"/>
      <c r="AD374" s="3"/>
      <c r="AE374" s="3"/>
      <c r="AF374" s="3"/>
      <c r="AG374" s="3"/>
      <c r="AH374" s="3"/>
      <c r="AI374" s="3"/>
      <c r="AJ374" s="3"/>
    </row>
    <row r="375">
      <c r="A375" s="3"/>
      <c r="B375" s="3"/>
      <c r="C375" s="3"/>
      <c r="D375" s="3"/>
      <c r="E375" s="3"/>
      <c r="F375" s="3"/>
      <c r="G375" s="3"/>
      <c r="H375" s="3"/>
      <c r="I375" s="3"/>
      <c r="J375" s="3"/>
      <c r="K375" s="3"/>
      <c r="L375" s="3"/>
      <c r="M375" s="3"/>
      <c r="N375" s="3"/>
      <c r="O375" s="3"/>
      <c r="P375" s="3"/>
      <c r="Q375" s="249"/>
      <c r="R375" s="3"/>
      <c r="S375" s="3"/>
      <c r="T375" s="3"/>
      <c r="U375" s="3"/>
      <c r="V375" s="3"/>
      <c r="W375" s="3"/>
      <c r="X375" s="3"/>
      <c r="Y375" s="3"/>
      <c r="Z375" s="3"/>
      <c r="AA375" s="3"/>
      <c r="AB375" s="3"/>
      <c r="AC375" s="3"/>
      <c r="AD375" s="3"/>
      <c r="AE375" s="3"/>
      <c r="AF375" s="3"/>
      <c r="AG375" s="3"/>
      <c r="AH375" s="3"/>
      <c r="AI375" s="3"/>
      <c r="AJ375" s="3"/>
    </row>
    <row r="376">
      <c r="A376" s="3"/>
      <c r="B376" s="3"/>
      <c r="C376" s="3"/>
      <c r="D376" s="3"/>
      <c r="E376" s="3"/>
      <c r="F376" s="3"/>
      <c r="G376" s="3"/>
      <c r="H376" s="3"/>
      <c r="I376" s="3"/>
      <c r="J376" s="3"/>
      <c r="K376" s="3"/>
      <c r="L376" s="3"/>
      <c r="M376" s="3"/>
      <c r="N376" s="3"/>
      <c r="O376" s="3"/>
      <c r="P376" s="3"/>
      <c r="Q376" s="249"/>
      <c r="R376" s="3"/>
      <c r="S376" s="3"/>
      <c r="T376" s="3"/>
      <c r="U376" s="3"/>
      <c r="V376" s="3"/>
      <c r="W376" s="3"/>
      <c r="X376" s="3"/>
      <c r="Y376" s="3"/>
      <c r="Z376" s="3"/>
      <c r="AA376" s="3"/>
      <c r="AB376" s="3"/>
      <c r="AC376" s="3"/>
      <c r="AD376" s="3"/>
      <c r="AE376" s="3"/>
      <c r="AF376" s="3"/>
      <c r="AG376" s="3"/>
      <c r="AH376" s="3"/>
      <c r="AI376" s="3"/>
      <c r="AJ376" s="3"/>
    </row>
    <row r="377">
      <c r="A377" s="3"/>
      <c r="B377" s="3"/>
      <c r="C377" s="3"/>
      <c r="D377" s="3"/>
      <c r="E377" s="3"/>
      <c r="F377" s="3"/>
      <c r="G377" s="3"/>
      <c r="H377" s="3"/>
      <c r="I377" s="3"/>
      <c r="J377" s="3"/>
      <c r="K377" s="3"/>
      <c r="L377" s="3"/>
      <c r="M377" s="3"/>
      <c r="N377" s="3"/>
      <c r="O377" s="3"/>
      <c r="P377" s="3"/>
      <c r="Q377" s="249"/>
      <c r="R377" s="3"/>
      <c r="S377" s="3"/>
      <c r="T377" s="3"/>
      <c r="U377" s="3"/>
      <c r="V377" s="3"/>
      <c r="W377" s="3"/>
      <c r="X377" s="3"/>
      <c r="Y377" s="3"/>
      <c r="Z377" s="3"/>
      <c r="AA377" s="3"/>
      <c r="AB377" s="3"/>
      <c r="AC377" s="3"/>
      <c r="AD377" s="3"/>
      <c r="AE377" s="3"/>
      <c r="AF377" s="3"/>
      <c r="AG377" s="3"/>
      <c r="AH377" s="3"/>
      <c r="AI377" s="3"/>
      <c r="AJ377" s="3"/>
    </row>
    <row r="378">
      <c r="A378" s="3"/>
      <c r="B378" s="3"/>
      <c r="C378" s="3"/>
      <c r="D378" s="3"/>
      <c r="E378" s="3"/>
      <c r="F378" s="3"/>
      <c r="G378" s="3"/>
      <c r="H378" s="3"/>
      <c r="I378" s="3"/>
      <c r="J378" s="3"/>
      <c r="K378" s="3"/>
      <c r="L378" s="3"/>
      <c r="M378" s="3"/>
      <c r="N378" s="3"/>
      <c r="O378" s="3"/>
      <c r="P378" s="3"/>
      <c r="Q378" s="249"/>
      <c r="R378" s="3"/>
      <c r="S378" s="3"/>
      <c r="T378" s="3"/>
      <c r="U378" s="3"/>
      <c r="V378" s="3"/>
      <c r="W378" s="3"/>
      <c r="X378" s="3"/>
      <c r="Y378" s="3"/>
      <c r="Z378" s="3"/>
      <c r="AA378" s="3"/>
      <c r="AB378" s="3"/>
      <c r="AC378" s="3"/>
      <c r="AD378" s="3"/>
      <c r="AE378" s="3"/>
      <c r="AF378" s="3"/>
      <c r="AG378" s="3"/>
      <c r="AH378" s="3"/>
      <c r="AI378" s="3"/>
      <c r="AJ378" s="3"/>
    </row>
    <row r="379">
      <c r="A379" s="3"/>
      <c r="B379" s="3"/>
      <c r="C379" s="3"/>
      <c r="D379" s="3"/>
      <c r="E379" s="3"/>
      <c r="F379" s="3"/>
      <c r="G379" s="3"/>
      <c r="H379" s="3"/>
      <c r="I379" s="3"/>
      <c r="J379" s="3"/>
      <c r="K379" s="3"/>
      <c r="L379" s="3"/>
      <c r="M379" s="3"/>
      <c r="N379" s="3"/>
      <c r="O379" s="3"/>
      <c r="P379" s="3"/>
      <c r="Q379" s="249"/>
      <c r="R379" s="3"/>
      <c r="S379" s="3"/>
      <c r="T379" s="3"/>
      <c r="U379" s="3"/>
      <c r="V379" s="3"/>
      <c r="W379" s="3"/>
      <c r="X379" s="3"/>
      <c r="Y379" s="3"/>
      <c r="Z379" s="3"/>
      <c r="AA379" s="3"/>
      <c r="AB379" s="3"/>
      <c r="AC379" s="3"/>
      <c r="AD379" s="3"/>
      <c r="AE379" s="3"/>
      <c r="AF379" s="3"/>
      <c r="AG379" s="3"/>
      <c r="AH379" s="3"/>
      <c r="AI379" s="3"/>
      <c r="AJ379" s="3"/>
    </row>
    <row r="380">
      <c r="A380" s="3"/>
      <c r="B380" s="3"/>
      <c r="C380" s="3"/>
      <c r="D380" s="3"/>
      <c r="E380" s="3"/>
      <c r="F380" s="3"/>
      <c r="G380" s="3"/>
      <c r="H380" s="3"/>
      <c r="I380" s="3"/>
      <c r="J380" s="3"/>
      <c r="K380" s="3"/>
      <c r="L380" s="3"/>
      <c r="M380" s="3"/>
      <c r="N380" s="3"/>
      <c r="O380" s="3"/>
      <c r="P380" s="3"/>
      <c r="Q380" s="249"/>
      <c r="R380" s="3"/>
      <c r="S380" s="3"/>
      <c r="T380" s="3"/>
      <c r="U380" s="3"/>
      <c r="V380" s="3"/>
      <c r="W380" s="3"/>
      <c r="X380" s="3"/>
      <c r="Y380" s="3"/>
      <c r="Z380" s="3"/>
      <c r="AA380" s="3"/>
      <c r="AB380" s="3"/>
      <c r="AC380" s="3"/>
      <c r="AD380" s="3"/>
      <c r="AE380" s="3"/>
      <c r="AF380" s="3"/>
      <c r="AG380" s="3"/>
      <c r="AH380" s="3"/>
      <c r="AI380" s="3"/>
      <c r="AJ380" s="3"/>
    </row>
    <row r="381">
      <c r="A381" s="3"/>
      <c r="B381" s="3"/>
      <c r="C381" s="3"/>
      <c r="D381" s="3"/>
      <c r="E381" s="3"/>
      <c r="F381" s="3"/>
      <c r="G381" s="3"/>
      <c r="H381" s="3"/>
      <c r="I381" s="3"/>
      <c r="J381" s="3"/>
      <c r="K381" s="3"/>
      <c r="L381" s="3"/>
      <c r="M381" s="3"/>
      <c r="N381" s="3"/>
      <c r="O381" s="3"/>
      <c r="P381" s="3"/>
      <c r="Q381" s="249"/>
      <c r="R381" s="3"/>
      <c r="S381" s="3"/>
      <c r="T381" s="3"/>
      <c r="U381" s="3"/>
      <c r="V381" s="3"/>
      <c r="W381" s="3"/>
      <c r="X381" s="3"/>
      <c r="Y381" s="3"/>
      <c r="Z381" s="3"/>
      <c r="AA381" s="3"/>
      <c r="AB381" s="3"/>
      <c r="AC381" s="3"/>
      <c r="AD381" s="3"/>
      <c r="AE381" s="3"/>
      <c r="AF381" s="3"/>
      <c r="AG381" s="3"/>
      <c r="AH381" s="3"/>
      <c r="AI381" s="3"/>
      <c r="AJ381" s="3"/>
    </row>
    <row r="382">
      <c r="A382" s="3"/>
      <c r="B382" s="3"/>
      <c r="C382" s="3"/>
      <c r="D382" s="3"/>
      <c r="E382" s="3"/>
      <c r="F382" s="3"/>
      <c r="G382" s="3"/>
      <c r="H382" s="3"/>
      <c r="I382" s="3"/>
      <c r="J382" s="3"/>
      <c r="K382" s="3"/>
      <c r="L382" s="3"/>
      <c r="M382" s="3"/>
      <c r="N382" s="3"/>
      <c r="O382" s="3"/>
      <c r="P382" s="3"/>
      <c r="Q382" s="249"/>
      <c r="R382" s="3"/>
      <c r="S382" s="3"/>
      <c r="T382" s="3"/>
      <c r="U382" s="3"/>
      <c r="V382" s="3"/>
      <c r="W382" s="3"/>
      <c r="X382" s="3"/>
      <c r="Y382" s="3"/>
      <c r="Z382" s="3"/>
      <c r="AA382" s="3"/>
      <c r="AB382" s="3"/>
      <c r="AC382" s="3"/>
      <c r="AD382" s="3"/>
      <c r="AE382" s="3"/>
      <c r="AF382" s="3"/>
      <c r="AG382" s="3"/>
      <c r="AH382" s="3"/>
      <c r="AI382" s="3"/>
      <c r="AJ382" s="3"/>
    </row>
    <row r="383">
      <c r="A383" s="3"/>
      <c r="B383" s="3"/>
      <c r="C383" s="3"/>
      <c r="D383" s="3"/>
      <c r="E383" s="3"/>
      <c r="F383" s="3"/>
      <c r="G383" s="3"/>
      <c r="H383" s="3"/>
      <c r="I383" s="3"/>
      <c r="J383" s="3"/>
      <c r="K383" s="3"/>
      <c r="L383" s="3"/>
      <c r="M383" s="3"/>
      <c r="N383" s="3"/>
      <c r="O383" s="3"/>
      <c r="P383" s="3"/>
      <c r="Q383" s="249"/>
      <c r="R383" s="3"/>
      <c r="S383" s="3"/>
      <c r="T383" s="3"/>
      <c r="U383" s="3"/>
      <c r="V383" s="3"/>
      <c r="W383" s="3"/>
      <c r="X383" s="3"/>
      <c r="Y383" s="3"/>
      <c r="Z383" s="3"/>
      <c r="AA383" s="3"/>
      <c r="AB383" s="3"/>
      <c r="AC383" s="3"/>
      <c r="AD383" s="3"/>
      <c r="AE383" s="3"/>
      <c r="AF383" s="3"/>
      <c r="AG383" s="3"/>
      <c r="AH383" s="3"/>
      <c r="AI383" s="3"/>
      <c r="AJ383" s="3"/>
    </row>
    <row r="384">
      <c r="A384" s="3"/>
      <c r="B384" s="3"/>
      <c r="C384" s="3"/>
      <c r="D384" s="3"/>
      <c r="E384" s="3"/>
      <c r="F384" s="3"/>
      <c r="G384" s="3"/>
      <c r="H384" s="3"/>
      <c r="I384" s="3"/>
      <c r="J384" s="3"/>
      <c r="K384" s="3"/>
      <c r="L384" s="3"/>
      <c r="M384" s="3"/>
      <c r="N384" s="3"/>
      <c r="O384" s="3"/>
      <c r="P384" s="3"/>
      <c r="Q384" s="249"/>
      <c r="R384" s="3"/>
      <c r="S384" s="3"/>
      <c r="T384" s="3"/>
      <c r="U384" s="3"/>
      <c r="V384" s="3"/>
      <c r="W384" s="3"/>
      <c r="X384" s="3"/>
      <c r="Y384" s="3"/>
      <c r="Z384" s="3"/>
      <c r="AA384" s="3"/>
      <c r="AB384" s="3"/>
      <c r="AC384" s="3"/>
      <c r="AD384" s="3"/>
      <c r="AE384" s="3"/>
      <c r="AF384" s="3"/>
      <c r="AG384" s="3"/>
      <c r="AH384" s="3"/>
      <c r="AI384" s="3"/>
      <c r="AJ384" s="3"/>
    </row>
    <row r="385">
      <c r="A385" s="3"/>
      <c r="B385" s="3"/>
      <c r="C385" s="3"/>
      <c r="D385" s="3"/>
      <c r="E385" s="3"/>
      <c r="F385" s="3"/>
      <c r="G385" s="3"/>
      <c r="H385" s="3"/>
      <c r="I385" s="3"/>
      <c r="J385" s="3"/>
      <c r="K385" s="3"/>
      <c r="L385" s="3"/>
      <c r="M385" s="3"/>
      <c r="N385" s="3"/>
      <c r="O385" s="3"/>
      <c r="P385" s="3"/>
      <c r="Q385" s="249"/>
      <c r="R385" s="3"/>
      <c r="S385" s="3"/>
      <c r="T385" s="3"/>
      <c r="U385" s="3"/>
      <c r="V385" s="3"/>
      <c r="W385" s="3"/>
      <c r="X385" s="3"/>
      <c r="Y385" s="3"/>
      <c r="Z385" s="3"/>
      <c r="AA385" s="3"/>
      <c r="AB385" s="3"/>
      <c r="AC385" s="3"/>
      <c r="AD385" s="3"/>
      <c r="AE385" s="3"/>
      <c r="AF385" s="3"/>
      <c r="AG385" s="3"/>
      <c r="AH385" s="3"/>
      <c r="AI385" s="3"/>
      <c r="AJ385" s="3"/>
    </row>
    <row r="386">
      <c r="A386" s="3"/>
      <c r="B386" s="3"/>
      <c r="C386" s="3"/>
      <c r="D386" s="3"/>
      <c r="E386" s="3"/>
      <c r="F386" s="3"/>
      <c r="G386" s="3"/>
      <c r="H386" s="3"/>
      <c r="I386" s="3"/>
      <c r="J386" s="3"/>
      <c r="K386" s="3"/>
      <c r="L386" s="3"/>
      <c r="M386" s="3"/>
      <c r="N386" s="3"/>
      <c r="O386" s="3"/>
      <c r="P386" s="3"/>
      <c r="Q386" s="249"/>
      <c r="R386" s="3"/>
      <c r="S386" s="3"/>
      <c r="T386" s="3"/>
      <c r="U386" s="3"/>
      <c r="V386" s="3"/>
      <c r="W386" s="3"/>
      <c r="X386" s="3"/>
      <c r="Y386" s="3"/>
      <c r="Z386" s="3"/>
      <c r="AA386" s="3"/>
      <c r="AB386" s="3"/>
      <c r="AC386" s="3"/>
      <c r="AD386" s="3"/>
      <c r="AE386" s="3"/>
      <c r="AF386" s="3"/>
      <c r="AG386" s="3"/>
      <c r="AH386" s="3"/>
      <c r="AI386" s="3"/>
      <c r="AJ386" s="3"/>
    </row>
    <row r="387">
      <c r="A387" s="3"/>
      <c r="B387" s="3"/>
      <c r="C387" s="3"/>
      <c r="D387" s="3"/>
      <c r="E387" s="3"/>
      <c r="F387" s="3"/>
      <c r="G387" s="3"/>
      <c r="H387" s="3"/>
      <c r="I387" s="3"/>
      <c r="J387" s="3"/>
      <c r="K387" s="3"/>
      <c r="L387" s="3"/>
      <c r="M387" s="3"/>
      <c r="N387" s="3"/>
      <c r="O387" s="3"/>
      <c r="P387" s="3"/>
      <c r="Q387" s="249"/>
      <c r="R387" s="3"/>
      <c r="S387" s="3"/>
      <c r="T387" s="3"/>
      <c r="U387" s="3"/>
      <c r="V387" s="3"/>
      <c r="W387" s="3"/>
      <c r="X387" s="3"/>
      <c r="Y387" s="3"/>
      <c r="Z387" s="3"/>
      <c r="AA387" s="3"/>
      <c r="AB387" s="3"/>
      <c r="AC387" s="3"/>
      <c r="AD387" s="3"/>
      <c r="AE387" s="3"/>
      <c r="AF387" s="3"/>
      <c r="AG387" s="3"/>
      <c r="AH387" s="3"/>
      <c r="AI387" s="3"/>
      <c r="AJ387" s="3"/>
    </row>
    <row r="388">
      <c r="A388" s="3"/>
      <c r="B388" s="3"/>
      <c r="C388" s="3"/>
      <c r="D388" s="3"/>
      <c r="E388" s="3"/>
      <c r="F388" s="3"/>
      <c r="G388" s="3"/>
      <c r="H388" s="3"/>
      <c r="I388" s="3"/>
      <c r="J388" s="3"/>
      <c r="K388" s="3"/>
      <c r="L388" s="3"/>
      <c r="M388" s="3"/>
      <c r="N388" s="3"/>
      <c r="O388" s="3"/>
      <c r="P388" s="3"/>
      <c r="Q388" s="249"/>
      <c r="R388" s="3"/>
      <c r="S388" s="3"/>
      <c r="T388" s="3"/>
      <c r="U388" s="3"/>
      <c r="V388" s="3"/>
      <c r="W388" s="3"/>
      <c r="X388" s="3"/>
      <c r="Y388" s="3"/>
      <c r="Z388" s="3"/>
      <c r="AA388" s="3"/>
      <c r="AB388" s="3"/>
      <c r="AC388" s="3"/>
      <c r="AD388" s="3"/>
      <c r="AE388" s="3"/>
      <c r="AF388" s="3"/>
      <c r="AG388" s="3"/>
      <c r="AH388" s="3"/>
      <c r="AI388" s="3"/>
      <c r="AJ388" s="3"/>
    </row>
    <row r="389">
      <c r="A389" s="3"/>
      <c r="B389" s="3"/>
      <c r="C389" s="3"/>
      <c r="D389" s="3"/>
      <c r="E389" s="3"/>
      <c r="F389" s="3"/>
      <c r="G389" s="3"/>
      <c r="H389" s="3"/>
      <c r="I389" s="3"/>
      <c r="J389" s="3"/>
      <c r="K389" s="3"/>
      <c r="L389" s="3"/>
      <c r="M389" s="3"/>
      <c r="N389" s="3"/>
      <c r="O389" s="3"/>
      <c r="P389" s="3"/>
      <c r="Q389" s="249"/>
      <c r="R389" s="3"/>
      <c r="S389" s="3"/>
      <c r="T389" s="3"/>
      <c r="U389" s="3"/>
      <c r="V389" s="3"/>
      <c r="W389" s="3"/>
      <c r="X389" s="3"/>
      <c r="Y389" s="3"/>
      <c r="Z389" s="3"/>
      <c r="AA389" s="3"/>
      <c r="AB389" s="3"/>
      <c r="AC389" s="3"/>
      <c r="AD389" s="3"/>
      <c r="AE389" s="3"/>
      <c r="AF389" s="3"/>
      <c r="AG389" s="3"/>
      <c r="AH389" s="3"/>
      <c r="AI389" s="3"/>
      <c r="AJ389" s="3"/>
    </row>
    <row r="390">
      <c r="A390" s="3"/>
      <c r="B390" s="3"/>
      <c r="C390" s="3"/>
      <c r="D390" s="3"/>
      <c r="E390" s="3"/>
      <c r="F390" s="3"/>
      <c r="G390" s="3"/>
      <c r="H390" s="3"/>
      <c r="I390" s="3"/>
      <c r="J390" s="3"/>
      <c r="K390" s="3"/>
      <c r="L390" s="3"/>
      <c r="M390" s="3"/>
      <c r="N390" s="3"/>
      <c r="O390" s="3"/>
      <c r="P390" s="3"/>
      <c r="Q390" s="249"/>
      <c r="R390" s="3"/>
      <c r="S390" s="3"/>
      <c r="T390" s="3"/>
      <c r="U390" s="3"/>
      <c r="V390" s="3"/>
      <c r="W390" s="3"/>
      <c r="X390" s="3"/>
      <c r="Y390" s="3"/>
      <c r="Z390" s="3"/>
      <c r="AA390" s="3"/>
      <c r="AB390" s="3"/>
      <c r="AC390" s="3"/>
      <c r="AD390" s="3"/>
      <c r="AE390" s="3"/>
      <c r="AF390" s="3"/>
      <c r="AG390" s="3"/>
      <c r="AH390" s="3"/>
      <c r="AI390" s="3"/>
      <c r="AJ390" s="3"/>
    </row>
    <row r="391">
      <c r="A391" s="3"/>
      <c r="B391" s="3"/>
      <c r="C391" s="3"/>
      <c r="D391" s="3"/>
      <c r="E391" s="3"/>
      <c r="F391" s="3"/>
      <c r="G391" s="3"/>
      <c r="H391" s="3"/>
      <c r="I391" s="3"/>
      <c r="J391" s="3"/>
      <c r="K391" s="3"/>
      <c r="L391" s="3"/>
      <c r="M391" s="3"/>
      <c r="N391" s="3"/>
      <c r="O391" s="3"/>
      <c r="P391" s="3"/>
      <c r="Q391" s="249"/>
      <c r="R391" s="3"/>
      <c r="S391" s="3"/>
      <c r="T391" s="3"/>
      <c r="U391" s="3"/>
      <c r="V391" s="3"/>
      <c r="W391" s="3"/>
      <c r="X391" s="3"/>
      <c r="Y391" s="3"/>
      <c r="Z391" s="3"/>
      <c r="AA391" s="3"/>
      <c r="AB391" s="3"/>
      <c r="AC391" s="3"/>
      <c r="AD391" s="3"/>
      <c r="AE391" s="3"/>
      <c r="AF391" s="3"/>
      <c r="AG391" s="3"/>
      <c r="AH391" s="3"/>
      <c r="AI391" s="3"/>
      <c r="AJ391" s="3"/>
    </row>
    <row r="392">
      <c r="A392" s="3"/>
      <c r="B392" s="3"/>
      <c r="C392" s="3"/>
      <c r="D392" s="3"/>
      <c r="E392" s="3"/>
      <c r="F392" s="3"/>
      <c r="G392" s="3"/>
      <c r="H392" s="3"/>
      <c r="I392" s="3"/>
      <c r="J392" s="3"/>
      <c r="K392" s="3"/>
      <c r="L392" s="3"/>
      <c r="M392" s="3"/>
      <c r="N392" s="3"/>
      <c r="O392" s="3"/>
      <c r="P392" s="3"/>
      <c r="Q392" s="249"/>
      <c r="R392" s="3"/>
      <c r="S392" s="3"/>
      <c r="T392" s="3"/>
      <c r="U392" s="3"/>
      <c r="V392" s="3"/>
      <c r="W392" s="3"/>
      <c r="X392" s="3"/>
      <c r="Y392" s="3"/>
      <c r="Z392" s="3"/>
      <c r="AA392" s="3"/>
      <c r="AB392" s="3"/>
      <c r="AC392" s="3"/>
      <c r="AD392" s="3"/>
      <c r="AE392" s="3"/>
      <c r="AF392" s="3"/>
      <c r="AG392" s="3"/>
      <c r="AH392" s="3"/>
      <c r="AI392" s="3"/>
      <c r="AJ392" s="3"/>
    </row>
    <row r="393">
      <c r="A393" s="3"/>
      <c r="B393" s="3"/>
      <c r="C393" s="3"/>
      <c r="D393" s="3"/>
      <c r="E393" s="3"/>
      <c r="F393" s="3"/>
      <c r="G393" s="3"/>
      <c r="H393" s="3"/>
      <c r="I393" s="3"/>
      <c r="J393" s="3"/>
      <c r="K393" s="3"/>
      <c r="L393" s="3"/>
      <c r="M393" s="3"/>
      <c r="N393" s="3"/>
      <c r="O393" s="3"/>
      <c r="P393" s="3"/>
      <c r="Q393" s="249"/>
      <c r="R393" s="3"/>
      <c r="S393" s="3"/>
      <c r="T393" s="3"/>
      <c r="U393" s="3"/>
      <c r="V393" s="3"/>
      <c r="W393" s="3"/>
      <c r="X393" s="3"/>
      <c r="Y393" s="3"/>
      <c r="Z393" s="3"/>
      <c r="AA393" s="3"/>
      <c r="AB393" s="3"/>
      <c r="AC393" s="3"/>
      <c r="AD393" s="3"/>
      <c r="AE393" s="3"/>
      <c r="AF393" s="3"/>
      <c r="AG393" s="3"/>
      <c r="AH393" s="3"/>
      <c r="AI393" s="3"/>
      <c r="AJ393" s="3"/>
    </row>
    <row r="394">
      <c r="A394" s="3"/>
      <c r="B394" s="3"/>
      <c r="C394" s="3"/>
      <c r="D394" s="3"/>
      <c r="E394" s="3"/>
      <c r="F394" s="3"/>
      <c r="G394" s="3"/>
      <c r="H394" s="3"/>
      <c r="I394" s="3"/>
      <c r="J394" s="3"/>
      <c r="K394" s="3"/>
      <c r="L394" s="3"/>
      <c r="M394" s="3"/>
      <c r="N394" s="3"/>
      <c r="O394" s="3"/>
      <c r="P394" s="3"/>
      <c r="Q394" s="249"/>
      <c r="R394" s="3"/>
      <c r="S394" s="3"/>
      <c r="T394" s="3"/>
      <c r="U394" s="3"/>
      <c r="V394" s="3"/>
      <c r="W394" s="3"/>
      <c r="X394" s="3"/>
      <c r="Y394" s="3"/>
      <c r="Z394" s="3"/>
      <c r="AA394" s="3"/>
      <c r="AB394" s="3"/>
      <c r="AC394" s="3"/>
      <c r="AD394" s="3"/>
      <c r="AE394" s="3"/>
      <c r="AF394" s="3"/>
      <c r="AG394" s="3"/>
      <c r="AH394" s="3"/>
      <c r="AI394" s="3"/>
      <c r="AJ394" s="3"/>
    </row>
    <row r="395">
      <c r="A395" s="3"/>
      <c r="B395" s="3"/>
      <c r="C395" s="3"/>
      <c r="D395" s="3"/>
      <c r="E395" s="3"/>
      <c r="F395" s="3"/>
      <c r="G395" s="3"/>
      <c r="H395" s="3"/>
      <c r="I395" s="3"/>
      <c r="J395" s="3"/>
      <c r="K395" s="3"/>
      <c r="L395" s="3"/>
      <c r="M395" s="3"/>
      <c r="N395" s="3"/>
      <c r="O395" s="3"/>
      <c r="P395" s="3"/>
      <c r="Q395" s="249"/>
      <c r="R395" s="3"/>
      <c r="S395" s="3"/>
      <c r="T395" s="3"/>
      <c r="U395" s="3"/>
      <c r="V395" s="3"/>
      <c r="W395" s="3"/>
      <c r="X395" s="3"/>
      <c r="Y395" s="3"/>
      <c r="Z395" s="3"/>
      <c r="AA395" s="3"/>
      <c r="AB395" s="3"/>
      <c r="AC395" s="3"/>
      <c r="AD395" s="3"/>
      <c r="AE395" s="3"/>
      <c r="AF395" s="3"/>
      <c r="AG395" s="3"/>
      <c r="AH395" s="3"/>
      <c r="AI395" s="3"/>
      <c r="AJ395" s="3"/>
    </row>
    <row r="396">
      <c r="A396" s="3"/>
      <c r="B396" s="3"/>
      <c r="C396" s="3"/>
      <c r="D396" s="3"/>
      <c r="E396" s="3"/>
      <c r="F396" s="3"/>
      <c r="G396" s="3"/>
      <c r="H396" s="3"/>
      <c r="I396" s="3"/>
      <c r="J396" s="3"/>
      <c r="K396" s="3"/>
      <c r="L396" s="3"/>
      <c r="M396" s="3"/>
      <c r="N396" s="3"/>
      <c r="O396" s="3"/>
      <c r="P396" s="3"/>
      <c r="Q396" s="249"/>
      <c r="R396" s="3"/>
      <c r="S396" s="3"/>
      <c r="T396" s="3"/>
      <c r="U396" s="3"/>
      <c r="V396" s="3"/>
      <c r="W396" s="3"/>
      <c r="X396" s="3"/>
      <c r="Y396" s="3"/>
      <c r="Z396" s="3"/>
      <c r="AA396" s="3"/>
      <c r="AB396" s="3"/>
      <c r="AC396" s="3"/>
      <c r="AD396" s="3"/>
      <c r="AE396" s="3"/>
      <c r="AF396" s="3"/>
      <c r="AG396" s="3"/>
      <c r="AH396" s="3"/>
      <c r="AI396" s="3"/>
      <c r="AJ396" s="3"/>
    </row>
    <row r="397">
      <c r="A397" s="3"/>
      <c r="B397" s="3"/>
      <c r="C397" s="3"/>
      <c r="D397" s="3"/>
      <c r="E397" s="3"/>
      <c r="F397" s="3"/>
      <c r="G397" s="3"/>
      <c r="H397" s="3"/>
      <c r="I397" s="3"/>
      <c r="J397" s="3"/>
      <c r="K397" s="3"/>
      <c r="L397" s="3"/>
      <c r="M397" s="3"/>
      <c r="N397" s="3"/>
      <c r="O397" s="3"/>
      <c r="P397" s="3"/>
      <c r="Q397" s="249"/>
      <c r="R397" s="3"/>
      <c r="S397" s="3"/>
      <c r="T397" s="3"/>
      <c r="U397" s="3"/>
      <c r="V397" s="3"/>
      <c r="W397" s="3"/>
      <c r="X397" s="3"/>
      <c r="Y397" s="3"/>
      <c r="Z397" s="3"/>
      <c r="AA397" s="3"/>
      <c r="AB397" s="3"/>
      <c r="AC397" s="3"/>
      <c r="AD397" s="3"/>
      <c r="AE397" s="3"/>
      <c r="AF397" s="3"/>
      <c r="AG397" s="3"/>
      <c r="AH397" s="3"/>
      <c r="AI397" s="3"/>
      <c r="AJ397" s="3"/>
    </row>
    <row r="398">
      <c r="A398" s="3"/>
      <c r="B398" s="3"/>
      <c r="C398" s="3"/>
      <c r="D398" s="3"/>
      <c r="E398" s="3"/>
      <c r="F398" s="3"/>
      <c r="G398" s="3"/>
      <c r="H398" s="3"/>
      <c r="I398" s="3"/>
      <c r="J398" s="3"/>
      <c r="K398" s="3"/>
      <c r="L398" s="3"/>
      <c r="M398" s="3"/>
      <c r="N398" s="3"/>
      <c r="O398" s="3"/>
      <c r="P398" s="3"/>
      <c r="Q398" s="249"/>
      <c r="R398" s="3"/>
      <c r="S398" s="3"/>
      <c r="T398" s="3"/>
      <c r="U398" s="3"/>
      <c r="V398" s="3"/>
      <c r="W398" s="3"/>
      <c r="X398" s="3"/>
      <c r="Y398" s="3"/>
      <c r="Z398" s="3"/>
      <c r="AA398" s="3"/>
      <c r="AB398" s="3"/>
      <c r="AC398" s="3"/>
      <c r="AD398" s="3"/>
      <c r="AE398" s="3"/>
      <c r="AF398" s="3"/>
      <c r="AG398" s="3"/>
      <c r="AH398" s="3"/>
      <c r="AI398" s="3"/>
      <c r="AJ398" s="3"/>
    </row>
    <row r="399">
      <c r="A399" s="3"/>
      <c r="B399" s="3"/>
      <c r="C399" s="3"/>
      <c r="D399" s="3"/>
      <c r="E399" s="3"/>
      <c r="F399" s="3"/>
      <c r="G399" s="3"/>
      <c r="H399" s="3"/>
      <c r="I399" s="3"/>
      <c r="J399" s="3"/>
      <c r="K399" s="3"/>
      <c r="L399" s="3"/>
      <c r="M399" s="3"/>
      <c r="N399" s="3"/>
      <c r="O399" s="3"/>
      <c r="P399" s="3"/>
      <c r="Q399" s="249"/>
      <c r="R399" s="3"/>
      <c r="S399" s="3"/>
      <c r="T399" s="3"/>
      <c r="U399" s="3"/>
      <c r="V399" s="3"/>
      <c r="W399" s="3"/>
      <c r="X399" s="3"/>
      <c r="Y399" s="3"/>
      <c r="Z399" s="3"/>
      <c r="AA399" s="3"/>
      <c r="AB399" s="3"/>
      <c r="AC399" s="3"/>
      <c r="AD399" s="3"/>
      <c r="AE399" s="3"/>
      <c r="AF399" s="3"/>
      <c r="AG399" s="3"/>
      <c r="AH399" s="3"/>
      <c r="AI399" s="3"/>
      <c r="AJ399" s="3"/>
    </row>
    <row r="400">
      <c r="A400" s="3"/>
      <c r="B400" s="3"/>
      <c r="C400" s="3"/>
      <c r="D400" s="3"/>
      <c r="E400" s="3"/>
      <c r="F400" s="3"/>
      <c r="G400" s="3"/>
      <c r="H400" s="3"/>
      <c r="I400" s="3"/>
      <c r="J400" s="3"/>
      <c r="K400" s="3"/>
      <c r="L400" s="3"/>
      <c r="M400" s="3"/>
      <c r="N400" s="3"/>
      <c r="O400" s="3"/>
      <c r="P400" s="3"/>
      <c r="Q400" s="249"/>
      <c r="R400" s="3"/>
      <c r="S400" s="3"/>
      <c r="T400" s="3"/>
      <c r="U400" s="3"/>
      <c r="V400" s="3"/>
      <c r="W400" s="3"/>
      <c r="X400" s="3"/>
      <c r="Y400" s="3"/>
      <c r="Z400" s="3"/>
      <c r="AA400" s="3"/>
      <c r="AB400" s="3"/>
      <c r="AC400" s="3"/>
      <c r="AD400" s="3"/>
      <c r="AE400" s="3"/>
      <c r="AF400" s="3"/>
      <c r="AG400" s="3"/>
      <c r="AH400" s="3"/>
      <c r="AI400" s="3"/>
      <c r="AJ400" s="3"/>
    </row>
    <row r="401">
      <c r="A401" s="3"/>
      <c r="B401" s="3"/>
      <c r="C401" s="3"/>
      <c r="D401" s="3"/>
      <c r="E401" s="3"/>
      <c r="F401" s="3"/>
      <c r="G401" s="3"/>
      <c r="H401" s="3"/>
      <c r="I401" s="3"/>
      <c r="J401" s="3"/>
      <c r="K401" s="3"/>
      <c r="L401" s="3"/>
      <c r="M401" s="3"/>
      <c r="N401" s="3"/>
      <c r="O401" s="3"/>
      <c r="P401" s="3"/>
      <c r="Q401" s="249"/>
      <c r="R401" s="3"/>
      <c r="S401" s="3"/>
      <c r="T401" s="3"/>
      <c r="U401" s="3"/>
      <c r="V401" s="3"/>
      <c r="W401" s="3"/>
      <c r="X401" s="3"/>
      <c r="Y401" s="3"/>
      <c r="Z401" s="3"/>
      <c r="AA401" s="3"/>
      <c r="AB401" s="3"/>
      <c r="AC401" s="3"/>
      <c r="AD401" s="3"/>
      <c r="AE401" s="3"/>
      <c r="AF401" s="3"/>
      <c r="AG401" s="3"/>
      <c r="AH401" s="3"/>
      <c r="AI401" s="3"/>
      <c r="AJ401" s="3"/>
    </row>
    <row r="402">
      <c r="A402" s="3"/>
      <c r="B402" s="3"/>
      <c r="C402" s="3"/>
      <c r="D402" s="3"/>
      <c r="E402" s="3"/>
      <c r="F402" s="3"/>
      <c r="G402" s="3"/>
      <c r="H402" s="3"/>
      <c r="I402" s="3"/>
      <c r="J402" s="3"/>
      <c r="K402" s="3"/>
      <c r="L402" s="3"/>
      <c r="M402" s="3"/>
      <c r="N402" s="3"/>
      <c r="O402" s="3"/>
      <c r="P402" s="3"/>
      <c r="Q402" s="249"/>
      <c r="R402" s="3"/>
      <c r="S402" s="3"/>
      <c r="T402" s="3"/>
      <c r="U402" s="3"/>
      <c r="V402" s="3"/>
      <c r="W402" s="3"/>
      <c r="X402" s="3"/>
      <c r="Y402" s="3"/>
      <c r="Z402" s="3"/>
      <c r="AA402" s="3"/>
      <c r="AB402" s="3"/>
      <c r="AC402" s="3"/>
      <c r="AD402" s="3"/>
      <c r="AE402" s="3"/>
      <c r="AF402" s="3"/>
      <c r="AG402" s="3"/>
      <c r="AH402" s="3"/>
      <c r="AI402" s="3"/>
      <c r="AJ402" s="3"/>
    </row>
    <row r="403">
      <c r="A403" s="3"/>
      <c r="B403" s="3"/>
      <c r="C403" s="3"/>
      <c r="D403" s="3"/>
      <c r="E403" s="3"/>
      <c r="F403" s="3"/>
      <c r="G403" s="3"/>
      <c r="H403" s="3"/>
      <c r="I403" s="3"/>
      <c r="J403" s="3"/>
      <c r="K403" s="3"/>
      <c r="L403" s="3"/>
      <c r="M403" s="3"/>
      <c r="N403" s="3"/>
      <c r="O403" s="3"/>
      <c r="P403" s="3"/>
      <c r="Q403" s="249"/>
      <c r="R403" s="3"/>
      <c r="S403" s="3"/>
      <c r="T403" s="3"/>
      <c r="U403" s="3"/>
      <c r="V403" s="3"/>
      <c r="W403" s="3"/>
      <c r="X403" s="3"/>
      <c r="Y403" s="3"/>
      <c r="Z403" s="3"/>
      <c r="AA403" s="3"/>
      <c r="AB403" s="3"/>
      <c r="AC403" s="3"/>
      <c r="AD403" s="3"/>
      <c r="AE403" s="3"/>
      <c r="AF403" s="3"/>
      <c r="AG403" s="3"/>
      <c r="AH403" s="3"/>
      <c r="AI403" s="3"/>
      <c r="AJ403" s="3"/>
    </row>
    <row r="404">
      <c r="A404" s="3"/>
      <c r="B404" s="3"/>
      <c r="C404" s="3"/>
      <c r="D404" s="3"/>
      <c r="E404" s="3"/>
      <c r="F404" s="3"/>
      <c r="G404" s="3"/>
      <c r="H404" s="3"/>
      <c r="I404" s="3"/>
      <c r="J404" s="3"/>
      <c r="K404" s="3"/>
      <c r="L404" s="3"/>
      <c r="M404" s="3"/>
      <c r="N404" s="3"/>
      <c r="O404" s="3"/>
      <c r="P404" s="3"/>
      <c r="Q404" s="249"/>
      <c r="R404" s="3"/>
      <c r="S404" s="3"/>
      <c r="T404" s="3"/>
      <c r="U404" s="3"/>
      <c r="V404" s="3"/>
      <c r="W404" s="3"/>
      <c r="X404" s="3"/>
      <c r="Y404" s="3"/>
      <c r="Z404" s="3"/>
      <c r="AA404" s="3"/>
      <c r="AB404" s="3"/>
      <c r="AC404" s="3"/>
      <c r="AD404" s="3"/>
      <c r="AE404" s="3"/>
      <c r="AF404" s="3"/>
      <c r="AG404" s="3"/>
      <c r="AH404" s="3"/>
      <c r="AI404" s="3"/>
      <c r="AJ404" s="3"/>
    </row>
    <row r="405">
      <c r="A405" s="3"/>
      <c r="B405" s="3"/>
      <c r="C405" s="3"/>
      <c r="D405" s="3"/>
      <c r="E405" s="3"/>
      <c r="F405" s="3"/>
      <c r="G405" s="3"/>
      <c r="H405" s="3"/>
      <c r="I405" s="3"/>
      <c r="J405" s="3"/>
      <c r="K405" s="3"/>
      <c r="L405" s="3"/>
      <c r="M405" s="3"/>
      <c r="N405" s="3"/>
      <c r="O405" s="3"/>
      <c r="P405" s="3"/>
      <c r="Q405" s="249"/>
      <c r="R405" s="3"/>
      <c r="S405" s="3"/>
      <c r="T405" s="3"/>
      <c r="U405" s="3"/>
      <c r="V405" s="3"/>
      <c r="W405" s="3"/>
      <c r="X405" s="3"/>
      <c r="Y405" s="3"/>
      <c r="Z405" s="3"/>
      <c r="AA405" s="3"/>
      <c r="AB405" s="3"/>
      <c r="AC405" s="3"/>
      <c r="AD405" s="3"/>
      <c r="AE405" s="3"/>
      <c r="AF405" s="3"/>
      <c r="AG405" s="3"/>
      <c r="AH405" s="3"/>
      <c r="AI405" s="3"/>
      <c r="AJ405" s="3"/>
    </row>
    <row r="406">
      <c r="A406" s="3"/>
      <c r="B406" s="3"/>
      <c r="C406" s="3"/>
      <c r="D406" s="3"/>
      <c r="E406" s="3"/>
      <c r="F406" s="3"/>
      <c r="G406" s="3"/>
      <c r="H406" s="3"/>
      <c r="I406" s="3"/>
      <c r="J406" s="3"/>
      <c r="K406" s="3"/>
      <c r="L406" s="3"/>
      <c r="M406" s="3"/>
      <c r="N406" s="3"/>
      <c r="O406" s="3"/>
      <c r="P406" s="3"/>
      <c r="Q406" s="249"/>
      <c r="R406" s="3"/>
      <c r="S406" s="3"/>
      <c r="T406" s="3"/>
      <c r="U406" s="3"/>
      <c r="V406" s="3"/>
      <c r="W406" s="3"/>
      <c r="X406" s="3"/>
      <c r="Y406" s="3"/>
      <c r="Z406" s="3"/>
      <c r="AA406" s="3"/>
      <c r="AB406" s="3"/>
      <c r="AC406" s="3"/>
      <c r="AD406" s="3"/>
      <c r="AE406" s="3"/>
      <c r="AF406" s="3"/>
      <c r="AG406" s="3"/>
      <c r="AH406" s="3"/>
      <c r="AI406" s="3"/>
      <c r="AJ406" s="3"/>
    </row>
    <row r="407">
      <c r="A407" s="3"/>
      <c r="B407" s="3"/>
      <c r="C407" s="3"/>
      <c r="D407" s="3"/>
      <c r="E407" s="3"/>
      <c r="F407" s="3"/>
      <c r="G407" s="3"/>
      <c r="H407" s="3"/>
      <c r="I407" s="3"/>
      <c r="J407" s="3"/>
      <c r="K407" s="3"/>
      <c r="L407" s="3"/>
      <c r="M407" s="3"/>
      <c r="N407" s="3"/>
      <c r="O407" s="3"/>
      <c r="P407" s="3"/>
      <c r="Q407" s="249"/>
      <c r="R407" s="3"/>
      <c r="S407" s="3"/>
      <c r="T407" s="3"/>
      <c r="U407" s="3"/>
      <c r="V407" s="3"/>
      <c r="W407" s="3"/>
      <c r="X407" s="3"/>
      <c r="Y407" s="3"/>
      <c r="Z407" s="3"/>
      <c r="AA407" s="3"/>
      <c r="AB407" s="3"/>
      <c r="AC407" s="3"/>
      <c r="AD407" s="3"/>
      <c r="AE407" s="3"/>
      <c r="AF407" s="3"/>
      <c r="AG407" s="3"/>
      <c r="AH407" s="3"/>
      <c r="AI407" s="3"/>
      <c r="AJ407" s="3"/>
    </row>
    <row r="408">
      <c r="A408" s="3"/>
      <c r="B408" s="3"/>
      <c r="C408" s="3"/>
      <c r="D408" s="3"/>
      <c r="E408" s="3"/>
      <c r="F408" s="3"/>
      <c r="G408" s="3"/>
      <c r="H408" s="3"/>
      <c r="I408" s="3"/>
      <c r="J408" s="3"/>
      <c r="K408" s="3"/>
      <c r="L408" s="3"/>
      <c r="M408" s="3"/>
      <c r="N408" s="3"/>
      <c r="O408" s="3"/>
      <c r="P408" s="3"/>
      <c r="Q408" s="249"/>
      <c r="R408" s="3"/>
      <c r="S408" s="3"/>
      <c r="T408" s="3"/>
      <c r="U408" s="3"/>
      <c r="V408" s="3"/>
      <c r="W408" s="3"/>
      <c r="X408" s="3"/>
      <c r="Y408" s="3"/>
      <c r="Z408" s="3"/>
      <c r="AA408" s="3"/>
      <c r="AB408" s="3"/>
      <c r="AC408" s="3"/>
      <c r="AD408" s="3"/>
      <c r="AE408" s="3"/>
      <c r="AF408" s="3"/>
      <c r="AG408" s="3"/>
      <c r="AH408" s="3"/>
      <c r="AI408" s="3"/>
      <c r="AJ408" s="3"/>
    </row>
    <row r="409">
      <c r="A409" s="3"/>
      <c r="B409" s="3"/>
      <c r="C409" s="3"/>
      <c r="D409" s="3"/>
      <c r="E409" s="3"/>
      <c r="F409" s="3"/>
      <c r="G409" s="3"/>
      <c r="H409" s="3"/>
      <c r="I409" s="3"/>
      <c r="J409" s="3"/>
      <c r="K409" s="3"/>
      <c r="L409" s="3"/>
      <c r="M409" s="3"/>
      <c r="N409" s="3"/>
      <c r="O409" s="3"/>
      <c r="P409" s="3"/>
      <c r="Q409" s="249"/>
      <c r="R409" s="3"/>
      <c r="S409" s="3"/>
      <c r="T409" s="3"/>
      <c r="U409" s="3"/>
      <c r="V409" s="3"/>
      <c r="W409" s="3"/>
      <c r="X409" s="3"/>
      <c r="Y409" s="3"/>
      <c r="Z409" s="3"/>
      <c r="AA409" s="3"/>
      <c r="AB409" s="3"/>
      <c r="AC409" s="3"/>
      <c r="AD409" s="3"/>
      <c r="AE409" s="3"/>
      <c r="AF409" s="3"/>
      <c r="AG409" s="3"/>
      <c r="AH409" s="3"/>
      <c r="AI409" s="3"/>
      <c r="AJ409" s="3"/>
    </row>
    <row r="410">
      <c r="A410" s="3"/>
      <c r="B410" s="3"/>
      <c r="C410" s="3"/>
      <c r="D410" s="3"/>
      <c r="E410" s="3"/>
      <c r="F410" s="3"/>
      <c r="G410" s="3"/>
      <c r="H410" s="3"/>
      <c r="I410" s="3"/>
      <c r="J410" s="3"/>
      <c r="K410" s="3"/>
      <c r="L410" s="3"/>
      <c r="M410" s="3"/>
      <c r="N410" s="3"/>
      <c r="O410" s="3"/>
      <c r="P410" s="3"/>
      <c r="Q410" s="249"/>
      <c r="R410" s="3"/>
      <c r="S410" s="3"/>
      <c r="T410" s="3"/>
      <c r="U410" s="3"/>
      <c r="V410" s="3"/>
      <c r="W410" s="3"/>
      <c r="X410" s="3"/>
      <c r="Y410" s="3"/>
      <c r="Z410" s="3"/>
      <c r="AA410" s="3"/>
      <c r="AB410" s="3"/>
      <c r="AC410" s="3"/>
      <c r="AD410" s="3"/>
      <c r="AE410" s="3"/>
      <c r="AF410" s="3"/>
      <c r="AG410" s="3"/>
      <c r="AH410" s="3"/>
      <c r="AI410" s="3"/>
      <c r="AJ410" s="3"/>
    </row>
    <row r="411">
      <c r="A411" s="3"/>
      <c r="B411" s="3"/>
      <c r="C411" s="3"/>
      <c r="D411" s="3"/>
      <c r="E411" s="3"/>
      <c r="F411" s="3"/>
      <c r="G411" s="3"/>
      <c r="H411" s="3"/>
      <c r="I411" s="3"/>
      <c r="J411" s="3"/>
      <c r="K411" s="3"/>
      <c r="L411" s="3"/>
      <c r="M411" s="3"/>
      <c r="N411" s="3"/>
      <c r="O411" s="3"/>
      <c r="P411" s="3"/>
      <c r="Q411" s="249"/>
      <c r="R411" s="3"/>
      <c r="S411" s="3"/>
      <c r="T411" s="3"/>
      <c r="U411" s="3"/>
      <c r="V411" s="3"/>
      <c r="W411" s="3"/>
      <c r="X411" s="3"/>
      <c r="Y411" s="3"/>
      <c r="Z411" s="3"/>
      <c r="AA411" s="3"/>
      <c r="AB411" s="3"/>
      <c r="AC411" s="3"/>
      <c r="AD411" s="3"/>
      <c r="AE411" s="3"/>
      <c r="AF411" s="3"/>
      <c r="AG411" s="3"/>
      <c r="AH411" s="3"/>
      <c r="AI411" s="3"/>
      <c r="AJ411" s="3"/>
    </row>
    <row r="412">
      <c r="A412" s="3"/>
      <c r="B412" s="3"/>
      <c r="C412" s="3"/>
      <c r="D412" s="3"/>
      <c r="E412" s="3"/>
      <c r="F412" s="3"/>
      <c r="G412" s="3"/>
      <c r="H412" s="3"/>
      <c r="I412" s="3"/>
      <c r="J412" s="3"/>
      <c r="K412" s="3"/>
      <c r="L412" s="3"/>
      <c r="M412" s="3"/>
      <c r="N412" s="3"/>
      <c r="O412" s="3"/>
      <c r="P412" s="3"/>
      <c r="Q412" s="249"/>
      <c r="R412" s="3"/>
      <c r="S412" s="3"/>
      <c r="T412" s="3"/>
      <c r="U412" s="3"/>
      <c r="V412" s="3"/>
      <c r="W412" s="3"/>
      <c r="X412" s="3"/>
      <c r="Y412" s="3"/>
      <c r="Z412" s="3"/>
      <c r="AA412" s="3"/>
      <c r="AB412" s="3"/>
      <c r="AC412" s="3"/>
      <c r="AD412" s="3"/>
      <c r="AE412" s="3"/>
      <c r="AF412" s="3"/>
      <c r="AG412" s="3"/>
      <c r="AH412" s="3"/>
      <c r="AI412" s="3"/>
      <c r="AJ412" s="3"/>
    </row>
    <row r="413">
      <c r="A413" s="3"/>
      <c r="B413" s="3"/>
      <c r="C413" s="3"/>
      <c r="D413" s="3"/>
      <c r="E413" s="3"/>
      <c r="F413" s="3"/>
      <c r="G413" s="3"/>
      <c r="H413" s="3"/>
      <c r="I413" s="3"/>
      <c r="J413" s="3"/>
      <c r="K413" s="3"/>
      <c r="L413" s="3"/>
      <c r="M413" s="3"/>
      <c r="N413" s="3"/>
      <c r="O413" s="3"/>
      <c r="P413" s="3"/>
      <c r="Q413" s="249"/>
      <c r="R413" s="3"/>
      <c r="S413" s="3"/>
      <c r="T413" s="3"/>
      <c r="U413" s="3"/>
      <c r="V413" s="3"/>
      <c r="W413" s="3"/>
      <c r="X413" s="3"/>
      <c r="Y413" s="3"/>
      <c r="Z413" s="3"/>
      <c r="AA413" s="3"/>
      <c r="AB413" s="3"/>
      <c r="AC413" s="3"/>
      <c r="AD413" s="3"/>
      <c r="AE413" s="3"/>
      <c r="AF413" s="3"/>
      <c r="AG413" s="3"/>
      <c r="AH413" s="3"/>
      <c r="AI413" s="3"/>
      <c r="AJ413" s="3"/>
    </row>
    <row r="414">
      <c r="A414" s="3"/>
      <c r="B414" s="3"/>
      <c r="C414" s="3"/>
      <c r="D414" s="3"/>
      <c r="E414" s="3"/>
      <c r="F414" s="3"/>
      <c r="G414" s="3"/>
      <c r="H414" s="3"/>
      <c r="I414" s="3"/>
      <c r="J414" s="3"/>
      <c r="K414" s="3"/>
      <c r="L414" s="3"/>
      <c r="M414" s="3"/>
      <c r="N414" s="3"/>
      <c r="O414" s="3"/>
      <c r="P414" s="3"/>
      <c r="Q414" s="249"/>
      <c r="R414" s="3"/>
      <c r="S414" s="3"/>
      <c r="T414" s="3"/>
      <c r="U414" s="3"/>
      <c r="V414" s="3"/>
      <c r="W414" s="3"/>
      <c r="X414" s="3"/>
      <c r="Y414" s="3"/>
      <c r="Z414" s="3"/>
      <c r="AA414" s="3"/>
      <c r="AB414" s="3"/>
      <c r="AC414" s="3"/>
      <c r="AD414" s="3"/>
      <c r="AE414" s="3"/>
      <c r="AF414" s="3"/>
      <c r="AG414" s="3"/>
      <c r="AH414" s="3"/>
      <c r="AI414" s="3"/>
      <c r="AJ414" s="3"/>
    </row>
    <row r="415">
      <c r="A415" s="3"/>
      <c r="B415" s="3"/>
      <c r="C415" s="3"/>
      <c r="D415" s="3"/>
      <c r="E415" s="3"/>
      <c r="F415" s="3"/>
      <c r="G415" s="3"/>
      <c r="H415" s="3"/>
      <c r="I415" s="3"/>
      <c r="J415" s="3"/>
      <c r="K415" s="3"/>
      <c r="L415" s="3"/>
      <c r="M415" s="3"/>
      <c r="N415" s="3"/>
      <c r="O415" s="3"/>
      <c r="P415" s="3"/>
      <c r="Q415" s="249"/>
      <c r="R415" s="3"/>
      <c r="S415" s="3"/>
      <c r="T415" s="3"/>
      <c r="U415" s="3"/>
      <c r="V415" s="3"/>
      <c r="W415" s="3"/>
      <c r="X415" s="3"/>
      <c r="Y415" s="3"/>
      <c r="Z415" s="3"/>
      <c r="AA415" s="3"/>
      <c r="AB415" s="3"/>
      <c r="AC415" s="3"/>
      <c r="AD415" s="3"/>
      <c r="AE415" s="3"/>
      <c r="AF415" s="3"/>
      <c r="AG415" s="3"/>
      <c r="AH415" s="3"/>
      <c r="AI415" s="3"/>
      <c r="AJ415" s="3"/>
    </row>
    <row r="416">
      <c r="A416" s="3"/>
      <c r="B416" s="3"/>
      <c r="C416" s="3"/>
      <c r="D416" s="3"/>
      <c r="E416" s="3"/>
      <c r="F416" s="3"/>
      <c r="G416" s="3"/>
      <c r="H416" s="3"/>
      <c r="I416" s="3"/>
      <c r="J416" s="3"/>
      <c r="K416" s="3"/>
      <c r="L416" s="3"/>
      <c r="M416" s="3"/>
      <c r="N416" s="3"/>
      <c r="O416" s="3"/>
      <c r="P416" s="3"/>
      <c r="Q416" s="249"/>
      <c r="R416" s="3"/>
      <c r="S416" s="3"/>
      <c r="T416" s="3"/>
      <c r="U416" s="3"/>
      <c r="V416" s="3"/>
      <c r="W416" s="3"/>
      <c r="X416" s="3"/>
      <c r="Y416" s="3"/>
      <c r="Z416" s="3"/>
      <c r="AA416" s="3"/>
      <c r="AB416" s="3"/>
      <c r="AC416" s="3"/>
      <c r="AD416" s="3"/>
      <c r="AE416" s="3"/>
      <c r="AF416" s="3"/>
      <c r="AG416" s="3"/>
      <c r="AH416" s="3"/>
      <c r="AI416" s="3"/>
      <c r="AJ416" s="3"/>
    </row>
    <row r="417">
      <c r="A417" s="3"/>
      <c r="B417" s="3"/>
      <c r="C417" s="3"/>
      <c r="D417" s="3"/>
      <c r="E417" s="3"/>
      <c r="F417" s="3"/>
      <c r="G417" s="3"/>
      <c r="H417" s="3"/>
      <c r="I417" s="3"/>
      <c r="J417" s="3"/>
      <c r="K417" s="3"/>
      <c r="L417" s="3"/>
      <c r="M417" s="3"/>
      <c r="N417" s="3"/>
      <c r="O417" s="3"/>
      <c r="P417" s="3"/>
      <c r="Q417" s="249"/>
      <c r="R417" s="3"/>
      <c r="S417" s="3"/>
      <c r="T417" s="3"/>
      <c r="U417" s="3"/>
      <c r="V417" s="3"/>
      <c r="W417" s="3"/>
      <c r="X417" s="3"/>
      <c r="Y417" s="3"/>
      <c r="Z417" s="3"/>
      <c r="AA417" s="3"/>
      <c r="AB417" s="3"/>
      <c r="AC417" s="3"/>
      <c r="AD417" s="3"/>
      <c r="AE417" s="3"/>
      <c r="AF417" s="3"/>
      <c r="AG417" s="3"/>
      <c r="AH417" s="3"/>
      <c r="AI417" s="3"/>
      <c r="AJ417" s="3"/>
    </row>
    <row r="418">
      <c r="A418" s="3"/>
      <c r="B418" s="3"/>
      <c r="C418" s="3"/>
      <c r="D418" s="3"/>
      <c r="E418" s="3"/>
      <c r="F418" s="3"/>
      <c r="G418" s="3"/>
      <c r="H418" s="3"/>
      <c r="I418" s="3"/>
      <c r="J418" s="3"/>
      <c r="K418" s="3"/>
      <c r="L418" s="3"/>
      <c r="M418" s="3"/>
      <c r="N418" s="3"/>
      <c r="O418" s="3"/>
      <c r="P418" s="3"/>
      <c r="Q418" s="249"/>
      <c r="R418" s="3"/>
      <c r="S418" s="3"/>
      <c r="T418" s="3"/>
      <c r="U418" s="3"/>
      <c r="V418" s="3"/>
      <c r="W418" s="3"/>
      <c r="X418" s="3"/>
      <c r="Y418" s="3"/>
      <c r="Z418" s="3"/>
      <c r="AA418" s="3"/>
      <c r="AB418" s="3"/>
      <c r="AC418" s="3"/>
      <c r="AD418" s="3"/>
      <c r="AE418" s="3"/>
      <c r="AF418" s="3"/>
      <c r="AG418" s="3"/>
      <c r="AH418" s="3"/>
      <c r="AI418" s="3"/>
      <c r="AJ418" s="3"/>
    </row>
    <row r="419">
      <c r="A419" s="3"/>
      <c r="B419" s="3"/>
      <c r="C419" s="3"/>
      <c r="D419" s="3"/>
      <c r="E419" s="3"/>
      <c r="F419" s="3"/>
      <c r="G419" s="3"/>
      <c r="H419" s="3"/>
      <c r="I419" s="3"/>
      <c r="J419" s="3"/>
      <c r="K419" s="3"/>
      <c r="L419" s="3"/>
      <c r="M419" s="3"/>
      <c r="N419" s="3"/>
      <c r="O419" s="3"/>
      <c r="P419" s="3"/>
      <c r="Q419" s="249"/>
      <c r="R419" s="3"/>
      <c r="S419" s="3"/>
      <c r="T419" s="3"/>
      <c r="U419" s="3"/>
      <c r="V419" s="3"/>
      <c r="W419" s="3"/>
      <c r="X419" s="3"/>
      <c r="Y419" s="3"/>
      <c r="Z419" s="3"/>
      <c r="AA419" s="3"/>
      <c r="AB419" s="3"/>
      <c r="AC419" s="3"/>
      <c r="AD419" s="3"/>
      <c r="AE419" s="3"/>
      <c r="AF419" s="3"/>
      <c r="AG419" s="3"/>
      <c r="AH419" s="3"/>
      <c r="AI419" s="3"/>
      <c r="AJ419" s="3"/>
    </row>
    <row r="420">
      <c r="A420" s="3"/>
      <c r="B420" s="3"/>
      <c r="C420" s="3"/>
      <c r="D420" s="3"/>
      <c r="E420" s="3"/>
      <c r="F420" s="3"/>
      <c r="G420" s="3"/>
      <c r="H420" s="3"/>
      <c r="I420" s="3"/>
      <c r="J420" s="3"/>
      <c r="K420" s="3"/>
      <c r="L420" s="3"/>
      <c r="M420" s="3"/>
      <c r="N420" s="3"/>
      <c r="O420" s="3"/>
      <c r="P420" s="3"/>
      <c r="Q420" s="249"/>
      <c r="R420" s="3"/>
      <c r="S420" s="3"/>
      <c r="T420" s="3"/>
      <c r="U420" s="3"/>
      <c r="V420" s="3"/>
      <c r="W420" s="3"/>
      <c r="X420" s="3"/>
      <c r="Y420" s="3"/>
      <c r="Z420" s="3"/>
      <c r="AA420" s="3"/>
      <c r="AB420" s="3"/>
      <c r="AC420" s="3"/>
      <c r="AD420" s="3"/>
      <c r="AE420" s="3"/>
      <c r="AF420" s="3"/>
      <c r="AG420" s="3"/>
      <c r="AH420" s="3"/>
      <c r="AI420" s="3"/>
      <c r="AJ420" s="3"/>
    </row>
    <row r="421">
      <c r="A421" s="3"/>
      <c r="B421" s="3"/>
      <c r="C421" s="3"/>
      <c r="D421" s="3"/>
      <c r="E421" s="3"/>
      <c r="F421" s="3"/>
      <c r="G421" s="3"/>
      <c r="H421" s="3"/>
      <c r="I421" s="3"/>
      <c r="J421" s="3"/>
      <c r="K421" s="3"/>
      <c r="L421" s="3"/>
      <c r="M421" s="3"/>
      <c r="N421" s="3"/>
      <c r="O421" s="3"/>
      <c r="P421" s="3"/>
      <c r="Q421" s="249"/>
      <c r="R421" s="3"/>
      <c r="S421" s="3"/>
      <c r="T421" s="3"/>
      <c r="U421" s="3"/>
      <c r="V421" s="3"/>
      <c r="W421" s="3"/>
      <c r="X421" s="3"/>
      <c r="Y421" s="3"/>
      <c r="Z421" s="3"/>
      <c r="AA421" s="3"/>
      <c r="AB421" s="3"/>
      <c r="AC421" s="3"/>
      <c r="AD421" s="3"/>
      <c r="AE421" s="3"/>
      <c r="AF421" s="3"/>
      <c r="AG421" s="3"/>
      <c r="AH421" s="3"/>
      <c r="AI421" s="3"/>
      <c r="AJ421" s="3"/>
    </row>
    <row r="422">
      <c r="A422" s="3"/>
      <c r="B422" s="3"/>
      <c r="C422" s="3"/>
      <c r="D422" s="3"/>
      <c r="E422" s="3"/>
      <c r="F422" s="3"/>
      <c r="G422" s="3"/>
      <c r="H422" s="3"/>
      <c r="I422" s="3"/>
      <c r="J422" s="3"/>
      <c r="K422" s="3"/>
      <c r="L422" s="3"/>
      <c r="M422" s="3"/>
      <c r="N422" s="3"/>
      <c r="O422" s="3"/>
      <c r="P422" s="3"/>
      <c r="Q422" s="249"/>
      <c r="R422" s="3"/>
      <c r="S422" s="3"/>
      <c r="T422" s="3"/>
      <c r="U422" s="3"/>
      <c r="V422" s="3"/>
      <c r="W422" s="3"/>
      <c r="X422" s="3"/>
      <c r="Y422" s="3"/>
      <c r="Z422" s="3"/>
      <c r="AA422" s="3"/>
      <c r="AB422" s="3"/>
      <c r="AC422" s="3"/>
      <c r="AD422" s="3"/>
      <c r="AE422" s="3"/>
      <c r="AF422" s="3"/>
      <c r="AG422" s="3"/>
      <c r="AH422" s="3"/>
      <c r="AI422" s="3"/>
      <c r="AJ422" s="3"/>
    </row>
    <row r="423">
      <c r="A423" s="3"/>
      <c r="B423" s="3"/>
      <c r="C423" s="3"/>
      <c r="D423" s="3"/>
      <c r="E423" s="3"/>
      <c r="F423" s="3"/>
      <c r="G423" s="3"/>
      <c r="H423" s="3"/>
      <c r="I423" s="3"/>
      <c r="J423" s="3"/>
      <c r="K423" s="3"/>
      <c r="L423" s="3"/>
      <c r="M423" s="3"/>
      <c r="N423" s="3"/>
      <c r="O423" s="3"/>
      <c r="P423" s="3"/>
      <c r="Q423" s="249"/>
      <c r="R423" s="3"/>
      <c r="S423" s="3"/>
      <c r="T423" s="3"/>
      <c r="U423" s="3"/>
      <c r="V423" s="3"/>
      <c r="W423" s="3"/>
      <c r="X423" s="3"/>
      <c r="Y423" s="3"/>
      <c r="Z423" s="3"/>
      <c r="AA423" s="3"/>
      <c r="AB423" s="3"/>
      <c r="AC423" s="3"/>
      <c r="AD423" s="3"/>
      <c r="AE423" s="3"/>
      <c r="AF423" s="3"/>
      <c r="AG423" s="3"/>
      <c r="AH423" s="3"/>
      <c r="AI423" s="3"/>
      <c r="AJ423" s="3"/>
    </row>
    <row r="424">
      <c r="A424" s="3"/>
      <c r="B424" s="3"/>
      <c r="C424" s="3"/>
      <c r="D424" s="3"/>
      <c r="E424" s="3"/>
      <c r="F424" s="3"/>
      <c r="G424" s="3"/>
      <c r="H424" s="3"/>
      <c r="I424" s="3"/>
      <c r="J424" s="3"/>
      <c r="K424" s="3"/>
      <c r="L424" s="3"/>
      <c r="M424" s="3"/>
      <c r="N424" s="3"/>
      <c r="O424" s="3"/>
      <c r="P424" s="3"/>
      <c r="Q424" s="249"/>
      <c r="R424" s="3"/>
      <c r="S424" s="3"/>
      <c r="T424" s="3"/>
      <c r="U424" s="3"/>
      <c r="V424" s="3"/>
      <c r="W424" s="3"/>
      <c r="X424" s="3"/>
      <c r="Y424" s="3"/>
      <c r="Z424" s="3"/>
      <c r="AA424" s="3"/>
      <c r="AB424" s="3"/>
      <c r="AC424" s="3"/>
      <c r="AD424" s="3"/>
      <c r="AE424" s="3"/>
      <c r="AF424" s="3"/>
      <c r="AG424" s="3"/>
      <c r="AH424" s="3"/>
      <c r="AI424" s="3"/>
      <c r="AJ424" s="3"/>
    </row>
    <row r="425">
      <c r="A425" s="3"/>
      <c r="B425" s="3"/>
      <c r="C425" s="3"/>
      <c r="D425" s="3"/>
      <c r="E425" s="3"/>
      <c r="F425" s="3"/>
      <c r="G425" s="3"/>
      <c r="H425" s="3"/>
      <c r="I425" s="3"/>
      <c r="J425" s="3"/>
      <c r="K425" s="3"/>
      <c r="L425" s="3"/>
      <c r="M425" s="3"/>
      <c r="N425" s="3"/>
      <c r="O425" s="3"/>
      <c r="P425" s="3"/>
      <c r="Q425" s="249"/>
      <c r="R425" s="3"/>
      <c r="S425" s="3"/>
      <c r="T425" s="3"/>
      <c r="U425" s="3"/>
      <c r="V425" s="3"/>
      <c r="W425" s="3"/>
      <c r="X425" s="3"/>
      <c r="Y425" s="3"/>
      <c r="Z425" s="3"/>
      <c r="AA425" s="3"/>
      <c r="AB425" s="3"/>
      <c r="AC425" s="3"/>
      <c r="AD425" s="3"/>
      <c r="AE425" s="3"/>
      <c r="AF425" s="3"/>
      <c r="AG425" s="3"/>
      <c r="AH425" s="3"/>
      <c r="AI425" s="3"/>
      <c r="AJ425" s="3"/>
    </row>
    <row r="426">
      <c r="A426" s="3"/>
      <c r="B426" s="3"/>
      <c r="C426" s="3"/>
      <c r="D426" s="3"/>
      <c r="E426" s="3"/>
      <c r="F426" s="3"/>
      <c r="G426" s="3"/>
      <c r="H426" s="3"/>
      <c r="I426" s="3"/>
      <c r="J426" s="3"/>
      <c r="K426" s="3"/>
      <c r="L426" s="3"/>
      <c r="M426" s="3"/>
      <c r="N426" s="3"/>
      <c r="O426" s="3"/>
      <c r="P426" s="3"/>
      <c r="Q426" s="249"/>
      <c r="R426" s="3"/>
      <c r="S426" s="3"/>
      <c r="T426" s="3"/>
      <c r="U426" s="3"/>
      <c r="V426" s="3"/>
      <c r="W426" s="3"/>
      <c r="X426" s="3"/>
      <c r="Y426" s="3"/>
      <c r="Z426" s="3"/>
      <c r="AA426" s="3"/>
      <c r="AB426" s="3"/>
      <c r="AC426" s="3"/>
      <c r="AD426" s="3"/>
      <c r="AE426" s="3"/>
      <c r="AF426" s="3"/>
      <c r="AG426" s="3"/>
      <c r="AH426" s="3"/>
      <c r="AI426" s="3"/>
      <c r="AJ426" s="3"/>
    </row>
    <row r="427">
      <c r="A427" s="3"/>
      <c r="B427" s="3"/>
      <c r="C427" s="3"/>
      <c r="D427" s="3"/>
      <c r="E427" s="3"/>
      <c r="F427" s="3"/>
      <c r="G427" s="3"/>
      <c r="H427" s="3"/>
      <c r="I427" s="3"/>
      <c r="J427" s="3"/>
      <c r="K427" s="3"/>
      <c r="L427" s="3"/>
      <c r="M427" s="3"/>
      <c r="N427" s="3"/>
      <c r="O427" s="3"/>
      <c r="P427" s="3"/>
      <c r="Q427" s="249"/>
      <c r="R427" s="3"/>
      <c r="S427" s="3"/>
      <c r="T427" s="3"/>
      <c r="U427" s="3"/>
      <c r="V427" s="3"/>
      <c r="W427" s="3"/>
      <c r="X427" s="3"/>
      <c r="Y427" s="3"/>
      <c r="Z427" s="3"/>
      <c r="AA427" s="3"/>
      <c r="AB427" s="3"/>
      <c r="AC427" s="3"/>
      <c r="AD427" s="3"/>
      <c r="AE427" s="3"/>
      <c r="AF427" s="3"/>
      <c r="AG427" s="3"/>
      <c r="AH427" s="3"/>
      <c r="AI427" s="3"/>
      <c r="AJ427" s="3"/>
    </row>
    <row r="428">
      <c r="A428" s="3"/>
      <c r="B428" s="3"/>
      <c r="C428" s="3"/>
      <c r="D428" s="3"/>
      <c r="E428" s="3"/>
      <c r="F428" s="3"/>
      <c r="G428" s="3"/>
      <c r="H428" s="3"/>
      <c r="I428" s="3"/>
      <c r="J428" s="3"/>
      <c r="K428" s="3"/>
      <c r="L428" s="3"/>
      <c r="M428" s="3"/>
      <c r="N428" s="3"/>
      <c r="O428" s="3"/>
      <c r="P428" s="3"/>
      <c r="Q428" s="249"/>
      <c r="R428" s="3"/>
      <c r="S428" s="3"/>
      <c r="T428" s="3"/>
      <c r="U428" s="3"/>
      <c r="V428" s="3"/>
      <c r="W428" s="3"/>
      <c r="X428" s="3"/>
      <c r="Y428" s="3"/>
      <c r="Z428" s="3"/>
      <c r="AA428" s="3"/>
      <c r="AB428" s="3"/>
      <c r="AC428" s="3"/>
      <c r="AD428" s="3"/>
      <c r="AE428" s="3"/>
      <c r="AF428" s="3"/>
      <c r="AG428" s="3"/>
      <c r="AH428" s="3"/>
      <c r="AI428" s="3"/>
      <c r="AJ428" s="3"/>
    </row>
    <row r="429">
      <c r="A429" s="3"/>
      <c r="B429" s="3"/>
      <c r="C429" s="3"/>
      <c r="D429" s="3"/>
      <c r="E429" s="3"/>
      <c r="F429" s="3"/>
      <c r="G429" s="3"/>
      <c r="H429" s="3"/>
      <c r="I429" s="3"/>
      <c r="J429" s="3"/>
      <c r="K429" s="3"/>
      <c r="L429" s="3"/>
      <c r="M429" s="3"/>
      <c r="N429" s="3"/>
      <c r="O429" s="3"/>
      <c r="P429" s="3"/>
      <c r="Q429" s="249"/>
      <c r="R429" s="3"/>
      <c r="S429" s="3"/>
      <c r="T429" s="3"/>
      <c r="U429" s="3"/>
      <c r="V429" s="3"/>
      <c r="W429" s="3"/>
      <c r="X429" s="3"/>
      <c r="Y429" s="3"/>
      <c r="Z429" s="3"/>
      <c r="AA429" s="3"/>
      <c r="AB429" s="3"/>
      <c r="AC429" s="3"/>
      <c r="AD429" s="3"/>
      <c r="AE429" s="3"/>
      <c r="AF429" s="3"/>
      <c r="AG429" s="3"/>
      <c r="AH429" s="3"/>
      <c r="AI429" s="3"/>
      <c r="AJ429" s="3"/>
    </row>
    <row r="430">
      <c r="A430" s="3"/>
      <c r="B430" s="3"/>
      <c r="C430" s="3"/>
      <c r="D430" s="3"/>
      <c r="E430" s="3"/>
      <c r="F430" s="3"/>
      <c r="G430" s="3"/>
      <c r="H430" s="3"/>
      <c r="I430" s="3"/>
      <c r="J430" s="3"/>
      <c r="K430" s="3"/>
      <c r="L430" s="3"/>
      <c r="M430" s="3"/>
      <c r="N430" s="3"/>
      <c r="O430" s="3"/>
      <c r="P430" s="3"/>
      <c r="Q430" s="249"/>
      <c r="R430" s="3"/>
      <c r="S430" s="3"/>
      <c r="T430" s="3"/>
      <c r="U430" s="3"/>
      <c r="V430" s="3"/>
      <c r="W430" s="3"/>
      <c r="X430" s="3"/>
      <c r="Y430" s="3"/>
      <c r="Z430" s="3"/>
      <c r="AA430" s="3"/>
      <c r="AB430" s="3"/>
      <c r="AC430" s="3"/>
      <c r="AD430" s="3"/>
      <c r="AE430" s="3"/>
      <c r="AF430" s="3"/>
      <c r="AG430" s="3"/>
      <c r="AH430" s="3"/>
      <c r="AI430" s="3"/>
      <c r="AJ430" s="3"/>
    </row>
    <row r="431">
      <c r="A431" s="3"/>
      <c r="B431" s="3"/>
      <c r="C431" s="3"/>
      <c r="D431" s="3"/>
      <c r="E431" s="3"/>
      <c r="F431" s="3"/>
      <c r="G431" s="3"/>
      <c r="H431" s="3"/>
      <c r="I431" s="3"/>
      <c r="J431" s="3"/>
      <c r="K431" s="3"/>
      <c r="L431" s="3"/>
      <c r="M431" s="3"/>
      <c r="N431" s="3"/>
      <c r="O431" s="3"/>
      <c r="P431" s="3"/>
      <c r="Q431" s="249"/>
      <c r="R431" s="3"/>
      <c r="S431" s="3"/>
      <c r="T431" s="3"/>
      <c r="U431" s="3"/>
      <c r="V431" s="3"/>
      <c r="W431" s="3"/>
      <c r="X431" s="3"/>
      <c r="Y431" s="3"/>
      <c r="Z431" s="3"/>
      <c r="AA431" s="3"/>
      <c r="AB431" s="3"/>
      <c r="AC431" s="3"/>
      <c r="AD431" s="3"/>
      <c r="AE431" s="3"/>
      <c r="AF431" s="3"/>
      <c r="AG431" s="3"/>
      <c r="AH431" s="3"/>
      <c r="AI431" s="3"/>
      <c r="AJ431" s="3"/>
    </row>
    <row r="432">
      <c r="A432" s="3"/>
      <c r="B432" s="3"/>
      <c r="C432" s="3"/>
      <c r="D432" s="3"/>
      <c r="E432" s="3"/>
      <c r="F432" s="3"/>
      <c r="G432" s="3"/>
      <c r="H432" s="3"/>
      <c r="I432" s="3"/>
      <c r="J432" s="3"/>
      <c r="K432" s="3"/>
      <c r="L432" s="3"/>
      <c r="M432" s="3"/>
      <c r="N432" s="3"/>
      <c r="O432" s="3"/>
      <c r="P432" s="3"/>
      <c r="Q432" s="249"/>
      <c r="R432" s="3"/>
      <c r="S432" s="3"/>
      <c r="T432" s="3"/>
      <c r="U432" s="3"/>
      <c r="V432" s="3"/>
      <c r="W432" s="3"/>
      <c r="X432" s="3"/>
      <c r="Y432" s="3"/>
      <c r="Z432" s="3"/>
      <c r="AA432" s="3"/>
      <c r="AB432" s="3"/>
      <c r="AC432" s="3"/>
      <c r="AD432" s="3"/>
      <c r="AE432" s="3"/>
      <c r="AF432" s="3"/>
      <c r="AG432" s="3"/>
      <c r="AH432" s="3"/>
      <c r="AI432" s="3"/>
      <c r="AJ432" s="3"/>
    </row>
    <row r="433">
      <c r="A433" s="3"/>
      <c r="B433" s="3"/>
      <c r="C433" s="3"/>
      <c r="D433" s="3"/>
      <c r="E433" s="3"/>
      <c r="F433" s="3"/>
      <c r="G433" s="3"/>
      <c r="H433" s="3"/>
      <c r="I433" s="3"/>
      <c r="J433" s="3"/>
      <c r="K433" s="3"/>
      <c r="L433" s="3"/>
      <c r="M433" s="3"/>
      <c r="N433" s="3"/>
      <c r="O433" s="3"/>
      <c r="P433" s="3"/>
      <c r="Q433" s="249"/>
      <c r="R433" s="3"/>
      <c r="S433" s="3"/>
      <c r="T433" s="3"/>
      <c r="U433" s="3"/>
      <c r="V433" s="3"/>
      <c r="W433" s="3"/>
      <c r="X433" s="3"/>
      <c r="Y433" s="3"/>
      <c r="Z433" s="3"/>
      <c r="AA433" s="3"/>
      <c r="AB433" s="3"/>
      <c r="AC433" s="3"/>
      <c r="AD433" s="3"/>
      <c r="AE433" s="3"/>
      <c r="AF433" s="3"/>
      <c r="AG433" s="3"/>
      <c r="AH433" s="3"/>
      <c r="AI433" s="3"/>
      <c r="AJ433" s="3"/>
    </row>
    <row r="434">
      <c r="A434" s="3"/>
      <c r="B434" s="3"/>
      <c r="C434" s="3"/>
      <c r="D434" s="3"/>
      <c r="E434" s="3"/>
      <c r="F434" s="3"/>
      <c r="G434" s="3"/>
      <c r="H434" s="3"/>
      <c r="I434" s="3"/>
      <c r="J434" s="3"/>
      <c r="K434" s="3"/>
      <c r="L434" s="3"/>
      <c r="M434" s="3"/>
      <c r="N434" s="3"/>
      <c r="O434" s="3"/>
      <c r="P434" s="3"/>
      <c r="Q434" s="249"/>
      <c r="R434" s="3"/>
      <c r="S434" s="3"/>
      <c r="T434" s="3"/>
      <c r="U434" s="3"/>
      <c r="V434" s="3"/>
      <c r="W434" s="3"/>
      <c r="X434" s="3"/>
      <c r="Y434" s="3"/>
      <c r="Z434" s="3"/>
      <c r="AA434" s="3"/>
      <c r="AB434" s="3"/>
      <c r="AC434" s="3"/>
      <c r="AD434" s="3"/>
      <c r="AE434" s="3"/>
      <c r="AF434" s="3"/>
      <c r="AG434" s="3"/>
      <c r="AH434" s="3"/>
      <c r="AI434" s="3"/>
      <c r="AJ434" s="3"/>
    </row>
    <row r="435">
      <c r="A435" s="3"/>
      <c r="B435" s="3"/>
      <c r="C435" s="3"/>
      <c r="D435" s="3"/>
      <c r="E435" s="3"/>
      <c r="F435" s="3"/>
      <c r="G435" s="3"/>
      <c r="H435" s="3"/>
      <c r="I435" s="3"/>
      <c r="J435" s="3"/>
      <c r="K435" s="3"/>
      <c r="L435" s="3"/>
      <c r="M435" s="3"/>
      <c r="N435" s="3"/>
      <c r="O435" s="3"/>
      <c r="P435" s="3"/>
      <c r="Q435" s="249"/>
      <c r="R435" s="3"/>
      <c r="S435" s="3"/>
      <c r="T435" s="3"/>
      <c r="U435" s="3"/>
      <c r="V435" s="3"/>
      <c r="W435" s="3"/>
      <c r="X435" s="3"/>
      <c r="Y435" s="3"/>
      <c r="Z435" s="3"/>
      <c r="AA435" s="3"/>
      <c r="AB435" s="3"/>
      <c r="AC435" s="3"/>
      <c r="AD435" s="3"/>
      <c r="AE435" s="3"/>
      <c r="AF435" s="3"/>
      <c r="AG435" s="3"/>
      <c r="AH435" s="3"/>
      <c r="AI435" s="3"/>
      <c r="AJ435" s="3"/>
    </row>
    <row r="436">
      <c r="A436" s="3"/>
      <c r="B436" s="3"/>
      <c r="C436" s="3"/>
      <c r="D436" s="3"/>
      <c r="E436" s="3"/>
      <c r="F436" s="3"/>
      <c r="G436" s="3"/>
      <c r="H436" s="3"/>
      <c r="I436" s="3"/>
      <c r="J436" s="3"/>
      <c r="K436" s="3"/>
      <c r="L436" s="3"/>
      <c r="M436" s="3"/>
      <c r="N436" s="3"/>
      <c r="O436" s="3"/>
      <c r="P436" s="3"/>
      <c r="Q436" s="249"/>
      <c r="R436" s="3"/>
      <c r="S436" s="3"/>
      <c r="T436" s="3"/>
      <c r="U436" s="3"/>
      <c r="V436" s="3"/>
      <c r="W436" s="3"/>
      <c r="X436" s="3"/>
      <c r="Y436" s="3"/>
      <c r="Z436" s="3"/>
      <c r="AA436" s="3"/>
      <c r="AB436" s="3"/>
      <c r="AC436" s="3"/>
      <c r="AD436" s="3"/>
      <c r="AE436" s="3"/>
      <c r="AF436" s="3"/>
      <c r="AG436" s="3"/>
      <c r="AH436" s="3"/>
      <c r="AI436" s="3"/>
      <c r="AJ436" s="3"/>
    </row>
    <row r="437">
      <c r="A437" s="3"/>
      <c r="B437" s="3"/>
      <c r="C437" s="3"/>
      <c r="D437" s="3"/>
      <c r="E437" s="3"/>
      <c r="F437" s="3"/>
      <c r="G437" s="3"/>
      <c r="H437" s="3"/>
      <c r="I437" s="3"/>
      <c r="J437" s="3"/>
      <c r="K437" s="3"/>
      <c r="L437" s="3"/>
      <c r="M437" s="3"/>
      <c r="N437" s="3"/>
      <c r="O437" s="3"/>
      <c r="P437" s="3"/>
      <c r="Q437" s="249"/>
      <c r="R437" s="3"/>
      <c r="S437" s="3"/>
      <c r="T437" s="3"/>
      <c r="U437" s="3"/>
      <c r="V437" s="3"/>
      <c r="W437" s="3"/>
      <c r="X437" s="3"/>
      <c r="Y437" s="3"/>
      <c r="Z437" s="3"/>
      <c r="AA437" s="3"/>
      <c r="AB437" s="3"/>
      <c r="AC437" s="3"/>
      <c r="AD437" s="3"/>
      <c r="AE437" s="3"/>
      <c r="AF437" s="3"/>
      <c r="AG437" s="3"/>
      <c r="AH437" s="3"/>
      <c r="AI437" s="3"/>
      <c r="AJ437" s="3"/>
    </row>
    <row r="438">
      <c r="A438" s="3"/>
      <c r="B438" s="3"/>
      <c r="C438" s="3"/>
      <c r="D438" s="3"/>
      <c r="E438" s="3"/>
      <c r="F438" s="3"/>
      <c r="G438" s="3"/>
      <c r="H438" s="3"/>
      <c r="I438" s="3"/>
      <c r="J438" s="3"/>
      <c r="K438" s="3"/>
      <c r="L438" s="3"/>
      <c r="M438" s="3"/>
      <c r="N438" s="3"/>
      <c r="O438" s="3"/>
      <c r="P438" s="3"/>
      <c r="Q438" s="249"/>
      <c r="R438" s="3"/>
      <c r="S438" s="3"/>
      <c r="T438" s="3"/>
      <c r="U438" s="3"/>
      <c r="V438" s="3"/>
      <c r="W438" s="3"/>
      <c r="X438" s="3"/>
      <c r="Y438" s="3"/>
      <c r="Z438" s="3"/>
      <c r="AA438" s="3"/>
      <c r="AB438" s="3"/>
      <c r="AC438" s="3"/>
      <c r="AD438" s="3"/>
      <c r="AE438" s="3"/>
      <c r="AF438" s="3"/>
      <c r="AG438" s="3"/>
      <c r="AH438" s="3"/>
      <c r="AI438" s="3"/>
      <c r="AJ438" s="3"/>
    </row>
    <row r="439">
      <c r="A439" s="3"/>
      <c r="B439" s="3"/>
      <c r="C439" s="3"/>
      <c r="D439" s="3"/>
      <c r="E439" s="3"/>
      <c r="F439" s="3"/>
      <c r="G439" s="3"/>
      <c r="H439" s="3"/>
      <c r="I439" s="3"/>
      <c r="J439" s="3"/>
      <c r="K439" s="3"/>
      <c r="L439" s="3"/>
      <c r="M439" s="3"/>
      <c r="N439" s="3"/>
      <c r="O439" s="3"/>
      <c r="P439" s="3"/>
      <c r="Q439" s="249"/>
      <c r="R439" s="3"/>
      <c r="S439" s="3"/>
      <c r="T439" s="3"/>
      <c r="U439" s="3"/>
      <c r="V439" s="3"/>
      <c r="W439" s="3"/>
      <c r="X439" s="3"/>
      <c r="Y439" s="3"/>
      <c r="Z439" s="3"/>
      <c r="AA439" s="3"/>
      <c r="AB439" s="3"/>
      <c r="AC439" s="3"/>
      <c r="AD439" s="3"/>
      <c r="AE439" s="3"/>
      <c r="AF439" s="3"/>
      <c r="AG439" s="3"/>
      <c r="AH439" s="3"/>
      <c r="AI439" s="3"/>
      <c r="AJ439" s="3"/>
    </row>
    <row r="440">
      <c r="A440" s="3"/>
      <c r="B440" s="3"/>
      <c r="C440" s="3"/>
      <c r="D440" s="3"/>
      <c r="E440" s="3"/>
      <c r="F440" s="3"/>
      <c r="G440" s="3"/>
      <c r="H440" s="3"/>
      <c r="I440" s="3"/>
      <c r="J440" s="3"/>
      <c r="K440" s="3"/>
      <c r="L440" s="3"/>
      <c r="M440" s="3"/>
      <c r="N440" s="3"/>
      <c r="O440" s="3"/>
      <c r="P440" s="3"/>
      <c r="Q440" s="249"/>
      <c r="R440" s="3"/>
      <c r="S440" s="3"/>
      <c r="T440" s="3"/>
      <c r="U440" s="3"/>
      <c r="V440" s="3"/>
      <c r="W440" s="3"/>
      <c r="X440" s="3"/>
      <c r="Y440" s="3"/>
      <c r="Z440" s="3"/>
      <c r="AA440" s="3"/>
      <c r="AB440" s="3"/>
      <c r="AC440" s="3"/>
      <c r="AD440" s="3"/>
      <c r="AE440" s="3"/>
      <c r="AF440" s="3"/>
      <c r="AG440" s="3"/>
      <c r="AH440" s="3"/>
      <c r="AI440" s="3"/>
      <c r="AJ440" s="3"/>
    </row>
    <row r="441">
      <c r="A441" s="3"/>
      <c r="B441" s="3"/>
      <c r="C441" s="3"/>
      <c r="D441" s="3"/>
      <c r="E441" s="3"/>
      <c r="F441" s="3"/>
      <c r="G441" s="3"/>
      <c r="H441" s="3"/>
      <c r="I441" s="3"/>
      <c r="J441" s="3"/>
      <c r="K441" s="3"/>
      <c r="L441" s="3"/>
      <c r="M441" s="3"/>
      <c r="N441" s="3"/>
      <c r="O441" s="3"/>
      <c r="P441" s="3"/>
      <c r="Q441" s="249"/>
      <c r="R441" s="3"/>
      <c r="S441" s="3"/>
      <c r="T441" s="3"/>
      <c r="U441" s="3"/>
      <c r="V441" s="3"/>
      <c r="W441" s="3"/>
      <c r="X441" s="3"/>
      <c r="Y441" s="3"/>
      <c r="Z441" s="3"/>
      <c r="AA441" s="3"/>
      <c r="AB441" s="3"/>
      <c r="AC441" s="3"/>
      <c r="AD441" s="3"/>
      <c r="AE441" s="3"/>
      <c r="AF441" s="3"/>
      <c r="AG441" s="3"/>
      <c r="AH441" s="3"/>
      <c r="AI441" s="3"/>
      <c r="AJ441" s="3"/>
    </row>
    <row r="442">
      <c r="A442" s="3"/>
      <c r="B442" s="3"/>
      <c r="C442" s="3"/>
      <c r="D442" s="3"/>
      <c r="E442" s="3"/>
      <c r="F442" s="3"/>
      <c r="G442" s="3"/>
      <c r="H442" s="3"/>
      <c r="I442" s="3"/>
      <c r="J442" s="3"/>
      <c r="K442" s="3"/>
      <c r="L442" s="3"/>
      <c r="M442" s="3"/>
      <c r="N442" s="3"/>
      <c r="O442" s="3"/>
      <c r="P442" s="3"/>
      <c r="Q442" s="249"/>
      <c r="R442" s="3"/>
      <c r="S442" s="3"/>
      <c r="T442" s="3"/>
      <c r="U442" s="3"/>
      <c r="V442" s="3"/>
      <c r="W442" s="3"/>
      <c r="X442" s="3"/>
      <c r="Y442" s="3"/>
      <c r="Z442" s="3"/>
      <c r="AA442" s="3"/>
      <c r="AB442" s="3"/>
      <c r="AC442" s="3"/>
      <c r="AD442" s="3"/>
      <c r="AE442" s="3"/>
      <c r="AF442" s="3"/>
      <c r="AG442" s="3"/>
      <c r="AH442" s="3"/>
      <c r="AI442" s="3"/>
      <c r="AJ442" s="3"/>
    </row>
    <row r="443">
      <c r="A443" s="3"/>
      <c r="B443" s="3"/>
      <c r="C443" s="3"/>
      <c r="D443" s="3"/>
      <c r="E443" s="3"/>
      <c r="F443" s="3"/>
      <c r="G443" s="3"/>
      <c r="H443" s="3"/>
      <c r="I443" s="3"/>
      <c r="J443" s="3"/>
      <c r="K443" s="3"/>
      <c r="L443" s="3"/>
      <c r="M443" s="3"/>
      <c r="N443" s="3"/>
      <c r="O443" s="3"/>
      <c r="P443" s="3"/>
      <c r="Q443" s="249"/>
      <c r="R443" s="3"/>
      <c r="S443" s="3"/>
      <c r="T443" s="3"/>
      <c r="U443" s="3"/>
      <c r="V443" s="3"/>
      <c r="W443" s="3"/>
      <c r="X443" s="3"/>
      <c r="Y443" s="3"/>
      <c r="Z443" s="3"/>
      <c r="AA443" s="3"/>
      <c r="AB443" s="3"/>
      <c r="AC443" s="3"/>
      <c r="AD443" s="3"/>
      <c r="AE443" s="3"/>
      <c r="AF443" s="3"/>
      <c r="AG443" s="3"/>
      <c r="AH443" s="3"/>
      <c r="AI443" s="3"/>
      <c r="AJ443" s="3"/>
    </row>
    <row r="444">
      <c r="A444" s="3"/>
      <c r="B444" s="3"/>
      <c r="C444" s="3"/>
      <c r="D444" s="3"/>
      <c r="E444" s="3"/>
      <c r="F444" s="3"/>
      <c r="G444" s="3"/>
      <c r="H444" s="3"/>
      <c r="I444" s="3"/>
      <c r="J444" s="3"/>
      <c r="K444" s="3"/>
      <c r="L444" s="3"/>
      <c r="M444" s="3"/>
      <c r="N444" s="3"/>
      <c r="O444" s="3"/>
      <c r="P444" s="3"/>
      <c r="Q444" s="249"/>
      <c r="R444" s="3"/>
      <c r="S444" s="3"/>
      <c r="T444" s="3"/>
      <c r="U444" s="3"/>
      <c r="V444" s="3"/>
      <c r="W444" s="3"/>
      <c r="X444" s="3"/>
      <c r="Y444" s="3"/>
      <c r="Z444" s="3"/>
      <c r="AA444" s="3"/>
      <c r="AB444" s="3"/>
      <c r="AC444" s="3"/>
      <c r="AD444" s="3"/>
      <c r="AE444" s="3"/>
      <c r="AF444" s="3"/>
      <c r="AG444" s="3"/>
      <c r="AH444" s="3"/>
      <c r="AI444" s="3"/>
      <c r="AJ444" s="3"/>
    </row>
    <row r="445">
      <c r="A445" s="3"/>
      <c r="B445" s="3"/>
      <c r="C445" s="3"/>
      <c r="D445" s="3"/>
      <c r="E445" s="3"/>
      <c r="F445" s="3"/>
      <c r="G445" s="3"/>
      <c r="H445" s="3"/>
      <c r="I445" s="3"/>
      <c r="J445" s="3"/>
      <c r="K445" s="3"/>
      <c r="L445" s="3"/>
      <c r="M445" s="3"/>
      <c r="N445" s="3"/>
      <c r="O445" s="3"/>
      <c r="P445" s="3"/>
      <c r="Q445" s="249"/>
      <c r="R445" s="3"/>
      <c r="S445" s="3"/>
      <c r="T445" s="3"/>
      <c r="U445" s="3"/>
      <c r="V445" s="3"/>
      <c r="W445" s="3"/>
      <c r="X445" s="3"/>
      <c r="Y445" s="3"/>
      <c r="Z445" s="3"/>
      <c r="AA445" s="3"/>
      <c r="AB445" s="3"/>
      <c r="AC445" s="3"/>
      <c r="AD445" s="3"/>
      <c r="AE445" s="3"/>
      <c r="AF445" s="3"/>
      <c r="AG445" s="3"/>
      <c r="AH445" s="3"/>
      <c r="AI445" s="3"/>
      <c r="AJ445" s="3"/>
    </row>
    <row r="446">
      <c r="A446" s="3"/>
      <c r="B446" s="3"/>
      <c r="C446" s="3"/>
      <c r="D446" s="3"/>
      <c r="E446" s="3"/>
      <c r="F446" s="3"/>
      <c r="G446" s="3"/>
      <c r="H446" s="3"/>
      <c r="I446" s="3"/>
      <c r="J446" s="3"/>
      <c r="K446" s="3"/>
      <c r="L446" s="3"/>
      <c r="M446" s="3"/>
      <c r="N446" s="3"/>
      <c r="O446" s="3"/>
      <c r="P446" s="3"/>
      <c r="Q446" s="249"/>
      <c r="R446" s="3"/>
      <c r="S446" s="3"/>
      <c r="T446" s="3"/>
      <c r="U446" s="3"/>
      <c r="V446" s="3"/>
      <c r="W446" s="3"/>
      <c r="X446" s="3"/>
      <c r="Y446" s="3"/>
      <c r="Z446" s="3"/>
      <c r="AA446" s="3"/>
      <c r="AB446" s="3"/>
      <c r="AC446" s="3"/>
      <c r="AD446" s="3"/>
      <c r="AE446" s="3"/>
      <c r="AF446" s="3"/>
      <c r="AG446" s="3"/>
      <c r="AH446" s="3"/>
      <c r="AI446" s="3"/>
      <c r="AJ446" s="3"/>
    </row>
    <row r="447">
      <c r="A447" s="3"/>
      <c r="B447" s="3"/>
      <c r="C447" s="3"/>
      <c r="D447" s="3"/>
      <c r="E447" s="3"/>
      <c r="F447" s="3"/>
      <c r="G447" s="3"/>
      <c r="H447" s="3"/>
      <c r="I447" s="3"/>
      <c r="J447" s="3"/>
      <c r="K447" s="3"/>
      <c r="L447" s="3"/>
      <c r="M447" s="3"/>
      <c r="N447" s="3"/>
      <c r="O447" s="3"/>
      <c r="P447" s="3"/>
      <c r="Q447" s="249"/>
      <c r="R447" s="3"/>
      <c r="S447" s="3"/>
      <c r="T447" s="3"/>
      <c r="U447" s="3"/>
      <c r="V447" s="3"/>
      <c r="W447" s="3"/>
      <c r="X447" s="3"/>
      <c r="Y447" s="3"/>
      <c r="Z447" s="3"/>
      <c r="AA447" s="3"/>
      <c r="AB447" s="3"/>
      <c r="AC447" s="3"/>
      <c r="AD447" s="3"/>
      <c r="AE447" s="3"/>
      <c r="AF447" s="3"/>
      <c r="AG447" s="3"/>
      <c r="AH447" s="3"/>
      <c r="AI447" s="3"/>
      <c r="AJ447" s="3"/>
    </row>
    <row r="448">
      <c r="A448" s="3"/>
      <c r="B448" s="3"/>
      <c r="C448" s="3"/>
      <c r="D448" s="3"/>
      <c r="E448" s="3"/>
      <c r="F448" s="3"/>
      <c r="G448" s="3"/>
      <c r="H448" s="3"/>
      <c r="I448" s="3"/>
      <c r="J448" s="3"/>
      <c r="K448" s="3"/>
      <c r="L448" s="3"/>
      <c r="M448" s="3"/>
      <c r="N448" s="3"/>
      <c r="O448" s="3"/>
      <c r="P448" s="3"/>
      <c r="Q448" s="249"/>
      <c r="R448" s="3"/>
      <c r="S448" s="3"/>
      <c r="T448" s="3"/>
      <c r="U448" s="3"/>
      <c r="V448" s="3"/>
      <c r="W448" s="3"/>
      <c r="X448" s="3"/>
      <c r="Y448" s="3"/>
      <c r="Z448" s="3"/>
      <c r="AA448" s="3"/>
      <c r="AB448" s="3"/>
      <c r="AC448" s="3"/>
      <c r="AD448" s="3"/>
      <c r="AE448" s="3"/>
      <c r="AF448" s="3"/>
      <c r="AG448" s="3"/>
      <c r="AH448" s="3"/>
      <c r="AI448" s="3"/>
      <c r="AJ448" s="3"/>
    </row>
    <row r="449">
      <c r="A449" s="3"/>
      <c r="B449" s="3"/>
      <c r="C449" s="3"/>
      <c r="D449" s="3"/>
      <c r="E449" s="3"/>
      <c r="F449" s="3"/>
      <c r="G449" s="3"/>
      <c r="H449" s="3"/>
      <c r="I449" s="3"/>
      <c r="J449" s="3"/>
      <c r="K449" s="3"/>
      <c r="L449" s="3"/>
      <c r="M449" s="3"/>
      <c r="N449" s="3"/>
      <c r="O449" s="3"/>
      <c r="P449" s="3"/>
      <c r="Q449" s="249"/>
      <c r="R449" s="3"/>
      <c r="S449" s="3"/>
      <c r="T449" s="3"/>
      <c r="U449" s="3"/>
      <c r="V449" s="3"/>
      <c r="W449" s="3"/>
      <c r="X449" s="3"/>
      <c r="Y449" s="3"/>
      <c r="Z449" s="3"/>
      <c r="AA449" s="3"/>
      <c r="AB449" s="3"/>
      <c r="AC449" s="3"/>
      <c r="AD449" s="3"/>
      <c r="AE449" s="3"/>
      <c r="AF449" s="3"/>
      <c r="AG449" s="3"/>
      <c r="AH449" s="3"/>
      <c r="AI449" s="3"/>
      <c r="AJ449" s="3"/>
    </row>
    <row r="450">
      <c r="A450" s="3"/>
      <c r="B450" s="3"/>
      <c r="C450" s="3"/>
      <c r="D450" s="3"/>
      <c r="E450" s="3"/>
      <c r="F450" s="3"/>
      <c r="G450" s="3"/>
      <c r="H450" s="3"/>
      <c r="I450" s="3"/>
      <c r="J450" s="3"/>
      <c r="K450" s="3"/>
      <c r="L450" s="3"/>
      <c r="M450" s="3"/>
      <c r="N450" s="3"/>
      <c r="O450" s="3"/>
      <c r="P450" s="3"/>
      <c r="Q450" s="249"/>
      <c r="R450" s="3"/>
      <c r="S450" s="3"/>
      <c r="T450" s="3"/>
      <c r="U450" s="3"/>
      <c r="V450" s="3"/>
      <c r="W450" s="3"/>
      <c r="X450" s="3"/>
      <c r="Y450" s="3"/>
      <c r="Z450" s="3"/>
      <c r="AA450" s="3"/>
      <c r="AB450" s="3"/>
      <c r="AC450" s="3"/>
      <c r="AD450" s="3"/>
      <c r="AE450" s="3"/>
      <c r="AF450" s="3"/>
      <c r="AG450" s="3"/>
      <c r="AH450" s="3"/>
      <c r="AI450" s="3"/>
      <c r="AJ450" s="3"/>
    </row>
    <row r="451">
      <c r="A451" s="3"/>
      <c r="B451" s="3"/>
      <c r="C451" s="3"/>
      <c r="D451" s="3"/>
      <c r="E451" s="3"/>
      <c r="F451" s="3"/>
      <c r="G451" s="3"/>
      <c r="H451" s="3"/>
      <c r="I451" s="3"/>
      <c r="J451" s="3"/>
      <c r="K451" s="3"/>
      <c r="L451" s="3"/>
      <c r="M451" s="3"/>
      <c r="N451" s="3"/>
      <c r="O451" s="3"/>
      <c r="P451" s="3"/>
      <c r="Q451" s="249"/>
      <c r="R451" s="3"/>
      <c r="S451" s="3"/>
      <c r="T451" s="3"/>
      <c r="U451" s="3"/>
      <c r="V451" s="3"/>
      <c r="W451" s="3"/>
      <c r="X451" s="3"/>
      <c r="Y451" s="3"/>
      <c r="Z451" s="3"/>
      <c r="AA451" s="3"/>
      <c r="AB451" s="3"/>
      <c r="AC451" s="3"/>
      <c r="AD451" s="3"/>
      <c r="AE451" s="3"/>
      <c r="AF451" s="3"/>
      <c r="AG451" s="3"/>
      <c r="AH451" s="3"/>
      <c r="AI451" s="3"/>
      <c r="AJ451" s="3"/>
    </row>
    <row r="452">
      <c r="A452" s="3"/>
      <c r="B452" s="3"/>
      <c r="C452" s="3"/>
      <c r="D452" s="3"/>
      <c r="E452" s="3"/>
      <c r="F452" s="3"/>
      <c r="G452" s="3"/>
      <c r="H452" s="3"/>
      <c r="I452" s="3"/>
      <c r="J452" s="3"/>
      <c r="K452" s="3"/>
      <c r="L452" s="3"/>
      <c r="M452" s="3"/>
      <c r="N452" s="3"/>
      <c r="O452" s="3"/>
      <c r="P452" s="3"/>
      <c r="Q452" s="249"/>
      <c r="R452" s="3"/>
      <c r="S452" s="3"/>
      <c r="T452" s="3"/>
      <c r="U452" s="3"/>
      <c r="V452" s="3"/>
      <c r="W452" s="3"/>
      <c r="X452" s="3"/>
      <c r="Y452" s="3"/>
      <c r="Z452" s="3"/>
      <c r="AA452" s="3"/>
      <c r="AB452" s="3"/>
      <c r="AC452" s="3"/>
      <c r="AD452" s="3"/>
      <c r="AE452" s="3"/>
      <c r="AF452" s="3"/>
      <c r="AG452" s="3"/>
      <c r="AH452" s="3"/>
      <c r="AI452" s="3"/>
      <c r="AJ452" s="3"/>
    </row>
    <row r="453">
      <c r="A453" s="3"/>
      <c r="B453" s="3"/>
      <c r="C453" s="3"/>
      <c r="D453" s="3"/>
      <c r="E453" s="3"/>
      <c r="F453" s="3"/>
      <c r="G453" s="3"/>
      <c r="H453" s="3"/>
      <c r="I453" s="3"/>
      <c r="J453" s="3"/>
      <c r="K453" s="3"/>
      <c r="L453" s="3"/>
      <c r="M453" s="3"/>
      <c r="N453" s="3"/>
      <c r="O453" s="3"/>
      <c r="P453" s="3"/>
      <c r="Q453" s="249"/>
      <c r="R453" s="3"/>
      <c r="S453" s="3"/>
      <c r="T453" s="3"/>
      <c r="U453" s="3"/>
      <c r="V453" s="3"/>
      <c r="W453" s="3"/>
      <c r="X453" s="3"/>
      <c r="Y453" s="3"/>
      <c r="Z453" s="3"/>
      <c r="AA453" s="3"/>
      <c r="AB453" s="3"/>
      <c r="AC453" s="3"/>
      <c r="AD453" s="3"/>
      <c r="AE453" s="3"/>
      <c r="AF453" s="3"/>
      <c r="AG453" s="3"/>
      <c r="AH453" s="3"/>
      <c r="AI453" s="3"/>
      <c r="AJ453" s="3"/>
    </row>
    <row r="454">
      <c r="A454" s="3"/>
      <c r="B454" s="3"/>
      <c r="C454" s="3"/>
      <c r="D454" s="3"/>
      <c r="E454" s="3"/>
      <c r="F454" s="3"/>
      <c r="G454" s="3"/>
      <c r="H454" s="3"/>
      <c r="I454" s="3"/>
      <c r="J454" s="3"/>
      <c r="K454" s="3"/>
      <c r="L454" s="3"/>
      <c r="M454" s="3"/>
      <c r="N454" s="3"/>
      <c r="O454" s="3"/>
      <c r="P454" s="3"/>
      <c r="Q454" s="249"/>
      <c r="R454" s="3"/>
      <c r="S454" s="3"/>
      <c r="T454" s="3"/>
      <c r="U454" s="3"/>
      <c r="V454" s="3"/>
      <c r="W454" s="3"/>
      <c r="X454" s="3"/>
      <c r="Y454" s="3"/>
      <c r="Z454" s="3"/>
      <c r="AA454" s="3"/>
      <c r="AB454" s="3"/>
      <c r="AC454" s="3"/>
      <c r="AD454" s="3"/>
      <c r="AE454" s="3"/>
      <c r="AF454" s="3"/>
      <c r="AG454" s="3"/>
      <c r="AH454" s="3"/>
      <c r="AI454" s="3"/>
      <c r="AJ454" s="3"/>
    </row>
    <row r="455">
      <c r="A455" s="3"/>
      <c r="B455" s="3"/>
      <c r="C455" s="3"/>
      <c r="D455" s="3"/>
      <c r="E455" s="3"/>
      <c r="F455" s="3"/>
      <c r="G455" s="3"/>
      <c r="H455" s="3"/>
      <c r="I455" s="3"/>
      <c r="J455" s="3"/>
      <c r="K455" s="3"/>
      <c r="L455" s="3"/>
      <c r="M455" s="3"/>
      <c r="N455" s="3"/>
      <c r="O455" s="3"/>
      <c r="P455" s="3"/>
      <c r="Q455" s="249"/>
      <c r="R455" s="3"/>
      <c r="S455" s="3"/>
      <c r="T455" s="3"/>
      <c r="U455" s="3"/>
      <c r="V455" s="3"/>
      <c r="W455" s="3"/>
      <c r="X455" s="3"/>
      <c r="Y455" s="3"/>
      <c r="Z455" s="3"/>
      <c r="AA455" s="3"/>
      <c r="AB455" s="3"/>
      <c r="AC455" s="3"/>
      <c r="AD455" s="3"/>
      <c r="AE455" s="3"/>
      <c r="AF455" s="3"/>
      <c r="AG455" s="3"/>
      <c r="AH455" s="3"/>
      <c r="AI455" s="3"/>
      <c r="AJ455" s="3"/>
    </row>
    <row r="456">
      <c r="A456" s="3"/>
      <c r="B456" s="3"/>
      <c r="C456" s="3"/>
      <c r="D456" s="3"/>
      <c r="E456" s="3"/>
      <c r="F456" s="3"/>
      <c r="G456" s="3"/>
      <c r="H456" s="3"/>
      <c r="I456" s="3"/>
      <c r="J456" s="3"/>
      <c r="K456" s="3"/>
      <c r="L456" s="3"/>
      <c r="M456" s="3"/>
      <c r="N456" s="3"/>
      <c r="O456" s="3"/>
      <c r="P456" s="3"/>
      <c r="Q456" s="249"/>
      <c r="R456" s="3"/>
      <c r="S456" s="3"/>
      <c r="T456" s="3"/>
      <c r="U456" s="3"/>
      <c r="V456" s="3"/>
      <c r="W456" s="3"/>
      <c r="X456" s="3"/>
      <c r="Y456" s="3"/>
      <c r="Z456" s="3"/>
      <c r="AA456" s="3"/>
      <c r="AB456" s="3"/>
      <c r="AC456" s="3"/>
      <c r="AD456" s="3"/>
      <c r="AE456" s="3"/>
      <c r="AF456" s="3"/>
      <c r="AG456" s="3"/>
      <c r="AH456" s="3"/>
      <c r="AI456" s="3"/>
      <c r="AJ456" s="3"/>
    </row>
    <row r="457">
      <c r="A457" s="3"/>
      <c r="B457" s="3"/>
      <c r="C457" s="3"/>
      <c r="D457" s="3"/>
      <c r="E457" s="3"/>
      <c r="F457" s="3"/>
      <c r="G457" s="3"/>
      <c r="H457" s="3"/>
      <c r="I457" s="3"/>
      <c r="J457" s="3"/>
      <c r="K457" s="3"/>
      <c r="L457" s="3"/>
      <c r="M457" s="3"/>
      <c r="N457" s="3"/>
      <c r="O457" s="3"/>
      <c r="P457" s="3"/>
      <c r="Q457" s="249"/>
      <c r="R457" s="3"/>
      <c r="S457" s="3"/>
      <c r="T457" s="3"/>
      <c r="U457" s="3"/>
      <c r="V457" s="3"/>
      <c r="W457" s="3"/>
      <c r="X457" s="3"/>
      <c r="Y457" s="3"/>
      <c r="Z457" s="3"/>
      <c r="AA457" s="3"/>
      <c r="AB457" s="3"/>
      <c r="AC457" s="3"/>
      <c r="AD457" s="3"/>
      <c r="AE457" s="3"/>
      <c r="AF457" s="3"/>
      <c r="AG457" s="3"/>
      <c r="AH457" s="3"/>
      <c r="AI457" s="3"/>
      <c r="AJ457" s="3"/>
    </row>
    <row r="458">
      <c r="A458" s="3"/>
      <c r="B458" s="3"/>
      <c r="C458" s="3"/>
      <c r="D458" s="3"/>
      <c r="E458" s="3"/>
      <c r="F458" s="3"/>
      <c r="G458" s="3"/>
      <c r="H458" s="3"/>
      <c r="I458" s="3"/>
      <c r="J458" s="3"/>
      <c r="K458" s="3"/>
      <c r="L458" s="3"/>
      <c r="M458" s="3"/>
      <c r="N458" s="3"/>
      <c r="O458" s="3"/>
      <c r="P458" s="3"/>
      <c r="Q458" s="249"/>
      <c r="R458" s="3"/>
      <c r="S458" s="3"/>
      <c r="T458" s="3"/>
      <c r="U458" s="3"/>
      <c r="V458" s="3"/>
      <c r="W458" s="3"/>
      <c r="X458" s="3"/>
      <c r="Y458" s="3"/>
      <c r="Z458" s="3"/>
      <c r="AA458" s="3"/>
      <c r="AB458" s="3"/>
      <c r="AC458" s="3"/>
      <c r="AD458" s="3"/>
      <c r="AE458" s="3"/>
      <c r="AF458" s="3"/>
      <c r="AG458" s="3"/>
      <c r="AH458" s="3"/>
      <c r="AI458" s="3"/>
      <c r="AJ458" s="3"/>
    </row>
    <row r="459">
      <c r="A459" s="3"/>
      <c r="B459" s="3"/>
      <c r="C459" s="3"/>
      <c r="D459" s="3"/>
      <c r="E459" s="3"/>
      <c r="F459" s="3"/>
      <c r="G459" s="3"/>
      <c r="H459" s="3"/>
      <c r="I459" s="3"/>
      <c r="J459" s="3"/>
      <c r="K459" s="3"/>
      <c r="L459" s="3"/>
      <c r="M459" s="3"/>
      <c r="N459" s="3"/>
      <c r="O459" s="3"/>
      <c r="P459" s="3"/>
      <c r="Q459" s="249"/>
      <c r="R459" s="3"/>
      <c r="S459" s="3"/>
      <c r="T459" s="3"/>
      <c r="U459" s="3"/>
      <c r="V459" s="3"/>
      <c r="W459" s="3"/>
      <c r="X459" s="3"/>
      <c r="Y459" s="3"/>
      <c r="Z459" s="3"/>
      <c r="AA459" s="3"/>
      <c r="AB459" s="3"/>
      <c r="AC459" s="3"/>
      <c r="AD459" s="3"/>
      <c r="AE459" s="3"/>
      <c r="AF459" s="3"/>
      <c r="AG459" s="3"/>
      <c r="AH459" s="3"/>
      <c r="AI459" s="3"/>
      <c r="AJ459" s="3"/>
    </row>
    <row r="460">
      <c r="A460" s="3"/>
      <c r="B460" s="3"/>
      <c r="C460" s="3"/>
      <c r="D460" s="3"/>
      <c r="E460" s="3"/>
      <c r="F460" s="3"/>
      <c r="G460" s="3"/>
      <c r="H460" s="3"/>
      <c r="I460" s="3"/>
      <c r="J460" s="3"/>
      <c r="K460" s="3"/>
      <c r="L460" s="3"/>
      <c r="M460" s="3"/>
      <c r="N460" s="3"/>
      <c r="O460" s="3"/>
      <c r="P460" s="3"/>
      <c r="Q460" s="249"/>
      <c r="R460" s="3"/>
      <c r="S460" s="3"/>
      <c r="T460" s="3"/>
      <c r="U460" s="3"/>
      <c r="V460" s="3"/>
      <c r="W460" s="3"/>
      <c r="X460" s="3"/>
      <c r="Y460" s="3"/>
      <c r="Z460" s="3"/>
      <c r="AA460" s="3"/>
      <c r="AB460" s="3"/>
      <c r="AC460" s="3"/>
      <c r="AD460" s="3"/>
      <c r="AE460" s="3"/>
      <c r="AF460" s="3"/>
      <c r="AG460" s="3"/>
      <c r="AH460" s="3"/>
      <c r="AI460" s="3"/>
      <c r="AJ460" s="3"/>
    </row>
    <row r="461">
      <c r="A461" s="3"/>
      <c r="B461" s="3"/>
      <c r="C461" s="3"/>
      <c r="D461" s="3"/>
      <c r="E461" s="3"/>
      <c r="F461" s="3"/>
      <c r="G461" s="3"/>
      <c r="H461" s="3"/>
      <c r="I461" s="3"/>
      <c r="J461" s="3"/>
      <c r="K461" s="3"/>
      <c r="L461" s="3"/>
      <c r="M461" s="3"/>
      <c r="N461" s="3"/>
      <c r="O461" s="3"/>
      <c r="P461" s="3"/>
      <c r="Q461" s="249"/>
      <c r="R461" s="3"/>
      <c r="S461" s="3"/>
      <c r="T461" s="3"/>
      <c r="U461" s="3"/>
      <c r="V461" s="3"/>
      <c r="W461" s="3"/>
      <c r="X461" s="3"/>
      <c r="Y461" s="3"/>
      <c r="Z461" s="3"/>
      <c r="AA461" s="3"/>
      <c r="AB461" s="3"/>
      <c r="AC461" s="3"/>
      <c r="AD461" s="3"/>
      <c r="AE461" s="3"/>
      <c r="AF461" s="3"/>
      <c r="AG461" s="3"/>
      <c r="AH461" s="3"/>
      <c r="AI461" s="3"/>
      <c r="AJ461" s="3"/>
    </row>
    <row r="462">
      <c r="A462" s="3"/>
      <c r="B462" s="3"/>
      <c r="C462" s="3"/>
      <c r="D462" s="3"/>
      <c r="E462" s="3"/>
      <c r="F462" s="3"/>
      <c r="G462" s="3"/>
      <c r="H462" s="3"/>
      <c r="I462" s="3"/>
      <c r="J462" s="3"/>
      <c r="K462" s="3"/>
      <c r="L462" s="3"/>
      <c r="M462" s="3"/>
      <c r="N462" s="3"/>
      <c r="O462" s="3"/>
      <c r="P462" s="3"/>
      <c r="Q462" s="249"/>
      <c r="R462" s="3"/>
      <c r="S462" s="3"/>
      <c r="T462" s="3"/>
      <c r="U462" s="3"/>
      <c r="V462" s="3"/>
      <c r="W462" s="3"/>
      <c r="X462" s="3"/>
      <c r="Y462" s="3"/>
      <c r="Z462" s="3"/>
      <c r="AA462" s="3"/>
      <c r="AB462" s="3"/>
      <c r="AC462" s="3"/>
      <c r="AD462" s="3"/>
      <c r="AE462" s="3"/>
      <c r="AF462" s="3"/>
      <c r="AG462" s="3"/>
      <c r="AH462" s="3"/>
      <c r="AI462" s="3"/>
      <c r="AJ462" s="3"/>
    </row>
    <row r="463">
      <c r="A463" s="3"/>
      <c r="B463" s="3"/>
      <c r="C463" s="3"/>
      <c r="D463" s="3"/>
      <c r="E463" s="3"/>
      <c r="F463" s="3"/>
      <c r="G463" s="3"/>
      <c r="H463" s="3"/>
      <c r="I463" s="3"/>
      <c r="J463" s="3"/>
      <c r="K463" s="3"/>
      <c r="L463" s="3"/>
      <c r="M463" s="3"/>
      <c r="N463" s="3"/>
      <c r="O463" s="3"/>
      <c r="P463" s="3"/>
      <c r="Q463" s="249"/>
      <c r="R463" s="3"/>
      <c r="S463" s="3"/>
      <c r="T463" s="3"/>
      <c r="U463" s="3"/>
      <c r="V463" s="3"/>
      <c r="W463" s="3"/>
      <c r="X463" s="3"/>
      <c r="Y463" s="3"/>
      <c r="Z463" s="3"/>
      <c r="AA463" s="3"/>
      <c r="AB463" s="3"/>
      <c r="AC463" s="3"/>
      <c r="AD463" s="3"/>
      <c r="AE463" s="3"/>
      <c r="AF463" s="3"/>
      <c r="AG463" s="3"/>
      <c r="AH463" s="3"/>
      <c r="AI463" s="3"/>
      <c r="AJ463" s="3"/>
    </row>
    <row r="464">
      <c r="A464" s="3"/>
      <c r="B464" s="3"/>
      <c r="C464" s="3"/>
      <c r="D464" s="3"/>
      <c r="E464" s="3"/>
      <c r="F464" s="3"/>
      <c r="G464" s="3"/>
      <c r="H464" s="3"/>
      <c r="I464" s="3"/>
      <c r="J464" s="3"/>
      <c r="K464" s="3"/>
      <c r="L464" s="3"/>
      <c r="M464" s="3"/>
      <c r="N464" s="3"/>
      <c r="O464" s="3"/>
      <c r="P464" s="3"/>
      <c r="Q464" s="249"/>
      <c r="R464" s="3"/>
      <c r="S464" s="3"/>
      <c r="T464" s="3"/>
      <c r="U464" s="3"/>
      <c r="V464" s="3"/>
      <c r="W464" s="3"/>
      <c r="X464" s="3"/>
      <c r="Y464" s="3"/>
      <c r="Z464" s="3"/>
      <c r="AA464" s="3"/>
      <c r="AB464" s="3"/>
      <c r="AC464" s="3"/>
      <c r="AD464" s="3"/>
      <c r="AE464" s="3"/>
      <c r="AF464" s="3"/>
      <c r="AG464" s="3"/>
      <c r="AH464" s="3"/>
      <c r="AI464" s="3"/>
      <c r="AJ464" s="3"/>
    </row>
    <row r="465">
      <c r="A465" s="3"/>
      <c r="B465" s="3"/>
      <c r="C465" s="3"/>
      <c r="D465" s="3"/>
      <c r="E465" s="3"/>
      <c r="F465" s="3"/>
      <c r="G465" s="3"/>
      <c r="H465" s="3"/>
      <c r="I465" s="3"/>
      <c r="J465" s="3"/>
      <c r="K465" s="3"/>
      <c r="L465" s="3"/>
      <c r="M465" s="3"/>
      <c r="N465" s="3"/>
      <c r="O465" s="3"/>
      <c r="P465" s="3"/>
      <c r="Q465" s="249"/>
      <c r="R465" s="3"/>
      <c r="S465" s="3"/>
      <c r="T465" s="3"/>
      <c r="U465" s="3"/>
      <c r="V465" s="3"/>
      <c r="W465" s="3"/>
      <c r="X465" s="3"/>
      <c r="Y465" s="3"/>
      <c r="Z465" s="3"/>
      <c r="AA465" s="3"/>
      <c r="AB465" s="3"/>
      <c r="AC465" s="3"/>
      <c r="AD465" s="3"/>
      <c r="AE465" s="3"/>
      <c r="AF465" s="3"/>
      <c r="AG465" s="3"/>
      <c r="AH465" s="3"/>
      <c r="AI465" s="3"/>
      <c r="AJ465" s="3"/>
    </row>
    <row r="466">
      <c r="A466" s="3"/>
      <c r="B466" s="3"/>
      <c r="C466" s="3"/>
      <c r="D466" s="3"/>
      <c r="E466" s="3"/>
      <c r="F466" s="3"/>
      <c r="G466" s="3"/>
      <c r="H466" s="3"/>
      <c r="I466" s="3"/>
      <c r="J466" s="3"/>
      <c r="K466" s="3"/>
      <c r="L466" s="3"/>
      <c r="M466" s="3"/>
      <c r="N466" s="3"/>
      <c r="O466" s="3"/>
      <c r="P466" s="3"/>
      <c r="Q466" s="249"/>
      <c r="R466" s="3"/>
      <c r="S466" s="3"/>
      <c r="T466" s="3"/>
      <c r="U466" s="3"/>
      <c r="V466" s="3"/>
      <c r="W466" s="3"/>
      <c r="X466" s="3"/>
      <c r="Y466" s="3"/>
      <c r="Z466" s="3"/>
      <c r="AA466" s="3"/>
      <c r="AB466" s="3"/>
      <c r="AC466" s="3"/>
      <c r="AD466" s="3"/>
      <c r="AE466" s="3"/>
      <c r="AF466" s="3"/>
      <c r="AG466" s="3"/>
      <c r="AH466" s="3"/>
      <c r="AI466" s="3"/>
      <c r="AJ466" s="3"/>
    </row>
    <row r="467">
      <c r="A467" s="3"/>
      <c r="B467" s="3"/>
      <c r="C467" s="3"/>
      <c r="D467" s="3"/>
      <c r="E467" s="3"/>
      <c r="F467" s="3"/>
      <c r="G467" s="3"/>
      <c r="H467" s="3"/>
      <c r="I467" s="3"/>
      <c r="J467" s="3"/>
      <c r="K467" s="3"/>
      <c r="L467" s="3"/>
      <c r="M467" s="3"/>
      <c r="N467" s="3"/>
      <c r="O467" s="3"/>
      <c r="P467" s="3"/>
      <c r="Q467" s="249"/>
      <c r="R467" s="3"/>
      <c r="S467" s="3"/>
      <c r="T467" s="3"/>
      <c r="U467" s="3"/>
      <c r="V467" s="3"/>
      <c r="W467" s="3"/>
      <c r="X467" s="3"/>
      <c r="Y467" s="3"/>
      <c r="Z467" s="3"/>
      <c r="AA467" s="3"/>
      <c r="AB467" s="3"/>
      <c r="AC467" s="3"/>
      <c r="AD467" s="3"/>
      <c r="AE467" s="3"/>
      <c r="AF467" s="3"/>
      <c r="AG467" s="3"/>
      <c r="AH467" s="3"/>
      <c r="AI467" s="3"/>
      <c r="AJ467" s="3"/>
    </row>
    <row r="468">
      <c r="A468" s="3"/>
      <c r="B468" s="3"/>
      <c r="C468" s="3"/>
      <c r="D468" s="3"/>
      <c r="E468" s="3"/>
      <c r="F468" s="3"/>
      <c r="G468" s="3"/>
      <c r="H468" s="3"/>
      <c r="I468" s="3"/>
      <c r="J468" s="3"/>
      <c r="K468" s="3"/>
      <c r="L468" s="3"/>
      <c r="M468" s="3"/>
      <c r="N468" s="3"/>
      <c r="O468" s="3"/>
      <c r="P468" s="3"/>
      <c r="Q468" s="249"/>
      <c r="R468" s="3"/>
      <c r="S468" s="3"/>
      <c r="T468" s="3"/>
      <c r="U468" s="3"/>
      <c r="V468" s="3"/>
      <c r="W468" s="3"/>
      <c r="X468" s="3"/>
      <c r="Y468" s="3"/>
      <c r="Z468" s="3"/>
      <c r="AA468" s="3"/>
      <c r="AB468" s="3"/>
      <c r="AC468" s="3"/>
      <c r="AD468" s="3"/>
      <c r="AE468" s="3"/>
      <c r="AF468" s="3"/>
      <c r="AG468" s="3"/>
      <c r="AH468" s="3"/>
      <c r="AI468" s="3"/>
      <c r="AJ468" s="3"/>
    </row>
    <row r="469">
      <c r="A469" s="3"/>
      <c r="B469" s="3"/>
      <c r="C469" s="3"/>
      <c r="D469" s="3"/>
      <c r="E469" s="3"/>
      <c r="F469" s="3"/>
      <c r="G469" s="3"/>
      <c r="H469" s="3"/>
      <c r="I469" s="3"/>
      <c r="J469" s="3"/>
      <c r="K469" s="3"/>
      <c r="L469" s="3"/>
      <c r="M469" s="3"/>
      <c r="N469" s="3"/>
      <c r="O469" s="3"/>
      <c r="P469" s="3"/>
      <c r="Q469" s="249"/>
      <c r="R469" s="3"/>
      <c r="S469" s="3"/>
      <c r="T469" s="3"/>
      <c r="U469" s="3"/>
      <c r="V469" s="3"/>
      <c r="W469" s="3"/>
      <c r="X469" s="3"/>
      <c r="Y469" s="3"/>
      <c r="Z469" s="3"/>
      <c r="AA469" s="3"/>
      <c r="AB469" s="3"/>
      <c r="AC469" s="3"/>
      <c r="AD469" s="3"/>
      <c r="AE469" s="3"/>
      <c r="AF469" s="3"/>
      <c r="AG469" s="3"/>
      <c r="AH469" s="3"/>
      <c r="AI469" s="3"/>
      <c r="AJ469" s="3"/>
    </row>
    <row r="470">
      <c r="A470" s="3"/>
      <c r="B470" s="3"/>
      <c r="C470" s="3"/>
      <c r="D470" s="3"/>
      <c r="E470" s="3"/>
      <c r="F470" s="3"/>
      <c r="G470" s="3"/>
      <c r="H470" s="3"/>
      <c r="I470" s="3"/>
      <c r="J470" s="3"/>
      <c r="K470" s="3"/>
      <c r="L470" s="3"/>
      <c r="M470" s="3"/>
      <c r="N470" s="3"/>
      <c r="O470" s="3"/>
      <c r="P470" s="3"/>
      <c r="Q470" s="249"/>
      <c r="R470" s="3"/>
      <c r="S470" s="3"/>
      <c r="T470" s="3"/>
      <c r="U470" s="3"/>
      <c r="V470" s="3"/>
      <c r="W470" s="3"/>
      <c r="X470" s="3"/>
      <c r="Y470" s="3"/>
      <c r="Z470" s="3"/>
      <c r="AA470" s="3"/>
      <c r="AB470" s="3"/>
      <c r="AC470" s="3"/>
      <c r="AD470" s="3"/>
      <c r="AE470" s="3"/>
      <c r="AF470" s="3"/>
      <c r="AG470" s="3"/>
      <c r="AH470" s="3"/>
      <c r="AI470" s="3"/>
      <c r="AJ470" s="3"/>
    </row>
    <row r="471">
      <c r="A471" s="3"/>
      <c r="B471" s="3"/>
      <c r="C471" s="3"/>
      <c r="D471" s="3"/>
      <c r="E471" s="3"/>
      <c r="F471" s="3"/>
      <c r="G471" s="3"/>
      <c r="H471" s="3"/>
      <c r="I471" s="3"/>
      <c r="J471" s="3"/>
      <c r="K471" s="3"/>
      <c r="L471" s="3"/>
      <c r="M471" s="3"/>
      <c r="N471" s="3"/>
      <c r="O471" s="3"/>
      <c r="P471" s="3"/>
      <c r="Q471" s="249"/>
      <c r="R471" s="3"/>
      <c r="S471" s="3"/>
      <c r="T471" s="3"/>
      <c r="U471" s="3"/>
      <c r="V471" s="3"/>
      <c r="W471" s="3"/>
      <c r="X471" s="3"/>
      <c r="Y471" s="3"/>
      <c r="Z471" s="3"/>
      <c r="AA471" s="3"/>
      <c r="AB471" s="3"/>
      <c r="AC471" s="3"/>
      <c r="AD471" s="3"/>
      <c r="AE471" s="3"/>
      <c r="AF471" s="3"/>
      <c r="AG471" s="3"/>
      <c r="AH471" s="3"/>
      <c r="AI471" s="3"/>
      <c r="AJ471" s="3"/>
    </row>
    <row r="472">
      <c r="A472" s="3"/>
      <c r="B472" s="3"/>
      <c r="C472" s="3"/>
      <c r="D472" s="3"/>
      <c r="E472" s="3"/>
      <c r="F472" s="3"/>
      <c r="G472" s="3"/>
      <c r="H472" s="3"/>
      <c r="I472" s="3"/>
      <c r="J472" s="3"/>
      <c r="K472" s="3"/>
      <c r="L472" s="3"/>
      <c r="M472" s="3"/>
      <c r="N472" s="3"/>
      <c r="O472" s="3"/>
      <c r="P472" s="3"/>
      <c r="Q472" s="249"/>
      <c r="R472" s="3"/>
      <c r="S472" s="3"/>
      <c r="T472" s="3"/>
      <c r="U472" s="3"/>
      <c r="V472" s="3"/>
      <c r="W472" s="3"/>
      <c r="X472" s="3"/>
      <c r="Y472" s="3"/>
      <c r="Z472" s="3"/>
      <c r="AA472" s="3"/>
      <c r="AB472" s="3"/>
      <c r="AC472" s="3"/>
      <c r="AD472" s="3"/>
      <c r="AE472" s="3"/>
      <c r="AF472" s="3"/>
      <c r="AG472" s="3"/>
      <c r="AH472" s="3"/>
      <c r="AI472" s="3"/>
      <c r="AJ472" s="3"/>
    </row>
    <row r="473">
      <c r="A473" s="3"/>
      <c r="B473" s="3"/>
      <c r="C473" s="3"/>
      <c r="D473" s="3"/>
      <c r="E473" s="3"/>
      <c r="F473" s="3"/>
      <c r="G473" s="3"/>
      <c r="H473" s="3"/>
      <c r="I473" s="3"/>
      <c r="J473" s="3"/>
      <c r="K473" s="3"/>
      <c r="L473" s="3"/>
      <c r="M473" s="3"/>
      <c r="N473" s="3"/>
      <c r="O473" s="3"/>
      <c r="P473" s="3"/>
      <c r="Q473" s="249"/>
      <c r="R473" s="3"/>
      <c r="S473" s="3"/>
      <c r="T473" s="3"/>
      <c r="U473" s="3"/>
      <c r="V473" s="3"/>
      <c r="W473" s="3"/>
      <c r="X473" s="3"/>
      <c r="Y473" s="3"/>
      <c r="Z473" s="3"/>
      <c r="AA473" s="3"/>
      <c r="AB473" s="3"/>
      <c r="AC473" s="3"/>
      <c r="AD473" s="3"/>
      <c r="AE473" s="3"/>
      <c r="AF473" s="3"/>
      <c r="AG473" s="3"/>
      <c r="AH473" s="3"/>
      <c r="AI473" s="3"/>
      <c r="AJ473" s="3"/>
    </row>
    <row r="474">
      <c r="A474" s="3"/>
      <c r="B474" s="3"/>
      <c r="C474" s="3"/>
      <c r="D474" s="3"/>
      <c r="E474" s="3"/>
      <c r="F474" s="3"/>
      <c r="G474" s="3"/>
      <c r="H474" s="3"/>
      <c r="I474" s="3"/>
      <c r="J474" s="3"/>
      <c r="K474" s="3"/>
      <c r="L474" s="3"/>
      <c r="M474" s="3"/>
      <c r="N474" s="3"/>
      <c r="O474" s="3"/>
      <c r="P474" s="3"/>
      <c r="Q474" s="249"/>
      <c r="R474" s="3"/>
      <c r="S474" s="3"/>
      <c r="T474" s="3"/>
      <c r="U474" s="3"/>
      <c r="V474" s="3"/>
      <c r="W474" s="3"/>
      <c r="X474" s="3"/>
      <c r="Y474" s="3"/>
      <c r="Z474" s="3"/>
      <c r="AA474" s="3"/>
      <c r="AB474" s="3"/>
      <c r="AC474" s="3"/>
      <c r="AD474" s="3"/>
      <c r="AE474" s="3"/>
      <c r="AF474" s="3"/>
      <c r="AG474" s="3"/>
      <c r="AH474" s="3"/>
      <c r="AI474" s="3"/>
      <c r="AJ474" s="3"/>
    </row>
    <row r="475">
      <c r="A475" s="3"/>
      <c r="B475" s="3"/>
      <c r="C475" s="3"/>
      <c r="D475" s="3"/>
      <c r="E475" s="3"/>
      <c r="F475" s="3"/>
      <c r="G475" s="3"/>
      <c r="H475" s="3"/>
      <c r="I475" s="3"/>
      <c r="J475" s="3"/>
      <c r="K475" s="3"/>
      <c r="L475" s="3"/>
      <c r="M475" s="3"/>
      <c r="N475" s="3"/>
      <c r="O475" s="3"/>
      <c r="P475" s="3"/>
      <c r="Q475" s="249"/>
      <c r="R475" s="3"/>
      <c r="S475" s="3"/>
      <c r="T475" s="3"/>
      <c r="U475" s="3"/>
      <c r="V475" s="3"/>
      <c r="W475" s="3"/>
      <c r="X475" s="3"/>
      <c r="Y475" s="3"/>
      <c r="Z475" s="3"/>
      <c r="AA475" s="3"/>
      <c r="AB475" s="3"/>
      <c r="AC475" s="3"/>
      <c r="AD475" s="3"/>
      <c r="AE475" s="3"/>
      <c r="AF475" s="3"/>
      <c r="AG475" s="3"/>
      <c r="AH475" s="3"/>
      <c r="AI475" s="3"/>
      <c r="AJ475" s="3"/>
    </row>
    <row r="476">
      <c r="A476" s="3"/>
      <c r="B476" s="3"/>
      <c r="C476" s="3"/>
      <c r="D476" s="3"/>
      <c r="E476" s="3"/>
      <c r="F476" s="3"/>
      <c r="G476" s="3"/>
      <c r="H476" s="3"/>
      <c r="I476" s="3"/>
      <c r="J476" s="3"/>
      <c r="K476" s="3"/>
      <c r="L476" s="3"/>
      <c r="M476" s="3"/>
      <c r="N476" s="3"/>
      <c r="O476" s="3"/>
      <c r="P476" s="3"/>
      <c r="Q476" s="249"/>
      <c r="R476" s="3"/>
      <c r="S476" s="3"/>
      <c r="T476" s="3"/>
      <c r="U476" s="3"/>
      <c r="V476" s="3"/>
      <c r="W476" s="3"/>
      <c r="X476" s="3"/>
      <c r="Y476" s="3"/>
      <c r="Z476" s="3"/>
      <c r="AA476" s="3"/>
      <c r="AB476" s="3"/>
      <c r="AC476" s="3"/>
      <c r="AD476" s="3"/>
      <c r="AE476" s="3"/>
      <c r="AF476" s="3"/>
      <c r="AG476" s="3"/>
      <c r="AH476" s="3"/>
      <c r="AI476" s="3"/>
      <c r="AJ476" s="3"/>
    </row>
    <row r="477">
      <c r="A477" s="3"/>
      <c r="B477" s="3"/>
      <c r="C477" s="3"/>
      <c r="D477" s="3"/>
      <c r="E477" s="3"/>
      <c r="F477" s="3"/>
      <c r="G477" s="3"/>
      <c r="H477" s="3"/>
      <c r="I477" s="3"/>
      <c r="J477" s="3"/>
      <c r="K477" s="3"/>
      <c r="L477" s="3"/>
      <c r="M477" s="3"/>
      <c r="N477" s="3"/>
      <c r="O477" s="3"/>
      <c r="P477" s="3"/>
      <c r="Q477" s="249"/>
      <c r="R477" s="3"/>
      <c r="S477" s="3"/>
      <c r="T477" s="3"/>
      <c r="U477" s="3"/>
      <c r="V477" s="3"/>
      <c r="W477" s="3"/>
      <c r="X477" s="3"/>
      <c r="Y477" s="3"/>
      <c r="Z477" s="3"/>
      <c r="AA477" s="3"/>
      <c r="AB477" s="3"/>
      <c r="AC477" s="3"/>
      <c r="AD477" s="3"/>
      <c r="AE477" s="3"/>
      <c r="AF477" s="3"/>
      <c r="AG477" s="3"/>
      <c r="AH477" s="3"/>
      <c r="AI477" s="3"/>
      <c r="AJ477" s="3"/>
    </row>
    <row r="478">
      <c r="A478" s="3"/>
      <c r="B478" s="3"/>
      <c r="C478" s="3"/>
      <c r="D478" s="3"/>
      <c r="E478" s="3"/>
      <c r="F478" s="3"/>
      <c r="G478" s="3"/>
      <c r="H478" s="3"/>
      <c r="I478" s="3"/>
      <c r="J478" s="3"/>
      <c r="K478" s="3"/>
      <c r="L478" s="3"/>
      <c r="M478" s="3"/>
      <c r="N478" s="3"/>
      <c r="O478" s="3"/>
      <c r="P478" s="3"/>
      <c r="Q478" s="249"/>
      <c r="R478" s="3"/>
      <c r="S478" s="3"/>
      <c r="T478" s="3"/>
      <c r="U478" s="3"/>
      <c r="V478" s="3"/>
      <c r="W478" s="3"/>
      <c r="X478" s="3"/>
      <c r="Y478" s="3"/>
      <c r="Z478" s="3"/>
      <c r="AA478" s="3"/>
      <c r="AB478" s="3"/>
      <c r="AC478" s="3"/>
      <c r="AD478" s="3"/>
      <c r="AE478" s="3"/>
      <c r="AF478" s="3"/>
      <c r="AG478" s="3"/>
      <c r="AH478" s="3"/>
      <c r="AI478" s="3"/>
      <c r="AJ478" s="3"/>
    </row>
    <row r="479">
      <c r="A479" s="3"/>
      <c r="B479" s="3"/>
      <c r="C479" s="3"/>
      <c r="D479" s="3"/>
      <c r="E479" s="3"/>
      <c r="F479" s="3"/>
      <c r="G479" s="3"/>
      <c r="H479" s="3"/>
      <c r="I479" s="3"/>
      <c r="J479" s="3"/>
      <c r="K479" s="3"/>
      <c r="L479" s="3"/>
      <c r="M479" s="3"/>
      <c r="N479" s="3"/>
      <c r="O479" s="3"/>
      <c r="P479" s="3"/>
      <c r="Q479" s="249"/>
      <c r="R479" s="3"/>
      <c r="S479" s="3"/>
      <c r="T479" s="3"/>
      <c r="U479" s="3"/>
      <c r="V479" s="3"/>
      <c r="W479" s="3"/>
      <c r="X479" s="3"/>
      <c r="Y479" s="3"/>
      <c r="Z479" s="3"/>
      <c r="AA479" s="3"/>
      <c r="AB479" s="3"/>
      <c r="AC479" s="3"/>
      <c r="AD479" s="3"/>
      <c r="AE479" s="3"/>
      <c r="AF479" s="3"/>
      <c r="AG479" s="3"/>
      <c r="AH479" s="3"/>
      <c r="AI479" s="3"/>
      <c r="AJ479" s="3"/>
    </row>
    <row r="480">
      <c r="A480" s="3"/>
      <c r="B480" s="3"/>
      <c r="C480" s="3"/>
      <c r="D480" s="3"/>
      <c r="E480" s="3"/>
      <c r="F480" s="3"/>
      <c r="G480" s="3"/>
      <c r="H480" s="3"/>
      <c r="I480" s="3"/>
      <c r="J480" s="3"/>
      <c r="K480" s="3"/>
      <c r="L480" s="3"/>
      <c r="M480" s="3"/>
      <c r="N480" s="3"/>
      <c r="O480" s="3"/>
      <c r="P480" s="3"/>
      <c r="Q480" s="249"/>
      <c r="R480" s="3"/>
      <c r="S480" s="3"/>
      <c r="T480" s="3"/>
      <c r="U480" s="3"/>
      <c r="V480" s="3"/>
      <c r="W480" s="3"/>
      <c r="X480" s="3"/>
      <c r="Y480" s="3"/>
      <c r="Z480" s="3"/>
      <c r="AA480" s="3"/>
      <c r="AB480" s="3"/>
      <c r="AC480" s="3"/>
      <c r="AD480" s="3"/>
      <c r="AE480" s="3"/>
      <c r="AF480" s="3"/>
      <c r="AG480" s="3"/>
      <c r="AH480" s="3"/>
      <c r="AI480" s="3"/>
      <c r="AJ480" s="3"/>
    </row>
    <row r="481">
      <c r="A481" s="3"/>
      <c r="B481" s="3"/>
      <c r="C481" s="3"/>
      <c r="D481" s="3"/>
      <c r="E481" s="3"/>
      <c r="F481" s="3"/>
      <c r="G481" s="3"/>
      <c r="H481" s="3"/>
      <c r="I481" s="3"/>
      <c r="J481" s="3"/>
      <c r="K481" s="3"/>
      <c r="L481" s="3"/>
      <c r="M481" s="3"/>
      <c r="N481" s="3"/>
      <c r="O481" s="3"/>
      <c r="P481" s="3"/>
      <c r="Q481" s="249"/>
      <c r="R481" s="3"/>
      <c r="S481" s="3"/>
      <c r="T481" s="3"/>
      <c r="U481" s="3"/>
      <c r="V481" s="3"/>
      <c r="W481" s="3"/>
      <c r="X481" s="3"/>
      <c r="Y481" s="3"/>
      <c r="Z481" s="3"/>
      <c r="AA481" s="3"/>
      <c r="AB481" s="3"/>
      <c r="AC481" s="3"/>
      <c r="AD481" s="3"/>
      <c r="AE481" s="3"/>
      <c r="AF481" s="3"/>
      <c r="AG481" s="3"/>
      <c r="AH481" s="3"/>
      <c r="AI481" s="3"/>
      <c r="AJ481" s="3"/>
    </row>
    <row r="482">
      <c r="A482" s="3"/>
      <c r="B482" s="3"/>
      <c r="C482" s="3"/>
      <c r="D482" s="3"/>
      <c r="E482" s="3"/>
      <c r="F482" s="3"/>
      <c r="G482" s="3"/>
      <c r="H482" s="3"/>
      <c r="I482" s="3"/>
      <c r="J482" s="3"/>
      <c r="K482" s="3"/>
      <c r="L482" s="3"/>
      <c r="M482" s="3"/>
      <c r="N482" s="3"/>
      <c r="O482" s="3"/>
      <c r="P482" s="3"/>
      <c r="Q482" s="249"/>
      <c r="R482" s="3"/>
      <c r="S482" s="3"/>
      <c r="T482" s="3"/>
      <c r="U482" s="3"/>
      <c r="V482" s="3"/>
      <c r="W482" s="3"/>
      <c r="X482" s="3"/>
      <c r="Y482" s="3"/>
      <c r="Z482" s="3"/>
      <c r="AA482" s="3"/>
      <c r="AB482" s="3"/>
      <c r="AC482" s="3"/>
      <c r="AD482" s="3"/>
      <c r="AE482" s="3"/>
      <c r="AF482" s="3"/>
      <c r="AG482" s="3"/>
      <c r="AH482" s="3"/>
      <c r="AI482" s="3"/>
      <c r="AJ482" s="3"/>
    </row>
    <row r="483">
      <c r="A483" s="3"/>
      <c r="B483" s="3"/>
      <c r="C483" s="3"/>
      <c r="D483" s="3"/>
      <c r="E483" s="3"/>
      <c r="F483" s="3"/>
      <c r="G483" s="3"/>
      <c r="H483" s="3"/>
      <c r="I483" s="3"/>
      <c r="J483" s="3"/>
      <c r="K483" s="3"/>
      <c r="L483" s="3"/>
      <c r="M483" s="3"/>
      <c r="N483" s="3"/>
      <c r="O483" s="3"/>
      <c r="P483" s="3"/>
      <c r="Q483" s="249"/>
      <c r="R483" s="3"/>
      <c r="S483" s="3"/>
      <c r="T483" s="3"/>
      <c r="U483" s="3"/>
      <c r="V483" s="3"/>
      <c r="W483" s="3"/>
      <c r="X483" s="3"/>
      <c r="Y483" s="3"/>
      <c r="Z483" s="3"/>
      <c r="AA483" s="3"/>
      <c r="AB483" s="3"/>
      <c r="AC483" s="3"/>
      <c r="AD483" s="3"/>
      <c r="AE483" s="3"/>
      <c r="AF483" s="3"/>
      <c r="AG483" s="3"/>
      <c r="AH483" s="3"/>
      <c r="AI483" s="3"/>
      <c r="AJ483" s="3"/>
    </row>
    <row r="484">
      <c r="A484" s="3"/>
      <c r="B484" s="3"/>
      <c r="C484" s="3"/>
      <c r="D484" s="3"/>
      <c r="E484" s="3"/>
      <c r="F484" s="3"/>
      <c r="G484" s="3"/>
      <c r="H484" s="3"/>
      <c r="I484" s="3"/>
      <c r="J484" s="3"/>
      <c r="K484" s="3"/>
      <c r="L484" s="3"/>
      <c r="M484" s="3"/>
      <c r="N484" s="3"/>
      <c r="O484" s="3"/>
      <c r="P484" s="3"/>
      <c r="Q484" s="249"/>
      <c r="R484" s="3"/>
      <c r="S484" s="3"/>
      <c r="T484" s="3"/>
      <c r="U484" s="3"/>
      <c r="V484" s="3"/>
      <c r="W484" s="3"/>
      <c r="X484" s="3"/>
      <c r="Y484" s="3"/>
      <c r="Z484" s="3"/>
      <c r="AA484" s="3"/>
      <c r="AB484" s="3"/>
      <c r="AC484" s="3"/>
      <c r="AD484" s="3"/>
      <c r="AE484" s="3"/>
      <c r="AF484" s="3"/>
      <c r="AG484" s="3"/>
      <c r="AH484" s="3"/>
      <c r="AI484" s="3"/>
      <c r="AJ484" s="3"/>
    </row>
    <row r="485">
      <c r="A485" s="3"/>
      <c r="B485" s="3"/>
      <c r="C485" s="3"/>
      <c r="D485" s="3"/>
      <c r="E485" s="3"/>
      <c r="F485" s="3"/>
      <c r="G485" s="3"/>
      <c r="H485" s="3"/>
      <c r="I485" s="3"/>
      <c r="J485" s="3"/>
      <c r="K485" s="3"/>
      <c r="L485" s="3"/>
      <c r="M485" s="3"/>
      <c r="N485" s="3"/>
      <c r="O485" s="3"/>
      <c r="P485" s="3"/>
      <c r="Q485" s="249"/>
      <c r="R485" s="3"/>
      <c r="S485" s="3"/>
      <c r="T485" s="3"/>
      <c r="U485" s="3"/>
      <c r="V485" s="3"/>
      <c r="W485" s="3"/>
      <c r="X485" s="3"/>
      <c r="Y485" s="3"/>
      <c r="Z485" s="3"/>
      <c r="AA485" s="3"/>
      <c r="AB485" s="3"/>
      <c r="AC485" s="3"/>
      <c r="AD485" s="3"/>
      <c r="AE485" s="3"/>
      <c r="AF485" s="3"/>
      <c r="AG485" s="3"/>
      <c r="AH485" s="3"/>
      <c r="AI485" s="3"/>
      <c r="AJ485" s="3"/>
    </row>
    <row r="486">
      <c r="A486" s="3"/>
      <c r="B486" s="3"/>
      <c r="C486" s="3"/>
      <c r="D486" s="3"/>
      <c r="E486" s="3"/>
      <c r="F486" s="3"/>
      <c r="G486" s="3"/>
      <c r="H486" s="3"/>
      <c r="I486" s="3"/>
      <c r="J486" s="3"/>
      <c r="K486" s="3"/>
      <c r="L486" s="3"/>
      <c r="M486" s="3"/>
      <c r="N486" s="3"/>
      <c r="O486" s="3"/>
      <c r="P486" s="3"/>
      <c r="Q486" s="249"/>
      <c r="R486" s="3"/>
      <c r="S486" s="3"/>
      <c r="T486" s="3"/>
      <c r="U486" s="3"/>
      <c r="V486" s="3"/>
      <c r="W486" s="3"/>
      <c r="X486" s="3"/>
      <c r="Y486" s="3"/>
      <c r="Z486" s="3"/>
      <c r="AA486" s="3"/>
      <c r="AB486" s="3"/>
      <c r="AC486" s="3"/>
      <c r="AD486" s="3"/>
      <c r="AE486" s="3"/>
      <c r="AF486" s="3"/>
      <c r="AG486" s="3"/>
      <c r="AH486" s="3"/>
      <c r="AI486" s="3"/>
      <c r="AJ486" s="3"/>
    </row>
    <row r="487">
      <c r="A487" s="3"/>
      <c r="B487" s="3"/>
      <c r="C487" s="3"/>
      <c r="D487" s="3"/>
      <c r="E487" s="3"/>
      <c r="F487" s="3"/>
      <c r="G487" s="3"/>
      <c r="H487" s="3"/>
      <c r="I487" s="3"/>
      <c r="J487" s="3"/>
      <c r="K487" s="3"/>
      <c r="L487" s="3"/>
      <c r="M487" s="3"/>
      <c r="N487" s="3"/>
      <c r="O487" s="3"/>
      <c r="P487" s="3"/>
      <c r="Q487" s="249"/>
      <c r="R487" s="3"/>
      <c r="S487" s="3"/>
      <c r="T487" s="3"/>
      <c r="U487" s="3"/>
      <c r="V487" s="3"/>
      <c r="W487" s="3"/>
      <c r="X487" s="3"/>
      <c r="Y487" s="3"/>
      <c r="Z487" s="3"/>
      <c r="AA487" s="3"/>
      <c r="AB487" s="3"/>
      <c r="AC487" s="3"/>
      <c r="AD487" s="3"/>
      <c r="AE487" s="3"/>
      <c r="AF487" s="3"/>
      <c r="AG487" s="3"/>
      <c r="AH487" s="3"/>
      <c r="AI487" s="3"/>
      <c r="AJ487" s="3"/>
    </row>
    <row r="488">
      <c r="A488" s="3"/>
      <c r="B488" s="3"/>
      <c r="C488" s="3"/>
      <c r="D488" s="3"/>
      <c r="E488" s="3"/>
      <c r="F488" s="3"/>
      <c r="G488" s="3"/>
      <c r="H488" s="3"/>
      <c r="I488" s="3"/>
      <c r="J488" s="3"/>
      <c r="K488" s="3"/>
      <c r="L488" s="3"/>
      <c r="M488" s="3"/>
      <c r="N488" s="3"/>
      <c r="O488" s="3"/>
      <c r="P488" s="3"/>
      <c r="Q488" s="249"/>
      <c r="R488" s="3"/>
      <c r="S488" s="3"/>
      <c r="T488" s="3"/>
      <c r="U488" s="3"/>
      <c r="V488" s="3"/>
      <c r="W488" s="3"/>
      <c r="X488" s="3"/>
      <c r="Y488" s="3"/>
      <c r="Z488" s="3"/>
      <c r="AA488" s="3"/>
      <c r="AB488" s="3"/>
      <c r="AC488" s="3"/>
      <c r="AD488" s="3"/>
      <c r="AE488" s="3"/>
      <c r="AF488" s="3"/>
      <c r="AG488" s="3"/>
      <c r="AH488" s="3"/>
      <c r="AI488" s="3"/>
      <c r="AJ488" s="3"/>
    </row>
    <row r="489">
      <c r="A489" s="3"/>
      <c r="B489" s="3"/>
      <c r="C489" s="3"/>
      <c r="D489" s="3"/>
      <c r="E489" s="3"/>
      <c r="F489" s="3"/>
      <c r="G489" s="3"/>
      <c r="H489" s="3"/>
      <c r="I489" s="3"/>
      <c r="J489" s="3"/>
      <c r="K489" s="3"/>
      <c r="L489" s="3"/>
      <c r="M489" s="3"/>
      <c r="N489" s="3"/>
      <c r="O489" s="3"/>
      <c r="P489" s="3"/>
      <c r="Q489" s="249"/>
      <c r="R489" s="3"/>
      <c r="S489" s="3"/>
      <c r="T489" s="3"/>
      <c r="U489" s="3"/>
      <c r="V489" s="3"/>
      <c r="W489" s="3"/>
      <c r="X489" s="3"/>
      <c r="Y489" s="3"/>
      <c r="Z489" s="3"/>
      <c r="AA489" s="3"/>
      <c r="AB489" s="3"/>
      <c r="AC489" s="3"/>
      <c r="AD489" s="3"/>
      <c r="AE489" s="3"/>
      <c r="AF489" s="3"/>
      <c r="AG489" s="3"/>
      <c r="AH489" s="3"/>
      <c r="AI489" s="3"/>
      <c r="AJ489" s="3"/>
    </row>
    <row r="490">
      <c r="A490" s="3"/>
      <c r="B490" s="3"/>
      <c r="C490" s="3"/>
      <c r="D490" s="3"/>
      <c r="E490" s="3"/>
      <c r="F490" s="3"/>
      <c r="G490" s="3"/>
      <c r="H490" s="3"/>
      <c r="I490" s="3"/>
      <c r="J490" s="3"/>
      <c r="K490" s="3"/>
      <c r="L490" s="3"/>
      <c r="M490" s="3"/>
      <c r="N490" s="3"/>
      <c r="O490" s="3"/>
      <c r="P490" s="3"/>
      <c r="Q490" s="249"/>
      <c r="R490" s="3"/>
      <c r="S490" s="3"/>
      <c r="T490" s="3"/>
      <c r="U490" s="3"/>
      <c r="V490" s="3"/>
      <c r="W490" s="3"/>
      <c r="X490" s="3"/>
      <c r="Y490" s="3"/>
      <c r="Z490" s="3"/>
      <c r="AA490" s="3"/>
      <c r="AB490" s="3"/>
      <c r="AC490" s="3"/>
      <c r="AD490" s="3"/>
      <c r="AE490" s="3"/>
      <c r="AF490" s="3"/>
      <c r="AG490" s="3"/>
      <c r="AH490" s="3"/>
      <c r="AI490" s="3"/>
      <c r="AJ490" s="3"/>
    </row>
    <row r="491">
      <c r="A491" s="3"/>
      <c r="B491" s="3"/>
      <c r="C491" s="3"/>
      <c r="D491" s="3"/>
      <c r="E491" s="3"/>
      <c r="F491" s="3"/>
      <c r="G491" s="3"/>
      <c r="H491" s="3"/>
      <c r="I491" s="3"/>
      <c r="J491" s="3"/>
      <c r="K491" s="3"/>
      <c r="L491" s="3"/>
      <c r="M491" s="3"/>
      <c r="N491" s="3"/>
      <c r="O491" s="3"/>
      <c r="P491" s="3"/>
      <c r="Q491" s="249"/>
      <c r="R491" s="3"/>
      <c r="S491" s="3"/>
      <c r="T491" s="3"/>
      <c r="U491" s="3"/>
      <c r="V491" s="3"/>
      <c r="W491" s="3"/>
      <c r="X491" s="3"/>
      <c r="Y491" s="3"/>
      <c r="Z491" s="3"/>
      <c r="AA491" s="3"/>
      <c r="AB491" s="3"/>
      <c r="AC491" s="3"/>
      <c r="AD491" s="3"/>
      <c r="AE491" s="3"/>
      <c r="AF491" s="3"/>
      <c r="AG491" s="3"/>
      <c r="AH491" s="3"/>
      <c r="AI491" s="3"/>
      <c r="AJ491" s="3"/>
    </row>
    <row r="492">
      <c r="A492" s="3"/>
      <c r="B492" s="3"/>
      <c r="C492" s="3"/>
      <c r="D492" s="3"/>
      <c r="E492" s="3"/>
      <c r="F492" s="3"/>
      <c r="G492" s="3"/>
      <c r="H492" s="3"/>
      <c r="I492" s="3"/>
      <c r="J492" s="3"/>
      <c r="K492" s="3"/>
      <c r="L492" s="3"/>
      <c r="M492" s="3"/>
      <c r="N492" s="3"/>
      <c r="O492" s="3"/>
      <c r="P492" s="3"/>
      <c r="Q492" s="249"/>
      <c r="R492" s="3"/>
      <c r="S492" s="3"/>
      <c r="T492" s="3"/>
      <c r="U492" s="3"/>
      <c r="V492" s="3"/>
      <c r="W492" s="3"/>
      <c r="X492" s="3"/>
      <c r="Y492" s="3"/>
      <c r="Z492" s="3"/>
      <c r="AA492" s="3"/>
      <c r="AB492" s="3"/>
      <c r="AC492" s="3"/>
      <c r="AD492" s="3"/>
      <c r="AE492" s="3"/>
      <c r="AF492" s="3"/>
      <c r="AG492" s="3"/>
      <c r="AH492" s="3"/>
      <c r="AI492" s="3"/>
      <c r="AJ492" s="3"/>
    </row>
    <row r="493">
      <c r="A493" s="3"/>
      <c r="B493" s="3"/>
      <c r="C493" s="3"/>
      <c r="D493" s="3"/>
      <c r="E493" s="3"/>
      <c r="F493" s="3"/>
      <c r="G493" s="3"/>
      <c r="H493" s="3"/>
      <c r="I493" s="3"/>
      <c r="J493" s="3"/>
      <c r="K493" s="3"/>
      <c r="L493" s="3"/>
      <c r="M493" s="3"/>
      <c r="N493" s="3"/>
      <c r="O493" s="3"/>
      <c r="P493" s="3"/>
      <c r="Q493" s="249"/>
      <c r="R493" s="3"/>
      <c r="S493" s="3"/>
      <c r="T493" s="3"/>
      <c r="U493" s="3"/>
      <c r="V493" s="3"/>
      <c r="W493" s="3"/>
      <c r="X493" s="3"/>
      <c r="Y493" s="3"/>
      <c r="Z493" s="3"/>
      <c r="AA493" s="3"/>
      <c r="AB493" s="3"/>
      <c r="AC493" s="3"/>
      <c r="AD493" s="3"/>
      <c r="AE493" s="3"/>
      <c r="AF493" s="3"/>
      <c r="AG493" s="3"/>
      <c r="AH493" s="3"/>
      <c r="AI493" s="3"/>
      <c r="AJ493" s="3"/>
    </row>
    <row r="494">
      <c r="A494" s="3"/>
      <c r="B494" s="3"/>
      <c r="C494" s="3"/>
      <c r="D494" s="3"/>
      <c r="E494" s="3"/>
      <c r="F494" s="3"/>
      <c r="G494" s="3"/>
      <c r="H494" s="3"/>
      <c r="I494" s="3"/>
      <c r="J494" s="3"/>
      <c r="K494" s="3"/>
      <c r="L494" s="3"/>
      <c r="M494" s="3"/>
      <c r="N494" s="3"/>
      <c r="O494" s="3"/>
      <c r="P494" s="3"/>
      <c r="Q494" s="249"/>
      <c r="R494" s="3"/>
      <c r="S494" s="3"/>
      <c r="T494" s="3"/>
      <c r="U494" s="3"/>
      <c r="V494" s="3"/>
      <c r="W494" s="3"/>
      <c r="X494" s="3"/>
      <c r="Y494" s="3"/>
      <c r="Z494" s="3"/>
      <c r="AA494" s="3"/>
      <c r="AB494" s="3"/>
      <c r="AC494" s="3"/>
      <c r="AD494" s="3"/>
      <c r="AE494" s="3"/>
      <c r="AF494" s="3"/>
      <c r="AG494" s="3"/>
      <c r="AH494" s="3"/>
      <c r="AI494" s="3"/>
      <c r="AJ494" s="3"/>
    </row>
    <row r="495">
      <c r="A495" s="3"/>
      <c r="B495" s="3"/>
      <c r="C495" s="3"/>
      <c r="D495" s="3"/>
      <c r="E495" s="3"/>
      <c r="F495" s="3"/>
      <c r="G495" s="3"/>
      <c r="H495" s="3"/>
      <c r="I495" s="3"/>
      <c r="J495" s="3"/>
      <c r="K495" s="3"/>
      <c r="L495" s="3"/>
      <c r="M495" s="3"/>
      <c r="N495" s="3"/>
      <c r="O495" s="3"/>
      <c r="P495" s="3"/>
      <c r="Q495" s="249"/>
      <c r="R495" s="3"/>
      <c r="S495" s="3"/>
      <c r="T495" s="3"/>
      <c r="U495" s="3"/>
      <c r="V495" s="3"/>
      <c r="W495" s="3"/>
      <c r="X495" s="3"/>
      <c r="Y495" s="3"/>
      <c r="Z495" s="3"/>
      <c r="AA495" s="3"/>
      <c r="AB495" s="3"/>
      <c r="AC495" s="3"/>
      <c r="AD495" s="3"/>
      <c r="AE495" s="3"/>
      <c r="AF495" s="3"/>
      <c r="AG495" s="3"/>
      <c r="AH495" s="3"/>
      <c r="AI495" s="3"/>
      <c r="AJ495" s="3"/>
    </row>
    <row r="496">
      <c r="A496" s="3"/>
      <c r="B496" s="3"/>
      <c r="C496" s="3"/>
      <c r="D496" s="3"/>
      <c r="E496" s="3"/>
      <c r="F496" s="3"/>
      <c r="G496" s="3"/>
      <c r="H496" s="3"/>
      <c r="I496" s="3"/>
      <c r="J496" s="3"/>
      <c r="K496" s="3"/>
      <c r="L496" s="3"/>
      <c r="M496" s="3"/>
      <c r="N496" s="3"/>
      <c r="O496" s="3"/>
      <c r="P496" s="3"/>
      <c r="Q496" s="249"/>
      <c r="R496" s="3"/>
      <c r="S496" s="3"/>
      <c r="T496" s="3"/>
      <c r="U496" s="3"/>
      <c r="V496" s="3"/>
      <c r="W496" s="3"/>
      <c r="X496" s="3"/>
      <c r="Y496" s="3"/>
      <c r="Z496" s="3"/>
      <c r="AA496" s="3"/>
      <c r="AB496" s="3"/>
      <c r="AC496" s="3"/>
      <c r="AD496" s="3"/>
      <c r="AE496" s="3"/>
      <c r="AF496" s="3"/>
      <c r="AG496" s="3"/>
      <c r="AH496" s="3"/>
      <c r="AI496" s="3"/>
      <c r="AJ496" s="3"/>
    </row>
    <row r="497">
      <c r="A497" s="3"/>
      <c r="B497" s="3"/>
      <c r="C497" s="3"/>
      <c r="D497" s="3"/>
      <c r="E497" s="3"/>
      <c r="F497" s="3"/>
      <c r="G497" s="3"/>
      <c r="H497" s="3"/>
      <c r="I497" s="3"/>
      <c r="J497" s="3"/>
      <c r="K497" s="3"/>
      <c r="L497" s="3"/>
      <c r="M497" s="3"/>
      <c r="N497" s="3"/>
      <c r="O497" s="3"/>
      <c r="P497" s="3"/>
      <c r="Q497" s="249"/>
      <c r="R497" s="3"/>
      <c r="S497" s="3"/>
      <c r="T497" s="3"/>
      <c r="U497" s="3"/>
      <c r="V497" s="3"/>
      <c r="W497" s="3"/>
      <c r="X497" s="3"/>
      <c r="Y497" s="3"/>
      <c r="Z497" s="3"/>
      <c r="AA497" s="3"/>
      <c r="AB497" s="3"/>
      <c r="AC497" s="3"/>
      <c r="AD497" s="3"/>
      <c r="AE497" s="3"/>
      <c r="AF497" s="3"/>
      <c r="AG497" s="3"/>
      <c r="AH497" s="3"/>
      <c r="AI497" s="3"/>
      <c r="AJ497" s="3"/>
    </row>
    <row r="498">
      <c r="A498" s="3"/>
      <c r="B498" s="3"/>
      <c r="C498" s="3"/>
      <c r="D498" s="3"/>
      <c r="E498" s="3"/>
      <c r="F498" s="3"/>
      <c r="G498" s="3"/>
      <c r="H498" s="3"/>
      <c r="I498" s="3"/>
      <c r="J498" s="3"/>
      <c r="K498" s="3"/>
      <c r="L498" s="3"/>
      <c r="M498" s="3"/>
      <c r="N498" s="3"/>
      <c r="O498" s="3"/>
      <c r="P498" s="3"/>
      <c r="Q498" s="249"/>
      <c r="R498" s="3"/>
      <c r="S498" s="3"/>
      <c r="T498" s="3"/>
      <c r="U498" s="3"/>
      <c r="V498" s="3"/>
      <c r="W498" s="3"/>
      <c r="X498" s="3"/>
      <c r="Y498" s="3"/>
      <c r="Z498" s="3"/>
      <c r="AA498" s="3"/>
      <c r="AB498" s="3"/>
      <c r="AC498" s="3"/>
      <c r="AD498" s="3"/>
      <c r="AE498" s="3"/>
      <c r="AF498" s="3"/>
      <c r="AG498" s="3"/>
      <c r="AH498" s="3"/>
      <c r="AI498" s="3"/>
      <c r="AJ498" s="3"/>
    </row>
    <row r="499">
      <c r="A499" s="3"/>
      <c r="B499" s="3"/>
      <c r="C499" s="3"/>
      <c r="D499" s="3"/>
      <c r="E499" s="3"/>
      <c r="F499" s="3"/>
      <c r="G499" s="3"/>
      <c r="H499" s="3"/>
      <c r="I499" s="3"/>
      <c r="J499" s="3"/>
      <c r="K499" s="3"/>
      <c r="L499" s="3"/>
      <c r="M499" s="3"/>
      <c r="N499" s="3"/>
      <c r="O499" s="3"/>
      <c r="P499" s="3"/>
      <c r="Q499" s="249"/>
      <c r="R499" s="3"/>
      <c r="S499" s="3"/>
      <c r="T499" s="3"/>
      <c r="U499" s="3"/>
      <c r="V499" s="3"/>
      <c r="W499" s="3"/>
      <c r="X499" s="3"/>
      <c r="Y499" s="3"/>
      <c r="Z499" s="3"/>
      <c r="AA499" s="3"/>
      <c r="AB499" s="3"/>
      <c r="AC499" s="3"/>
      <c r="AD499" s="3"/>
      <c r="AE499" s="3"/>
      <c r="AF499" s="3"/>
      <c r="AG499" s="3"/>
      <c r="AH499" s="3"/>
      <c r="AI499" s="3"/>
      <c r="AJ499" s="3"/>
    </row>
    <row r="500">
      <c r="A500" s="3"/>
      <c r="B500" s="3"/>
      <c r="C500" s="3"/>
      <c r="D500" s="3"/>
      <c r="E500" s="3"/>
      <c r="F500" s="3"/>
      <c r="G500" s="3"/>
      <c r="H500" s="3"/>
      <c r="I500" s="3"/>
      <c r="J500" s="3"/>
      <c r="K500" s="3"/>
      <c r="L500" s="3"/>
      <c r="M500" s="3"/>
      <c r="N500" s="3"/>
      <c r="O500" s="3"/>
      <c r="P500" s="3"/>
      <c r="Q500" s="249"/>
      <c r="R500" s="3"/>
      <c r="S500" s="3"/>
      <c r="T500" s="3"/>
      <c r="U500" s="3"/>
      <c r="V500" s="3"/>
      <c r="W500" s="3"/>
      <c r="X500" s="3"/>
      <c r="Y500" s="3"/>
      <c r="Z500" s="3"/>
      <c r="AA500" s="3"/>
      <c r="AB500" s="3"/>
      <c r="AC500" s="3"/>
      <c r="AD500" s="3"/>
      <c r="AE500" s="3"/>
      <c r="AF500" s="3"/>
      <c r="AG500" s="3"/>
      <c r="AH500" s="3"/>
      <c r="AI500" s="3"/>
      <c r="AJ500" s="3"/>
    </row>
    <row r="501">
      <c r="A501" s="3"/>
      <c r="B501" s="3"/>
      <c r="C501" s="3"/>
      <c r="D501" s="3"/>
      <c r="E501" s="3"/>
      <c r="F501" s="3"/>
      <c r="G501" s="3"/>
      <c r="H501" s="3"/>
      <c r="I501" s="3"/>
      <c r="J501" s="3"/>
      <c r="K501" s="3"/>
      <c r="L501" s="3"/>
      <c r="M501" s="3"/>
      <c r="N501" s="3"/>
      <c r="O501" s="3"/>
      <c r="P501" s="3"/>
      <c r="Q501" s="249"/>
      <c r="R501" s="3"/>
      <c r="S501" s="3"/>
      <c r="T501" s="3"/>
      <c r="U501" s="3"/>
      <c r="V501" s="3"/>
      <c r="W501" s="3"/>
      <c r="X501" s="3"/>
      <c r="Y501" s="3"/>
      <c r="Z501" s="3"/>
      <c r="AA501" s="3"/>
      <c r="AB501" s="3"/>
      <c r="AC501" s="3"/>
      <c r="AD501" s="3"/>
      <c r="AE501" s="3"/>
      <c r="AF501" s="3"/>
      <c r="AG501" s="3"/>
      <c r="AH501" s="3"/>
      <c r="AI501" s="3"/>
      <c r="AJ501" s="3"/>
    </row>
    <row r="502">
      <c r="A502" s="3"/>
      <c r="B502" s="3"/>
      <c r="C502" s="3"/>
      <c r="D502" s="3"/>
      <c r="E502" s="3"/>
      <c r="F502" s="3"/>
      <c r="G502" s="3"/>
      <c r="H502" s="3"/>
      <c r="I502" s="3"/>
      <c r="J502" s="3"/>
      <c r="K502" s="3"/>
      <c r="L502" s="3"/>
      <c r="M502" s="3"/>
      <c r="N502" s="3"/>
      <c r="O502" s="3"/>
      <c r="P502" s="3"/>
      <c r="Q502" s="249"/>
      <c r="R502" s="3"/>
      <c r="S502" s="3"/>
      <c r="T502" s="3"/>
      <c r="U502" s="3"/>
      <c r="V502" s="3"/>
      <c r="W502" s="3"/>
      <c r="X502" s="3"/>
      <c r="Y502" s="3"/>
      <c r="Z502" s="3"/>
      <c r="AA502" s="3"/>
      <c r="AB502" s="3"/>
      <c r="AC502" s="3"/>
      <c r="AD502" s="3"/>
      <c r="AE502" s="3"/>
      <c r="AF502" s="3"/>
      <c r="AG502" s="3"/>
      <c r="AH502" s="3"/>
      <c r="AI502" s="3"/>
      <c r="AJ502" s="3"/>
    </row>
    <row r="503">
      <c r="A503" s="3"/>
      <c r="B503" s="3"/>
      <c r="C503" s="3"/>
      <c r="D503" s="3"/>
      <c r="E503" s="3"/>
      <c r="F503" s="3"/>
      <c r="G503" s="3"/>
      <c r="H503" s="3"/>
      <c r="I503" s="3"/>
      <c r="J503" s="3"/>
      <c r="K503" s="3"/>
      <c r="L503" s="3"/>
      <c r="M503" s="3"/>
      <c r="N503" s="3"/>
      <c r="O503" s="3"/>
      <c r="P503" s="3"/>
      <c r="Q503" s="249"/>
      <c r="R503" s="3"/>
      <c r="S503" s="3"/>
      <c r="T503" s="3"/>
      <c r="U503" s="3"/>
      <c r="V503" s="3"/>
      <c r="W503" s="3"/>
      <c r="X503" s="3"/>
      <c r="Y503" s="3"/>
      <c r="Z503" s="3"/>
      <c r="AA503" s="3"/>
      <c r="AB503" s="3"/>
      <c r="AC503" s="3"/>
      <c r="AD503" s="3"/>
      <c r="AE503" s="3"/>
      <c r="AF503" s="3"/>
      <c r="AG503" s="3"/>
      <c r="AH503" s="3"/>
      <c r="AI503" s="3"/>
      <c r="AJ503" s="3"/>
    </row>
    <row r="504">
      <c r="A504" s="3"/>
      <c r="B504" s="3"/>
      <c r="C504" s="3"/>
      <c r="D504" s="3"/>
      <c r="E504" s="3"/>
      <c r="F504" s="3"/>
      <c r="G504" s="3"/>
      <c r="H504" s="3"/>
      <c r="I504" s="3"/>
      <c r="J504" s="3"/>
      <c r="K504" s="3"/>
      <c r="L504" s="3"/>
      <c r="M504" s="3"/>
      <c r="N504" s="3"/>
      <c r="O504" s="3"/>
      <c r="P504" s="3"/>
      <c r="Q504" s="249"/>
      <c r="R504" s="3"/>
      <c r="S504" s="3"/>
      <c r="T504" s="3"/>
      <c r="U504" s="3"/>
      <c r="V504" s="3"/>
      <c r="W504" s="3"/>
      <c r="X504" s="3"/>
      <c r="Y504" s="3"/>
      <c r="Z504" s="3"/>
      <c r="AA504" s="3"/>
      <c r="AB504" s="3"/>
      <c r="AC504" s="3"/>
      <c r="AD504" s="3"/>
      <c r="AE504" s="3"/>
      <c r="AF504" s="3"/>
      <c r="AG504" s="3"/>
      <c r="AH504" s="3"/>
      <c r="AI504" s="3"/>
      <c r="AJ504" s="3"/>
    </row>
    <row r="505">
      <c r="A505" s="3"/>
      <c r="B505" s="3"/>
      <c r="C505" s="3"/>
      <c r="D505" s="3"/>
      <c r="E505" s="3"/>
      <c r="F505" s="3"/>
      <c r="G505" s="3"/>
      <c r="H505" s="3"/>
      <c r="I505" s="3"/>
      <c r="J505" s="3"/>
      <c r="K505" s="3"/>
      <c r="L505" s="3"/>
      <c r="M505" s="3"/>
      <c r="N505" s="3"/>
      <c r="O505" s="3"/>
      <c r="P505" s="3"/>
      <c r="Q505" s="249"/>
      <c r="R505" s="3"/>
      <c r="S505" s="3"/>
      <c r="T505" s="3"/>
      <c r="U505" s="3"/>
      <c r="V505" s="3"/>
      <c r="W505" s="3"/>
      <c r="X505" s="3"/>
      <c r="Y505" s="3"/>
      <c r="Z505" s="3"/>
      <c r="AA505" s="3"/>
      <c r="AB505" s="3"/>
      <c r="AC505" s="3"/>
      <c r="AD505" s="3"/>
      <c r="AE505" s="3"/>
      <c r="AF505" s="3"/>
      <c r="AG505" s="3"/>
      <c r="AH505" s="3"/>
      <c r="AI505" s="3"/>
      <c r="AJ505" s="3"/>
    </row>
    <row r="506">
      <c r="A506" s="3"/>
      <c r="B506" s="3"/>
      <c r="C506" s="3"/>
      <c r="D506" s="3"/>
      <c r="E506" s="3"/>
      <c r="F506" s="3"/>
      <c r="G506" s="3"/>
      <c r="H506" s="3"/>
      <c r="I506" s="3"/>
      <c r="J506" s="3"/>
      <c r="K506" s="3"/>
      <c r="L506" s="3"/>
      <c r="M506" s="3"/>
      <c r="N506" s="3"/>
      <c r="O506" s="3"/>
      <c r="P506" s="3"/>
      <c r="Q506" s="249"/>
      <c r="R506" s="3"/>
      <c r="S506" s="3"/>
      <c r="T506" s="3"/>
      <c r="U506" s="3"/>
      <c r="V506" s="3"/>
      <c r="W506" s="3"/>
      <c r="X506" s="3"/>
      <c r="Y506" s="3"/>
      <c r="Z506" s="3"/>
      <c r="AA506" s="3"/>
      <c r="AB506" s="3"/>
      <c r="AC506" s="3"/>
      <c r="AD506" s="3"/>
      <c r="AE506" s="3"/>
      <c r="AF506" s="3"/>
      <c r="AG506" s="3"/>
      <c r="AH506" s="3"/>
      <c r="AI506" s="3"/>
      <c r="AJ506" s="3"/>
    </row>
    <row r="507">
      <c r="A507" s="3"/>
      <c r="B507" s="3"/>
      <c r="C507" s="3"/>
      <c r="D507" s="3"/>
      <c r="E507" s="3"/>
      <c r="F507" s="3"/>
      <c r="G507" s="3"/>
      <c r="H507" s="3"/>
      <c r="I507" s="3"/>
      <c r="J507" s="3"/>
      <c r="K507" s="3"/>
      <c r="L507" s="3"/>
      <c r="M507" s="3"/>
      <c r="N507" s="3"/>
      <c r="O507" s="3"/>
      <c r="P507" s="3"/>
      <c r="Q507" s="249"/>
      <c r="R507" s="3"/>
      <c r="S507" s="3"/>
      <c r="T507" s="3"/>
      <c r="U507" s="3"/>
      <c r="V507" s="3"/>
      <c r="W507" s="3"/>
      <c r="X507" s="3"/>
      <c r="Y507" s="3"/>
      <c r="Z507" s="3"/>
      <c r="AA507" s="3"/>
      <c r="AB507" s="3"/>
      <c r="AC507" s="3"/>
      <c r="AD507" s="3"/>
      <c r="AE507" s="3"/>
      <c r="AF507" s="3"/>
      <c r="AG507" s="3"/>
      <c r="AH507" s="3"/>
      <c r="AI507" s="3"/>
      <c r="AJ507" s="3"/>
    </row>
    <row r="508">
      <c r="A508" s="3"/>
      <c r="B508" s="3"/>
      <c r="C508" s="3"/>
      <c r="D508" s="3"/>
      <c r="E508" s="3"/>
      <c r="F508" s="3"/>
      <c r="G508" s="3"/>
      <c r="H508" s="3"/>
      <c r="I508" s="3"/>
      <c r="J508" s="3"/>
      <c r="K508" s="3"/>
      <c r="L508" s="3"/>
      <c r="M508" s="3"/>
      <c r="N508" s="3"/>
      <c r="O508" s="3"/>
      <c r="P508" s="3"/>
      <c r="Q508" s="249"/>
      <c r="R508" s="3"/>
      <c r="S508" s="3"/>
      <c r="T508" s="3"/>
      <c r="U508" s="3"/>
      <c r="V508" s="3"/>
      <c r="W508" s="3"/>
      <c r="X508" s="3"/>
      <c r="Y508" s="3"/>
      <c r="Z508" s="3"/>
      <c r="AA508" s="3"/>
      <c r="AB508" s="3"/>
      <c r="AC508" s="3"/>
      <c r="AD508" s="3"/>
      <c r="AE508" s="3"/>
      <c r="AF508" s="3"/>
      <c r="AG508" s="3"/>
      <c r="AH508" s="3"/>
      <c r="AI508" s="3"/>
      <c r="AJ508" s="3"/>
    </row>
    <row r="509">
      <c r="A509" s="3"/>
      <c r="B509" s="3"/>
      <c r="C509" s="3"/>
      <c r="D509" s="3"/>
      <c r="E509" s="3"/>
      <c r="F509" s="3"/>
      <c r="G509" s="3"/>
      <c r="H509" s="3"/>
      <c r="I509" s="3"/>
      <c r="J509" s="3"/>
      <c r="K509" s="3"/>
      <c r="L509" s="3"/>
      <c r="M509" s="3"/>
      <c r="N509" s="3"/>
      <c r="O509" s="3"/>
      <c r="P509" s="3"/>
      <c r="Q509" s="249"/>
      <c r="R509" s="3"/>
      <c r="S509" s="3"/>
      <c r="T509" s="3"/>
      <c r="U509" s="3"/>
      <c r="V509" s="3"/>
      <c r="W509" s="3"/>
      <c r="X509" s="3"/>
      <c r="Y509" s="3"/>
      <c r="Z509" s="3"/>
      <c r="AA509" s="3"/>
      <c r="AB509" s="3"/>
      <c r="AC509" s="3"/>
      <c r="AD509" s="3"/>
      <c r="AE509" s="3"/>
      <c r="AF509" s="3"/>
      <c r="AG509" s="3"/>
      <c r="AH509" s="3"/>
      <c r="AI509" s="3"/>
      <c r="AJ509" s="3"/>
    </row>
    <row r="510">
      <c r="A510" s="3"/>
      <c r="B510" s="3"/>
      <c r="C510" s="3"/>
      <c r="D510" s="3"/>
      <c r="E510" s="3"/>
      <c r="F510" s="3"/>
      <c r="G510" s="3"/>
      <c r="H510" s="3"/>
      <c r="I510" s="3"/>
      <c r="J510" s="3"/>
      <c r="K510" s="3"/>
      <c r="L510" s="3"/>
      <c r="M510" s="3"/>
      <c r="N510" s="3"/>
      <c r="O510" s="3"/>
      <c r="P510" s="3"/>
      <c r="Q510" s="249"/>
      <c r="R510" s="3"/>
      <c r="S510" s="3"/>
      <c r="T510" s="3"/>
      <c r="U510" s="3"/>
      <c r="V510" s="3"/>
      <c r="W510" s="3"/>
      <c r="X510" s="3"/>
      <c r="Y510" s="3"/>
      <c r="Z510" s="3"/>
      <c r="AA510" s="3"/>
      <c r="AB510" s="3"/>
      <c r="AC510" s="3"/>
      <c r="AD510" s="3"/>
      <c r="AE510" s="3"/>
      <c r="AF510" s="3"/>
      <c r="AG510" s="3"/>
      <c r="AH510" s="3"/>
      <c r="AI510" s="3"/>
      <c r="AJ510" s="3"/>
    </row>
    <row r="511">
      <c r="A511" s="3"/>
      <c r="B511" s="3"/>
      <c r="C511" s="3"/>
      <c r="D511" s="3"/>
      <c r="E511" s="3"/>
      <c r="F511" s="3"/>
      <c r="G511" s="3"/>
      <c r="H511" s="3"/>
      <c r="I511" s="3"/>
      <c r="J511" s="3"/>
      <c r="K511" s="3"/>
      <c r="L511" s="3"/>
      <c r="M511" s="3"/>
      <c r="N511" s="3"/>
      <c r="O511" s="3"/>
      <c r="P511" s="3"/>
      <c r="Q511" s="249"/>
      <c r="R511" s="3"/>
      <c r="S511" s="3"/>
      <c r="T511" s="3"/>
      <c r="U511" s="3"/>
      <c r="V511" s="3"/>
      <c r="W511" s="3"/>
      <c r="X511" s="3"/>
      <c r="Y511" s="3"/>
      <c r="Z511" s="3"/>
      <c r="AA511" s="3"/>
      <c r="AB511" s="3"/>
      <c r="AC511" s="3"/>
      <c r="AD511" s="3"/>
      <c r="AE511" s="3"/>
      <c r="AF511" s="3"/>
      <c r="AG511" s="3"/>
      <c r="AH511" s="3"/>
      <c r="AI511" s="3"/>
      <c r="AJ511" s="3"/>
    </row>
    <row r="512">
      <c r="A512" s="3"/>
      <c r="B512" s="3"/>
      <c r="C512" s="3"/>
      <c r="D512" s="3"/>
      <c r="E512" s="3"/>
      <c r="F512" s="3"/>
      <c r="G512" s="3"/>
      <c r="H512" s="3"/>
      <c r="I512" s="3"/>
      <c r="J512" s="3"/>
      <c r="K512" s="3"/>
      <c r="L512" s="3"/>
      <c r="M512" s="3"/>
      <c r="N512" s="3"/>
      <c r="O512" s="3"/>
      <c r="P512" s="3"/>
      <c r="Q512" s="249"/>
      <c r="R512" s="3"/>
      <c r="S512" s="3"/>
      <c r="T512" s="3"/>
      <c r="U512" s="3"/>
      <c r="V512" s="3"/>
      <c r="W512" s="3"/>
      <c r="X512" s="3"/>
      <c r="Y512" s="3"/>
      <c r="Z512" s="3"/>
      <c r="AA512" s="3"/>
      <c r="AB512" s="3"/>
      <c r="AC512" s="3"/>
      <c r="AD512" s="3"/>
      <c r="AE512" s="3"/>
      <c r="AF512" s="3"/>
      <c r="AG512" s="3"/>
      <c r="AH512" s="3"/>
      <c r="AI512" s="3"/>
      <c r="AJ512" s="3"/>
    </row>
    <row r="513">
      <c r="A513" s="3"/>
      <c r="B513" s="3"/>
      <c r="C513" s="3"/>
      <c r="D513" s="3"/>
      <c r="E513" s="3"/>
      <c r="F513" s="3"/>
      <c r="G513" s="3"/>
      <c r="H513" s="3"/>
      <c r="I513" s="3"/>
      <c r="J513" s="3"/>
      <c r="K513" s="3"/>
      <c r="L513" s="3"/>
      <c r="M513" s="3"/>
      <c r="N513" s="3"/>
      <c r="O513" s="3"/>
      <c r="P513" s="3"/>
      <c r="Q513" s="249"/>
      <c r="R513" s="3"/>
      <c r="S513" s="3"/>
      <c r="T513" s="3"/>
      <c r="U513" s="3"/>
      <c r="V513" s="3"/>
      <c r="W513" s="3"/>
      <c r="X513" s="3"/>
      <c r="Y513" s="3"/>
      <c r="Z513" s="3"/>
      <c r="AA513" s="3"/>
      <c r="AB513" s="3"/>
      <c r="AC513" s="3"/>
      <c r="AD513" s="3"/>
      <c r="AE513" s="3"/>
      <c r="AF513" s="3"/>
      <c r="AG513" s="3"/>
      <c r="AH513" s="3"/>
      <c r="AI513" s="3"/>
      <c r="AJ513" s="3"/>
    </row>
    <row r="514">
      <c r="A514" s="3"/>
      <c r="B514" s="3"/>
      <c r="C514" s="3"/>
      <c r="D514" s="3"/>
      <c r="E514" s="3"/>
      <c r="F514" s="3"/>
      <c r="G514" s="3"/>
      <c r="H514" s="3"/>
      <c r="I514" s="3"/>
      <c r="J514" s="3"/>
      <c r="K514" s="3"/>
      <c r="L514" s="3"/>
      <c r="M514" s="3"/>
      <c r="N514" s="3"/>
      <c r="O514" s="3"/>
      <c r="P514" s="3"/>
      <c r="Q514" s="249"/>
      <c r="R514" s="3"/>
      <c r="S514" s="3"/>
      <c r="T514" s="3"/>
      <c r="U514" s="3"/>
      <c r="V514" s="3"/>
      <c r="W514" s="3"/>
      <c r="X514" s="3"/>
      <c r="Y514" s="3"/>
      <c r="Z514" s="3"/>
      <c r="AA514" s="3"/>
      <c r="AB514" s="3"/>
      <c r="AC514" s="3"/>
      <c r="AD514" s="3"/>
      <c r="AE514" s="3"/>
      <c r="AF514" s="3"/>
      <c r="AG514" s="3"/>
      <c r="AH514" s="3"/>
      <c r="AI514" s="3"/>
      <c r="AJ514" s="3"/>
    </row>
    <row r="515">
      <c r="A515" s="3"/>
      <c r="B515" s="3"/>
      <c r="C515" s="3"/>
      <c r="D515" s="3"/>
      <c r="E515" s="3"/>
      <c r="F515" s="3"/>
      <c r="G515" s="3"/>
      <c r="H515" s="3"/>
      <c r="I515" s="3"/>
      <c r="J515" s="3"/>
      <c r="K515" s="3"/>
      <c r="L515" s="3"/>
      <c r="M515" s="3"/>
      <c r="N515" s="3"/>
      <c r="O515" s="3"/>
      <c r="P515" s="3"/>
      <c r="Q515" s="249"/>
      <c r="R515" s="3"/>
      <c r="S515" s="3"/>
      <c r="T515" s="3"/>
      <c r="U515" s="3"/>
      <c r="V515" s="3"/>
      <c r="W515" s="3"/>
      <c r="X515" s="3"/>
      <c r="Y515" s="3"/>
      <c r="Z515" s="3"/>
      <c r="AA515" s="3"/>
      <c r="AB515" s="3"/>
      <c r="AC515" s="3"/>
      <c r="AD515" s="3"/>
      <c r="AE515" s="3"/>
      <c r="AF515" s="3"/>
      <c r="AG515" s="3"/>
      <c r="AH515" s="3"/>
      <c r="AI515" s="3"/>
      <c r="AJ515" s="3"/>
    </row>
    <row r="516">
      <c r="A516" s="3"/>
      <c r="B516" s="3"/>
      <c r="C516" s="3"/>
      <c r="D516" s="3"/>
      <c r="E516" s="3"/>
      <c r="F516" s="3"/>
      <c r="G516" s="3"/>
      <c r="H516" s="3"/>
      <c r="I516" s="3"/>
      <c r="J516" s="3"/>
      <c r="K516" s="3"/>
      <c r="L516" s="3"/>
      <c r="M516" s="3"/>
      <c r="N516" s="3"/>
      <c r="O516" s="3"/>
      <c r="P516" s="3"/>
      <c r="Q516" s="249"/>
      <c r="R516" s="3"/>
      <c r="S516" s="3"/>
      <c r="T516" s="3"/>
      <c r="U516" s="3"/>
      <c r="V516" s="3"/>
      <c r="W516" s="3"/>
      <c r="X516" s="3"/>
      <c r="Y516" s="3"/>
      <c r="Z516" s="3"/>
      <c r="AA516" s="3"/>
      <c r="AB516" s="3"/>
      <c r="AC516" s="3"/>
      <c r="AD516" s="3"/>
      <c r="AE516" s="3"/>
      <c r="AF516" s="3"/>
      <c r="AG516" s="3"/>
      <c r="AH516" s="3"/>
      <c r="AI516" s="3"/>
      <c r="AJ516" s="3"/>
    </row>
    <row r="517">
      <c r="A517" s="3"/>
      <c r="B517" s="3"/>
      <c r="C517" s="3"/>
      <c r="D517" s="3"/>
      <c r="E517" s="3"/>
      <c r="F517" s="3"/>
      <c r="G517" s="3"/>
      <c r="H517" s="3"/>
      <c r="I517" s="3"/>
      <c r="J517" s="3"/>
      <c r="K517" s="3"/>
      <c r="L517" s="3"/>
      <c r="M517" s="3"/>
      <c r="N517" s="3"/>
      <c r="O517" s="3"/>
      <c r="P517" s="3"/>
      <c r="Q517" s="249"/>
      <c r="R517" s="3"/>
      <c r="S517" s="3"/>
      <c r="T517" s="3"/>
      <c r="U517" s="3"/>
      <c r="V517" s="3"/>
      <c r="W517" s="3"/>
      <c r="X517" s="3"/>
      <c r="Y517" s="3"/>
      <c r="Z517" s="3"/>
      <c r="AA517" s="3"/>
      <c r="AB517" s="3"/>
      <c r="AC517" s="3"/>
      <c r="AD517" s="3"/>
      <c r="AE517" s="3"/>
      <c r="AF517" s="3"/>
      <c r="AG517" s="3"/>
      <c r="AH517" s="3"/>
      <c r="AI517" s="3"/>
      <c r="AJ517" s="3"/>
    </row>
    <row r="518">
      <c r="A518" s="3"/>
      <c r="B518" s="3"/>
      <c r="C518" s="3"/>
      <c r="D518" s="3"/>
      <c r="E518" s="3"/>
      <c r="F518" s="3"/>
      <c r="G518" s="3"/>
      <c r="H518" s="3"/>
      <c r="I518" s="3"/>
      <c r="J518" s="3"/>
      <c r="K518" s="3"/>
      <c r="L518" s="3"/>
      <c r="M518" s="3"/>
      <c r="N518" s="3"/>
      <c r="O518" s="3"/>
      <c r="P518" s="3"/>
      <c r="Q518" s="249"/>
      <c r="R518" s="3"/>
      <c r="S518" s="3"/>
      <c r="T518" s="3"/>
      <c r="U518" s="3"/>
      <c r="V518" s="3"/>
      <c r="W518" s="3"/>
      <c r="X518" s="3"/>
      <c r="Y518" s="3"/>
      <c r="Z518" s="3"/>
      <c r="AA518" s="3"/>
      <c r="AB518" s="3"/>
      <c r="AC518" s="3"/>
      <c r="AD518" s="3"/>
      <c r="AE518" s="3"/>
      <c r="AF518" s="3"/>
      <c r="AG518" s="3"/>
      <c r="AH518" s="3"/>
      <c r="AI518" s="3"/>
      <c r="AJ518" s="3"/>
    </row>
    <row r="519">
      <c r="A519" s="3"/>
      <c r="B519" s="3"/>
      <c r="C519" s="3"/>
      <c r="D519" s="3"/>
      <c r="E519" s="3"/>
      <c r="F519" s="3"/>
      <c r="G519" s="3"/>
      <c r="H519" s="3"/>
      <c r="I519" s="3"/>
      <c r="J519" s="3"/>
      <c r="K519" s="3"/>
      <c r="L519" s="3"/>
      <c r="M519" s="3"/>
      <c r="N519" s="3"/>
      <c r="O519" s="3"/>
      <c r="P519" s="3"/>
      <c r="Q519" s="249"/>
      <c r="R519" s="3"/>
      <c r="S519" s="3"/>
      <c r="T519" s="3"/>
      <c r="U519" s="3"/>
      <c r="V519" s="3"/>
      <c r="W519" s="3"/>
      <c r="X519" s="3"/>
      <c r="Y519" s="3"/>
      <c r="Z519" s="3"/>
      <c r="AA519" s="3"/>
      <c r="AB519" s="3"/>
      <c r="AC519" s="3"/>
      <c r="AD519" s="3"/>
      <c r="AE519" s="3"/>
      <c r="AF519" s="3"/>
      <c r="AG519" s="3"/>
      <c r="AH519" s="3"/>
      <c r="AI519" s="3"/>
      <c r="AJ519" s="3"/>
    </row>
    <row r="520">
      <c r="A520" s="3"/>
      <c r="B520" s="3"/>
      <c r="C520" s="3"/>
      <c r="D520" s="3"/>
      <c r="E520" s="3"/>
      <c r="F520" s="3"/>
      <c r="G520" s="3"/>
      <c r="H520" s="3"/>
      <c r="I520" s="3"/>
      <c r="J520" s="3"/>
      <c r="K520" s="3"/>
      <c r="L520" s="3"/>
      <c r="M520" s="3"/>
      <c r="N520" s="3"/>
      <c r="O520" s="3"/>
      <c r="P520" s="3"/>
      <c r="Q520" s="249"/>
      <c r="R520" s="3"/>
      <c r="S520" s="3"/>
      <c r="T520" s="3"/>
      <c r="U520" s="3"/>
      <c r="V520" s="3"/>
      <c r="W520" s="3"/>
      <c r="X520" s="3"/>
      <c r="Y520" s="3"/>
      <c r="Z520" s="3"/>
      <c r="AA520" s="3"/>
      <c r="AB520" s="3"/>
      <c r="AC520" s="3"/>
      <c r="AD520" s="3"/>
      <c r="AE520" s="3"/>
      <c r="AF520" s="3"/>
      <c r="AG520" s="3"/>
      <c r="AH520" s="3"/>
      <c r="AI520" s="3"/>
      <c r="AJ520" s="3"/>
    </row>
    <row r="521">
      <c r="A521" s="3"/>
      <c r="B521" s="3"/>
      <c r="C521" s="3"/>
      <c r="D521" s="3"/>
      <c r="E521" s="3"/>
      <c r="F521" s="3"/>
      <c r="G521" s="3"/>
      <c r="H521" s="3"/>
      <c r="I521" s="3"/>
      <c r="J521" s="3"/>
      <c r="K521" s="3"/>
      <c r="L521" s="3"/>
      <c r="M521" s="3"/>
      <c r="N521" s="3"/>
      <c r="O521" s="3"/>
      <c r="P521" s="3"/>
      <c r="Q521" s="249"/>
      <c r="R521" s="3"/>
      <c r="S521" s="3"/>
      <c r="T521" s="3"/>
      <c r="U521" s="3"/>
      <c r="V521" s="3"/>
      <c r="W521" s="3"/>
      <c r="X521" s="3"/>
      <c r="Y521" s="3"/>
      <c r="Z521" s="3"/>
      <c r="AA521" s="3"/>
      <c r="AB521" s="3"/>
      <c r="AC521" s="3"/>
      <c r="AD521" s="3"/>
      <c r="AE521" s="3"/>
      <c r="AF521" s="3"/>
      <c r="AG521" s="3"/>
      <c r="AH521" s="3"/>
      <c r="AI521" s="3"/>
      <c r="AJ521" s="3"/>
    </row>
    <row r="522">
      <c r="A522" s="3"/>
      <c r="B522" s="3"/>
      <c r="C522" s="3"/>
      <c r="D522" s="3"/>
      <c r="E522" s="3"/>
      <c r="F522" s="3"/>
      <c r="G522" s="3"/>
      <c r="H522" s="3"/>
      <c r="I522" s="3"/>
      <c r="J522" s="3"/>
      <c r="K522" s="3"/>
      <c r="L522" s="3"/>
      <c r="M522" s="3"/>
      <c r="N522" s="3"/>
      <c r="O522" s="3"/>
      <c r="P522" s="3"/>
      <c r="Q522" s="249"/>
      <c r="R522" s="3"/>
      <c r="S522" s="3"/>
      <c r="T522" s="3"/>
      <c r="U522" s="3"/>
      <c r="V522" s="3"/>
      <c r="W522" s="3"/>
      <c r="X522" s="3"/>
      <c r="Y522" s="3"/>
      <c r="Z522" s="3"/>
      <c r="AA522" s="3"/>
      <c r="AB522" s="3"/>
      <c r="AC522" s="3"/>
      <c r="AD522" s="3"/>
      <c r="AE522" s="3"/>
      <c r="AF522" s="3"/>
      <c r="AG522" s="3"/>
      <c r="AH522" s="3"/>
      <c r="AI522" s="3"/>
      <c r="AJ522" s="3"/>
    </row>
    <row r="523">
      <c r="A523" s="3"/>
      <c r="B523" s="3"/>
      <c r="C523" s="3"/>
      <c r="D523" s="3"/>
      <c r="E523" s="3"/>
      <c r="F523" s="3"/>
      <c r="G523" s="3"/>
      <c r="H523" s="3"/>
      <c r="I523" s="3"/>
      <c r="J523" s="3"/>
      <c r="K523" s="3"/>
      <c r="L523" s="3"/>
      <c r="M523" s="3"/>
      <c r="N523" s="3"/>
      <c r="O523" s="3"/>
      <c r="P523" s="3"/>
      <c r="Q523" s="249"/>
      <c r="R523" s="3"/>
      <c r="S523" s="3"/>
      <c r="T523" s="3"/>
      <c r="U523" s="3"/>
      <c r="V523" s="3"/>
      <c r="W523" s="3"/>
      <c r="X523" s="3"/>
      <c r="Y523" s="3"/>
      <c r="Z523" s="3"/>
      <c r="AA523" s="3"/>
      <c r="AB523" s="3"/>
      <c r="AC523" s="3"/>
      <c r="AD523" s="3"/>
      <c r="AE523" s="3"/>
      <c r="AF523" s="3"/>
      <c r="AG523" s="3"/>
      <c r="AH523" s="3"/>
      <c r="AI523" s="3"/>
      <c r="AJ523" s="3"/>
    </row>
    <row r="524">
      <c r="A524" s="3"/>
      <c r="B524" s="3"/>
      <c r="C524" s="3"/>
      <c r="D524" s="3"/>
      <c r="E524" s="3"/>
      <c r="F524" s="3"/>
      <c r="G524" s="3"/>
      <c r="H524" s="3"/>
      <c r="I524" s="3"/>
      <c r="J524" s="3"/>
      <c r="K524" s="3"/>
      <c r="L524" s="3"/>
      <c r="M524" s="3"/>
      <c r="N524" s="3"/>
      <c r="O524" s="3"/>
      <c r="P524" s="3"/>
      <c r="Q524" s="249"/>
      <c r="R524" s="3"/>
      <c r="S524" s="3"/>
      <c r="T524" s="3"/>
      <c r="U524" s="3"/>
      <c r="V524" s="3"/>
      <c r="W524" s="3"/>
      <c r="X524" s="3"/>
      <c r="Y524" s="3"/>
      <c r="Z524" s="3"/>
      <c r="AA524" s="3"/>
      <c r="AB524" s="3"/>
      <c r="AC524" s="3"/>
      <c r="AD524" s="3"/>
      <c r="AE524" s="3"/>
      <c r="AF524" s="3"/>
      <c r="AG524" s="3"/>
      <c r="AH524" s="3"/>
      <c r="AI524" s="3"/>
      <c r="AJ524" s="3"/>
    </row>
    <row r="525">
      <c r="A525" s="3"/>
      <c r="B525" s="3"/>
      <c r="C525" s="3"/>
      <c r="D525" s="3"/>
      <c r="E525" s="3"/>
      <c r="F525" s="3"/>
      <c r="G525" s="3"/>
      <c r="H525" s="3"/>
      <c r="I525" s="3"/>
      <c r="J525" s="3"/>
      <c r="K525" s="3"/>
      <c r="L525" s="3"/>
      <c r="M525" s="3"/>
      <c r="N525" s="3"/>
      <c r="O525" s="3"/>
      <c r="P525" s="3"/>
      <c r="Q525" s="249"/>
      <c r="R525" s="3"/>
      <c r="S525" s="3"/>
      <c r="T525" s="3"/>
      <c r="U525" s="3"/>
      <c r="V525" s="3"/>
      <c r="W525" s="3"/>
      <c r="X525" s="3"/>
      <c r="Y525" s="3"/>
      <c r="Z525" s="3"/>
      <c r="AA525" s="3"/>
      <c r="AB525" s="3"/>
      <c r="AC525" s="3"/>
      <c r="AD525" s="3"/>
      <c r="AE525" s="3"/>
      <c r="AF525" s="3"/>
      <c r="AG525" s="3"/>
      <c r="AH525" s="3"/>
      <c r="AI525" s="3"/>
      <c r="AJ525" s="3"/>
    </row>
    <row r="526">
      <c r="A526" s="3"/>
      <c r="B526" s="3"/>
      <c r="C526" s="3"/>
      <c r="D526" s="3"/>
      <c r="E526" s="3"/>
      <c r="F526" s="3"/>
      <c r="G526" s="3"/>
      <c r="H526" s="3"/>
      <c r="I526" s="3"/>
      <c r="J526" s="3"/>
      <c r="K526" s="3"/>
      <c r="L526" s="3"/>
      <c r="M526" s="3"/>
      <c r="N526" s="3"/>
      <c r="O526" s="3"/>
      <c r="P526" s="3"/>
      <c r="Q526" s="249"/>
      <c r="R526" s="3"/>
      <c r="S526" s="3"/>
      <c r="T526" s="3"/>
      <c r="U526" s="3"/>
      <c r="V526" s="3"/>
      <c r="W526" s="3"/>
      <c r="X526" s="3"/>
      <c r="Y526" s="3"/>
      <c r="Z526" s="3"/>
      <c r="AA526" s="3"/>
      <c r="AB526" s="3"/>
      <c r="AC526" s="3"/>
      <c r="AD526" s="3"/>
      <c r="AE526" s="3"/>
      <c r="AF526" s="3"/>
      <c r="AG526" s="3"/>
      <c r="AH526" s="3"/>
      <c r="AI526" s="3"/>
      <c r="AJ526" s="3"/>
    </row>
    <row r="527">
      <c r="A527" s="3"/>
      <c r="B527" s="3"/>
      <c r="C527" s="3"/>
      <c r="D527" s="3"/>
      <c r="E527" s="3"/>
      <c r="F527" s="3"/>
      <c r="G527" s="3"/>
      <c r="H527" s="3"/>
      <c r="I527" s="3"/>
      <c r="J527" s="3"/>
      <c r="K527" s="3"/>
      <c r="L527" s="3"/>
      <c r="M527" s="3"/>
      <c r="N527" s="3"/>
      <c r="O527" s="3"/>
      <c r="P527" s="3"/>
      <c r="Q527" s="249"/>
      <c r="R527" s="3"/>
      <c r="S527" s="3"/>
      <c r="T527" s="3"/>
      <c r="U527" s="3"/>
      <c r="V527" s="3"/>
      <c r="W527" s="3"/>
      <c r="X527" s="3"/>
      <c r="Y527" s="3"/>
      <c r="Z527" s="3"/>
      <c r="AA527" s="3"/>
      <c r="AB527" s="3"/>
      <c r="AC527" s="3"/>
      <c r="AD527" s="3"/>
      <c r="AE527" s="3"/>
      <c r="AF527" s="3"/>
      <c r="AG527" s="3"/>
      <c r="AH527" s="3"/>
      <c r="AI527" s="3"/>
      <c r="AJ527" s="3"/>
    </row>
    <row r="528">
      <c r="A528" s="3"/>
      <c r="B528" s="3"/>
      <c r="C528" s="3"/>
      <c r="D528" s="3"/>
      <c r="E528" s="3"/>
      <c r="F528" s="3"/>
      <c r="G528" s="3"/>
      <c r="H528" s="3"/>
      <c r="I528" s="3"/>
      <c r="J528" s="3"/>
      <c r="K528" s="3"/>
      <c r="L528" s="3"/>
      <c r="M528" s="3"/>
      <c r="N528" s="3"/>
      <c r="O528" s="3"/>
      <c r="P528" s="3"/>
      <c r="Q528" s="249"/>
      <c r="R528" s="3"/>
      <c r="S528" s="3"/>
      <c r="T528" s="3"/>
      <c r="U528" s="3"/>
      <c r="V528" s="3"/>
      <c r="W528" s="3"/>
      <c r="X528" s="3"/>
      <c r="Y528" s="3"/>
      <c r="Z528" s="3"/>
      <c r="AA528" s="3"/>
      <c r="AB528" s="3"/>
      <c r="AC528" s="3"/>
      <c r="AD528" s="3"/>
      <c r="AE528" s="3"/>
      <c r="AF528" s="3"/>
      <c r="AG528" s="3"/>
      <c r="AH528" s="3"/>
      <c r="AI528" s="3"/>
      <c r="AJ528" s="3"/>
    </row>
    <row r="529">
      <c r="A529" s="3"/>
      <c r="B529" s="3"/>
      <c r="C529" s="3"/>
      <c r="D529" s="3"/>
      <c r="E529" s="3"/>
      <c r="F529" s="3"/>
      <c r="G529" s="3"/>
      <c r="H529" s="3"/>
      <c r="I529" s="3"/>
      <c r="J529" s="3"/>
      <c r="K529" s="3"/>
      <c r="L529" s="3"/>
      <c r="M529" s="3"/>
      <c r="N529" s="3"/>
      <c r="O529" s="3"/>
      <c r="P529" s="3"/>
      <c r="Q529" s="249"/>
      <c r="R529" s="3"/>
      <c r="S529" s="3"/>
      <c r="T529" s="3"/>
      <c r="U529" s="3"/>
      <c r="V529" s="3"/>
      <c r="W529" s="3"/>
      <c r="X529" s="3"/>
      <c r="Y529" s="3"/>
      <c r="Z529" s="3"/>
      <c r="AA529" s="3"/>
      <c r="AB529" s="3"/>
      <c r="AC529" s="3"/>
      <c r="AD529" s="3"/>
      <c r="AE529" s="3"/>
      <c r="AF529" s="3"/>
      <c r="AG529" s="3"/>
      <c r="AH529" s="3"/>
      <c r="AI529" s="3"/>
      <c r="AJ529" s="3"/>
    </row>
    <row r="530">
      <c r="A530" s="3"/>
      <c r="B530" s="3"/>
      <c r="C530" s="3"/>
      <c r="D530" s="3"/>
      <c r="E530" s="3"/>
      <c r="F530" s="3"/>
      <c r="G530" s="3"/>
      <c r="H530" s="3"/>
      <c r="I530" s="3"/>
      <c r="J530" s="3"/>
      <c r="K530" s="3"/>
      <c r="L530" s="3"/>
      <c r="M530" s="3"/>
      <c r="N530" s="3"/>
      <c r="O530" s="3"/>
      <c r="P530" s="3"/>
      <c r="Q530" s="249"/>
      <c r="R530" s="3"/>
      <c r="S530" s="3"/>
      <c r="T530" s="3"/>
      <c r="U530" s="3"/>
      <c r="V530" s="3"/>
      <c r="W530" s="3"/>
      <c r="X530" s="3"/>
      <c r="Y530" s="3"/>
      <c r="Z530" s="3"/>
      <c r="AA530" s="3"/>
      <c r="AB530" s="3"/>
      <c r="AC530" s="3"/>
      <c r="AD530" s="3"/>
      <c r="AE530" s="3"/>
      <c r="AF530" s="3"/>
      <c r="AG530" s="3"/>
      <c r="AH530" s="3"/>
      <c r="AI530" s="3"/>
      <c r="AJ530" s="3"/>
    </row>
    <row r="531">
      <c r="A531" s="3"/>
      <c r="B531" s="3"/>
      <c r="C531" s="3"/>
      <c r="D531" s="3"/>
      <c r="E531" s="3"/>
      <c r="F531" s="3"/>
      <c r="G531" s="3"/>
      <c r="H531" s="3"/>
      <c r="I531" s="3"/>
      <c r="J531" s="3"/>
      <c r="K531" s="3"/>
      <c r="L531" s="3"/>
      <c r="M531" s="3"/>
      <c r="N531" s="3"/>
      <c r="O531" s="3"/>
      <c r="P531" s="3"/>
      <c r="Q531" s="249"/>
      <c r="R531" s="3"/>
      <c r="S531" s="3"/>
      <c r="T531" s="3"/>
      <c r="U531" s="3"/>
      <c r="V531" s="3"/>
      <c r="W531" s="3"/>
      <c r="X531" s="3"/>
      <c r="Y531" s="3"/>
      <c r="Z531" s="3"/>
      <c r="AA531" s="3"/>
      <c r="AB531" s="3"/>
      <c r="AC531" s="3"/>
      <c r="AD531" s="3"/>
      <c r="AE531" s="3"/>
      <c r="AF531" s="3"/>
      <c r="AG531" s="3"/>
      <c r="AH531" s="3"/>
      <c r="AI531" s="3"/>
      <c r="AJ531" s="3"/>
    </row>
    <row r="532">
      <c r="A532" s="3"/>
      <c r="B532" s="3"/>
      <c r="C532" s="3"/>
      <c r="D532" s="3"/>
      <c r="E532" s="3"/>
      <c r="F532" s="3"/>
      <c r="G532" s="3"/>
      <c r="H532" s="3"/>
      <c r="I532" s="3"/>
      <c r="J532" s="3"/>
      <c r="K532" s="3"/>
      <c r="L532" s="3"/>
      <c r="M532" s="3"/>
      <c r="N532" s="3"/>
      <c r="O532" s="3"/>
      <c r="P532" s="3"/>
      <c r="Q532" s="249"/>
      <c r="R532" s="3"/>
      <c r="S532" s="3"/>
      <c r="T532" s="3"/>
      <c r="U532" s="3"/>
      <c r="V532" s="3"/>
      <c r="W532" s="3"/>
      <c r="X532" s="3"/>
      <c r="Y532" s="3"/>
      <c r="Z532" s="3"/>
      <c r="AA532" s="3"/>
      <c r="AB532" s="3"/>
      <c r="AC532" s="3"/>
      <c r="AD532" s="3"/>
      <c r="AE532" s="3"/>
      <c r="AF532" s="3"/>
      <c r="AG532" s="3"/>
      <c r="AH532" s="3"/>
      <c r="AI532" s="3"/>
      <c r="AJ532" s="3"/>
    </row>
    <row r="533">
      <c r="A533" s="3"/>
      <c r="B533" s="3"/>
      <c r="C533" s="3"/>
      <c r="D533" s="3"/>
      <c r="E533" s="3"/>
      <c r="F533" s="3"/>
      <c r="G533" s="3"/>
      <c r="H533" s="3"/>
      <c r="I533" s="3"/>
      <c r="J533" s="3"/>
      <c r="K533" s="3"/>
      <c r="L533" s="3"/>
      <c r="M533" s="3"/>
      <c r="N533" s="3"/>
      <c r="O533" s="3"/>
      <c r="P533" s="3"/>
      <c r="Q533" s="249"/>
      <c r="R533" s="3"/>
      <c r="S533" s="3"/>
      <c r="T533" s="3"/>
      <c r="U533" s="3"/>
      <c r="V533" s="3"/>
      <c r="W533" s="3"/>
      <c r="X533" s="3"/>
      <c r="Y533" s="3"/>
      <c r="Z533" s="3"/>
      <c r="AA533" s="3"/>
      <c r="AB533" s="3"/>
      <c r="AC533" s="3"/>
      <c r="AD533" s="3"/>
      <c r="AE533" s="3"/>
      <c r="AF533" s="3"/>
      <c r="AG533" s="3"/>
      <c r="AH533" s="3"/>
      <c r="AI533" s="3"/>
      <c r="AJ533" s="3"/>
    </row>
    <row r="534">
      <c r="A534" s="3"/>
      <c r="B534" s="3"/>
      <c r="C534" s="3"/>
      <c r="D534" s="3"/>
      <c r="E534" s="3"/>
      <c r="F534" s="3"/>
      <c r="G534" s="3"/>
      <c r="H534" s="3"/>
      <c r="I534" s="3"/>
      <c r="J534" s="3"/>
      <c r="K534" s="3"/>
      <c r="L534" s="3"/>
      <c r="M534" s="3"/>
      <c r="N534" s="3"/>
      <c r="O534" s="3"/>
      <c r="P534" s="3"/>
      <c r="Q534" s="249"/>
      <c r="R534" s="3"/>
      <c r="S534" s="3"/>
      <c r="T534" s="3"/>
      <c r="U534" s="3"/>
      <c r="V534" s="3"/>
      <c r="W534" s="3"/>
      <c r="X534" s="3"/>
      <c r="Y534" s="3"/>
      <c r="Z534" s="3"/>
      <c r="AA534" s="3"/>
      <c r="AB534" s="3"/>
      <c r="AC534" s="3"/>
      <c r="AD534" s="3"/>
      <c r="AE534" s="3"/>
      <c r="AF534" s="3"/>
      <c r="AG534" s="3"/>
      <c r="AH534" s="3"/>
      <c r="AI534" s="3"/>
      <c r="AJ534" s="3"/>
    </row>
    <row r="535">
      <c r="A535" s="3"/>
      <c r="B535" s="3"/>
      <c r="C535" s="3"/>
      <c r="D535" s="3"/>
      <c r="E535" s="3"/>
      <c r="F535" s="3"/>
      <c r="G535" s="3"/>
      <c r="H535" s="3"/>
      <c r="I535" s="3"/>
      <c r="J535" s="3"/>
      <c r="K535" s="3"/>
      <c r="L535" s="3"/>
      <c r="M535" s="3"/>
      <c r="N535" s="3"/>
      <c r="O535" s="3"/>
      <c r="P535" s="3"/>
      <c r="Q535" s="249"/>
      <c r="R535" s="3"/>
      <c r="S535" s="3"/>
      <c r="T535" s="3"/>
      <c r="U535" s="3"/>
      <c r="V535" s="3"/>
      <c r="W535" s="3"/>
      <c r="X535" s="3"/>
      <c r="Y535" s="3"/>
      <c r="Z535" s="3"/>
      <c r="AA535" s="3"/>
      <c r="AB535" s="3"/>
      <c r="AC535" s="3"/>
      <c r="AD535" s="3"/>
      <c r="AE535" s="3"/>
      <c r="AF535" s="3"/>
      <c r="AG535" s="3"/>
      <c r="AH535" s="3"/>
      <c r="AI535" s="3"/>
      <c r="AJ535" s="3"/>
    </row>
    <row r="536">
      <c r="A536" s="3"/>
      <c r="B536" s="3"/>
      <c r="C536" s="3"/>
      <c r="D536" s="3"/>
      <c r="E536" s="3"/>
      <c r="F536" s="3"/>
      <c r="G536" s="3"/>
      <c r="H536" s="3"/>
      <c r="I536" s="3"/>
      <c r="J536" s="3"/>
      <c r="K536" s="3"/>
      <c r="L536" s="3"/>
      <c r="M536" s="3"/>
      <c r="N536" s="3"/>
      <c r="O536" s="3"/>
      <c r="P536" s="3"/>
      <c r="Q536" s="249"/>
      <c r="R536" s="3"/>
      <c r="S536" s="3"/>
      <c r="T536" s="3"/>
      <c r="U536" s="3"/>
      <c r="V536" s="3"/>
      <c r="W536" s="3"/>
      <c r="X536" s="3"/>
      <c r="Y536" s="3"/>
      <c r="Z536" s="3"/>
      <c r="AA536" s="3"/>
      <c r="AB536" s="3"/>
      <c r="AC536" s="3"/>
      <c r="AD536" s="3"/>
      <c r="AE536" s="3"/>
      <c r="AF536" s="3"/>
      <c r="AG536" s="3"/>
      <c r="AH536" s="3"/>
      <c r="AI536" s="3"/>
      <c r="AJ536" s="3"/>
    </row>
    <row r="537">
      <c r="A537" s="3"/>
      <c r="B537" s="3"/>
      <c r="C537" s="3"/>
      <c r="D537" s="3"/>
      <c r="E537" s="3"/>
      <c r="F537" s="3"/>
      <c r="G537" s="3"/>
      <c r="H537" s="3"/>
      <c r="I537" s="3"/>
      <c r="J537" s="3"/>
      <c r="K537" s="3"/>
      <c r="L537" s="3"/>
      <c r="M537" s="3"/>
      <c r="N537" s="3"/>
      <c r="O537" s="3"/>
      <c r="P537" s="3"/>
      <c r="Q537" s="249"/>
      <c r="R537" s="3"/>
      <c r="S537" s="3"/>
      <c r="T537" s="3"/>
      <c r="U537" s="3"/>
      <c r="V537" s="3"/>
      <c r="W537" s="3"/>
      <c r="X537" s="3"/>
      <c r="Y537" s="3"/>
      <c r="Z537" s="3"/>
      <c r="AA537" s="3"/>
      <c r="AB537" s="3"/>
      <c r="AC537" s="3"/>
      <c r="AD537" s="3"/>
      <c r="AE537" s="3"/>
      <c r="AF537" s="3"/>
      <c r="AG537" s="3"/>
      <c r="AH537" s="3"/>
      <c r="AI537" s="3"/>
      <c r="AJ537" s="3"/>
    </row>
    <row r="538">
      <c r="A538" s="3"/>
      <c r="B538" s="3"/>
      <c r="C538" s="3"/>
      <c r="D538" s="3"/>
      <c r="E538" s="3"/>
      <c r="F538" s="3"/>
      <c r="G538" s="3"/>
      <c r="H538" s="3"/>
      <c r="I538" s="3"/>
      <c r="J538" s="3"/>
      <c r="K538" s="3"/>
      <c r="L538" s="3"/>
      <c r="M538" s="3"/>
      <c r="N538" s="3"/>
      <c r="O538" s="3"/>
      <c r="P538" s="3"/>
      <c r="Q538" s="249"/>
      <c r="R538" s="3"/>
      <c r="S538" s="3"/>
      <c r="T538" s="3"/>
      <c r="U538" s="3"/>
      <c r="V538" s="3"/>
      <c r="W538" s="3"/>
      <c r="X538" s="3"/>
      <c r="Y538" s="3"/>
      <c r="Z538" s="3"/>
      <c r="AA538" s="3"/>
      <c r="AB538" s="3"/>
      <c r="AC538" s="3"/>
      <c r="AD538" s="3"/>
      <c r="AE538" s="3"/>
      <c r="AF538" s="3"/>
      <c r="AG538" s="3"/>
      <c r="AH538" s="3"/>
      <c r="AI538" s="3"/>
      <c r="AJ538" s="3"/>
    </row>
    <row r="539">
      <c r="A539" s="3"/>
      <c r="B539" s="3"/>
      <c r="C539" s="3"/>
      <c r="D539" s="3"/>
      <c r="E539" s="3"/>
      <c r="F539" s="3"/>
      <c r="G539" s="3"/>
      <c r="H539" s="3"/>
      <c r="I539" s="3"/>
      <c r="J539" s="3"/>
      <c r="K539" s="3"/>
      <c r="L539" s="3"/>
      <c r="M539" s="3"/>
      <c r="N539" s="3"/>
      <c r="O539" s="3"/>
      <c r="P539" s="3"/>
      <c r="Q539" s="249"/>
      <c r="R539" s="3"/>
      <c r="S539" s="3"/>
      <c r="T539" s="3"/>
      <c r="U539" s="3"/>
      <c r="V539" s="3"/>
      <c r="W539" s="3"/>
      <c r="X539" s="3"/>
      <c r="Y539" s="3"/>
      <c r="Z539" s="3"/>
      <c r="AA539" s="3"/>
      <c r="AB539" s="3"/>
      <c r="AC539" s="3"/>
      <c r="AD539" s="3"/>
      <c r="AE539" s="3"/>
      <c r="AF539" s="3"/>
      <c r="AG539" s="3"/>
      <c r="AH539" s="3"/>
      <c r="AI539" s="3"/>
      <c r="AJ539" s="3"/>
    </row>
    <row r="540">
      <c r="A540" s="3"/>
      <c r="B540" s="3"/>
      <c r="C540" s="3"/>
      <c r="D540" s="3"/>
      <c r="E540" s="3"/>
      <c r="F540" s="3"/>
      <c r="G540" s="3"/>
      <c r="H540" s="3"/>
      <c r="I540" s="3"/>
      <c r="J540" s="3"/>
      <c r="K540" s="3"/>
      <c r="L540" s="3"/>
      <c r="M540" s="3"/>
      <c r="N540" s="3"/>
      <c r="O540" s="3"/>
      <c r="P540" s="3"/>
      <c r="Q540" s="249"/>
      <c r="R540" s="3"/>
      <c r="S540" s="3"/>
      <c r="T540" s="3"/>
      <c r="U540" s="3"/>
      <c r="V540" s="3"/>
      <c r="W540" s="3"/>
      <c r="X540" s="3"/>
      <c r="Y540" s="3"/>
      <c r="Z540" s="3"/>
      <c r="AA540" s="3"/>
      <c r="AB540" s="3"/>
      <c r="AC540" s="3"/>
      <c r="AD540" s="3"/>
      <c r="AE540" s="3"/>
      <c r="AF540" s="3"/>
      <c r="AG540" s="3"/>
      <c r="AH540" s="3"/>
      <c r="AI540" s="3"/>
      <c r="AJ540" s="3"/>
    </row>
    <row r="541">
      <c r="A541" s="3"/>
      <c r="B541" s="3"/>
      <c r="C541" s="3"/>
      <c r="D541" s="3"/>
      <c r="E541" s="3"/>
      <c r="F541" s="3"/>
      <c r="G541" s="3"/>
      <c r="H541" s="3"/>
      <c r="I541" s="3"/>
      <c r="J541" s="3"/>
      <c r="K541" s="3"/>
      <c r="L541" s="3"/>
      <c r="M541" s="3"/>
      <c r="N541" s="3"/>
      <c r="O541" s="3"/>
      <c r="P541" s="3"/>
      <c r="Q541" s="249"/>
      <c r="R541" s="3"/>
      <c r="S541" s="3"/>
      <c r="T541" s="3"/>
      <c r="U541" s="3"/>
      <c r="V541" s="3"/>
      <c r="W541" s="3"/>
      <c r="X541" s="3"/>
      <c r="Y541" s="3"/>
      <c r="Z541" s="3"/>
      <c r="AA541" s="3"/>
      <c r="AB541" s="3"/>
      <c r="AC541" s="3"/>
      <c r="AD541" s="3"/>
      <c r="AE541" s="3"/>
      <c r="AF541" s="3"/>
      <c r="AG541" s="3"/>
      <c r="AH541" s="3"/>
      <c r="AI541" s="3"/>
      <c r="AJ541" s="3"/>
    </row>
    <row r="542">
      <c r="A542" s="3"/>
      <c r="B542" s="3"/>
      <c r="C542" s="3"/>
      <c r="D542" s="3"/>
      <c r="E542" s="3"/>
      <c r="F542" s="3"/>
      <c r="G542" s="3"/>
      <c r="H542" s="3"/>
      <c r="I542" s="3"/>
      <c r="J542" s="3"/>
      <c r="K542" s="3"/>
      <c r="L542" s="3"/>
      <c r="M542" s="3"/>
      <c r="N542" s="3"/>
      <c r="O542" s="3"/>
      <c r="P542" s="3"/>
      <c r="Q542" s="249"/>
      <c r="R542" s="3"/>
      <c r="S542" s="3"/>
      <c r="T542" s="3"/>
      <c r="U542" s="3"/>
      <c r="V542" s="3"/>
      <c r="W542" s="3"/>
      <c r="X542" s="3"/>
      <c r="Y542" s="3"/>
      <c r="Z542" s="3"/>
      <c r="AA542" s="3"/>
      <c r="AB542" s="3"/>
      <c r="AC542" s="3"/>
      <c r="AD542" s="3"/>
      <c r="AE542" s="3"/>
      <c r="AF542" s="3"/>
      <c r="AG542" s="3"/>
      <c r="AH542" s="3"/>
      <c r="AI542" s="3"/>
      <c r="AJ542" s="3"/>
    </row>
    <row r="543">
      <c r="A543" s="3"/>
      <c r="B543" s="3"/>
      <c r="C543" s="3"/>
      <c r="D543" s="3"/>
      <c r="E543" s="3"/>
      <c r="F543" s="3"/>
      <c r="G543" s="3"/>
      <c r="H543" s="3"/>
      <c r="I543" s="3"/>
      <c r="J543" s="3"/>
      <c r="K543" s="3"/>
      <c r="L543" s="3"/>
      <c r="M543" s="3"/>
      <c r="N543" s="3"/>
      <c r="O543" s="3"/>
      <c r="P543" s="3"/>
      <c r="Q543" s="249"/>
      <c r="R543" s="3"/>
      <c r="S543" s="3"/>
      <c r="T543" s="3"/>
      <c r="U543" s="3"/>
      <c r="V543" s="3"/>
      <c r="W543" s="3"/>
      <c r="X543" s="3"/>
      <c r="Y543" s="3"/>
      <c r="Z543" s="3"/>
      <c r="AA543" s="3"/>
      <c r="AB543" s="3"/>
      <c r="AC543" s="3"/>
      <c r="AD543" s="3"/>
      <c r="AE543" s="3"/>
      <c r="AF543" s="3"/>
      <c r="AG543" s="3"/>
      <c r="AH543" s="3"/>
      <c r="AI543" s="3"/>
      <c r="AJ543" s="3"/>
    </row>
    <row r="544">
      <c r="A544" s="3"/>
      <c r="B544" s="3"/>
      <c r="C544" s="3"/>
      <c r="D544" s="3"/>
      <c r="E544" s="3"/>
      <c r="F544" s="3"/>
      <c r="G544" s="3"/>
      <c r="H544" s="3"/>
      <c r="I544" s="3"/>
      <c r="J544" s="3"/>
      <c r="K544" s="3"/>
      <c r="L544" s="3"/>
      <c r="M544" s="3"/>
      <c r="N544" s="3"/>
      <c r="O544" s="3"/>
      <c r="P544" s="3"/>
      <c r="Q544" s="249"/>
      <c r="R544" s="3"/>
      <c r="S544" s="3"/>
      <c r="T544" s="3"/>
      <c r="U544" s="3"/>
      <c r="V544" s="3"/>
      <c r="W544" s="3"/>
      <c r="X544" s="3"/>
      <c r="Y544" s="3"/>
      <c r="Z544" s="3"/>
      <c r="AA544" s="3"/>
      <c r="AB544" s="3"/>
      <c r="AC544" s="3"/>
      <c r="AD544" s="3"/>
      <c r="AE544" s="3"/>
      <c r="AF544" s="3"/>
      <c r="AG544" s="3"/>
      <c r="AH544" s="3"/>
      <c r="AI544" s="3"/>
      <c r="AJ544" s="3"/>
    </row>
    <row r="545">
      <c r="A545" s="3"/>
      <c r="B545" s="3"/>
      <c r="C545" s="3"/>
      <c r="D545" s="3"/>
      <c r="E545" s="3"/>
      <c r="F545" s="3"/>
      <c r="G545" s="3"/>
      <c r="H545" s="3"/>
      <c r="I545" s="3"/>
      <c r="J545" s="3"/>
      <c r="K545" s="3"/>
      <c r="L545" s="3"/>
      <c r="M545" s="3"/>
      <c r="N545" s="3"/>
      <c r="O545" s="3"/>
      <c r="P545" s="3"/>
      <c r="Q545" s="249"/>
      <c r="R545" s="3"/>
      <c r="S545" s="3"/>
      <c r="T545" s="3"/>
      <c r="U545" s="3"/>
      <c r="V545" s="3"/>
      <c r="W545" s="3"/>
      <c r="X545" s="3"/>
      <c r="Y545" s="3"/>
      <c r="Z545" s="3"/>
      <c r="AA545" s="3"/>
      <c r="AB545" s="3"/>
      <c r="AC545" s="3"/>
      <c r="AD545" s="3"/>
      <c r="AE545" s="3"/>
      <c r="AF545" s="3"/>
      <c r="AG545" s="3"/>
      <c r="AH545" s="3"/>
      <c r="AI545" s="3"/>
      <c r="AJ545" s="3"/>
    </row>
    <row r="546">
      <c r="A546" s="3"/>
      <c r="B546" s="3"/>
      <c r="C546" s="3"/>
      <c r="D546" s="3"/>
      <c r="E546" s="3"/>
      <c r="F546" s="3"/>
      <c r="G546" s="3"/>
      <c r="H546" s="3"/>
      <c r="I546" s="3"/>
      <c r="J546" s="3"/>
      <c r="K546" s="3"/>
      <c r="L546" s="3"/>
      <c r="M546" s="3"/>
      <c r="N546" s="3"/>
      <c r="O546" s="3"/>
      <c r="P546" s="3"/>
      <c r="Q546" s="249"/>
      <c r="R546" s="3"/>
      <c r="S546" s="3"/>
      <c r="T546" s="3"/>
      <c r="U546" s="3"/>
      <c r="V546" s="3"/>
      <c r="W546" s="3"/>
      <c r="X546" s="3"/>
      <c r="Y546" s="3"/>
      <c r="Z546" s="3"/>
      <c r="AA546" s="3"/>
      <c r="AB546" s="3"/>
      <c r="AC546" s="3"/>
      <c r="AD546" s="3"/>
      <c r="AE546" s="3"/>
      <c r="AF546" s="3"/>
      <c r="AG546" s="3"/>
      <c r="AH546" s="3"/>
      <c r="AI546" s="3"/>
      <c r="AJ546" s="3"/>
    </row>
    <row r="547">
      <c r="A547" s="3"/>
      <c r="B547" s="3"/>
      <c r="C547" s="3"/>
      <c r="D547" s="3"/>
      <c r="E547" s="3"/>
      <c r="F547" s="3"/>
      <c r="G547" s="3"/>
      <c r="H547" s="3"/>
      <c r="I547" s="3"/>
      <c r="J547" s="3"/>
      <c r="K547" s="3"/>
      <c r="L547" s="3"/>
      <c r="M547" s="3"/>
      <c r="N547" s="3"/>
      <c r="O547" s="3"/>
      <c r="P547" s="3"/>
      <c r="Q547" s="249"/>
      <c r="R547" s="3"/>
      <c r="S547" s="3"/>
      <c r="T547" s="3"/>
      <c r="U547" s="3"/>
      <c r="V547" s="3"/>
      <c r="W547" s="3"/>
      <c r="X547" s="3"/>
      <c r="Y547" s="3"/>
      <c r="Z547" s="3"/>
      <c r="AA547" s="3"/>
      <c r="AB547" s="3"/>
      <c r="AC547" s="3"/>
      <c r="AD547" s="3"/>
      <c r="AE547" s="3"/>
      <c r="AF547" s="3"/>
      <c r="AG547" s="3"/>
      <c r="AH547" s="3"/>
      <c r="AI547" s="3"/>
      <c r="AJ547" s="3"/>
    </row>
    <row r="548">
      <c r="A548" s="3"/>
      <c r="B548" s="3"/>
      <c r="C548" s="3"/>
      <c r="D548" s="3"/>
      <c r="E548" s="3"/>
      <c r="F548" s="3"/>
      <c r="G548" s="3"/>
      <c r="H548" s="3"/>
      <c r="I548" s="3"/>
      <c r="J548" s="3"/>
      <c r="K548" s="3"/>
      <c r="L548" s="3"/>
      <c r="M548" s="3"/>
      <c r="N548" s="3"/>
      <c r="O548" s="3"/>
      <c r="P548" s="3"/>
      <c r="Q548" s="249"/>
      <c r="R548" s="3"/>
      <c r="S548" s="3"/>
      <c r="T548" s="3"/>
      <c r="U548" s="3"/>
      <c r="V548" s="3"/>
      <c r="W548" s="3"/>
      <c r="X548" s="3"/>
      <c r="Y548" s="3"/>
      <c r="Z548" s="3"/>
      <c r="AA548" s="3"/>
      <c r="AB548" s="3"/>
      <c r="AC548" s="3"/>
      <c r="AD548" s="3"/>
      <c r="AE548" s="3"/>
      <c r="AF548" s="3"/>
      <c r="AG548" s="3"/>
      <c r="AH548" s="3"/>
      <c r="AI548" s="3"/>
      <c r="AJ548" s="3"/>
    </row>
    <row r="549">
      <c r="A549" s="3"/>
      <c r="B549" s="3"/>
      <c r="C549" s="3"/>
      <c r="D549" s="3"/>
      <c r="E549" s="3"/>
      <c r="F549" s="3"/>
      <c r="G549" s="3"/>
      <c r="H549" s="3"/>
      <c r="I549" s="3"/>
      <c r="J549" s="3"/>
      <c r="K549" s="3"/>
      <c r="L549" s="3"/>
      <c r="M549" s="3"/>
      <c r="N549" s="3"/>
      <c r="O549" s="3"/>
      <c r="P549" s="3"/>
      <c r="Q549" s="249"/>
      <c r="R549" s="3"/>
      <c r="S549" s="3"/>
      <c r="T549" s="3"/>
      <c r="U549" s="3"/>
      <c r="V549" s="3"/>
      <c r="W549" s="3"/>
      <c r="X549" s="3"/>
      <c r="Y549" s="3"/>
      <c r="Z549" s="3"/>
      <c r="AA549" s="3"/>
      <c r="AB549" s="3"/>
      <c r="AC549" s="3"/>
      <c r="AD549" s="3"/>
      <c r="AE549" s="3"/>
      <c r="AF549" s="3"/>
      <c r="AG549" s="3"/>
      <c r="AH549" s="3"/>
      <c r="AI549" s="3"/>
      <c r="AJ549" s="3"/>
    </row>
    <row r="550">
      <c r="A550" s="3"/>
      <c r="B550" s="3"/>
      <c r="C550" s="3"/>
      <c r="D550" s="3"/>
      <c r="E550" s="3"/>
      <c r="F550" s="3"/>
      <c r="G550" s="3"/>
      <c r="H550" s="3"/>
      <c r="I550" s="3"/>
      <c r="J550" s="3"/>
      <c r="K550" s="3"/>
      <c r="L550" s="3"/>
      <c r="M550" s="3"/>
      <c r="N550" s="3"/>
      <c r="O550" s="3"/>
      <c r="P550" s="3"/>
      <c r="Q550" s="249"/>
      <c r="R550" s="3"/>
      <c r="S550" s="3"/>
      <c r="T550" s="3"/>
      <c r="U550" s="3"/>
      <c r="V550" s="3"/>
      <c r="W550" s="3"/>
      <c r="X550" s="3"/>
      <c r="Y550" s="3"/>
      <c r="Z550" s="3"/>
      <c r="AA550" s="3"/>
      <c r="AB550" s="3"/>
      <c r="AC550" s="3"/>
      <c r="AD550" s="3"/>
      <c r="AE550" s="3"/>
      <c r="AF550" s="3"/>
      <c r="AG550" s="3"/>
      <c r="AH550" s="3"/>
      <c r="AI550" s="3"/>
      <c r="AJ550" s="3"/>
    </row>
    <row r="551">
      <c r="A551" s="3"/>
      <c r="B551" s="3"/>
      <c r="C551" s="3"/>
      <c r="D551" s="3"/>
      <c r="E551" s="3"/>
      <c r="F551" s="3"/>
      <c r="G551" s="3"/>
      <c r="H551" s="3"/>
      <c r="I551" s="3"/>
      <c r="J551" s="3"/>
      <c r="K551" s="3"/>
      <c r="L551" s="3"/>
      <c r="M551" s="3"/>
      <c r="N551" s="3"/>
      <c r="O551" s="3"/>
      <c r="P551" s="3"/>
      <c r="Q551" s="249"/>
      <c r="R551" s="3"/>
      <c r="S551" s="3"/>
      <c r="T551" s="3"/>
      <c r="U551" s="3"/>
      <c r="V551" s="3"/>
      <c r="W551" s="3"/>
      <c r="X551" s="3"/>
      <c r="Y551" s="3"/>
      <c r="Z551" s="3"/>
      <c r="AA551" s="3"/>
      <c r="AB551" s="3"/>
      <c r="AC551" s="3"/>
      <c r="AD551" s="3"/>
      <c r="AE551" s="3"/>
      <c r="AF551" s="3"/>
      <c r="AG551" s="3"/>
      <c r="AH551" s="3"/>
      <c r="AI551" s="3"/>
      <c r="AJ551" s="3"/>
    </row>
    <row r="552">
      <c r="A552" s="3"/>
      <c r="B552" s="3"/>
      <c r="C552" s="3"/>
      <c r="D552" s="3"/>
      <c r="E552" s="3"/>
      <c r="F552" s="3"/>
      <c r="G552" s="3"/>
      <c r="H552" s="3"/>
      <c r="I552" s="3"/>
      <c r="J552" s="3"/>
      <c r="K552" s="3"/>
      <c r="L552" s="3"/>
      <c r="M552" s="3"/>
      <c r="N552" s="3"/>
      <c r="O552" s="3"/>
      <c r="P552" s="3"/>
      <c r="Q552" s="249"/>
      <c r="R552" s="3"/>
      <c r="S552" s="3"/>
      <c r="T552" s="3"/>
      <c r="U552" s="3"/>
      <c r="V552" s="3"/>
      <c r="W552" s="3"/>
      <c r="X552" s="3"/>
      <c r="Y552" s="3"/>
      <c r="Z552" s="3"/>
      <c r="AA552" s="3"/>
      <c r="AB552" s="3"/>
      <c r="AC552" s="3"/>
      <c r="AD552" s="3"/>
      <c r="AE552" s="3"/>
      <c r="AF552" s="3"/>
      <c r="AG552" s="3"/>
      <c r="AH552" s="3"/>
      <c r="AI552" s="3"/>
      <c r="AJ552" s="3"/>
    </row>
    <row r="553">
      <c r="A553" s="3"/>
      <c r="B553" s="3"/>
      <c r="C553" s="3"/>
      <c r="D553" s="3"/>
      <c r="E553" s="3"/>
      <c r="F553" s="3"/>
      <c r="G553" s="3"/>
      <c r="H553" s="3"/>
      <c r="I553" s="3"/>
      <c r="J553" s="3"/>
      <c r="K553" s="3"/>
      <c r="L553" s="3"/>
      <c r="M553" s="3"/>
      <c r="N553" s="3"/>
      <c r="O553" s="3"/>
      <c r="P553" s="3"/>
      <c r="Q553" s="249"/>
      <c r="R553" s="3"/>
      <c r="S553" s="3"/>
      <c r="T553" s="3"/>
      <c r="U553" s="3"/>
      <c r="V553" s="3"/>
      <c r="W553" s="3"/>
      <c r="X553" s="3"/>
      <c r="Y553" s="3"/>
      <c r="Z553" s="3"/>
      <c r="AA553" s="3"/>
      <c r="AB553" s="3"/>
      <c r="AC553" s="3"/>
      <c r="AD553" s="3"/>
      <c r="AE553" s="3"/>
      <c r="AF553" s="3"/>
      <c r="AG553" s="3"/>
      <c r="AH553" s="3"/>
      <c r="AI553" s="3"/>
      <c r="AJ553" s="3"/>
    </row>
    <row r="554">
      <c r="A554" s="3"/>
      <c r="B554" s="3"/>
      <c r="C554" s="3"/>
      <c r="D554" s="3"/>
      <c r="E554" s="3"/>
      <c r="F554" s="3"/>
      <c r="G554" s="3"/>
      <c r="H554" s="3"/>
      <c r="I554" s="3"/>
      <c r="J554" s="3"/>
      <c r="K554" s="3"/>
      <c r="L554" s="3"/>
      <c r="M554" s="3"/>
      <c r="N554" s="3"/>
      <c r="O554" s="3"/>
      <c r="P554" s="3"/>
      <c r="Q554" s="249"/>
      <c r="R554" s="3"/>
      <c r="S554" s="3"/>
      <c r="T554" s="3"/>
      <c r="U554" s="3"/>
      <c r="V554" s="3"/>
      <c r="W554" s="3"/>
      <c r="X554" s="3"/>
      <c r="Y554" s="3"/>
      <c r="Z554" s="3"/>
      <c r="AA554" s="3"/>
      <c r="AB554" s="3"/>
      <c r="AC554" s="3"/>
      <c r="AD554" s="3"/>
      <c r="AE554" s="3"/>
      <c r="AF554" s="3"/>
      <c r="AG554" s="3"/>
      <c r="AH554" s="3"/>
      <c r="AI554" s="3"/>
      <c r="AJ554" s="3"/>
    </row>
    <row r="555">
      <c r="A555" s="3"/>
      <c r="B555" s="3"/>
      <c r="C555" s="3"/>
      <c r="D555" s="3"/>
      <c r="E555" s="3"/>
      <c r="F555" s="3"/>
      <c r="G555" s="3"/>
      <c r="H555" s="3"/>
      <c r="I555" s="3"/>
      <c r="J555" s="3"/>
      <c r="K555" s="3"/>
      <c r="L555" s="3"/>
      <c r="M555" s="3"/>
      <c r="N555" s="3"/>
      <c r="O555" s="3"/>
      <c r="P555" s="3"/>
      <c r="Q555" s="249"/>
      <c r="R555" s="3"/>
      <c r="S555" s="3"/>
      <c r="T555" s="3"/>
      <c r="U555" s="3"/>
      <c r="V555" s="3"/>
      <c r="W555" s="3"/>
      <c r="X555" s="3"/>
      <c r="Y555" s="3"/>
      <c r="Z555" s="3"/>
      <c r="AA555" s="3"/>
      <c r="AB555" s="3"/>
      <c r="AC555" s="3"/>
      <c r="AD555" s="3"/>
      <c r="AE555" s="3"/>
      <c r="AF555" s="3"/>
      <c r="AG555" s="3"/>
      <c r="AH555" s="3"/>
      <c r="AI555" s="3"/>
      <c r="AJ555" s="3"/>
    </row>
    <row r="556">
      <c r="A556" s="3"/>
      <c r="B556" s="3"/>
      <c r="C556" s="3"/>
      <c r="D556" s="3"/>
      <c r="E556" s="3"/>
      <c r="F556" s="3"/>
      <c r="G556" s="3"/>
      <c r="H556" s="3"/>
      <c r="I556" s="3"/>
      <c r="J556" s="3"/>
      <c r="K556" s="3"/>
      <c r="L556" s="3"/>
      <c r="M556" s="3"/>
      <c r="N556" s="3"/>
      <c r="O556" s="3"/>
      <c r="P556" s="3"/>
      <c r="Q556" s="249"/>
      <c r="R556" s="3"/>
      <c r="S556" s="3"/>
      <c r="T556" s="3"/>
      <c r="U556" s="3"/>
      <c r="V556" s="3"/>
      <c r="W556" s="3"/>
      <c r="X556" s="3"/>
      <c r="Y556" s="3"/>
      <c r="Z556" s="3"/>
      <c r="AA556" s="3"/>
      <c r="AB556" s="3"/>
      <c r="AC556" s="3"/>
      <c r="AD556" s="3"/>
      <c r="AE556" s="3"/>
      <c r="AF556" s="3"/>
      <c r="AG556" s="3"/>
      <c r="AH556" s="3"/>
      <c r="AI556" s="3"/>
      <c r="AJ556" s="3"/>
    </row>
    <row r="557">
      <c r="A557" s="3"/>
      <c r="B557" s="3"/>
      <c r="C557" s="3"/>
      <c r="D557" s="3"/>
      <c r="E557" s="3"/>
      <c r="F557" s="3"/>
      <c r="G557" s="3"/>
      <c r="H557" s="3"/>
      <c r="I557" s="3"/>
      <c r="J557" s="3"/>
      <c r="K557" s="3"/>
      <c r="L557" s="3"/>
      <c r="M557" s="3"/>
      <c r="N557" s="3"/>
      <c r="O557" s="3"/>
      <c r="P557" s="3"/>
      <c r="Q557" s="249"/>
      <c r="R557" s="3"/>
      <c r="S557" s="3"/>
      <c r="T557" s="3"/>
      <c r="U557" s="3"/>
      <c r="V557" s="3"/>
      <c r="W557" s="3"/>
      <c r="X557" s="3"/>
      <c r="Y557" s="3"/>
      <c r="Z557" s="3"/>
      <c r="AA557" s="3"/>
      <c r="AB557" s="3"/>
      <c r="AC557" s="3"/>
      <c r="AD557" s="3"/>
      <c r="AE557" s="3"/>
      <c r="AF557" s="3"/>
      <c r="AG557" s="3"/>
      <c r="AH557" s="3"/>
      <c r="AI557" s="3"/>
      <c r="AJ557" s="3"/>
    </row>
    <row r="558">
      <c r="A558" s="3"/>
      <c r="B558" s="3"/>
      <c r="C558" s="3"/>
      <c r="D558" s="3"/>
      <c r="E558" s="3"/>
      <c r="F558" s="3"/>
      <c r="G558" s="3"/>
      <c r="H558" s="3"/>
      <c r="I558" s="3"/>
      <c r="J558" s="3"/>
      <c r="K558" s="3"/>
      <c r="L558" s="3"/>
      <c r="M558" s="3"/>
      <c r="N558" s="3"/>
      <c r="O558" s="3"/>
      <c r="P558" s="3"/>
      <c r="Q558" s="249"/>
      <c r="R558" s="3"/>
      <c r="S558" s="3"/>
      <c r="T558" s="3"/>
      <c r="U558" s="3"/>
      <c r="V558" s="3"/>
      <c r="W558" s="3"/>
      <c r="X558" s="3"/>
      <c r="Y558" s="3"/>
      <c r="Z558" s="3"/>
      <c r="AA558" s="3"/>
      <c r="AB558" s="3"/>
      <c r="AC558" s="3"/>
      <c r="AD558" s="3"/>
      <c r="AE558" s="3"/>
      <c r="AF558" s="3"/>
      <c r="AG558" s="3"/>
      <c r="AH558" s="3"/>
      <c r="AI558" s="3"/>
      <c r="AJ558" s="3"/>
    </row>
    <row r="559">
      <c r="A559" s="3"/>
      <c r="B559" s="3"/>
      <c r="C559" s="3"/>
      <c r="D559" s="3"/>
      <c r="E559" s="3"/>
      <c r="F559" s="3"/>
      <c r="G559" s="3"/>
      <c r="H559" s="3"/>
      <c r="I559" s="3"/>
      <c r="J559" s="3"/>
      <c r="K559" s="3"/>
      <c r="L559" s="3"/>
      <c r="M559" s="3"/>
      <c r="N559" s="3"/>
      <c r="O559" s="3"/>
      <c r="P559" s="3"/>
      <c r="Q559" s="249"/>
      <c r="R559" s="3"/>
      <c r="S559" s="3"/>
      <c r="T559" s="3"/>
      <c r="U559" s="3"/>
      <c r="V559" s="3"/>
      <c r="W559" s="3"/>
      <c r="X559" s="3"/>
      <c r="Y559" s="3"/>
      <c r="Z559" s="3"/>
      <c r="AA559" s="3"/>
      <c r="AB559" s="3"/>
      <c r="AC559" s="3"/>
      <c r="AD559" s="3"/>
      <c r="AE559" s="3"/>
      <c r="AF559" s="3"/>
      <c r="AG559" s="3"/>
      <c r="AH559" s="3"/>
      <c r="AI559" s="3"/>
      <c r="AJ559" s="3"/>
    </row>
    <row r="560">
      <c r="A560" s="3"/>
      <c r="B560" s="3"/>
      <c r="C560" s="3"/>
      <c r="D560" s="3"/>
      <c r="E560" s="3"/>
      <c r="F560" s="3"/>
      <c r="G560" s="3"/>
      <c r="H560" s="3"/>
      <c r="I560" s="3"/>
      <c r="J560" s="3"/>
      <c r="K560" s="3"/>
      <c r="L560" s="3"/>
      <c r="M560" s="3"/>
      <c r="N560" s="3"/>
      <c r="O560" s="3"/>
      <c r="P560" s="3"/>
      <c r="Q560" s="249"/>
      <c r="R560" s="3"/>
      <c r="S560" s="3"/>
      <c r="T560" s="3"/>
      <c r="U560" s="3"/>
      <c r="V560" s="3"/>
      <c r="W560" s="3"/>
      <c r="X560" s="3"/>
      <c r="Y560" s="3"/>
      <c r="Z560" s="3"/>
      <c r="AA560" s="3"/>
      <c r="AB560" s="3"/>
      <c r="AC560" s="3"/>
      <c r="AD560" s="3"/>
      <c r="AE560" s="3"/>
      <c r="AF560" s="3"/>
      <c r="AG560" s="3"/>
      <c r="AH560" s="3"/>
      <c r="AI560" s="3"/>
      <c r="AJ560" s="3"/>
    </row>
    <row r="561">
      <c r="A561" s="3"/>
      <c r="B561" s="3"/>
      <c r="C561" s="3"/>
      <c r="D561" s="3"/>
      <c r="E561" s="3"/>
      <c r="F561" s="3"/>
      <c r="G561" s="3"/>
      <c r="H561" s="3"/>
      <c r="I561" s="3"/>
      <c r="J561" s="3"/>
      <c r="K561" s="3"/>
      <c r="L561" s="3"/>
      <c r="M561" s="3"/>
      <c r="N561" s="3"/>
      <c r="O561" s="3"/>
      <c r="P561" s="3"/>
      <c r="Q561" s="249"/>
      <c r="R561" s="3"/>
      <c r="S561" s="3"/>
      <c r="T561" s="3"/>
      <c r="U561" s="3"/>
      <c r="V561" s="3"/>
      <c r="W561" s="3"/>
      <c r="X561" s="3"/>
      <c r="Y561" s="3"/>
      <c r="Z561" s="3"/>
      <c r="AA561" s="3"/>
      <c r="AB561" s="3"/>
      <c r="AC561" s="3"/>
      <c r="AD561" s="3"/>
      <c r="AE561" s="3"/>
      <c r="AF561" s="3"/>
      <c r="AG561" s="3"/>
      <c r="AH561" s="3"/>
      <c r="AI561" s="3"/>
      <c r="AJ561" s="3"/>
    </row>
    <row r="562">
      <c r="A562" s="3"/>
      <c r="B562" s="3"/>
      <c r="C562" s="3"/>
      <c r="D562" s="3"/>
      <c r="E562" s="3"/>
      <c r="F562" s="3"/>
      <c r="G562" s="3"/>
      <c r="H562" s="3"/>
      <c r="I562" s="3"/>
      <c r="J562" s="3"/>
      <c r="K562" s="3"/>
      <c r="L562" s="3"/>
      <c r="M562" s="3"/>
      <c r="N562" s="3"/>
      <c r="O562" s="3"/>
      <c r="P562" s="3"/>
      <c r="Q562" s="249"/>
      <c r="R562" s="3"/>
      <c r="S562" s="3"/>
      <c r="T562" s="3"/>
      <c r="U562" s="3"/>
      <c r="V562" s="3"/>
      <c r="W562" s="3"/>
      <c r="X562" s="3"/>
      <c r="Y562" s="3"/>
      <c r="Z562" s="3"/>
      <c r="AA562" s="3"/>
      <c r="AB562" s="3"/>
      <c r="AC562" s="3"/>
      <c r="AD562" s="3"/>
      <c r="AE562" s="3"/>
      <c r="AF562" s="3"/>
      <c r="AG562" s="3"/>
      <c r="AH562" s="3"/>
      <c r="AI562" s="3"/>
      <c r="AJ562" s="3"/>
    </row>
    <row r="563">
      <c r="A563" s="3"/>
      <c r="B563" s="3"/>
      <c r="C563" s="3"/>
      <c r="D563" s="3"/>
      <c r="E563" s="3"/>
      <c r="F563" s="3"/>
      <c r="G563" s="3"/>
      <c r="H563" s="3"/>
      <c r="I563" s="3"/>
      <c r="J563" s="3"/>
      <c r="K563" s="3"/>
      <c r="L563" s="3"/>
      <c r="M563" s="3"/>
      <c r="N563" s="3"/>
      <c r="O563" s="3"/>
      <c r="P563" s="3"/>
      <c r="Q563" s="249"/>
      <c r="R563" s="3"/>
      <c r="S563" s="3"/>
      <c r="T563" s="3"/>
      <c r="U563" s="3"/>
      <c r="V563" s="3"/>
      <c r="W563" s="3"/>
      <c r="X563" s="3"/>
      <c r="Y563" s="3"/>
      <c r="Z563" s="3"/>
      <c r="AA563" s="3"/>
      <c r="AB563" s="3"/>
      <c r="AC563" s="3"/>
      <c r="AD563" s="3"/>
      <c r="AE563" s="3"/>
      <c r="AF563" s="3"/>
      <c r="AG563" s="3"/>
      <c r="AH563" s="3"/>
      <c r="AI563" s="3"/>
      <c r="AJ563" s="3"/>
    </row>
    <row r="564">
      <c r="A564" s="3"/>
      <c r="B564" s="3"/>
      <c r="C564" s="3"/>
      <c r="D564" s="3"/>
      <c r="E564" s="3"/>
      <c r="F564" s="3"/>
      <c r="G564" s="3"/>
      <c r="H564" s="3"/>
      <c r="I564" s="3"/>
      <c r="J564" s="3"/>
      <c r="K564" s="3"/>
      <c r="L564" s="3"/>
      <c r="M564" s="3"/>
      <c r="N564" s="3"/>
      <c r="O564" s="3"/>
      <c r="P564" s="3"/>
      <c r="Q564" s="249"/>
      <c r="R564" s="3"/>
      <c r="S564" s="3"/>
      <c r="T564" s="3"/>
      <c r="U564" s="3"/>
      <c r="V564" s="3"/>
      <c r="W564" s="3"/>
      <c r="X564" s="3"/>
      <c r="Y564" s="3"/>
      <c r="Z564" s="3"/>
      <c r="AA564" s="3"/>
      <c r="AB564" s="3"/>
      <c r="AC564" s="3"/>
      <c r="AD564" s="3"/>
      <c r="AE564" s="3"/>
      <c r="AF564" s="3"/>
      <c r="AG564" s="3"/>
      <c r="AH564" s="3"/>
      <c r="AI564" s="3"/>
      <c r="AJ564" s="3"/>
    </row>
    <row r="565">
      <c r="A565" s="3"/>
      <c r="B565" s="3"/>
      <c r="C565" s="3"/>
      <c r="D565" s="3"/>
      <c r="E565" s="3"/>
      <c r="F565" s="3"/>
      <c r="G565" s="3"/>
      <c r="H565" s="3"/>
      <c r="I565" s="3"/>
      <c r="J565" s="3"/>
      <c r="K565" s="3"/>
      <c r="L565" s="3"/>
      <c r="M565" s="3"/>
      <c r="N565" s="3"/>
      <c r="O565" s="3"/>
      <c r="P565" s="3"/>
      <c r="Q565" s="249"/>
      <c r="R565" s="3"/>
      <c r="S565" s="3"/>
      <c r="T565" s="3"/>
      <c r="U565" s="3"/>
      <c r="V565" s="3"/>
      <c r="W565" s="3"/>
      <c r="X565" s="3"/>
      <c r="Y565" s="3"/>
      <c r="Z565" s="3"/>
      <c r="AA565" s="3"/>
      <c r="AB565" s="3"/>
      <c r="AC565" s="3"/>
      <c r="AD565" s="3"/>
      <c r="AE565" s="3"/>
      <c r="AF565" s="3"/>
      <c r="AG565" s="3"/>
      <c r="AH565" s="3"/>
      <c r="AI565" s="3"/>
      <c r="AJ565" s="3"/>
    </row>
    <row r="566">
      <c r="A566" s="3"/>
      <c r="B566" s="3"/>
      <c r="C566" s="3"/>
      <c r="D566" s="3"/>
      <c r="E566" s="3"/>
      <c r="F566" s="3"/>
      <c r="G566" s="3"/>
      <c r="H566" s="3"/>
      <c r="I566" s="3"/>
      <c r="J566" s="3"/>
      <c r="K566" s="3"/>
      <c r="L566" s="3"/>
      <c r="M566" s="3"/>
      <c r="N566" s="3"/>
      <c r="O566" s="3"/>
      <c r="P566" s="3"/>
      <c r="Q566" s="249"/>
      <c r="R566" s="3"/>
      <c r="S566" s="3"/>
      <c r="T566" s="3"/>
      <c r="U566" s="3"/>
      <c r="V566" s="3"/>
      <c r="W566" s="3"/>
      <c r="X566" s="3"/>
      <c r="Y566" s="3"/>
      <c r="Z566" s="3"/>
      <c r="AA566" s="3"/>
      <c r="AB566" s="3"/>
      <c r="AC566" s="3"/>
      <c r="AD566" s="3"/>
      <c r="AE566" s="3"/>
      <c r="AF566" s="3"/>
      <c r="AG566" s="3"/>
      <c r="AH566" s="3"/>
      <c r="AI566" s="3"/>
      <c r="AJ566" s="3"/>
    </row>
    <row r="567">
      <c r="A567" s="3"/>
      <c r="B567" s="3"/>
      <c r="C567" s="3"/>
      <c r="D567" s="3"/>
      <c r="E567" s="3"/>
      <c r="F567" s="3"/>
      <c r="G567" s="3"/>
      <c r="H567" s="3"/>
      <c r="I567" s="3"/>
      <c r="J567" s="3"/>
      <c r="K567" s="3"/>
      <c r="L567" s="3"/>
      <c r="M567" s="3"/>
      <c r="N567" s="3"/>
      <c r="O567" s="3"/>
      <c r="P567" s="3"/>
      <c r="Q567" s="249"/>
      <c r="R567" s="3"/>
      <c r="S567" s="3"/>
      <c r="T567" s="3"/>
      <c r="U567" s="3"/>
      <c r="V567" s="3"/>
      <c r="W567" s="3"/>
      <c r="X567" s="3"/>
      <c r="Y567" s="3"/>
      <c r="Z567" s="3"/>
      <c r="AA567" s="3"/>
      <c r="AB567" s="3"/>
      <c r="AC567" s="3"/>
      <c r="AD567" s="3"/>
      <c r="AE567" s="3"/>
      <c r="AF567" s="3"/>
      <c r="AG567" s="3"/>
      <c r="AH567" s="3"/>
      <c r="AI567" s="3"/>
      <c r="AJ567" s="3"/>
    </row>
    <row r="568">
      <c r="A568" s="3"/>
      <c r="B568" s="3"/>
      <c r="C568" s="3"/>
      <c r="D568" s="3"/>
      <c r="E568" s="3"/>
      <c r="F568" s="3"/>
      <c r="G568" s="3"/>
      <c r="H568" s="3"/>
      <c r="I568" s="3"/>
      <c r="J568" s="3"/>
      <c r="K568" s="3"/>
      <c r="L568" s="3"/>
      <c r="M568" s="3"/>
      <c r="N568" s="3"/>
      <c r="O568" s="3"/>
      <c r="P568" s="3"/>
      <c r="Q568" s="249"/>
      <c r="R568" s="3"/>
      <c r="S568" s="3"/>
      <c r="T568" s="3"/>
      <c r="U568" s="3"/>
      <c r="V568" s="3"/>
      <c r="W568" s="3"/>
      <c r="X568" s="3"/>
      <c r="Y568" s="3"/>
      <c r="Z568" s="3"/>
      <c r="AA568" s="3"/>
      <c r="AB568" s="3"/>
      <c r="AC568" s="3"/>
      <c r="AD568" s="3"/>
      <c r="AE568" s="3"/>
      <c r="AF568" s="3"/>
      <c r="AG568" s="3"/>
      <c r="AH568" s="3"/>
      <c r="AI568" s="3"/>
      <c r="AJ568" s="3"/>
    </row>
    <row r="569">
      <c r="A569" s="3"/>
      <c r="B569" s="3"/>
      <c r="C569" s="3"/>
      <c r="D569" s="3"/>
      <c r="E569" s="3"/>
      <c r="F569" s="3"/>
      <c r="G569" s="3"/>
      <c r="H569" s="3"/>
      <c r="I569" s="3"/>
      <c r="J569" s="3"/>
      <c r="K569" s="3"/>
      <c r="L569" s="3"/>
      <c r="M569" s="3"/>
      <c r="N569" s="3"/>
      <c r="O569" s="3"/>
      <c r="P569" s="3"/>
      <c r="Q569" s="249"/>
      <c r="R569" s="3"/>
      <c r="S569" s="3"/>
      <c r="T569" s="3"/>
      <c r="U569" s="3"/>
      <c r="V569" s="3"/>
      <c r="W569" s="3"/>
      <c r="X569" s="3"/>
      <c r="Y569" s="3"/>
      <c r="Z569" s="3"/>
      <c r="AA569" s="3"/>
      <c r="AB569" s="3"/>
      <c r="AC569" s="3"/>
      <c r="AD569" s="3"/>
      <c r="AE569" s="3"/>
      <c r="AF569" s="3"/>
      <c r="AG569" s="3"/>
      <c r="AH569" s="3"/>
      <c r="AI569" s="3"/>
      <c r="AJ569" s="3"/>
    </row>
    <row r="570">
      <c r="A570" s="3"/>
      <c r="B570" s="3"/>
      <c r="C570" s="3"/>
      <c r="D570" s="3"/>
      <c r="E570" s="3"/>
      <c r="F570" s="3"/>
      <c r="G570" s="3"/>
      <c r="H570" s="3"/>
      <c r="I570" s="3"/>
      <c r="J570" s="3"/>
      <c r="K570" s="3"/>
      <c r="L570" s="3"/>
      <c r="M570" s="3"/>
      <c r="N570" s="3"/>
      <c r="O570" s="3"/>
      <c r="P570" s="3"/>
      <c r="Q570" s="249"/>
      <c r="R570" s="3"/>
      <c r="S570" s="3"/>
      <c r="T570" s="3"/>
      <c r="U570" s="3"/>
      <c r="V570" s="3"/>
      <c r="W570" s="3"/>
      <c r="X570" s="3"/>
      <c r="Y570" s="3"/>
      <c r="Z570" s="3"/>
      <c r="AA570" s="3"/>
      <c r="AB570" s="3"/>
      <c r="AC570" s="3"/>
      <c r="AD570" s="3"/>
      <c r="AE570" s="3"/>
      <c r="AF570" s="3"/>
      <c r="AG570" s="3"/>
      <c r="AH570" s="3"/>
      <c r="AI570" s="3"/>
      <c r="AJ570" s="3"/>
    </row>
    <row r="571">
      <c r="A571" s="3"/>
      <c r="B571" s="3"/>
      <c r="C571" s="3"/>
      <c r="D571" s="3"/>
      <c r="E571" s="3"/>
      <c r="F571" s="3"/>
      <c r="G571" s="3"/>
      <c r="H571" s="3"/>
      <c r="I571" s="3"/>
      <c r="J571" s="3"/>
      <c r="K571" s="3"/>
      <c r="L571" s="3"/>
      <c r="M571" s="3"/>
      <c r="N571" s="3"/>
      <c r="O571" s="3"/>
      <c r="P571" s="3"/>
      <c r="Q571" s="249"/>
      <c r="R571" s="3"/>
      <c r="S571" s="3"/>
      <c r="T571" s="3"/>
      <c r="U571" s="3"/>
      <c r="V571" s="3"/>
      <c r="W571" s="3"/>
      <c r="X571" s="3"/>
      <c r="Y571" s="3"/>
      <c r="Z571" s="3"/>
      <c r="AA571" s="3"/>
      <c r="AB571" s="3"/>
      <c r="AC571" s="3"/>
      <c r="AD571" s="3"/>
      <c r="AE571" s="3"/>
      <c r="AF571" s="3"/>
      <c r="AG571" s="3"/>
      <c r="AH571" s="3"/>
      <c r="AI571" s="3"/>
      <c r="AJ571" s="3"/>
    </row>
    <row r="572">
      <c r="A572" s="3"/>
      <c r="B572" s="3"/>
      <c r="C572" s="3"/>
      <c r="D572" s="3"/>
      <c r="E572" s="3"/>
      <c r="F572" s="3"/>
      <c r="G572" s="3"/>
      <c r="H572" s="3"/>
      <c r="I572" s="3"/>
      <c r="J572" s="3"/>
      <c r="K572" s="3"/>
      <c r="L572" s="3"/>
      <c r="M572" s="3"/>
      <c r="N572" s="3"/>
      <c r="O572" s="3"/>
      <c r="P572" s="3"/>
      <c r="Q572" s="249"/>
      <c r="R572" s="3"/>
      <c r="S572" s="3"/>
      <c r="T572" s="3"/>
      <c r="U572" s="3"/>
      <c r="V572" s="3"/>
      <c r="W572" s="3"/>
      <c r="X572" s="3"/>
      <c r="Y572" s="3"/>
      <c r="Z572" s="3"/>
      <c r="AA572" s="3"/>
      <c r="AB572" s="3"/>
      <c r="AC572" s="3"/>
      <c r="AD572" s="3"/>
      <c r="AE572" s="3"/>
      <c r="AF572" s="3"/>
      <c r="AG572" s="3"/>
      <c r="AH572" s="3"/>
      <c r="AI572" s="3"/>
      <c r="AJ572" s="3"/>
    </row>
    <row r="573">
      <c r="A573" s="3"/>
      <c r="B573" s="3"/>
      <c r="C573" s="3"/>
      <c r="D573" s="3"/>
      <c r="E573" s="3"/>
      <c r="F573" s="3"/>
      <c r="G573" s="3"/>
      <c r="H573" s="3"/>
      <c r="I573" s="3"/>
      <c r="J573" s="3"/>
      <c r="K573" s="3"/>
      <c r="L573" s="3"/>
      <c r="M573" s="3"/>
      <c r="N573" s="3"/>
      <c r="O573" s="3"/>
      <c r="P573" s="3"/>
      <c r="Q573" s="249"/>
      <c r="R573" s="3"/>
      <c r="S573" s="3"/>
      <c r="T573" s="3"/>
      <c r="U573" s="3"/>
      <c r="V573" s="3"/>
      <c r="W573" s="3"/>
      <c r="X573" s="3"/>
      <c r="Y573" s="3"/>
      <c r="Z573" s="3"/>
      <c r="AA573" s="3"/>
      <c r="AB573" s="3"/>
      <c r="AC573" s="3"/>
      <c r="AD573" s="3"/>
      <c r="AE573" s="3"/>
      <c r="AF573" s="3"/>
      <c r="AG573" s="3"/>
      <c r="AH573" s="3"/>
      <c r="AI573" s="3"/>
      <c r="AJ573" s="3"/>
    </row>
    <row r="574">
      <c r="A574" s="3"/>
      <c r="B574" s="3"/>
      <c r="C574" s="3"/>
      <c r="D574" s="3"/>
      <c r="E574" s="3"/>
      <c r="F574" s="3"/>
      <c r="G574" s="3"/>
      <c r="H574" s="3"/>
      <c r="I574" s="3"/>
      <c r="J574" s="3"/>
      <c r="K574" s="3"/>
      <c r="L574" s="3"/>
      <c r="M574" s="3"/>
      <c r="N574" s="3"/>
      <c r="O574" s="3"/>
      <c r="P574" s="3"/>
      <c r="Q574" s="249"/>
      <c r="R574" s="3"/>
      <c r="S574" s="3"/>
      <c r="T574" s="3"/>
      <c r="U574" s="3"/>
      <c r="V574" s="3"/>
      <c r="W574" s="3"/>
      <c r="X574" s="3"/>
      <c r="Y574" s="3"/>
      <c r="Z574" s="3"/>
      <c r="AA574" s="3"/>
      <c r="AB574" s="3"/>
      <c r="AC574" s="3"/>
      <c r="AD574" s="3"/>
      <c r="AE574" s="3"/>
      <c r="AF574" s="3"/>
      <c r="AG574" s="3"/>
      <c r="AH574" s="3"/>
      <c r="AI574" s="3"/>
      <c r="AJ574" s="3"/>
    </row>
    <row r="575">
      <c r="A575" s="3"/>
      <c r="B575" s="3"/>
      <c r="C575" s="3"/>
      <c r="D575" s="3"/>
      <c r="E575" s="3"/>
      <c r="F575" s="3"/>
      <c r="G575" s="3"/>
      <c r="H575" s="3"/>
      <c r="I575" s="3"/>
      <c r="J575" s="3"/>
      <c r="K575" s="3"/>
      <c r="L575" s="3"/>
      <c r="M575" s="3"/>
      <c r="N575" s="3"/>
      <c r="O575" s="3"/>
      <c r="P575" s="3"/>
      <c r="Q575" s="249"/>
      <c r="R575" s="3"/>
      <c r="S575" s="3"/>
      <c r="T575" s="3"/>
      <c r="U575" s="3"/>
      <c r="V575" s="3"/>
      <c r="W575" s="3"/>
      <c r="X575" s="3"/>
      <c r="Y575" s="3"/>
      <c r="Z575" s="3"/>
      <c r="AA575" s="3"/>
      <c r="AB575" s="3"/>
      <c r="AC575" s="3"/>
      <c r="AD575" s="3"/>
      <c r="AE575" s="3"/>
      <c r="AF575" s="3"/>
      <c r="AG575" s="3"/>
      <c r="AH575" s="3"/>
      <c r="AI575" s="3"/>
      <c r="AJ575" s="3"/>
    </row>
    <row r="576">
      <c r="A576" s="3"/>
      <c r="B576" s="3"/>
      <c r="C576" s="3"/>
      <c r="D576" s="3"/>
      <c r="E576" s="3"/>
      <c r="F576" s="3"/>
      <c r="G576" s="3"/>
      <c r="H576" s="3"/>
      <c r="I576" s="3"/>
      <c r="J576" s="3"/>
      <c r="K576" s="3"/>
      <c r="L576" s="3"/>
      <c r="M576" s="3"/>
      <c r="N576" s="3"/>
      <c r="O576" s="3"/>
      <c r="P576" s="3"/>
      <c r="Q576" s="249"/>
      <c r="R576" s="3"/>
      <c r="S576" s="3"/>
      <c r="T576" s="3"/>
      <c r="U576" s="3"/>
      <c r="V576" s="3"/>
      <c r="W576" s="3"/>
      <c r="X576" s="3"/>
      <c r="Y576" s="3"/>
      <c r="Z576" s="3"/>
      <c r="AA576" s="3"/>
      <c r="AB576" s="3"/>
      <c r="AC576" s="3"/>
      <c r="AD576" s="3"/>
      <c r="AE576" s="3"/>
      <c r="AF576" s="3"/>
      <c r="AG576" s="3"/>
      <c r="AH576" s="3"/>
      <c r="AI576" s="3"/>
      <c r="AJ576" s="3"/>
    </row>
    <row r="577">
      <c r="A577" s="3"/>
      <c r="B577" s="3"/>
      <c r="C577" s="3"/>
      <c r="D577" s="3"/>
      <c r="E577" s="3"/>
      <c r="F577" s="3"/>
      <c r="G577" s="3"/>
      <c r="H577" s="3"/>
      <c r="I577" s="3"/>
      <c r="J577" s="3"/>
      <c r="K577" s="3"/>
      <c r="L577" s="3"/>
      <c r="M577" s="3"/>
      <c r="N577" s="3"/>
      <c r="O577" s="3"/>
      <c r="P577" s="3"/>
      <c r="Q577" s="249"/>
      <c r="R577" s="3"/>
      <c r="S577" s="3"/>
      <c r="T577" s="3"/>
      <c r="U577" s="3"/>
      <c r="V577" s="3"/>
      <c r="W577" s="3"/>
      <c r="X577" s="3"/>
      <c r="Y577" s="3"/>
      <c r="Z577" s="3"/>
      <c r="AA577" s="3"/>
      <c r="AB577" s="3"/>
      <c r="AC577" s="3"/>
      <c r="AD577" s="3"/>
      <c r="AE577" s="3"/>
      <c r="AF577" s="3"/>
      <c r="AG577" s="3"/>
      <c r="AH577" s="3"/>
      <c r="AI577" s="3"/>
      <c r="AJ577" s="3"/>
    </row>
    <row r="578">
      <c r="A578" s="3"/>
      <c r="B578" s="3"/>
      <c r="C578" s="3"/>
      <c r="D578" s="3"/>
      <c r="E578" s="3"/>
      <c r="F578" s="3"/>
      <c r="G578" s="3"/>
      <c r="H578" s="3"/>
      <c r="I578" s="3"/>
      <c r="J578" s="3"/>
      <c r="K578" s="3"/>
      <c r="L578" s="3"/>
      <c r="M578" s="3"/>
      <c r="N578" s="3"/>
      <c r="O578" s="3"/>
      <c r="P578" s="3"/>
      <c r="Q578" s="249"/>
      <c r="R578" s="3"/>
      <c r="S578" s="3"/>
      <c r="T578" s="3"/>
      <c r="U578" s="3"/>
      <c r="V578" s="3"/>
      <c r="W578" s="3"/>
      <c r="X578" s="3"/>
      <c r="Y578" s="3"/>
      <c r="Z578" s="3"/>
      <c r="AA578" s="3"/>
      <c r="AB578" s="3"/>
      <c r="AC578" s="3"/>
      <c r="AD578" s="3"/>
      <c r="AE578" s="3"/>
      <c r="AF578" s="3"/>
      <c r="AG578" s="3"/>
      <c r="AH578" s="3"/>
      <c r="AI578" s="3"/>
      <c r="AJ578" s="3"/>
    </row>
    <row r="579">
      <c r="A579" s="3"/>
      <c r="B579" s="3"/>
      <c r="C579" s="3"/>
      <c r="D579" s="3"/>
      <c r="E579" s="3"/>
      <c r="F579" s="3"/>
      <c r="G579" s="3"/>
      <c r="H579" s="3"/>
      <c r="I579" s="3"/>
      <c r="J579" s="3"/>
      <c r="K579" s="3"/>
      <c r="L579" s="3"/>
      <c r="M579" s="3"/>
      <c r="N579" s="3"/>
      <c r="O579" s="3"/>
      <c r="P579" s="3"/>
      <c r="Q579" s="249"/>
      <c r="R579" s="3"/>
      <c r="S579" s="3"/>
      <c r="T579" s="3"/>
      <c r="U579" s="3"/>
      <c r="V579" s="3"/>
      <c r="W579" s="3"/>
      <c r="X579" s="3"/>
      <c r="Y579" s="3"/>
      <c r="Z579" s="3"/>
      <c r="AA579" s="3"/>
      <c r="AB579" s="3"/>
      <c r="AC579" s="3"/>
      <c r="AD579" s="3"/>
      <c r="AE579" s="3"/>
      <c r="AF579" s="3"/>
      <c r="AG579" s="3"/>
      <c r="AH579" s="3"/>
      <c r="AI579" s="3"/>
      <c r="AJ579" s="3"/>
    </row>
    <row r="580">
      <c r="A580" s="3"/>
      <c r="B580" s="3"/>
      <c r="C580" s="3"/>
      <c r="D580" s="3"/>
      <c r="E580" s="3"/>
      <c r="F580" s="3"/>
      <c r="G580" s="3"/>
      <c r="H580" s="3"/>
      <c r="I580" s="3"/>
      <c r="J580" s="3"/>
      <c r="K580" s="3"/>
      <c r="L580" s="3"/>
      <c r="M580" s="3"/>
      <c r="N580" s="3"/>
      <c r="O580" s="3"/>
      <c r="P580" s="3"/>
      <c r="Q580" s="249"/>
      <c r="R580" s="3"/>
      <c r="S580" s="3"/>
      <c r="T580" s="3"/>
      <c r="U580" s="3"/>
      <c r="V580" s="3"/>
      <c r="W580" s="3"/>
      <c r="X580" s="3"/>
      <c r="Y580" s="3"/>
      <c r="Z580" s="3"/>
      <c r="AA580" s="3"/>
      <c r="AB580" s="3"/>
      <c r="AC580" s="3"/>
      <c r="AD580" s="3"/>
      <c r="AE580" s="3"/>
      <c r="AF580" s="3"/>
      <c r="AG580" s="3"/>
      <c r="AH580" s="3"/>
      <c r="AI580" s="3"/>
      <c r="AJ580" s="3"/>
    </row>
    <row r="581">
      <c r="A581" s="3"/>
      <c r="B581" s="3"/>
      <c r="C581" s="3"/>
      <c r="D581" s="3"/>
      <c r="E581" s="3"/>
      <c r="F581" s="3"/>
      <c r="G581" s="3"/>
      <c r="H581" s="3"/>
      <c r="I581" s="3"/>
      <c r="J581" s="3"/>
      <c r="K581" s="3"/>
      <c r="L581" s="3"/>
      <c r="M581" s="3"/>
      <c r="N581" s="3"/>
      <c r="O581" s="3"/>
      <c r="P581" s="3"/>
      <c r="Q581" s="249"/>
      <c r="R581" s="3"/>
      <c r="S581" s="3"/>
      <c r="T581" s="3"/>
      <c r="U581" s="3"/>
      <c r="V581" s="3"/>
      <c r="W581" s="3"/>
      <c r="X581" s="3"/>
      <c r="Y581" s="3"/>
      <c r="Z581" s="3"/>
      <c r="AA581" s="3"/>
      <c r="AB581" s="3"/>
      <c r="AC581" s="3"/>
      <c r="AD581" s="3"/>
      <c r="AE581" s="3"/>
      <c r="AF581" s="3"/>
      <c r="AG581" s="3"/>
      <c r="AH581" s="3"/>
      <c r="AI581" s="3"/>
      <c r="AJ581" s="3"/>
    </row>
    <row r="582">
      <c r="A582" s="3"/>
      <c r="B582" s="3"/>
      <c r="C582" s="3"/>
      <c r="D582" s="3"/>
      <c r="E582" s="3"/>
      <c r="F582" s="3"/>
      <c r="G582" s="3"/>
      <c r="H582" s="3"/>
      <c r="I582" s="3"/>
      <c r="J582" s="3"/>
      <c r="K582" s="3"/>
      <c r="L582" s="3"/>
      <c r="M582" s="3"/>
      <c r="N582" s="3"/>
      <c r="O582" s="3"/>
      <c r="P582" s="3"/>
      <c r="Q582" s="249"/>
      <c r="R582" s="3"/>
      <c r="S582" s="3"/>
      <c r="T582" s="3"/>
      <c r="U582" s="3"/>
      <c r="V582" s="3"/>
      <c r="W582" s="3"/>
      <c r="X582" s="3"/>
      <c r="Y582" s="3"/>
      <c r="Z582" s="3"/>
      <c r="AA582" s="3"/>
      <c r="AB582" s="3"/>
      <c r="AC582" s="3"/>
      <c r="AD582" s="3"/>
      <c r="AE582" s="3"/>
      <c r="AF582" s="3"/>
      <c r="AG582" s="3"/>
      <c r="AH582" s="3"/>
      <c r="AI582" s="3"/>
      <c r="AJ582" s="3"/>
    </row>
    <row r="583">
      <c r="A583" s="3"/>
      <c r="B583" s="3"/>
      <c r="C583" s="3"/>
      <c r="D583" s="3"/>
      <c r="E583" s="3"/>
      <c r="F583" s="3"/>
      <c r="G583" s="3"/>
      <c r="H583" s="3"/>
      <c r="I583" s="3"/>
      <c r="J583" s="3"/>
      <c r="K583" s="3"/>
      <c r="L583" s="3"/>
      <c r="M583" s="3"/>
      <c r="N583" s="3"/>
      <c r="O583" s="3"/>
      <c r="P583" s="3"/>
      <c r="Q583" s="249"/>
      <c r="R583" s="3"/>
      <c r="S583" s="3"/>
      <c r="T583" s="3"/>
      <c r="U583" s="3"/>
      <c r="V583" s="3"/>
      <c r="W583" s="3"/>
      <c r="X583" s="3"/>
      <c r="Y583" s="3"/>
      <c r="Z583" s="3"/>
      <c r="AA583" s="3"/>
      <c r="AB583" s="3"/>
      <c r="AC583" s="3"/>
      <c r="AD583" s="3"/>
      <c r="AE583" s="3"/>
      <c r="AF583" s="3"/>
      <c r="AG583" s="3"/>
      <c r="AH583" s="3"/>
      <c r="AI583" s="3"/>
      <c r="AJ583" s="3"/>
    </row>
    <row r="584">
      <c r="A584" s="3"/>
      <c r="B584" s="3"/>
      <c r="C584" s="3"/>
      <c r="D584" s="3"/>
      <c r="E584" s="3"/>
      <c r="F584" s="3"/>
      <c r="G584" s="3"/>
      <c r="H584" s="3"/>
      <c r="I584" s="3"/>
      <c r="J584" s="3"/>
      <c r="K584" s="3"/>
      <c r="L584" s="3"/>
      <c r="M584" s="3"/>
      <c r="N584" s="3"/>
      <c r="O584" s="3"/>
      <c r="P584" s="3"/>
      <c r="Q584" s="249"/>
      <c r="R584" s="3"/>
      <c r="S584" s="3"/>
      <c r="T584" s="3"/>
      <c r="U584" s="3"/>
      <c r="V584" s="3"/>
      <c r="W584" s="3"/>
      <c r="X584" s="3"/>
      <c r="Y584" s="3"/>
      <c r="Z584" s="3"/>
      <c r="AA584" s="3"/>
      <c r="AB584" s="3"/>
      <c r="AC584" s="3"/>
      <c r="AD584" s="3"/>
      <c r="AE584" s="3"/>
      <c r="AF584" s="3"/>
      <c r="AG584" s="3"/>
      <c r="AH584" s="3"/>
      <c r="AI584" s="3"/>
      <c r="AJ584" s="3"/>
    </row>
    <row r="585">
      <c r="A585" s="3"/>
      <c r="B585" s="3"/>
      <c r="C585" s="3"/>
      <c r="D585" s="3"/>
      <c r="E585" s="3"/>
      <c r="F585" s="3"/>
      <c r="G585" s="3"/>
      <c r="H585" s="3"/>
      <c r="I585" s="3"/>
      <c r="J585" s="3"/>
      <c r="K585" s="3"/>
      <c r="L585" s="3"/>
      <c r="M585" s="3"/>
      <c r="N585" s="3"/>
      <c r="O585" s="3"/>
      <c r="P585" s="3"/>
      <c r="Q585" s="249"/>
      <c r="R585" s="3"/>
      <c r="S585" s="3"/>
      <c r="T585" s="3"/>
      <c r="U585" s="3"/>
      <c r="V585" s="3"/>
      <c r="W585" s="3"/>
      <c r="X585" s="3"/>
      <c r="Y585" s="3"/>
      <c r="Z585" s="3"/>
      <c r="AA585" s="3"/>
      <c r="AB585" s="3"/>
      <c r="AC585" s="3"/>
      <c r="AD585" s="3"/>
      <c r="AE585" s="3"/>
      <c r="AF585" s="3"/>
      <c r="AG585" s="3"/>
      <c r="AH585" s="3"/>
      <c r="AI585" s="3"/>
      <c r="AJ585" s="3"/>
    </row>
    <row r="586">
      <c r="A586" s="3"/>
      <c r="B586" s="3"/>
      <c r="C586" s="3"/>
      <c r="D586" s="3"/>
      <c r="E586" s="3"/>
      <c r="F586" s="3"/>
      <c r="G586" s="3"/>
      <c r="H586" s="3"/>
      <c r="I586" s="3"/>
      <c r="J586" s="3"/>
      <c r="K586" s="3"/>
      <c r="L586" s="3"/>
      <c r="M586" s="3"/>
      <c r="N586" s="3"/>
      <c r="O586" s="3"/>
      <c r="P586" s="3"/>
      <c r="Q586" s="249"/>
      <c r="R586" s="3"/>
      <c r="S586" s="3"/>
      <c r="T586" s="3"/>
      <c r="U586" s="3"/>
      <c r="V586" s="3"/>
      <c r="W586" s="3"/>
      <c r="X586" s="3"/>
      <c r="Y586" s="3"/>
      <c r="Z586" s="3"/>
      <c r="AA586" s="3"/>
      <c r="AB586" s="3"/>
      <c r="AC586" s="3"/>
      <c r="AD586" s="3"/>
      <c r="AE586" s="3"/>
      <c r="AF586" s="3"/>
      <c r="AG586" s="3"/>
      <c r="AH586" s="3"/>
      <c r="AI586" s="3"/>
      <c r="AJ586" s="3"/>
    </row>
    <row r="587">
      <c r="A587" s="3"/>
      <c r="B587" s="3"/>
      <c r="C587" s="3"/>
      <c r="D587" s="3"/>
      <c r="E587" s="3"/>
      <c r="F587" s="3"/>
      <c r="G587" s="3"/>
      <c r="H587" s="3"/>
      <c r="I587" s="3"/>
      <c r="J587" s="3"/>
      <c r="K587" s="3"/>
      <c r="L587" s="3"/>
      <c r="M587" s="3"/>
      <c r="N587" s="3"/>
      <c r="O587" s="3"/>
      <c r="P587" s="3"/>
      <c r="Q587" s="249"/>
      <c r="R587" s="3"/>
      <c r="S587" s="3"/>
      <c r="T587" s="3"/>
      <c r="U587" s="3"/>
      <c r="V587" s="3"/>
      <c r="W587" s="3"/>
      <c r="X587" s="3"/>
      <c r="Y587" s="3"/>
      <c r="Z587" s="3"/>
      <c r="AA587" s="3"/>
      <c r="AB587" s="3"/>
      <c r="AC587" s="3"/>
      <c r="AD587" s="3"/>
      <c r="AE587" s="3"/>
      <c r="AF587" s="3"/>
      <c r="AG587" s="3"/>
      <c r="AH587" s="3"/>
      <c r="AI587" s="3"/>
      <c r="AJ587" s="3"/>
    </row>
    <row r="588">
      <c r="A588" s="3"/>
      <c r="B588" s="3"/>
      <c r="C588" s="3"/>
      <c r="D588" s="3"/>
      <c r="E588" s="3"/>
      <c r="F588" s="3"/>
      <c r="G588" s="3"/>
      <c r="H588" s="3"/>
      <c r="I588" s="3"/>
      <c r="J588" s="3"/>
      <c r="K588" s="3"/>
      <c r="L588" s="3"/>
      <c r="M588" s="3"/>
      <c r="N588" s="3"/>
      <c r="O588" s="3"/>
      <c r="P588" s="3"/>
      <c r="Q588" s="249"/>
      <c r="R588" s="3"/>
      <c r="S588" s="3"/>
      <c r="T588" s="3"/>
      <c r="U588" s="3"/>
      <c r="V588" s="3"/>
      <c r="W588" s="3"/>
      <c r="X588" s="3"/>
      <c r="Y588" s="3"/>
      <c r="Z588" s="3"/>
      <c r="AA588" s="3"/>
      <c r="AB588" s="3"/>
      <c r="AC588" s="3"/>
      <c r="AD588" s="3"/>
      <c r="AE588" s="3"/>
      <c r="AF588" s="3"/>
      <c r="AG588" s="3"/>
      <c r="AH588" s="3"/>
      <c r="AI588" s="3"/>
      <c r="AJ588" s="3"/>
    </row>
    <row r="589">
      <c r="A589" s="3"/>
      <c r="B589" s="3"/>
      <c r="C589" s="3"/>
      <c r="D589" s="3"/>
      <c r="E589" s="3"/>
      <c r="F589" s="3"/>
      <c r="G589" s="3"/>
      <c r="H589" s="3"/>
      <c r="I589" s="3"/>
      <c r="J589" s="3"/>
      <c r="K589" s="3"/>
      <c r="L589" s="3"/>
      <c r="M589" s="3"/>
      <c r="N589" s="3"/>
      <c r="O589" s="3"/>
      <c r="P589" s="3"/>
      <c r="Q589" s="249"/>
      <c r="R589" s="3"/>
      <c r="S589" s="3"/>
      <c r="T589" s="3"/>
      <c r="U589" s="3"/>
      <c r="V589" s="3"/>
      <c r="W589" s="3"/>
      <c r="X589" s="3"/>
      <c r="Y589" s="3"/>
      <c r="Z589" s="3"/>
      <c r="AA589" s="3"/>
      <c r="AB589" s="3"/>
      <c r="AC589" s="3"/>
      <c r="AD589" s="3"/>
      <c r="AE589" s="3"/>
      <c r="AF589" s="3"/>
      <c r="AG589" s="3"/>
      <c r="AH589" s="3"/>
      <c r="AI589" s="3"/>
      <c r="AJ589" s="3"/>
    </row>
    <row r="590">
      <c r="A590" s="3"/>
      <c r="B590" s="3"/>
      <c r="C590" s="3"/>
      <c r="D590" s="3"/>
      <c r="E590" s="3"/>
      <c r="F590" s="3"/>
      <c r="G590" s="3"/>
      <c r="H590" s="3"/>
      <c r="I590" s="3"/>
      <c r="J590" s="3"/>
      <c r="K590" s="3"/>
      <c r="L590" s="3"/>
      <c r="M590" s="3"/>
      <c r="N590" s="3"/>
      <c r="O590" s="3"/>
      <c r="P590" s="3"/>
      <c r="Q590" s="249"/>
      <c r="R590" s="3"/>
      <c r="S590" s="3"/>
      <c r="T590" s="3"/>
      <c r="U590" s="3"/>
      <c r="V590" s="3"/>
      <c r="W590" s="3"/>
      <c r="X590" s="3"/>
      <c r="Y590" s="3"/>
      <c r="Z590" s="3"/>
      <c r="AA590" s="3"/>
      <c r="AB590" s="3"/>
      <c r="AC590" s="3"/>
      <c r="AD590" s="3"/>
      <c r="AE590" s="3"/>
      <c r="AF590" s="3"/>
      <c r="AG590" s="3"/>
      <c r="AH590" s="3"/>
      <c r="AI590" s="3"/>
      <c r="AJ590" s="3"/>
    </row>
    <row r="591">
      <c r="A591" s="3"/>
      <c r="B591" s="3"/>
      <c r="C591" s="3"/>
      <c r="D591" s="3"/>
      <c r="E591" s="3"/>
      <c r="F591" s="3"/>
      <c r="G591" s="3"/>
      <c r="H591" s="3"/>
      <c r="I591" s="3"/>
      <c r="J591" s="3"/>
      <c r="K591" s="3"/>
      <c r="L591" s="3"/>
      <c r="M591" s="3"/>
      <c r="N591" s="3"/>
      <c r="O591" s="3"/>
      <c r="P591" s="3"/>
      <c r="Q591" s="249"/>
      <c r="R591" s="3"/>
      <c r="S591" s="3"/>
      <c r="T591" s="3"/>
      <c r="U591" s="3"/>
      <c r="V591" s="3"/>
      <c r="W591" s="3"/>
      <c r="X591" s="3"/>
      <c r="Y591" s="3"/>
      <c r="Z591" s="3"/>
      <c r="AA591" s="3"/>
      <c r="AB591" s="3"/>
      <c r="AC591" s="3"/>
      <c r="AD591" s="3"/>
      <c r="AE591" s="3"/>
      <c r="AF591" s="3"/>
      <c r="AG591" s="3"/>
      <c r="AH591" s="3"/>
      <c r="AI591" s="3"/>
      <c r="AJ591" s="3"/>
    </row>
    <row r="592">
      <c r="A592" s="3"/>
      <c r="B592" s="3"/>
      <c r="C592" s="3"/>
      <c r="D592" s="3"/>
      <c r="E592" s="3"/>
      <c r="F592" s="3"/>
      <c r="G592" s="3"/>
      <c r="H592" s="3"/>
      <c r="I592" s="3"/>
      <c r="J592" s="3"/>
      <c r="K592" s="3"/>
      <c r="L592" s="3"/>
      <c r="M592" s="3"/>
      <c r="N592" s="3"/>
      <c r="O592" s="3"/>
      <c r="P592" s="3"/>
      <c r="Q592" s="249"/>
      <c r="R592" s="3"/>
      <c r="S592" s="3"/>
      <c r="T592" s="3"/>
      <c r="U592" s="3"/>
      <c r="V592" s="3"/>
      <c r="W592" s="3"/>
      <c r="X592" s="3"/>
      <c r="Y592" s="3"/>
      <c r="Z592" s="3"/>
      <c r="AA592" s="3"/>
      <c r="AB592" s="3"/>
      <c r="AC592" s="3"/>
      <c r="AD592" s="3"/>
      <c r="AE592" s="3"/>
      <c r="AF592" s="3"/>
      <c r="AG592" s="3"/>
      <c r="AH592" s="3"/>
      <c r="AI592" s="3"/>
      <c r="AJ592" s="3"/>
    </row>
    <row r="593">
      <c r="A593" s="3"/>
      <c r="B593" s="3"/>
      <c r="C593" s="3"/>
      <c r="D593" s="3"/>
      <c r="E593" s="3"/>
      <c r="F593" s="3"/>
      <c r="G593" s="3"/>
      <c r="H593" s="3"/>
      <c r="I593" s="3"/>
      <c r="J593" s="3"/>
      <c r="K593" s="3"/>
      <c r="L593" s="3"/>
      <c r="M593" s="3"/>
      <c r="N593" s="3"/>
      <c r="O593" s="3"/>
      <c r="P593" s="3"/>
      <c r="Q593" s="249"/>
      <c r="R593" s="3"/>
      <c r="S593" s="3"/>
      <c r="T593" s="3"/>
      <c r="U593" s="3"/>
      <c r="V593" s="3"/>
      <c r="W593" s="3"/>
      <c r="X593" s="3"/>
      <c r="Y593" s="3"/>
      <c r="Z593" s="3"/>
      <c r="AA593" s="3"/>
      <c r="AB593" s="3"/>
      <c r="AC593" s="3"/>
      <c r="AD593" s="3"/>
      <c r="AE593" s="3"/>
      <c r="AF593" s="3"/>
      <c r="AG593" s="3"/>
      <c r="AH593" s="3"/>
      <c r="AI593" s="3"/>
      <c r="AJ593" s="3"/>
    </row>
    <row r="594">
      <c r="A594" s="3"/>
      <c r="B594" s="3"/>
      <c r="C594" s="3"/>
      <c r="D594" s="3"/>
      <c r="E594" s="3"/>
      <c r="F594" s="3"/>
      <c r="G594" s="3"/>
      <c r="H594" s="3"/>
      <c r="I594" s="3"/>
      <c r="J594" s="3"/>
      <c r="K594" s="3"/>
      <c r="L594" s="3"/>
      <c r="M594" s="3"/>
      <c r="N594" s="3"/>
      <c r="O594" s="3"/>
      <c r="P594" s="3"/>
      <c r="Q594" s="249"/>
      <c r="R594" s="3"/>
      <c r="S594" s="3"/>
      <c r="T594" s="3"/>
      <c r="U594" s="3"/>
      <c r="V594" s="3"/>
      <c r="W594" s="3"/>
      <c r="X594" s="3"/>
      <c r="Y594" s="3"/>
      <c r="Z594" s="3"/>
      <c r="AA594" s="3"/>
      <c r="AB594" s="3"/>
      <c r="AC594" s="3"/>
      <c r="AD594" s="3"/>
      <c r="AE594" s="3"/>
      <c r="AF594" s="3"/>
      <c r="AG594" s="3"/>
      <c r="AH594" s="3"/>
      <c r="AI594" s="3"/>
      <c r="AJ594" s="3"/>
    </row>
    <row r="595">
      <c r="A595" s="3"/>
      <c r="B595" s="3"/>
      <c r="C595" s="3"/>
      <c r="D595" s="3"/>
      <c r="E595" s="3"/>
      <c r="F595" s="3"/>
      <c r="G595" s="3"/>
      <c r="H595" s="3"/>
      <c r="I595" s="3"/>
      <c r="J595" s="3"/>
      <c r="K595" s="3"/>
      <c r="L595" s="3"/>
      <c r="M595" s="3"/>
      <c r="N595" s="3"/>
      <c r="O595" s="3"/>
      <c r="P595" s="3"/>
      <c r="Q595" s="249"/>
      <c r="R595" s="3"/>
      <c r="S595" s="3"/>
      <c r="T595" s="3"/>
      <c r="U595" s="3"/>
      <c r="V595" s="3"/>
      <c r="W595" s="3"/>
      <c r="X595" s="3"/>
      <c r="Y595" s="3"/>
      <c r="Z595" s="3"/>
      <c r="AA595" s="3"/>
      <c r="AB595" s="3"/>
      <c r="AC595" s="3"/>
      <c r="AD595" s="3"/>
      <c r="AE595" s="3"/>
      <c r="AF595" s="3"/>
      <c r="AG595" s="3"/>
      <c r="AH595" s="3"/>
      <c r="AI595" s="3"/>
      <c r="AJ595" s="3"/>
    </row>
    <row r="596">
      <c r="A596" s="3"/>
      <c r="B596" s="3"/>
      <c r="C596" s="3"/>
      <c r="D596" s="3"/>
      <c r="E596" s="3"/>
      <c r="F596" s="3"/>
      <c r="G596" s="3"/>
      <c r="H596" s="3"/>
      <c r="I596" s="3"/>
      <c r="J596" s="3"/>
      <c r="K596" s="3"/>
      <c r="L596" s="3"/>
      <c r="M596" s="3"/>
      <c r="N596" s="3"/>
      <c r="O596" s="3"/>
      <c r="P596" s="3"/>
      <c r="Q596" s="249"/>
      <c r="R596" s="3"/>
      <c r="S596" s="3"/>
      <c r="T596" s="3"/>
      <c r="U596" s="3"/>
      <c r="V596" s="3"/>
      <c r="W596" s="3"/>
      <c r="X596" s="3"/>
      <c r="Y596" s="3"/>
      <c r="Z596" s="3"/>
      <c r="AA596" s="3"/>
      <c r="AB596" s="3"/>
      <c r="AC596" s="3"/>
      <c r="AD596" s="3"/>
      <c r="AE596" s="3"/>
      <c r="AF596" s="3"/>
      <c r="AG596" s="3"/>
      <c r="AH596" s="3"/>
      <c r="AI596" s="3"/>
      <c r="AJ596" s="3"/>
    </row>
    <row r="597">
      <c r="A597" s="3"/>
      <c r="B597" s="3"/>
      <c r="C597" s="3"/>
      <c r="D597" s="3"/>
      <c r="E597" s="3"/>
      <c r="F597" s="3"/>
      <c r="G597" s="3"/>
      <c r="H597" s="3"/>
      <c r="I597" s="3"/>
      <c r="J597" s="3"/>
      <c r="K597" s="3"/>
      <c r="L597" s="3"/>
      <c r="M597" s="3"/>
      <c r="N597" s="3"/>
      <c r="O597" s="3"/>
      <c r="P597" s="3"/>
      <c r="Q597" s="249"/>
      <c r="R597" s="3"/>
      <c r="S597" s="3"/>
      <c r="T597" s="3"/>
      <c r="U597" s="3"/>
      <c r="V597" s="3"/>
      <c r="W597" s="3"/>
      <c r="X597" s="3"/>
      <c r="Y597" s="3"/>
      <c r="Z597" s="3"/>
      <c r="AA597" s="3"/>
      <c r="AB597" s="3"/>
      <c r="AC597" s="3"/>
      <c r="AD597" s="3"/>
      <c r="AE597" s="3"/>
      <c r="AF597" s="3"/>
      <c r="AG597" s="3"/>
      <c r="AH597" s="3"/>
      <c r="AI597" s="3"/>
      <c r="AJ597" s="3"/>
    </row>
    <row r="598">
      <c r="A598" s="3"/>
      <c r="B598" s="3"/>
      <c r="C598" s="3"/>
      <c r="D598" s="3"/>
      <c r="E598" s="3"/>
      <c r="F598" s="3"/>
      <c r="G598" s="3"/>
      <c r="H598" s="3"/>
      <c r="I598" s="3"/>
      <c r="J598" s="3"/>
      <c r="K598" s="3"/>
      <c r="L598" s="3"/>
      <c r="M598" s="3"/>
      <c r="N598" s="3"/>
      <c r="O598" s="3"/>
      <c r="P598" s="3"/>
      <c r="Q598" s="249"/>
      <c r="R598" s="3"/>
      <c r="S598" s="3"/>
      <c r="T598" s="3"/>
      <c r="U598" s="3"/>
      <c r="V598" s="3"/>
      <c r="W598" s="3"/>
      <c r="X598" s="3"/>
      <c r="Y598" s="3"/>
      <c r="Z598" s="3"/>
      <c r="AA598" s="3"/>
      <c r="AB598" s="3"/>
      <c r="AC598" s="3"/>
      <c r="AD598" s="3"/>
      <c r="AE598" s="3"/>
      <c r="AF598" s="3"/>
      <c r="AG598" s="3"/>
      <c r="AH598" s="3"/>
      <c r="AI598" s="3"/>
      <c r="AJ598" s="3"/>
    </row>
    <row r="599">
      <c r="A599" s="3"/>
      <c r="B599" s="3"/>
      <c r="C599" s="3"/>
      <c r="D599" s="3"/>
      <c r="E599" s="3"/>
      <c r="F599" s="3"/>
      <c r="G599" s="3"/>
      <c r="H599" s="3"/>
      <c r="I599" s="3"/>
      <c r="J599" s="3"/>
      <c r="K599" s="3"/>
      <c r="L599" s="3"/>
      <c r="M599" s="3"/>
      <c r="N599" s="3"/>
      <c r="O599" s="3"/>
      <c r="P599" s="3"/>
      <c r="Q599" s="249"/>
      <c r="R599" s="3"/>
      <c r="S599" s="3"/>
      <c r="T599" s="3"/>
      <c r="U599" s="3"/>
      <c r="V599" s="3"/>
      <c r="W599" s="3"/>
      <c r="X599" s="3"/>
      <c r="Y599" s="3"/>
      <c r="Z599" s="3"/>
      <c r="AA599" s="3"/>
      <c r="AB599" s="3"/>
      <c r="AC599" s="3"/>
      <c r="AD599" s="3"/>
      <c r="AE599" s="3"/>
      <c r="AF599" s="3"/>
      <c r="AG599" s="3"/>
      <c r="AH599" s="3"/>
      <c r="AI599" s="3"/>
      <c r="AJ599" s="3"/>
    </row>
    <row r="600">
      <c r="A600" s="3"/>
      <c r="B600" s="3"/>
      <c r="C600" s="3"/>
      <c r="D600" s="3"/>
      <c r="E600" s="3"/>
      <c r="F600" s="3"/>
      <c r="G600" s="3"/>
      <c r="H600" s="3"/>
      <c r="I600" s="3"/>
      <c r="J600" s="3"/>
      <c r="K600" s="3"/>
      <c r="L600" s="3"/>
      <c r="M600" s="3"/>
      <c r="N600" s="3"/>
      <c r="O600" s="3"/>
      <c r="P600" s="3"/>
      <c r="Q600" s="249"/>
      <c r="R600" s="3"/>
      <c r="S600" s="3"/>
      <c r="T600" s="3"/>
      <c r="U600" s="3"/>
      <c r="V600" s="3"/>
      <c r="W600" s="3"/>
      <c r="X600" s="3"/>
      <c r="Y600" s="3"/>
      <c r="Z600" s="3"/>
      <c r="AA600" s="3"/>
      <c r="AB600" s="3"/>
      <c r="AC600" s="3"/>
      <c r="AD600" s="3"/>
      <c r="AE600" s="3"/>
      <c r="AF600" s="3"/>
      <c r="AG600" s="3"/>
      <c r="AH600" s="3"/>
      <c r="AI600" s="3"/>
      <c r="AJ600" s="3"/>
    </row>
    <row r="601">
      <c r="A601" s="3"/>
      <c r="B601" s="3"/>
      <c r="C601" s="3"/>
      <c r="D601" s="3"/>
      <c r="E601" s="3"/>
      <c r="F601" s="3"/>
      <c r="G601" s="3"/>
      <c r="H601" s="3"/>
      <c r="I601" s="3"/>
      <c r="J601" s="3"/>
      <c r="K601" s="3"/>
      <c r="L601" s="3"/>
      <c r="M601" s="3"/>
      <c r="N601" s="3"/>
      <c r="O601" s="3"/>
      <c r="P601" s="3"/>
      <c r="Q601" s="249"/>
      <c r="R601" s="3"/>
      <c r="S601" s="3"/>
      <c r="T601" s="3"/>
      <c r="U601" s="3"/>
      <c r="V601" s="3"/>
      <c r="W601" s="3"/>
      <c r="X601" s="3"/>
      <c r="Y601" s="3"/>
      <c r="Z601" s="3"/>
      <c r="AA601" s="3"/>
      <c r="AB601" s="3"/>
      <c r="AC601" s="3"/>
      <c r="AD601" s="3"/>
      <c r="AE601" s="3"/>
      <c r="AF601" s="3"/>
      <c r="AG601" s="3"/>
      <c r="AH601" s="3"/>
      <c r="AI601" s="3"/>
      <c r="AJ601" s="3"/>
    </row>
    <row r="602">
      <c r="A602" s="3"/>
      <c r="B602" s="3"/>
      <c r="C602" s="3"/>
      <c r="D602" s="3"/>
      <c r="E602" s="3"/>
      <c r="F602" s="3"/>
      <c r="G602" s="3"/>
      <c r="H602" s="3"/>
      <c r="I602" s="3"/>
      <c r="J602" s="3"/>
      <c r="K602" s="3"/>
      <c r="L602" s="3"/>
      <c r="M602" s="3"/>
      <c r="N602" s="3"/>
      <c r="O602" s="3"/>
      <c r="P602" s="3"/>
      <c r="Q602" s="249"/>
      <c r="R602" s="3"/>
      <c r="S602" s="3"/>
      <c r="T602" s="3"/>
      <c r="U602" s="3"/>
      <c r="V602" s="3"/>
      <c r="W602" s="3"/>
      <c r="X602" s="3"/>
      <c r="Y602" s="3"/>
      <c r="Z602" s="3"/>
      <c r="AA602" s="3"/>
      <c r="AB602" s="3"/>
      <c r="AC602" s="3"/>
      <c r="AD602" s="3"/>
      <c r="AE602" s="3"/>
      <c r="AF602" s="3"/>
      <c r="AG602" s="3"/>
      <c r="AH602" s="3"/>
      <c r="AI602" s="3"/>
      <c r="AJ602" s="3"/>
    </row>
    <row r="603">
      <c r="A603" s="3"/>
      <c r="B603" s="3"/>
      <c r="C603" s="3"/>
      <c r="D603" s="3"/>
      <c r="E603" s="3"/>
      <c r="F603" s="3"/>
      <c r="G603" s="3"/>
      <c r="H603" s="3"/>
      <c r="I603" s="3"/>
      <c r="J603" s="3"/>
      <c r="K603" s="3"/>
      <c r="L603" s="3"/>
      <c r="M603" s="3"/>
      <c r="N603" s="3"/>
      <c r="O603" s="3"/>
      <c r="P603" s="3"/>
      <c r="Q603" s="249"/>
      <c r="R603" s="3"/>
      <c r="S603" s="3"/>
      <c r="T603" s="3"/>
      <c r="U603" s="3"/>
      <c r="V603" s="3"/>
      <c r="W603" s="3"/>
      <c r="X603" s="3"/>
      <c r="Y603" s="3"/>
      <c r="Z603" s="3"/>
      <c r="AA603" s="3"/>
      <c r="AB603" s="3"/>
      <c r="AC603" s="3"/>
      <c r="AD603" s="3"/>
      <c r="AE603" s="3"/>
      <c r="AF603" s="3"/>
      <c r="AG603" s="3"/>
      <c r="AH603" s="3"/>
      <c r="AI603" s="3"/>
      <c r="AJ603" s="3"/>
    </row>
    <row r="604">
      <c r="A604" s="3"/>
      <c r="B604" s="3"/>
      <c r="C604" s="3"/>
      <c r="D604" s="3"/>
      <c r="E604" s="3"/>
      <c r="F604" s="3"/>
      <c r="G604" s="3"/>
      <c r="H604" s="3"/>
      <c r="I604" s="3"/>
      <c r="J604" s="3"/>
      <c r="K604" s="3"/>
      <c r="L604" s="3"/>
      <c r="M604" s="3"/>
      <c r="N604" s="3"/>
      <c r="O604" s="3"/>
      <c r="P604" s="3"/>
      <c r="Q604" s="249"/>
      <c r="R604" s="3"/>
      <c r="S604" s="3"/>
      <c r="T604" s="3"/>
      <c r="U604" s="3"/>
      <c r="V604" s="3"/>
      <c r="W604" s="3"/>
      <c r="X604" s="3"/>
      <c r="Y604" s="3"/>
      <c r="Z604" s="3"/>
      <c r="AA604" s="3"/>
      <c r="AB604" s="3"/>
      <c r="AC604" s="3"/>
      <c r="AD604" s="3"/>
      <c r="AE604" s="3"/>
      <c r="AF604" s="3"/>
      <c r="AG604" s="3"/>
      <c r="AH604" s="3"/>
      <c r="AI604" s="3"/>
      <c r="AJ604" s="3"/>
    </row>
    <row r="605">
      <c r="A605" s="3"/>
      <c r="B605" s="3"/>
      <c r="C605" s="3"/>
      <c r="D605" s="3"/>
      <c r="E605" s="3"/>
      <c r="F605" s="3"/>
      <c r="G605" s="3"/>
      <c r="H605" s="3"/>
      <c r="I605" s="3"/>
      <c r="J605" s="3"/>
      <c r="K605" s="3"/>
      <c r="L605" s="3"/>
      <c r="M605" s="3"/>
      <c r="N605" s="3"/>
      <c r="O605" s="3"/>
      <c r="P605" s="3"/>
      <c r="Q605" s="249"/>
      <c r="R605" s="3"/>
      <c r="S605" s="3"/>
      <c r="T605" s="3"/>
      <c r="U605" s="3"/>
      <c r="V605" s="3"/>
      <c r="W605" s="3"/>
      <c r="X605" s="3"/>
      <c r="Y605" s="3"/>
      <c r="Z605" s="3"/>
      <c r="AA605" s="3"/>
      <c r="AB605" s="3"/>
      <c r="AC605" s="3"/>
      <c r="AD605" s="3"/>
      <c r="AE605" s="3"/>
      <c r="AF605" s="3"/>
      <c r="AG605" s="3"/>
      <c r="AH605" s="3"/>
      <c r="AI605" s="3"/>
      <c r="AJ605" s="3"/>
    </row>
    <row r="606">
      <c r="A606" s="3"/>
      <c r="B606" s="3"/>
      <c r="C606" s="3"/>
      <c r="D606" s="3"/>
      <c r="E606" s="3"/>
      <c r="F606" s="3"/>
      <c r="G606" s="3"/>
      <c r="H606" s="3"/>
      <c r="I606" s="3"/>
      <c r="J606" s="3"/>
      <c r="K606" s="3"/>
      <c r="L606" s="3"/>
      <c r="M606" s="3"/>
      <c r="N606" s="3"/>
      <c r="O606" s="3"/>
      <c r="P606" s="3"/>
      <c r="Q606" s="249"/>
      <c r="R606" s="3"/>
      <c r="S606" s="3"/>
      <c r="T606" s="3"/>
      <c r="U606" s="3"/>
      <c r="V606" s="3"/>
      <c r="W606" s="3"/>
      <c r="X606" s="3"/>
      <c r="Y606" s="3"/>
      <c r="Z606" s="3"/>
      <c r="AA606" s="3"/>
      <c r="AB606" s="3"/>
      <c r="AC606" s="3"/>
      <c r="AD606" s="3"/>
      <c r="AE606" s="3"/>
      <c r="AF606" s="3"/>
      <c r="AG606" s="3"/>
      <c r="AH606" s="3"/>
      <c r="AI606" s="3"/>
      <c r="AJ606" s="3"/>
    </row>
    <row r="607">
      <c r="A607" s="3"/>
      <c r="B607" s="3"/>
      <c r="C607" s="3"/>
      <c r="D607" s="3"/>
      <c r="E607" s="3"/>
      <c r="F607" s="3"/>
      <c r="G607" s="3"/>
      <c r="H607" s="3"/>
      <c r="I607" s="3"/>
      <c r="J607" s="3"/>
      <c r="K607" s="3"/>
      <c r="L607" s="3"/>
      <c r="M607" s="3"/>
      <c r="N607" s="3"/>
      <c r="O607" s="3"/>
      <c r="P607" s="3"/>
      <c r="Q607" s="249"/>
      <c r="R607" s="3"/>
      <c r="S607" s="3"/>
      <c r="T607" s="3"/>
      <c r="U607" s="3"/>
      <c r="V607" s="3"/>
      <c r="W607" s="3"/>
      <c r="X607" s="3"/>
      <c r="Y607" s="3"/>
      <c r="Z607" s="3"/>
      <c r="AA607" s="3"/>
      <c r="AB607" s="3"/>
      <c r="AC607" s="3"/>
      <c r="AD607" s="3"/>
      <c r="AE607" s="3"/>
      <c r="AF607" s="3"/>
      <c r="AG607" s="3"/>
      <c r="AH607" s="3"/>
      <c r="AI607" s="3"/>
      <c r="AJ607" s="3"/>
    </row>
    <row r="608">
      <c r="A608" s="3"/>
      <c r="B608" s="3"/>
      <c r="C608" s="3"/>
      <c r="D608" s="3"/>
      <c r="E608" s="3"/>
      <c r="F608" s="3"/>
      <c r="G608" s="3"/>
      <c r="H608" s="3"/>
      <c r="I608" s="3"/>
      <c r="J608" s="3"/>
      <c r="K608" s="3"/>
      <c r="L608" s="3"/>
      <c r="M608" s="3"/>
      <c r="N608" s="3"/>
      <c r="O608" s="3"/>
      <c r="P608" s="3"/>
      <c r="Q608" s="249"/>
      <c r="R608" s="3"/>
      <c r="S608" s="3"/>
      <c r="T608" s="3"/>
      <c r="U608" s="3"/>
      <c r="V608" s="3"/>
      <c r="W608" s="3"/>
      <c r="X608" s="3"/>
      <c r="Y608" s="3"/>
      <c r="Z608" s="3"/>
      <c r="AA608" s="3"/>
      <c r="AB608" s="3"/>
      <c r="AC608" s="3"/>
      <c r="AD608" s="3"/>
      <c r="AE608" s="3"/>
      <c r="AF608" s="3"/>
      <c r="AG608" s="3"/>
      <c r="AH608" s="3"/>
      <c r="AI608" s="3"/>
      <c r="AJ608" s="3"/>
    </row>
    <row r="609">
      <c r="A609" s="3"/>
      <c r="B609" s="3"/>
      <c r="C609" s="3"/>
      <c r="D609" s="3"/>
      <c r="E609" s="3"/>
      <c r="F609" s="3"/>
      <c r="G609" s="3"/>
      <c r="H609" s="3"/>
      <c r="I609" s="3"/>
      <c r="J609" s="3"/>
      <c r="K609" s="3"/>
      <c r="L609" s="3"/>
      <c r="M609" s="3"/>
      <c r="N609" s="3"/>
      <c r="O609" s="3"/>
      <c r="P609" s="3"/>
      <c r="Q609" s="249"/>
      <c r="R609" s="3"/>
      <c r="S609" s="3"/>
      <c r="T609" s="3"/>
      <c r="U609" s="3"/>
      <c r="V609" s="3"/>
      <c r="W609" s="3"/>
      <c r="X609" s="3"/>
      <c r="Y609" s="3"/>
      <c r="Z609" s="3"/>
      <c r="AA609" s="3"/>
      <c r="AB609" s="3"/>
      <c r="AC609" s="3"/>
      <c r="AD609" s="3"/>
      <c r="AE609" s="3"/>
      <c r="AF609" s="3"/>
      <c r="AG609" s="3"/>
      <c r="AH609" s="3"/>
      <c r="AI609" s="3"/>
      <c r="AJ609" s="3"/>
    </row>
    <row r="610">
      <c r="A610" s="3"/>
      <c r="B610" s="3"/>
      <c r="C610" s="3"/>
      <c r="D610" s="3"/>
      <c r="E610" s="3"/>
      <c r="F610" s="3"/>
      <c r="G610" s="3"/>
      <c r="H610" s="3"/>
      <c r="I610" s="3"/>
      <c r="J610" s="3"/>
      <c r="K610" s="3"/>
      <c r="L610" s="3"/>
      <c r="M610" s="3"/>
      <c r="N610" s="3"/>
      <c r="O610" s="3"/>
      <c r="P610" s="3"/>
      <c r="Q610" s="249"/>
      <c r="R610" s="3"/>
      <c r="S610" s="3"/>
      <c r="T610" s="3"/>
      <c r="U610" s="3"/>
      <c r="V610" s="3"/>
      <c r="W610" s="3"/>
      <c r="X610" s="3"/>
      <c r="Y610" s="3"/>
      <c r="Z610" s="3"/>
      <c r="AA610" s="3"/>
      <c r="AB610" s="3"/>
      <c r="AC610" s="3"/>
      <c r="AD610" s="3"/>
      <c r="AE610" s="3"/>
      <c r="AF610" s="3"/>
      <c r="AG610" s="3"/>
      <c r="AH610" s="3"/>
      <c r="AI610" s="3"/>
      <c r="AJ610" s="3"/>
    </row>
    <row r="611">
      <c r="A611" s="3"/>
      <c r="B611" s="3"/>
      <c r="C611" s="3"/>
      <c r="D611" s="3"/>
      <c r="E611" s="3"/>
      <c r="F611" s="3"/>
      <c r="G611" s="3"/>
      <c r="H611" s="3"/>
      <c r="I611" s="3"/>
      <c r="J611" s="3"/>
      <c r="K611" s="3"/>
      <c r="L611" s="3"/>
      <c r="M611" s="3"/>
      <c r="N611" s="3"/>
      <c r="O611" s="3"/>
      <c r="P611" s="3"/>
      <c r="Q611" s="249"/>
      <c r="R611" s="3"/>
      <c r="S611" s="3"/>
      <c r="T611" s="3"/>
      <c r="U611" s="3"/>
      <c r="V611" s="3"/>
      <c r="W611" s="3"/>
      <c r="X611" s="3"/>
      <c r="Y611" s="3"/>
      <c r="Z611" s="3"/>
      <c r="AA611" s="3"/>
      <c r="AB611" s="3"/>
      <c r="AC611" s="3"/>
      <c r="AD611" s="3"/>
      <c r="AE611" s="3"/>
      <c r="AF611" s="3"/>
      <c r="AG611" s="3"/>
      <c r="AH611" s="3"/>
      <c r="AI611" s="3"/>
      <c r="AJ611" s="3"/>
    </row>
    <row r="612">
      <c r="A612" s="3"/>
      <c r="B612" s="3"/>
      <c r="C612" s="3"/>
      <c r="D612" s="3"/>
      <c r="E612" s="3"/>
      <c r="F612" s="3"/>
      <c r="G612" s="3"/>
      <c r="H612" s="3"/>
      <c r="I612" s="3"/>
      <c r="J612" s="3"/>
      <c r="K612" s="3"/>
      <c r="L612" s="3"/>
      <c r="M612" s="3"/>
      <c r="N612" s="3"/>
      <c r="O612" s="3"/>
      <c r="P612" s="3"/>
      <c r="Q612" s="249"/>
      <c r="R612" s="3"/>
      <c r="S612" s="3"/>
      <c r="T612" s="3"/>
      <c r="U612" s="3"/>
      <c r="V612" s="3"/>
      <c r="W612" s="3"/>
      <c r="X612" s="3"/>
      <c r="Y612" s="3"/>
      <c r="Z612" s="3"/>
      <c r="AA612" s="3"/>
      <c r="AB612" s="3"/>
      <c r="AC612" s="3"/>
      <c r="AD612" s="3"/>
      <c r="AE612" s="3"/>
      <c r="AF612" s="3"/>
      <c r="AG612" s="3"/>
      <c r="AH612" s="3"/>
      <c r="AI612" s="3"/>
      <c r="AJ612" s="3"/>
    </row>
    <row r="613">
      <c r="A613" s="3"/>
      <c r="B613" s="3"/>
      <c r="C613" s="3"/>
      <c r="D613" s="3"/>
      <c r="E613" s="3"/>
      <c r="F613" s="3"/>
      <c r="G613" s="3"/>
      <c r="H613" s="3"/>
      <c r="I613" s="3"/>
      <c r="J613" s="3"/>
      <c r="K613" s="3"/>
      <c r="L613" s="3"/>
      <c r="M613" s="3"/>
      <c r="N613" s="3"/>
      <c r="O613" s="3"/>
      <c r="P613" s="3"/>
      <c r="Q613" s="249"/>
      <c r="R613" s="3"/>
      <c r="S613" s="3"/>
      <c r="T613" s="3"/>
      <c r="U613" s="3"/>
      <c r="V613" s="3"/>
      <c r="W613" s="3"/>
      <c r="X613" s="3"/>
      <c r="Y613" s="3"/>
      <c r="Z613" s="3"/>
      <c r="AA613" s="3"/>
      <c r="AB613" s="3"/>
      <c r="AC613" s="3"/>
      <c r="AD613" s="3"/>
      <c r="AE613" s="3"/>
      <c r="AF613" s="3"/>
      <c r="AG613" s="3"/>
      <c r="AH613" s="3"/>
      <c r="AI613" s="3"/>
      <c r="AJ613" s="3"/>
    </row>
    <row r="614">
      <c r="A614" s="3"/>
      <c r="B614" s="3"/>
      <c r="C614" s="3"/>
      <c r="D614" s="3"/>
      <c r="E614" s="3"/>
      <c r="F614" s="3"/>
      <c r="G614" s="3"/>
      <c r="H614" s="3"/>
      <c r="I614" s="3"/>
      <c r="J614" s="3"/>
      <c r="K614" s="3"/>
      <c r="L614" s="3"/>
      <c r="M614" s="3"/>
      <c r="N614" s="3"/>
      <c r="O614" s="3"/>
      <c r="P614" s="3"/>
      <c r="Q614" s="249"/>
      <c r="R614" s="3"/>
      <c r="S614" s="3"/>
      <c r="T614" s="3"/>
      <c r="U614" s="3"/>
      <c r="V614" s="3"/>
      <c r="W614" s="3"/>
      <c r="X614" s="3"/>
      <c r="Y614" s="3"/>
      <c r="Z614" s="3"/>
      <c r="AA614" s="3"/>
      <c r="AB614" s="3"/>
      <c r="AC614" s="3"/>
      <c r="AD614" s="3"/>
      <c r="AE614" s="3"/>
      <c r="AF614" s="3"/>
      <c r="AG614" s="3"/>
      <c r="AH614" s="3"/>
      <c r="AI614" s="3"/>
      <c r="AJ614" s="3"/>
    </row>
    <row r="615">
      <c r="A615" s="3"/>
      <c r="B615" s="3"/>
      <c r="C615" s="3"/>
      <c r="D615" s="3"/>
      <c r="E615" s="3"/>
      <c r="F615" s="3"/>
      <c r="G615" s="3"/>
      <c r="H615" s="3"/>
      <c r="I615" s="3"/>
      <c r="J615" s="3"/>
      <c r="K615" s="3"/>
      <c r="L615" s="3"/>
      <c r="M615" s="3"/>
      <c r="N615" s="3"/>
      <c r="O615" s="3"/>
      <c r="P615" s="3"/>
      <c r="Q615" s="249"/>
      <c r="R615" s="3"/>
      <c r="S615" s="3"/>
      <c r="T615" s="3"/>
      <c r="U615" s="3"/>
      <c r="V615" s="3"/>
      <c r="W615" s="3"/>
      <c r="X615" s="3"/>
      <c r="Y615" s="3"/>
      <c r="Z615" s="3"/>
      <c r="AA615" s="3"/>
      <c r="AB615" s="3"/>
      <c r="AC615" s="3"/>
      <c r="AD615" s="3"/>
      <c r="AE615" s="3"/>
      <c r="AF615" s="3"/>
      <c r="AG615" s="3"/>
      <c r="AH615" s="3"/>
      <c r="AI615" s="3"/>
      <c r="AJ615" s="3"/>
    </row>
    <row r="616">
      <c r="A616" s="3"/>
      <c r="B616" s="3"/>
      <c r="C616" s="3"/>
      <c r="D616" s="3"/>
      <c r="E616" s="3"/>
      <c r="F616" s="3"/>
      <c r="G616" s="3"/>
      <c r="H616" s="3"/>
      <c r="I616" s="3"/>
      <c r="J616" s="3"/>
      <c r="K616" s="3"/>
      <c r="L616" s="3"/>
      <c r="M616" s="3"/>
      <c r="N616" s="3"/>
      <c r="O616" s="3"/>
      <c r="P616" s="3"/>
      <c r="Q616" s="249"/>
      <c r="R616" s="3"/>
      <c r="S616" s="3"/>
      <c r="T616" s="3"/>
      <c r="U616" s="3"/>
      <c r="V616" s="3"/>
      <c r="W616" s="3"/>
      <c r="X616" s="3"/>
      <c r="Y616" s="3"/>
      <c r="Z616" s="3"/>
      <c r="AA616" s="3"/>
      <c r="AB616" s="3"/>
      <c r="AC616" s="3"/>
      <c r="AD616" s="3"/>
      <c r="AE616" s="3"/>
      <c r="AF616" s="3"/>
      <c r="AG616" s="3"/>
      <c r="AH616" s="3"/>
      <c r="AI616" s="3"/>
      <c r="AJ616" s="3"/>
    </row>
    <row r="617">
      <c r="A617" s="3"/>
      <c r="B617" s="3"/>
      <c r="C617" s="3"/>
      <c r="D617" s="3"/>
      <c r="E617" s="3"/>
      <c r="F617" s="3"/>
      <c r="G617" s="3"/>
      <c r="H617" s="3"/>
      <c r="I617" s="3"/>
      <c r="J617" s="3"/>
      <c r="K617" s="3"/>
      <c r="L617" s="3"/>
      <c r="M617" s="3"/>
      <c r="N617" s="3"/>
      <c r="O617" s="3"/>
      <c r="P617" s="3"/>
      <c r="Q617" s="249"/>
      <c r="R617" s="3"/>
      <c r="S617" s="3"/>
      <c r="T617" s="3"/>
      <c r="U617" s="3"/>
      <c r="V617" s="3"/>
      <c r="W617" s="3"/>
      <c r="X617" s="3"/>
      <c r="Y617" s="3"/>
      <c r="Z617" s="3"/>
      <c r="AA617" s="3"/>
      <c r="AB617" s="3"/>
      <c r="AC617" s="3"/>
      <c r="AD617" s="3"/>
      <c r="AE617" s="3"/>
      <c r="AF617" s="3"/>
      <c r="AG617" s="3"/>
      <c r="AH617" s="3"/>
      <c r="AI617" s="3"/>
      <c r="AJ617" s="3"/>
    </row>
    <row r="618">
      <c r="A618" s="3"/>
      <c r="B618" s="3"/>
      <c r="C618" s="3"/>
      <c r="D618" s="3"/>
      <c r="E618" s="3"/>
      <c r="F618" s="3"/>
      <c r="G618" s="3"/>
      <c r="H618" s="3"/>
      <c r="I618" s="3"/>
      <c r="J618" s="3"/>
      <c r="K618" s="3"/>
      <c r="L618" s="3"/>
      <c r="M618" s="3"/>
      <c r="N618" s="3"/>
      <c r="O618" s="3"/>
      <c r="P618" s="3"/>
      <c r="Q618" s="249"/>
      <c r="R618" s="3"/>
      <c r="S618" s="3"/>
      <c r="T618" s="3"/>
      <c r="U618" s="3"/>
      <c r="V618" s="3"/>
      <c r="W618" s="3"/>
      <c r="X618" s="3"/>
      <c r="Y618" s="3"/>
      <c r="Z618" s="3"/>
      <c r="AA618" s="3"/>
      <c r="AB618" s="3"/>
      <c r="AC618" s="3"/>
      <c r="AD618" s="3"/>
      <c r="AE618" s="3"/>
      <c r="AF618" s="3"/>
      <c r="AG618" s="3"/>
      <c r="AH618" s="3"/>
      <c r="AI618" s="3"/>
      <c r="AJ618" s="3"/>
    </row>
    <row r="619">
      <c r="A619" s="3"/>
      <c r="B619" s="3"/>
      <c r="C619" s="3"/>
      <c r="D619" s="3"/>
      <c r="E619" s="3"/>
      <c r="F619" s="3"/>
      <c r="G619" s="3"/>
      <c r="H619" s="3"/>
      <c r="I619" s="3"/>
      <c r="J619" s="3"/>
      <c r="K619" s="3"/>
      <c r="L619" s="3"/>
      <c r="M619" s="3"/>
      <c r="N619" s="3"/>
      <c r="O619" s="3"/>
      <c r="P619" s="3"/>
      <c r="Q619" s="249"/>
      <c r="R619" s="3"/>
      <c r="S619" s="3"/>
      <c r="T619" s="3"/>
      <c r="U619" s="3"/>
      <c r="V619" s="3"/>
      <c r="W619" s="3"/>
      <c r="X619" s="3"/>
      <c r="Y619" s="3"/>
      <c r="Z619" s="3"/>
      <c r="AA619" s="3"/>
      <c r="AB619" s="3"/>
      <c r="AC619" s="3"/>
      <c r="AD619" s="3"/>
      <c r="AE619" s="3"/>
      <c r="AF619" s="3"/>
      <c r="AG619" s="3"/>
      <c r="AH619" s="3"/>
      <c r="AI619" s="3"/>
      <c r="AJ619" s="3"/>
    </row>
    <row r="620">
      <c r="A620" s="3"/>
      <c r="B620" s="3"/>
      <c r="C620" s="3"/>
      <c r="D620" s="3"/>
      <c r="E620" s="3"/>
      <c r="F620" s="3"/>
      <c r="G620" s="3"/>
      <c r="H620" s="3"/>
      <c r="I620" s="3"/>
      <c r="J620" s="3"/>
      <c r="K620" s="3"/>
      <c r="L620" s="3"/>
      <c r="M620" s="3"/>
      <c r="N620" s="3"/>
      <c r="O620" s="3"/>
      <c r="P620" s="3"/>
      <c r="Q620" s="249"/>
      <c r="R620" s="3"/>
      <c r="S620" s="3"/>
      <c r="T620" s="3"/>
      <c r="U620" s="3"/>
      <c r="V620" s="3"/>
      <c r="W620" s="3"/>
      <c r="X620" s="3"/>
      <c r="Y620" s="3"/>
      <c r="Z620" s="3"/>
      <c r="AA620" s="3"/>
      <c r="AB620" s="3"/>
      <c r="AC620" s="3"/>
      <c r="AD620" s="3"/>
      <c r="AE620" s="3"/>
      <c r="AF620" s="3"/>
      <c r="AG620" s="3"/>
      <c r="AH620" s="3"/>
      <c r="AI620" s="3"/>
      <c r="AJ620" s="3"/>
    </row>
    <row r="621">
      <c r="A621" s="3"/>
      <c r="B621" s="3"/>
      <c r="C621" s="3"/>
      <c r="D621" s="3"/>
      <c r="E621" s="3"/>
      <c r="F621" s="3"/>
      <c r="G621" s="3"/>
      <c r="H621" s="3"/>
      <c r="I621" s="3"/>
      <c r="J621" s="3"/>
      <c r="K621" s="3"/>
      <c r="L621" s="3"/>
      <c r="M621" s="3"/>
      <c r="N621" s="3"/>
      <c r="O621" s="3"/>
      <c r="P621" s="3"/>
      <c r="Q621" s="249"/>
      <c r="R621" s="3"/>
      <c r="S621" s="3"/>
      <c r="T621" s="3"/>
      <c r="U621" s="3"/>
      <c r="V621" s="3"/>
      <c r="W621" s="3"/>
      <c r="X621" s="3"/>
      <c r="Y621" s="3"/>
      <c r="Z621" s="3"/>
      <c r="AA621" s="3"/>
      <c r="AB621" s="3"/>
      <c r="AC621" s="3"/>
      <c r="AD621" s="3"/>
      <c r="AE621" s="3"/>
      <c r="AF621" s="3"/>
      <c r="AG621" s="3"/>
      <c r="AH621" s="3"/>
      <c r="AI621" s="3"/>
      <c r="AJ621" s="3"/>
    </row>
    <row r="622">
      <c r="A622" s="3"/>
      <c r="B622" s="3"/>
      <c r="C622" s="3"/>
      <c r="D622" s="3"/>
      <c r="E622" s="3"/>
      <c r="F622" s="3"/>
      <c r="G622" s="3"/>
      <c r="H622" s="3"/>
      <c r="I622" s="3"/>
      <c r="J622" s="3"/>
      <c r="K622" s="3"/>
      <c r="L622" s="3"/>
      <c r="M622" s="3"/>
      <c r="N622" s="3"/>
      <c r="O622" s="3"/>
      <c r="P622" s="3"/>
      <c r="Q622" s="249"/>
      <c r="R622" s="3"/>
      <c r="S622" s="3"/>
      <c r="T622" s="3"/>
      <c r="U622" s="3"/>
      <c r="V622" s="3"/>
      <c r="W622" s="3"/>
      <c r="X622" s="3"/>
      <c r="Y622" s="3"/>
      <c r="Z622" s="3"/>
      <c r="AA622" s="3"/>
      <c r="AB622" s="3"/>
      <c r="AC622" s="3"/>
      <c r="AD622" s="3"/>
      <c r="AE622" s="3"/>
      <c r="AF622" s="3"/>
      <c r="AG622" s="3"/>
      <c r="AH622" s="3"/>
      <c r="AI622" s="3"/>
      <c r="AJ622" s="3"/>
    </row>
    <row r="623">
      <c r="A623" s="3"/>
      <c r="B623" s="3"/>
      <c r="C623" s="3"/>
      <c r="D623" s="3"/>
      <c r="E623" s="3"/>
      <c r="F623" s="3"/>
      <c r="G623" s="3"/>
      <c r="H623" s="3"/>
      <c r="I623" s="3"/>
      <c r="J623" s="3"/>
      <c r="K623" s="3"/>
      <c r="L623" s="3"/>
      <c r="M623" s="3"/>
      <c r="N623" s="3"/>
      <c r="O623" s="3"/>
      <c r="P623" s="3"/>
      <c r="Q623" s="249"/>
      <c r="R623" s="3"/>
      <c r="S623" s="3"/>
      <c r="T623" s="3"/>
      <c r="U623" s="3"/>
      <c r="V623" s="3"/>
      <c r="W623" s="3"/>
      <c r="X623" s="3"/>
      <c r="Y623" s="3"/>
      <c r="Z623" s="3"/>
      <c r="AA623" s="3"/>
      <c r="AB623" s="3"/>
      <c r="AC623" s="3"/>
      <c r="AD623" s="3"/>
      <c r="AE623" s="3"/>
      <c r="AF623" s="3"/>
      <c r="AG623" s="3"/>
      <c r="AH623" s="3"/>
      <c r="AI623" s="3"/>
      <c r="AJ623" s="3"/>
    </row>
    <row r="624">
      <c r="A624" s="3"/>
      <c r="B624" s="3"/>
      <c r="C624" s="3"/>
      <c r="D624" s="3"/>
      <c r="E624" s="3"/>
      <c r="F624" s="3"/>
      <c r="G624" s="3"/>
      <c r="H624" s="3"/>
      <c r="I624" s="3"/>
      <c r="J624" s="3"/>
      <c r="K624" s="3"/>
      <c r="L624" s="3"/>
      <c r="M624" s="3"/>
      <c r="N624" s="3"/>
      <c r="O624" s="3"/>
      <c r="P624" s="3"/>
      <c r="Q624" s="249"/>
      <c r="R624" s="3"/>
      <c r="S624" s="3"/>
      <c r="T624" s="3"/>
      <c r="U624" s="3"/>
      <c r="V624" s="3"/>
      <c r="W624" s="3"/>
      <c r="X624" s="3"/>
      <c r="Y624" s="3"/>
      <c r="Z624" s="3"/>
      <c r="AA624" s="3"/>
      <c r="AB624" s="3"/>
      <c r="AC624" s="3"/>
      <c r="AD624" s="3"/>
      <c r="AE624" s="3"/>
      <c r="AF624" s="3"/>
      <c r="AG624" s="3"/>
      <c r="AH624" s="3"/>
      <c r="AI624" s="3"/>
      <c r="AJ624" s="3"/>
    </row>
    <row r="625">
      <c r="A625" s="3"/>
      <c r="B625" s="3"/>
      <c r="C625" s="3"/>
      <c r="D625" s="3"/>
      <c r="E625" s="3"/>
      <c r="F625" s="3"/>
      <c r="G625" s="3"/>
      <c r="H625" s="3"/>
      <c r="I625" s="3"/>
      <c r="J625" s="3"/>
      <c r="K625" s="3"/>
      <c r="L625" s="3"/>
      <c r="M625" s="3"/>
      <c r="N625" s="3"/>
      <c r="O625" s="3"/>
      <c r="P625" s="3"/>
      <c r="Q625" s="249"/>
      <c r="R625" s="3"/>
      <c r="S625" s="3"/>
      <c r="T625" s="3"/>
      <c r="U625" s="3"/>
      <c r="V625" s="3"/>
      <c r="W625" s="3"/>
      <c r="X625" s="3"/>
      <c r="Y625" s="3"/>
      <c r="Z625" s="3"/>
      <c r="AA625" s="3"/>
      <c r="AB625" s="3"/>
      <c r="AC625" s="3"/>
      <c r="AD625" s="3"/>
      <c r="AE625" s="3"/>
      <c r="AF625" s="3"/>
      <c r="AG625" s="3"/>
      <c r="AH625" s="3"/>
      <c r="AI625" s="3"/>
      <c r="AJ625" s="3"/>
    </row>
    <row r="626">
      <c r="A626" s="3"/>
      <c r="B626" s="3"/>
      <c r="C626" s="3"/>
      <c r="D626" s="3"/>
      <c r="E626" s="3"/>
      <c r="F626" s="3"/>
      <c r="G626" s="3"/>
      <c r="H626" s="3"/>
      <c r="I626" s="3"/>
      <c r="J626" s="3"/>
      <c r="K626" s="3"/>
      <c r="L626" s="3"/>
      <c r="M626" s="3"/>
      <c r="N626" s="3"/>
      <c r="O626" s="3"/>
      <c r="P626" s="3"/>
      <c r="Q626" s="249"/>
      <c r="R626" s="3"/>
      <c r="S626" s="3"/>
      <c r="T626" s="3"/>
      <c r="U626" s="3"/>
      <c r="V626" s="3"/>
      <c r="W626" s="3"/>
      <c r="X626" s="3"/>
      <c r="Y626" s="3"/>
      <c r="Z626" s="3"/>
      <c r="AA626" s="3"/>
      <c r="AB626" s="3"/>
      <c r="AC626" s="3"/>
      <c r="AD626" s="3"/>
      <c r="AE626" s="3"/>
      <c r="AF626" s="3"/>
      <c r="AG626" s="3"/>
      <c r="AH626" s="3"/>
      <c r="AI626" s="3"/>
      <c r="AJ626" s="3"/>
    </row>
    <row r="627">
      <c r="A627" s="3"/>
      <c r="B627" s="3"/>
      <c r="C627" s="3"/>
      <c r="D627" s="3"/>
      <c r="E627" s="3"/>
      <c r="F627" s="3"/>
      <c r="G627" s="3"/>
      <c r="H627" s="3"/>
      <c r="I627" s="3"/>
      <c r="J627" s="3"/>
      <c r="K627" s="3"/>
      <c r="L627" s="3"/>
      <c r="M627" s="3"/>
      <c r="N627" s="3"/>
      <c r="O627" s="3"/>
      <c r="P627" s="3"/>
      <c r="Q627" s="249"/>
      <c r="R627" s="3"/>
      <c r="S627" s="3"/>
      <c r="T627" s="3"/>
      <c r="U627" s="3"/>
      <c r="V627" s="3"/>
      <c r="W627" s="3"/>
      <c r="X627" s="3"/>
      <c r="Y627" s="3"/>
      <c r="Z627" s="3"/>
      <c r="AA627" s="3"/>
      <c r="AB627" s="3"/>
      <c r="AC627" s="3"/>
      <c r="AD627" s="3"/>
      <c r="AE627" s="3"/>
      <c r="AF627" s="3"/>
      <c r="AG627" s="3"/>
      <c r="AH627" s="3"/>
      <c r="AI627" s="3"/>
      <c r="AJ627" s="3"/>
    </row>
    <row r="628">
      <c r="A628" s="3"/>
      <c r="B628" s="3"/>
      <c r="C628" s="3"/>
      <c r="D628" s="3"/>
      <c r="E628" s="3"/>
      <c r="F628" s="3"/>
      <c r="G628" s="3"/>
      <c r="H628" s="3"/>
      <c r="I628" s="3"/>
      <c r="J628" s="3"/>
      <c r="K628" s="3"/>
      <c r="L628" s="3"/>
      <c r="M628" s="3"/>
      <c r="N628" s="3"/>
      <c r="O628" s="3"/>
      <c r="P628" s="3"/>
      <c r="Q628" s="249"/>
      <c r="R628" s="3"/>
      <c r="S628" s="3"/>
      <c r="T628" s="3"/>
      <c r="U628" s="3"/>
      <c r="V628" s="3"/>
      <c r="W628" s="3"/>
      <c r="X628" s="3"/>
      <c r="Y628" s="3"/>
      <c r="Z628" s="3"/>
      <c r="AA628" s="3"/>
      <c r="AB628" s="3"/>
      <c r="AC628" s="3"/>
      <c r="AD628" s="3"/>
      <c r="AE628" s="3"/>
      <c r="AF628" s="3"/>
      <c r="AG628" s="3"/>
      <c r="AH628" s="3"/>
      <c r="AI628" s="3"/>
      <c r="AJ628" s="3"/>
    </row>
    <row r="629">
      <c r="A629" s="3"/>
      <c r="B629" s="3"/>
      <c r="C629" s="3"/>
      <c r="D629" s="3"/>
      <c r="E629" s="3"/>
      <c r="F629" s="3"/>
      <c r="G629" s="3"/>
      <c r="H629" s="3"/>
      <c r="I629" s="3"/>
      <c r="J629" s="3"/>
      <c r="K629" s="3"/>
      <c r="L629" s="3"/>
      <c r="M629" s="3"/>
      <c r="N629" s="3"/>
      <c r="O629" s="3"/>
      <c r="P629" s="3"/>
      <c r="Q629" s="249"/>
      <c r="R629" s="3"/>
      <c r="S629" s="3"/>
      <c r="T629" s="3"/>
      <c r="U629" s="3"/>
      <c r="V629" s="3"/>
      <c r="W629" s="3"/>
      <c r="X629" s="3"/>
      <c r="Y629" s="3"/>
      <c r="Z629" s="3"/>
      <c r="AA629" s="3"/>
      <c r="AB629" s="3"/>
      <c r="AC629" s="3"/>
      <c r="AD629" s="3"/>
      <c r="AE629" s="3"/>
      <c r="AF629" s="3"/>
      <c r="AG629" s="3"/>
      <c r="AH629" s="3"/>
      <c r="AI629" s="3"/>
      <c r="AJ629" s="3"/>
    </row>
    <row r="630">
      <c r="A630" s="3"/>
      <c r="B630" s="3"/>
      <c r="C630" s="3"/>
      <c r="D630" s="3"/>
      <c r="E630" s="3"/>
      <c r="F630" s="3"/>
      <c r="G630" s="3"/>
      <c r="H630" s="3"/>
      <c r="I630" s="3"/>
      <c r="J630" s="3"/>
      <c r="K630" s="3"/>
      <c r="L630" s="3"/>
      <c r="M630" s="3"/>
      <c r="N630" s="3"/>
      <c r="O630" s="3"/>
      <c r="P630" s="3"/>
      <c r="Q630" s="249"/>
      <c r="R630" s="3"/>
      <c r="S630" s="3"/>
      <c r="T630" s="3"/>
      <c r="U630" s="3"/>
      <c r="V630" s="3"/>
      <c r="W630" s="3"/>
      <c r="X630" s="3"/>
      <c r="Y630" s="3"/>
      <c r="Z630" s="3"/>
      <c r="AA630" s="3"/>
      <c r="AB630" s="3"/>
      <c r="AC630" s="3"/>
      <c r="AD630" s="3"/>
      <c r="AE630" s="3"/>
      <c r="AF630" s="3"/>
      <c r="AG630" s="3"/>
      <c r="AH630" s="3"/>
      <c r="AI630" s="3"/>
      <c r="AJ630" s="3"/>
    </row>
    <row r="631">
      <c r="A631" s="3"/>
      <c r="B631" s="3"/>
      <c r="C631" s="3"/>
      <c r="D631" s="3"/>
      <c r="E631" s="3"/>
      <c r="F631" s="3"/>
      <c r="G631" s="3"/>
      <c r="H631" s="3"/>
      <c r="I631" s="3"/>
      <c r="J631" s="3"/>
      <c r="K631" s="3"/>
      <c r="L631" s="3"/>
      <c r="M631" s="3"/>
      <c r="N631" s="3"/>
      <c r="O631" s="3"/>
      <c r="P631" s="3"/>
      <c r="Q631" s="249"/>
      <c r="R631" s="3"/>
      <c r="S631" s="3"/>
      <c r="T631" s="3"/>
      <c r="U631" s="3"/>
      <c r="V631" s="3"/>
      <c r="W631" s="3"/>
      <c r="X631" s="3"/>
      <c r="Y631" s="3"/>
      <c r="Z631" s="3"/>
      <c r="AA631" s="3"/>
      <c r="AB631" s="3"/>
      <c r="AC631" s="3"/>
      <c r="AD631" s="3"/>
      <c r="AE631" s="3"/>
      <c r="AF631" s="3"/>
      <c r="AG631" s="3"/>
      <c r="AH631" s="3"/>
      <c r="AI631" s="3"/>
      <c r="AJ631" s="3"/>
    </row>
    <row r="632">
      <c r="A632" s="3"/>
      <c r="B632" s="3"/>
      <c r="C632" s="3"/>
      <c r="D632" s="3"/>
      <c r="E632" s="3"/>
      <c r="F632" s="3"/>
      <c r="G632" s="3"/>
      <c r="H632" s="3"/>
      <c r="I632" s="3"/>
      <c r="J632" s="3"/>
      <c r="K632" s="3"/>
      <c r="L632" s="3"/>
      <c r="M632" s="3"/>
      <c r="N632" s="3"/>
      <c r="O632" s="3"/>
      <c r="P632" s="3"/>
      <c r="Q632" s="249"/>
      <c r="R632" s="3"/>
      <c r="S632" s="3"/>
      <c r="T632" s="3"/>
      <c r="U632" s="3"/>
      <c r="V632" s="3"/>
      <c r="W632" s="3"/>
      <c r="X632" s="3"/>
      <c r="Y632" s="3"/>
      <c r="Z632" s="3"/>
      <c r="AA632" s="3"/>
      <c r="AB632" s="3"/>
      <c r="AC632" s="3"/>
      <c r="AD632" s="3"/>
      <c r="AE632" s="3"/>
      <c r="AF632" s="3"/>
      <c r="AG632" s="3"/>
      <c r="AH632" s="3"/>
      <c r="AI632" s="3"/>
      <c r="AJ632" s="3"/>
    </row>
    <row r="633">
      <c r="A633" s="3"/>
      <c r="B633" s="3"/>
      <c r="C633" s="3"/>
      <c r="D633" s="3"/>
      <c r="E633" s="3"/>
      <c r="F633" s="3"/>
      <c r="G633" s="3"/>
      <c r="H633" s="3"/>
      <c r="I633" s="3"/>
      <c r="J633" s="3"/>
      <c r="K633" s="3"/>
      <c r="L633" s="3"/>
      <c r="M633" s="3"/>
      <c r="N633" s="3"/>
      <c r="O633" s="3"/>
      <c r="P633" s="3"/>
      <c r="Q633" s="249"/>
      <c r="R633" s="3"/>
      <c r="S633" s="3"/>
      <c r="T633" s="3"/>
      <c r="U633" s="3"/>
      <c r="V633" s="3"/>
      <c r="W633" s="3"/>
      <c r="X633" s="3"/>
      <c r="Y633" s="3"/>
      <c r="Z633" s="3"/>
      <c r="AA633" s="3"/>
      <c r="AB633" s="3"/>
      <c r="AC633" s="3"/>
      <c r="AD633" s="3"/>
      <c r="AE633" s="3"/>
      <c r="AF633" s="3"/>
      <c r="AG633" s="3"/>
      <c r="AH633" s="3"/>
      <c r="AI633" s="3"/>
      <c r="AJ633" s="3"/>
    </row>
    <row r="634">
      <c r="A634" s="3"/>
      <c r="B634" s="3"/>
      <c r="C634" s="3"/>
      <c r="D634" s="3"/>
      <c r="E634" s="3"/>
      <c r="F634" s="3"/>
      <c r="G634" s="3"/>
      <c r="H634" s="3"/>
      <c r="I634" s="3"/>
      <c r="J634" s="3"/>
      <c r="K634" s="3"/>
      <c r="L634" s="3"/>
      <c r="M634" s="3"/>
      <c r="N634" s="3"/>
      <c r="O634" s="3"/>
      <c r="P634" s="3"/>
      <c r="Q634" s="249"/>
      <c r="R634" s="3"/>
      <c r="S634" s="3"/>
      <c r="T634" s="3"/>
      <c r="U634" s="3"/>
      <c r="V634" s="3"/>
      <c r="W634" s="3"/>
      <c r="X634" s="3"/>
      <c r="Y634" s="3"/>
      <c r="Z634" s="3"/>
      <c r="AA634" s="3"/>
      <c r="AB634" s="3"/>
      <c r="AC634" s="3"/>
      <c r="AD634" s="3"/>
      <c r="AE634" s="3"/>
      <c r="AF634" s="3"/>
      <c r="AG634" s="3"/>
      <c r="AH634" s="3"/>
      <c r="AI634" s="3"/>
      <c r="AJ634" s="3"/>
    </row>
    <row r="635">
      <c r="A635" s="3"/>
      <c r="B635" s="3"/>
      <c r="C635" s="3"/>
      <c r="D635" s="3"/>
      <c r="E635" s="3"/>
      <c r="F635" s="3"/>
      <c r="G635" s="3"/>
      <c r="H635" s="3"/>
      <c r="I635" s="3"/>
      <c r="J635" s="3"/>
      <c r="K635" s="3"/>
      <c r="L635" s="3"/>
      <c r="M635" s="3"/>
      <c r="N635" s="3"/>
      <c r="O635" s="3"/>
      <c r="P635" s="3"/>
      <c r="Q635" s="249"/>
      <c r="R635" s="3"/>
      <c r="S635" s="3"/>
      <c r="T635" s="3"/>
      <c r="U635" s="3"/>
      <c r="V635" s="3"/>
      <c r="W635" s="3"/>
      <c r="X635" s="3"/>
      <c r="Y635" s="3"/>
      <c r="Z635" s="3"/>
      <c r="AA635" s="3"/>
      <c r="AB635" s="3"/>
      <c r="AC635" s="3"/>
      <c r="AD635" s="3"/>
      <c r="AE635" s="3"/>
      <c r="AF635" s="3"/>
      <c r="AG635" s="3"/>
      <c r="AH635" s="3"/>
      <c r="AI635" s="3"/>
      <c r="AJ635" s="3"/>
    </row>
    <row r="636">
      <c r="A636" s="3"/>
      <c r="B636" s="3"/>
      <c r="C636" s="3"/>
      <c r="D636" s="3"/>
      <c r="E636" s="3"/>
      <c r="F636" s="3"/>
      <c r="G636" s="3"/>
      <c r="H636" s="3"/>
      <c r="I636" s="3"/>
      <c r="J636" s="3"/>
      <c r="K636" s="3"/>
      <c r="L636" s="3"/>
      <c r="M636" s="3"/>
      <c r="N636" s="3"/>
      <c r="O636" s="3"/>
      <c r="P636" s="3"/>
      <c r="Q636" s="249"/>
      <c r="R636" s="3"/>
      <c r="S636" s="3"/>
      <c r="T636" s="3"/>
      <c r="U636" s="3"/>
      <c r="V636" s="3"/>
      <c r="W636" s="3"/>
      <c r="X636" s="3"/>
      <c r="Y636" s="3"/>
      <c r="Z636" s="3"/>
      <c r="AA636" s="3"/>
      <c r="AB636" s="3"/>
      <c r="AC636" s="3"/>
      <c r="AD636" s="3"/>
      <c r="AE636" s="3"/>
      <c r="AF636" s="3"/>
      <c r="AG636" s="3"/>
      <c r="AH636" s="3"/>
      <c r="AI636" s="3"/>
      <c r="AJ636" s="3"/>
    </row>
    <row r="637">
      <c r="A637" s="3"/>
      <c r="B637" s="3"/>
      <c r="C637" s="3"/>
      <c r="D637" s="3"/>
      <c r="E637" s="3"/>
      <c r="F637" s="3"/>
      <c r="G637" s="3"/>
      <c r="H637" s="3"/>
      <c r="I637" s="3"/>
      <c r="J637" s="3"/>
      <c r="K637" s="3"/>
      <c r="L637" s="3"/>
      <c r="M637" s="3"/>
      <c r="N637" s="3"/>
      <c r="O637" s="3"/>
      <c r="P637" s="3"/>
      <c r="Q637" s="249"/>
      <c r="R637" s="3"/>
      <c r="S637" s="3"/>
      <c r="T637" s="3"/>
      <c r="U637" s="3"/>
      <c r="V637" s="3"/>
      <c r="W637" s="3"/>
      <c r="X637" s="3"/>
      <c r="Y637" s="3"/>
      <c r="Z637" s="3"/>
      <c r="AA637" s="3"/>
      <c r="AB637" s="3"/>
      <c r="AC637" s="3"/>
      <c r="AD637" s="3"/>
      <c r="AE637" s="3"/>
      <c r="AF637" s="3"/>
      <c r="AG637" s="3"/>
      <c r="AH637" s="3"/>
      <c r="AI637" s="3"/>
      <c r="AJ637" s="3"/>
    </row>
    <row r="638">
      <c r="A638" s="3"/>
      <c r="B638" s="3"/>
      <c r="C638" s="3"/>
      <c r="D638" s="3"/>
      <c r="E638" s="3"/>
      <c r="F638" s="3"/>
      <c r="G638" s="3"/>
      <c r="H638" s="3"/>
      <c r="I638" s="3"/>
      <c r="J638" s="3"/>
      <c r="K638" s="3"/>
      <c r="L638" s="3"/>
      <c r="M638" s="3"/>
      <c r="N638" s="3"/>
      <c r="O638" s="3"/>
      <c r="P638" s="3"/>
      <c r="Q638" s="249"/>
      <c r="R638" s="3"/>
      <c r="S638" s="3"/>
      <c r="T638" s="3"/>
      <c r="U638" s="3"/>
      <c r="V638" s="3"/>
      <c r="W638" s="3"/>
      <c r="X638" s="3"/>
      <c r="Y638" s="3"/>
      <c r="Z638" s="3"/>
      <c r="AA638" s="3"/>
      <c r="AB638" s="3"/>
      <c r="AC638" s="3"/>
      <c r="AD638" s="3"/>
      <c r="AE638" s="3"/>
      <c r="AF638" s="3"/>
      <c r="AG638" s="3"/>
      <c r="AH638" s="3"/>
      <c r="AI638" s="3"/>
      <c r="AJ638" s="3"/>
    </row>
    <row r="639">
      <c r="A639" s="3"/>
      <c r="B639" s="3"/>
      <c r="C639" s="3"/>
      <c r="D639" s="3"/>
      <c r="E639" s="3"/>
      <c r="F639" s="3"/>
      <c r="G639" s="3"/>
      <c r="H639" s="3"/>
      <c r="I639" s="3"/>
      <c r="J639" s="3"/>
      <c r="K639" s="3"/>
      <c r="L639" s="3"/>
      <c r="M639" s="3"/>
      <c r="N639" s="3"/>
      <c r="O639" s="3"/>
      <c r="P639" s="3"/>
      <c r="Q639" s="249"/>
      <c r="R639" s="3"/>
      <c r="S639" s="3"/>
      <c r="T639" s="3"/>
      <c r="U639" s="3"/>
      <c r="V639" s="3"/>
      <c r="W639" s="3"/>
      <c r="X639" s="3"/>
      <c r="Y639" s="3"/>
      <c r="Z639" s="3"/>
      <c r="AA639" s="3"/>
      <c r="AB639" s="3"/>
      <c r="AC639" s="3"/>
      <c r="AD639" s="3"/>
      <c r="AE639" s="3"/>
      <c r="AF639" s="3"/>
      <c r="AG639" s="3"/>
      <c r="AH639" s="3"/>
      <c r="AI639" s="3"/>
      <c r="AJ639" s="3"/>
    </row>
    <row r="640">
      <c r="A640" s="3"/>
      <c r="B640" s="3"/>
      <c r="C640" s="3"/>
      <c r="D640" s="3"/>
      <c r="E640" s="3"/>
      <c r="F640" s="3"/>
      <c r="G640" s="3"/>
      <c r="H640" s="3"/>
      <c r="I640" s="3"/>
      <c r="J640" s="3"/>
      <c r="K640" s="3"/>
      <c r="L640" s="3"/>
      <c r="M640" s="3"/>
      <c r="N640" s="3"/>
      <c r="O640" s="3"/>
      <c r="P640" s="3"/>
      <c r="Q640" s="249"/>
      <c r="R640" s="3"/>
      <c r="S640" s="3"/>
      <c r="T640" s="3"/>
      <c r="U640" s="3"/>
      <c r="V640" s="3"/>
      <c r="W640" s="3"/>
      <c r="X640" s="3"/>
      <c r="Y640" s="3"/>
      <c r="Z640" s="3"/>
      <c r="AA640" s="3"/>
      <c r="AB640" s="3"/>
      <c r="AC640" s="3"/>
      <c r="AD640" s="3"/>
      <c r="AE640" s="3"/>
      <c r="AF640" s="3"/>
      <c r="AG640" s="3"/>
      <c r="AH640" s="3"/>
      <c r="AI640" s="3"/>
      <c r="AJ640" s="3"/>
    </row>
    <row r="641">
      <c r="A641" s="3"/>
      <c r="B641" s="3"/>
      <c r="C641" s="3"/>
      <c r="D641" s="3"/>
      <c r="E641" s="3"/>
      <c r="F641" s="3"/>
      <c r="G641" s="3"/>
      <c r="H641" s="3"/>
      <c r="I641" s="3"/>
      <c r="J641" s="3"/>
      <c r="K641" s="3"/>
      <c r="L641" s="3"/>
      <c r="M641" s="3"/>
      <c r="N641" s="3"/>
      <c r="O641" s="3"/>
      <c r="P641" s="3"/>
      <c r="Q641" s="249"/>
      <c r="R641" s="3"/>
      <c r="S641" s="3"/>
      <c r="T641" s="3"/>
      <c r="U641" s="3"/>
      <c r="V641" s="3"/>
      <c r="W641" s="3"/>
      <c r="X641" s="3"/>
      <c r="Y641" s="3"/>
      <c r="Z641" s="3"/>
      <c r="AA641" s="3"/>
      <c r="AB641" s="3"/>
      <c r="AC641" s="3"/>
      <c r="AD641" s="3"/>
      <c r="AE641" s="3"/>
      <c r="AF641" s="3"/>
      <c r="AG641" s="3"/>
      <c r="AH641" s="3"/>
      <c r="AI641" s="3"/>
      <c r="AJ641" s="3"/>
    </row>
    <row r="642">
      <c r="A642" s="3"/>
      <c r="B642" s="3"/>
      <c r="C642" s="3"/>
      <c r="D642" s="3"/>
      <c r="E642" s="3"/>
      <c r="F642" s="3"/>
      <c r="G642" s="3"/>
      <c r="H642" s="3"/>
      <c r="I642" s="3"/>
      <c r="J642" s="3"/>
      <c r="K642" s="3"/>
      <c r="L642" s="3"/>
      <c r="M642" s="3"/>
      <c r="N642" s="3"/>
      <c r="O642" s="3"/>
      <c r="P642" s="3"/>
      <c r="Q642" s="249"/>
      <c r="R642" s="3"/>
      <c r="S642" s="3"/>
      <c r="T642" s="3"/>
      <c r="U642" s="3"/>
      <c r="V642" s="3"/>
      <c r="W642" s="3"/>
      <c r="X642" s="3"/>
      <c r="Y642" s="3"/>
      <c r="Z642" s="3"/>
      <c r="AA642" s="3"/>
      <c r="AB642" s="3"/>
      <c r="AC642" s="3"/>
      <c r="AD642" s="3"/>
      <c r="AE642" s="3"/>
      <c r="AF642" s="3"/>
      <c r="AG642" s="3"/>
      <c r="AH642" s="3"/>
      <c r="AI642" s="3"/>
      <c r="AJ642" s="3"/>
    </row>
    <row r="643">
      <c r="A643" s="3"/>
      <c r="B643" s="3"/>
      <c r="C643" s="3"/>
      <c r="D643" s="3"/>
      <c r="E643" s="3"/>
      <c r="F643" s="3"/>
      <c r="G643" s="3"/>
      <c r="H643" s="3"/>
      <c r="I643" s="3"/>
      <c r="J643" s="3"/>
      <c r="K643" s="3"/>
      <c r="L643" s="3"/>
      <c r="M643" s="3"/>
      <c r="N643" s="3"/>
      <c r="O643" s="3"/>
      <c r="P643" s="3"/>
      <c r="Q643" s="249"/>
      <c r="R643" s="3"/>
      <c r="S643" s="3"/>
      <c r="T643" s="3"/>
      <c r="U643" s="3"/>
      <c r="V643" s="3"/>
      <c r="W643" s="3"/>
      <c r="X643" s="3"/>
      <c r="Y643" s="3"/>
      <c r="Z643" s="3"/>
      <c r="AA643" s="3"/>
      <c r="AB643" s="3"/>
      <c r="AC643" s="3"/>
      <c r="AD643" s="3"/>
      <c r="AE643" s="3"/>
      <c r="AF643" s="3"/>
      <c r="AG643" s="3"/>
      <c r="AH643" s="3"/>
      <c r="AI643" s="3"/>
      <c r="AJ643" s="3"/>
    </row>
    <row r="644">
      <c r="A644" s="3"/>
      <c r="B644" s="3"/>
      <c r="C644" s="3"/>
      <c r="D644" s="3"/>
      <c r="E644" s="3"/>
      <c r="F644" s="3"/>
      <c r="G644" s="3"/>
      <c r="H644" s="3"/>
      <c r="I644" s="3"/>
      <c r="J644" s="3"/>
      <c r="K644" s="3"/>
      <c r="L644" s="3"/>
      <c r="M644" s="3"/>
      <c r="N644" s="3"/>
      <c r="O644" s="3"/>
      <c r="P644" s="3"/>
      <c r="Q644" s="249"/>
      <c r="R644" s="3"/>
      <c r="S644" s="3"/>
      <c r="T644" s="3"/>
      <c r="U644" s="3"/>
      <c r="V644" s="3"/>
      <c r="W644" s="3"/>
      <c r="X644" s="3"/>
      <c r="Y644" s="3"/>
      <c r="Z644" s="3"/>
      <c r="AA644" s="3"/>
      <c r="AB644" s="3"/>
      <c r="AC644" s="3"/>
      <c r="AD644" s="3"/>
      <c r="AE644" s="3"/>
      <c r="AF644" s="3"/>
      <c r="AG644" s="3"/>
      <c r="AH644" s="3"/>
      <c r="AI644" s="3"/>
      <c r="AJ644" s="3"/>
    </row>
    <row r="645">
      <c r="A645" s="3"/>
      <c r="B645" s="3"/>
      <c r="C645" s="3"/>
      <c r="D645" s="3"/>
      <c r="E645" s="3"/>
      <c r="F645" s="3"/>
      <c r="G645" s="3"/>
      <c r="H645" s="3"/>
      <c r="I645" s="3"/>
      <c r="J645" s="3"/>
      <c r="K645" s="3"/>
      <c r="L645" s="3"/>
      <c r="M645" s="3"/>
      <c r="N645" s="3"/>
      <c r="O645" s="3"/>
      <c r="P645" s="3"/>
      <c r="Q645" s="249"/>
      <c r="R645" s="3"/>
      <c r="S645" s="3"/>
      <c r="T645" s="3"/>
      <c r="U645" s="3"/>
      <c r="V645" s="3"/>
      <c r="W645" s="3"/>
      <c r="X645" s="3"/>
      <c r="Y645" s="3"/>
      <c r="Z645" s="3"/>
      <c r="AA645" s="3"/>
      <c r="AB645" s="3"/>
      <c r="AC645" s="3"/>
      <c r="AD645" s="3"/>
      <c r="AE645" s="3"/>
      <c r="AF645" s="3"/>
      <c r="AG645" s="3"/>
      <c r="AH645" s="3"/>
      <c r="AI645" s="3"/>
      <c r="AJ645" s="3"/>
    </row>
    <row r="646">
      <c r="A646" s="3"/>
      <c r="B646" s="3"/>
      <c r="C646" s="3"/>
      <c r="D646" s="3"/>
      <c r="E646" s="3"/>
      <c r="F646" s="3"/>
      <c r="G646" s="3"/>
      <c r="H646" s="3"/>
      <c r="I646" s="3"/>
      <c r="J646" s="3"/>
      <c r="K646" s="3"/>
      <c r="L646" s="3"/>
      <c r="M646" s="3"/>
      <c r="N646" s="3"/>
      <c r="O646" s="3"/>
      <c r="P646" s="3"/>
      <c r="Q646" s="249"/>
      <c r="R646" s="3"/>
      <c r="S646" s="3"/>
      <c r="T646" s="3"/>
      <c r="U646" s="3"/>
      <c r="V646" s="3"/>
      <c r="W646" s="3"/>
      <c r="X646" s="3"/>
      <c r="Y646" s="3"/>
      <c r="Z646" s="3"/>
      <c r="AA646" s="3"/>
      <c r="AB646" s="3"/>
      <c r="AC646" s="3"/>
      <c r="AD646" s="3"/>
      <c r="AE646" s="3"/>
      <c r="AF646" s="3"/>
      <c r="AG646" s="3"/>
      <c r="AH646" s="3"/>
      <c r="AI646" s="3"/>
      <c r="AJ646" s="3"/>
    </row>
    <row r="647">
      <c r="A647" s="3"/>
      <c r="B647" s="3"/>
      <c r="C647" s="3"/>
      <c r="D647" s="3"/>
      <c r="E647" s="3"/>
      <c r="F647" s="3"/>
      <c r="G647" s="3"/>
      <c r="H647" s="3"/>
      <c r="I647" s="3"/>
      <c r="J647" s="3"/>
      <c r="K647" s="3"/>
      <c r="L647" s="3"/>
      <c r="M647" s="3"/>
      <c r="N647" s="3"/>
      <c r="O647" s="3"/>
      <c r="P647" s="3"/>
      <c r="Q647" s="249"/>
      <c r="R647" s="3"/>
      <c r="S647" s="3"/>
      <c r="T647" s="3"/>
      <c r="U647" s="3"/>
      <c r="V647" s="3"/>
      <c r="W647" s="3"/>
      <c r="X647" s="3"/>
      <c r="Y647" s="3"/>
      <c r="Z647" s="3"/>
      <c r="AA647" s="3"/>
      <c r="AB647" s="3"/>
      <c r="AC647" s="3"/>
      <c r="AD647" s="3"/>
      <c r="AE647" s="3"/>
      <c r="AF647" s="3"/>
      <c r="AG647" s="3"/>
      <c r="AH647" s="3"/>
      <c r="AI647" s="3"/>
      <c r="AJ647" s="3"/>
    </row>
    <row r="648">
      <c r="A648" s="3"/>
      <c r="B648" s="3"/>
      <c r="C648" s="3"/>
      <c r="D648" s="3"/>
      <c r="E648" s="3"/>
      <c r="F648" s="3"/>
      <c r="G648" s="3"/>
      <c r="H648" s="3"/>
      <c r="I648" s="3"/>
      <c r="J648" s="3"/>
      <c r="K648" s="3"/>
      <c r="L648" s="3"/>
      <c r="M648" s="3"/>
      <c r="N648" s="3"/>
      <c r="O648" s="3"/>
      <c r="P648" s="3"/>
      <c r="Q648" s="249"/>
      <c r="R648" s="3"/>
      <c r="S648" s="3"/>
      <c r="T648" s="3"/>
      <c r="U648" s="3"/>
      <c r="V648" s="3"/>
      <c r="W648" s="3"/>
      <c r="X648" s="3"/>
      <c r="Y648" s="3"/>
      <c r="Z648" s="3"/>
      <c r="AA648" s="3"/>
      <c r="AB648" s="3"/>
      <c r="AC648" s="3"/>
      <c r="AD648" s="3"/>
      <c r="AE648" s="3"/>
      <c r="AF648" s="3"/>
      <c r="AG648" s="3"/>
      <c r="AH648" s="3"/>
      <c r="AI648" s="3"/>
      <c r="AJ648" s="3"/>
    </row>
    <row r="649">
      <c r="A649" s="3"/>
      <c r="B649" s="3"/>
      <c r="C649" s="3"/>
      <c r="D649" s="3"/>
      <c r="E649" s="3"/>
      <c r="F649" s="3"/>
      <c r="G649" s="3"/>
      <c r="H649" s="3"/>
      <c r="I649" s="3"/>
      <c r="J649" s="3"/>
      <c r="K649" s="3"/>
      <c r="L649" s="3"/>
      <c r="M649" s="3"/>
      <c r="N649" s="3"/>
      <c r="O649" s="3"/>
      <c r="P649" s="3"/>
      <c r="Q649" s="249"/>
      <c r="R649" s="3"/>
      <c r="S649" s="3"/>
      <c r="T649" s="3"/>
      <c r="U649" s="3"/>
      <c r="V649" s="3"/>
      <c r="W649" s="3"/>
      <c r="X649" s="3"/>
      <c r="Y649" s="3"/>
      <c r="Z649" s="3"/>
      <c r="AA649" s="3"/>
      <c r="AB649" s="3"/>
      <c r="AC649" s="3"/>
      <c r="AD649" s="3"/>
      <c r="AE649" s="3"/>
      <c r="AF649" s="3"/>
      <c r="AG649" s="3"/>
      <c r="AH649" s="3"/>
      <c r="AI649" s="3"/>
      <c r="AJ649" s="3"/>
    </row>
    <row r="650">
      <c r="A650" s="3"/>
      <c r="B650" s="3"/>
      <c r="C650" s="3"/>
      <c r="D650" s="3"/>
      <c r="E650" s="3"/>
      <c r="F650" s="3"/>
      <c r="G650" s="3"/>
      <c r="H650" s="3"/>
      <c r="I650" s="3"/>
      <c r="J650" s="3"/>
      <c r="K650" s="3"/>
      <c r="L650" s="3"/>
      <c r="M650" s="3"/>
      <c r="N650" s="3"/>
      <c r="O650" s="3"/>
      <c r="P650" s="3"/>
      <c r="Q650" s="249"/>
      <c r="R650" s="3"/>
      <c r="S650" s="3"/>
      <c r="T650" s="3"/>
      <c r="U650" s="3"/>
      <c r="V650" s="3"/>
      <c r="W650" s="3"/>
      <c r="X650" s="3"/>
      <c r="Y650" s="3"/>
      <c r="Z650" s="3"/>
      <c r="AA650" s="3"/>
      <c r="AB650" s="3"/>
      <c r="AC650" s="3"/>
      <c r="AD650" s="3"/>
      <c r="AE650" s="3"/>
      <c r="AF650" s="3"/>
      <c r="AG650" s="3"/>
      <c r="AH650" s="3"/>
      <c r="AI650" s="3"/>
      <c r="AJ650" s="3"/>
    </row>
    <row r="651">
      <c r="A651" s="3"/>
      <c r="B651" s="3"/>
      <c r="C651" s="3"/>
      <c r="D651" s="3"/>
      <c r="E651" s="3"/>
      <c r="F651" s="3"/>
      <c r="G651" s="3"/>
      <c r="H651" s="3"/>
      <c r="I651" s="3"/>
      <c r="J651" s="3"/>
      <c r="K651" s="3"/>
      <c r="L651" s="3"/>
      <c r="M651" s="3"/>
      <c r="N651" s="3"/>
      <c r="O651" s="3"/>
      <c r="P651" s="3"/>
      <c r="Q651" s="249"/>
      <c r="R651" s="3"/>
      <c r="S651" s="3"/>
      <c r="T651" s="3"/>
      <c r="U651" s="3"/>
      <c r="V651" s="3"/>
      <c r="W651" s="3"/>
      <c r="X651" s="3"/>
      <c r="Y651" s="3"/>
      <c r="Z651" s="3"/>
      <c r="AA651" s="3"/>
      <c r="AB651" s="3"/>
      <c r="AC651" s="3"/>
      <c r="AD651" s="3"/>
      <c r="AE651" s="3"/>
      <c r="AF651" s="3"/>
      <c r="AG651" s="3"/>
      <c r="AH651" s="3"/>
      <c r="AI651" s="3"/>
      <c r="AJ651" s="3"/>
    </row>
    <row r="652">
      <c r="A652" s="3"/>
      <c r="B652" s="3"/>
      <c r="C652" s="3"/>
      <c r="D652" s="3"/>
      <c r="E652" s="3"/>
      <c r="F652" s="3"/>
      <c r="G652" s="3"/>
      <c r="H652" s="3"/>
      <c r="I652" s="3"/>
      <c r="J652" s="3"/>
      <c r="K652" s="3"/>
      <c r="L652" s="3"/>
      <c r="M652" s="3"/>
      <c r="N652" s="3"/>
      <c r="O652" s="3"/>
      <c r="P652" s="3"/>
      <c r="Q652" s="249"/>
      <c r="R652" s="3"/>
      <c r="S652" s="3"/>
      <c r="T652" s="3"/>
      <c r="U652" s="3"/>
      <c r="V652" s="3"/>
      <c r="W652" s="3"/>
      <c r="X652" s="3"/>
      <c r="Y652" s="3"/>
      <c r="Z652" s="3"/>
      <c r="AA652" s="3"/>
      <c r="AB652" s="3"/>
      <c r="AC652" s="3"/>
      <c r="AD652" s="3"/>
      <c r="AE652" s="3"/>
      <c r="AF652" s="3"/>
      <c r="AG652" s="3"/>
      <c r="AH652" s="3"/>
      <c r="AI652" s="3"/>
      <c r="AJ652" s="3"/>
    </row>
    <row r="653">
      <c r="A653" s="3"/>
      <c r="B653" s="3"/>
      <c r="C653" s="3"/>
      <c r="D653" s="3"/>
      <c r="E653" s="3"/>
      <c r="F653" s="3"/>
      <c r="G653" s="3"/>
      <c r="H653" s="3"/>
      <c r="I653" s="3"/>
      <c r="J653" s="3"/>
      <c r="K653" s="3"/>
      <c r="L653" s="3"/>
      <c r="M653" s="3"/>
      <c r="N653" s="3"/>
      <c r="O653" s="3"/>
      <c r="P653" s="3"/>
      <c r="Q653" s="249"/>
      <c r="R653" s="3"/>
      <c r="S653" s="3"/>
      <c r="T653" s="3"/>
      <c r="U653" s="3"/>
      <c r="V653" s="3"/>
      <c r="W653" s="3"/>
      <c r="X653" s="3"/>
      <c r="Y653" s="3"/>
      <c r="Z653" s="3"/>
      <c r="AA653" s="3"/>
      <c r="AB653" s="3"/>
      <c r="AC653" s="3"/>
      <c r="AD653" s="3"/>
      <c r="AE653" s="3"/>
      <c r="AF653" s="3"/>
      <c r="AG653" s="3"/>
      <c r="AH653" s="3"/>
      <c r="AI653" s="3"/>
      <c r="AJ653" s="3"/>
    </row>
    <row r="654">
      <c r="A654" s="3"/>
      <c r="B654" s="3"/>
      <c r="C654" s="3"/>
      <c r="D654" s="3"/>
      <c r="E654" s="3"/>
      <c r="F654" s="3"/>
      <c r="G654" s="3"/>
      <c r="H654" s="3"/>
      <c r="I654" s="3"/>
      <c r="J654" s="3"/>
      <c r="K654" s="3"/>
      <c r="L654" s="3"/>
      <c r="M654" s="3"/>
      <c r="N654" s="3"/>
      <c r="O654" s="3"/>
      <c r="P654" s="3"/>
      <c r="Q654" s="249"/>
      <c r="R654" s="3"/>
      <c r="S654" s="3"/>
      <c r="T654" s="3"/>
      <c r="U654" s="3"/>
      <c r="V654" s="3"/>
      <c r="W654" s="3"/>
      <c r="X654" s="3"/>
      <c r="Y654" s="3"/>
      <c r="Z654" s="3"/>
      <c r="AA654" s="3"/>
      <c r="AB654" s="3"/>
      <c r="AC654" s="3"/>
      <c r="AD654" s="3"/>
      <c r="AE654" s="3"/>
      <c r="AF654" s="3"/>
      <c r="AG654" s="3"/>
      <c r="AH654" s="3"/>
      <c r="AI654" s="3"/>
      <c r="AJ654" s="3"/>
    </row>
    <row r="655">
      <c r="A655" s="3"/>
      <c r="B655" s="3"/>
      <c r="C655" s="3"/>
      <c r="D655" s="3"/>
      <c r="E655" s="3"/>
      <c r="F655" s="3"/>
      <c r="G655" s="3"/>
      <c r="H655" s="3"/>
      <c r="I655" s="3"/>
      <c r="J655" s="3"/>
      <c r="K655" s="3"/>
      <c r="L655" s="3"/>
      <c r="M655" s="3"/>
      <c r="N655" s="3"/>
      <c r="O655" s="3"/>
      <c r="P655" s="3"/>
      <c r="Q655" s="249"/>
      <c r="R655" s="3"/>
      <c r="S655" s="3"/>
      <c r="T655" s="3"/>
      <c r="U655" s="3"/>
      <c r="V655" s="3"/>
      <c r="W655" s="3"/>
      <c r="X655" s="3"/>
      <c r="Y655" s="3"/>
      <c r="Z655" s="3"/>
      <c r="AA655" s="3"/>
      <c r="AB655" s="3"/>
      <c r="AC655" s="3"/>
      <c r="AD655" s="3"/>
      <c r="AE655" s="3"/>
      <c r="AF655" s="3"/>
      <c r="AG655" s="3"/>
      <c r="AH655" s="3"/>
      <c r="AI655" s="3"/>
      <c r="AJ655" s="3"/>
    </row>
    <row r="656">
      <c r="A656" s="3"/>
      <c r="B656" s="3"/>
      <c r="C656" s="3"/>
      <c r="D656" s="3"/>
      <c r="E656" s="3"/>
      <c r="F656" s="3"/>
      <c r="G656" s="3"/>
      <c r="H656" s="3"/>
      <c r="I656" s="3"/>
      <c r="J656" s="3"/>
      <c r="K656" s="3"/>
      <c r="L656" s="3"/>
      <c r="M656" s="3"/>
      <c r="N656" s="3"/>
      <c r="O656" s="3"/>
      <c r="P656" s="3"/>
      <c r="Q656" s="249"/>
      <c r="R656" s="3"/>
      <c r="S656" s="3"/>
      <c r="T656" s="3"/>
      <c r="U656" s="3"/>
      <c r="V656" s="3"/>
      <c r="W656" s="3"/>
      <c r="X656" s="3"/>
      <c r="Y656" s="3"/>
      <c r="Z656" s="3"/>
      <c r="AA656" s="3"/>
      <c r="AB656" s="3"/>
      <c r="AC656" s="3"/>
      <c r="AD656" s="3"/>
      <c r="AE656" s="3"/>
      <c r="AF656" s="3"/>
      <c r="AG656" s="3"/>
      <c r="AH656" s="3"/>
      <c r="AI656" s="3"/>
      <c r="AJ656" s="3"/>
    </row>
    <row r="657">
      <c r="A657" s="3"/>
      <c r="B657" s="3"/>
      <c r="C657" s="3"/>
      <c r="D657" s="3"/>
      <c r="E657" s="3"/>
      <c r="F657" s="3"/>
      <c r="G657" s="3"/>
      <c r="H657" s="3"/>
      <c r="I657" s="3"/>
      <c r="J657" s="3"/>
      <c r="K657" s="3"/>
      <c r="L657" s="3"/>
      <c r="M657" s="3"/>
      <c r="N657" s="3"/>
      <c r="O657" s="3"/>
      <c r="P657" s="3"/>
      <c r="Q657" s="249"/>
      <c r="R657" s="3"/>
      <c r="S657" s="3"/>
      <c r="T657" s="3"/>
      <c r="U657" s="3"/>
      <c r="V657" s="3"/>
      <c r="W657" s="3"/>
      <c r="X657" s="3"/>
      <c r="Y657" s="3"/>
      <c r="Z657" s="3"/>
      <c r="AA657" s="3"/>
      <c r="AB657" s="3"/>
      <c r="AC657" s="3"/>
      <c r="AD657" s="3"/>
      <c r="AE657" s="3"/>
      <c r="AF657" s="3"/>
      <c r="AG657" s="3"/>
      <c r="AH657" s="3"/>
      <c r="AI657" s="3"/>
      <c r="AJ657" s="3"/>
    </row>
    <row r="658">
      <c r="A658" s="3"/>
      <c r="B658" s="3"/>
      <c r="C658" s="3"/>
      <c r="D658" s="3"/>
      <c r="E658" s="3"/>
      <c r="F658" s="3"/>
      <c r="G658" s="3"/>
      <c r="H658" s="3"/>
      <c r="I658" s="3"/>
      <c r="J658" s="3"/>
      <c r="K658" s="3"/>
      <c r="L658" s="3"/>
      <c r="M658" s="3"/>
      <c r="N658" s="3"/>
      <c r="O658" s="3"/>
      <c r="P658" s="3"/>
      <c r="Q658" s="249"/>
      <c r="R658" s="3"/>
      <c r="S658" s="3"/>
      <c r="T658" s="3"/>
      <c r="U658" s="3"/>
      <c r="V658" s="3"/>
      <c r="W658" s="3"/>
      <c r="X658" s="3"/>
      <c r="Y658" s="3"/>
      <c r="Z658" s="3"/>
      <c r="AA658" s="3"/>
      <c r="AB658" s="3"/>
      <c r="AC658" s="3"/>
      <c r="AD658" s="3"/>
      <c r="AE658" s="3"/>
      <c r="AF658" s="3"/>
      <c r="AG658" s="3"/>
      <c r="AH658" s="3"/>
      <c r="AI658" s="3"/>
      <c r="AJ658" s="3"/>
    </row>
    <row r="659">
      <c r="A659" s="3"/>
      <c r="B659" s="3"/>
      <c r="C659" s="3"/>
      <c r="D659" s="3"/>
      <c r="E659" s="3"/>
      <c r="F659" s="3"/>
      <c r="G659" s="3"/>
      <c r="H659" s="3"/>
      <c r="I659" s="3"/>
      <c r="J659" s="3"/>
      <c r="K659" s="3"/>
      <c r="L659" s="3"/>
      <c r="M659" s="3"/>
      <c r="N659" s="3"/>
      <c r="O659" s="3"/>
      <c r="P659" s="3"/>
      <c r="Q659" s="249"/>
      <c r="R659" s="3"/>
      <c r="S659" s="3"/>
      <c r="T659" s="3"/>
      <c r="U659" s="3"/>
      <c r="V659" s="3"/>
      <c r="W659" s="3"/>
      <c r="X659" s="3"/>
      <c r="Y659" s="3"/>
      <c r="Z659" s="3"/>
      <c r="AA659" s="3"/>
      <c r="AB659" s="3"/>
      <c r="AC659" s="3"/>
      <c r="AD659" s="3"/>
      <c r="AE659" s="3"/>
      <c r="AF659" s="3"/>
      <c r="AG659" s="3"/>
      <c r="AH659" s="3"/>
      <c r="AI659" s="3"/>
      <c r="AJ659" s="3"/>
    </row>
    <row r="660">
      <c r="A660" s="3"/>
      <c r="B660" s="3"/>
      <c r="C660" s="3"/>
      <c r="D660" s="3"/>
      <c r="E660" s="3"/>
      <c r="F660" s="3"/>
      <c r="G660" s="3"/>
      <c r="H660" s="3"/>
      <c r="I660" s="3"/>
      <c r="J660" s="3"/>
      <c r="K660" s="3"/>
      <c r="L660" s="3"/>
      <c r="M660" s="3"/>
      <c r="N660" s="3"/>
      <c r="O660" s="3"/>
      <c r="P660" s="3"/>
      <c r="Q660" s="249"/>
      <c r="R660" s="3"/>
      <c r="S660" s="3"/>
      <c r="T660" s="3"/>
      <c r="U660" s="3"/>
      <c r="V660" s="3"/>
      <c r="W660" s="3"/>
      <c r="X660" s="3"/>
      <c r="Y660" s="3"/>
      <c r="Z660" s="3"/>
      <c r="AA660" s="3"/>
      <c r="AB660" s="3"/>
      <c r="AC660" s="3"/>
      <c r="AD660" s="3"/>
      <c r="AE660" s="3"/>
      <c r="AF660" s="3"/>
      <c r="AG660" s="3"/>
      <c r="AH660" s="3"/>
      <c r="AI660" s="3"/>
      <c r="AJ660" s="3"/>
    </row>
    <row r="661">
      <c r="A661" s="3"/>
      <c r="B661" s="3"/>
      <c r="C661" s="3"/>
      <c r="D661" s="3"/>
      <c r="E661" s="3"/>
      <c r="F661" s="3"/>
      <c r="G661" s="3"/>
      <c r="H661" s="3"/>
      <c r="I661" s="3"/>
      <c r="J661" s="3"/>
      <c r="K661" s="3"/>
      <c r="L661" s="3"/>
      <c r="M661" s="3"/>
      <c r="N661" s="3"/>
      <c r="O661" s="3"/>
      <c r="P661" s="3"/>
      <c r="Q661" s="249"/>
      <c r="R661" s="3"/>
      <c r="S661" s="3"/>
      <c r="T661" s="3"/>
      <c r="U661" s="3"/>
      <c r="V661" s="3"/>
      <c r="W661" s="3"/>
      <c r="X661" s="3"/>
      <c r="Y661" s="3"/>
      <c r="Z661" s="3"/>
      <c r="AA661" s="3"/>
      <c r="AB661" s="3"/>
      <c r="AC661" s="3"/>
      <c r="AD661" s="3"/>
      <c r="AE661" s="3"/>
      <c r="AF661" s="3"/>
      <c r="AG661" s="3"/>
      <c r="AH661" s="3"/>
      <c r="AI661" s="3"/>
      <c r="AJ661" s="3"/>
    </row>
    <row r="662">
      <c r="A662" s="3"/>
      <c r="B662" s="3"/>
      <c r="C662" s="3"/>
      <c r="D662" s="3"/>
      <c r="E662" s="3"/>
      <c r="F662" s="3"/>
      <c r="G662" s="3"/>
      <c r="H662" s="3"/>
      <c r="I662" s="3"/>
      <c r="J662" s="3"/>
      <c r="K662" s="3"/>
      <c r="L662" s="3"/>
      <c r="M662" s="3"/>
      <c r="N662" s="3"/>
      <c r="O662" s="3"/>
      <c r="P662" s="3"/>
      <c r="Q662" s="249"/>
      <c r="R662" s="3"/>
      <c r="S662" s="3"/>
      <c r="T662" s="3"/>
      <c r="U662" s="3"/>
      <c r="V662" s="3"/>
      <c r="W662" s="3"/>
      <c r="X662" s="3"/>
      <c r="Y662" s="3"/>
      <c r="Z662" s="3"/>
      <c r="AA662" s="3"/>
      <c r="AB662" s="3"/>
      <c r="AC662" s="3"/>
      <c r="AD662" s="3"/>
      <c r="AE662" s="3"/>
      <c r="AF662" s="3"/>
      <c r="AG662" s="3"/>
      <c r="AH662" s="3"/>
      <c r="AI662" s="3"/>
      <c r="AJ662" s="3"/>
    </row>
    <row r="663">
      <c r="A663" s="3"/>
      <c r="B663" s="3"/>
      <c r="C663" s="3"/>
      <c r="D663" s="3"/>
      <c r="E663" s="3"/>
      <c r="F663" s="3"/>
      <c r="G663" s="3"/>
      <c r="H663" s="3"/>
      <c r="I663" s="3"/>
      <c r="J663" s="3"/>
      <c r="K663" s="3"/>
      <c r="L663" s="3"/>
      <c r="M663" s="3"/>
      <c r="N663" s="3"/>
      <c r="O663" s="3"/>
      <c r="P663" s="3"/>
      <c r="Q663" s="249"/>
      <c r="R663" s="3"/>
      <c r="S663" s="3"/>
      <c r="T663" s="3"/>
      <c r="U663" s="3"/>
      <c r="V663" s="3"/>
      <c r="W663" s="3"/>
      <c r="X663" s="3"/>
      <c r="Y663" s="3"/>
      <c r="Z663" s="3"/>
      <c r="AA663" s="3"/>
      <c r="AB663" s="3"/>
      <c r="AC663" s="3"/>
      <c r="AD663" s="3"/>
      <c r="AE663" s="3"/>
      <c r="AF663" s="3"/>
      <c r="AG663" s="3"/>
      <c r="AH663" s="3"/>
      <c r="AI663" s="3"/>
      <c r="AJ663" s="3"/>
    </row>
    <row r="664">
      <c r="A664" s="3"/>
      <c r="B664" s="3"/>
      <c r="C664" s="3"/>
      <c r="D664" s="3"/>
      <c r="E664" s="3"/>
      <c r="F664" s="3"/>
      <c r="G664" s="3"/>
      <c r="H664" s="3"/>
      <c r="I664" s="3"/>
      <c r="J664" s="3"/>
      <c r="K664" s="3"/>
      <c r="L664" s="3"/>
      <c r="M664" s="3"/>
      <c r="N664" s="3"/>
      <c r="O664" s="3"/>
      <c r="P664" s="3"/>
      <c r="Q664" s="249"/>
      <c r="R664" s="3"/>
      <c r="S664" s="3"/>
      <c r="T664" s="3"/>
      <c r="U664" s="3"/>
      <c r="V664" s="3"/>
      <c r="W664" s="3"/>
      <c r="X664" s="3"/>
      <c r="Y664" s="3"/>
      <c r="Z664" s="3"/>
      <c r="AA664" s="3"/>
      <c r="AB664" s="3"/>
      <c r="AC664" s="3"/>
      <c r="AD664" s="3"/>
      <c r="AE664" s="3"/>
      <c r="AF664" s="3"/>
      <c r="AG664" s="3"/>
      <c r="AH664" s="3"/>
      <c r="AI664" s="3"/>
      <c r="AJ664" s="3"/>
    </row>
    <row r="665">
      <c r="A665" s="3"/>
      <c r="B665" s="3"/>
      <c r="C665" s="3"/>
      <c r="D665" s="3"/>
      <c r="E665" s="3"/>
      <c r="F665" s="3"/>
      <c r="G665" s="3"/>
      <c r="H665" s="3"/>
      <c r="I665" s="3"/>
      <c r="J665" s="3"/>
      <c r="K665" s="3"/>
      <c r="L665" s="3"/>
      <c r="M665" s="3"/>
      <c r="N665" s="3"/>
      <c r="O665" s="3"/>
      <c r="P665" s="3"/>
      <c r="Q665" s="249"/>
      <c r="R665" s="3"/>
      <c r="S665" s="3"/>
      <c r="T665" s="3"/>
      <c r="U665" s="3"/>
      <c r="V665" s="3"/>
      <c r="W665" s="3"/>
      <c r="X665" s="3"/>
      <c r="Y665" s="3"/>
      <c r="Z665" s="3"/>
      <c r="AA665" s="3"/>
      <c r="AB665" s="3"/>
      <c r="AC665" s="3"/>
      <c r="AD665" s="3"/>
      <c r="AE665" s="3"/>
      <c r="AF665" s="3"/>
      <c r="AG665" s="3"/>
      <c r="AH665" s="3"/>
      <c r="AI665" s="3"/>
      <c r="AJ665" s="3"/>
    </row>
    <row r="666">
      <c r="A666" s="3"/>
      <c r="B666" s="3"/>
      <c r="C666" s="3"/>
      <c r="D666" s="3"/>
      <c r="E666" s="3"/>
      <c r="F666" s="3"/>
      <c r="G666" s="3"/>
      <c r="H666" s="3"/>
      <c r="I666" s="3"/>
      <c r="J666" s="3"/>
      <c r="K666" s="3"/>
      <c r="L666" s="3"/>
      <c r="M666" s="3"/>
      <c r="N666" s="3"/>
      <c r="O666" s="3"/>
      <c r="P666" s="3"/>
      <c r="Q666" s="249"/>
      <c r="R666" s="3"/>
      <c r="S666" s="3"/>
      <c r="T666" s="3"/>
      <c r="U666" s="3"/>
      <c r="V666" s="3"/>
      <c r="W666" s="3"/>
      <c r="X666" s="3"/>
      <c r="Y666" s="3"/>
      <c r="Z666" s="3"/>
      <c r="AA666" s="3"/>
      <c r="AB666" s="3"/>
      <c r="AC666" s="3"/>
      <c r="AD666" s="3"/>
      <c r="AE666" s="3"/>
      <c r="AF666" s="3"/>
      <c r="AG666" s="3"/>
      <c r="AH666" s="3"/>
      <c r="AI666" s="3"/>
      <c r="AJ666" s="3"/>
    </row>
    <row r="667">
      <c r="A667" s="3"/>
      <c r="B667" s="3"/>
      <c r="C667" s="3"/>
      <c r="D667" s="3"/>
      <c r="E667" s="3"/>
      <c r="F667" s="3"/>
      <c r="G667" s="3"/>
      <c r="H667" s="3"/>
      <c r="I667" s="3"/>
      <c r="J667" s="3"/>
      <c r="K667" s="3"/>
      <c r="L667" s="3"/>
      <c r="M667" s="3"/>
      <c r="N667" s="3"/>
      <c r="O667" s="3"/>
      <c r="P667" s="3"/>
      <c r="Q667" s="249"/>
      <c r="R667" s="3"/>
      <c r="S667" s="3"/>
      <c r="T667" s="3"/>
      <c r="U667" s="3"/>
      <c r="V667" s="3"/>
      <c r="W667" s="3"/>
      <c r="X667" s="3"/>
      <c r="Y667" s="3"/>
      <c r="Z667" s="3"/>
      <c r="AA667" s="3"/>
      <c r="AB667" s="3"/>
      <c r="AC667" s="3"/>
      <c r="AD667" s="3"/>
      <c r="AE667" s="3"/>
      <c r="AF667" s="3"/>
      <c r="AG667" s="3"/>
      <c r="AH667" s="3"/>
      <c r="AI667" s="3"/>
      <c r="AJ667" s="3"/>
    </row>
    <row r="668">
      <c r="A668" s="3"/>
      <c r="B668" s="3"/>
      <c r="C668" s="3"/>
      <c r="D668" s="3"/>
      <c r="E668" s="3"/>
      <c r="F668" s="3"/>
      <c r="G668" s="3"/>
      <c r="H668" s="3"/>
      <c r="I668" s="3"/>
      <c r="J668" s="3"/>
      <c r="K668" s="3"/>
      <c r="L668" s="3"/>
      <c r="M668" s="3"/>
      <c r="N668" s="3"/>
      <c r="O668" s="3"/>
      <c r="P668" s="3"/>
      <c r="Q668" s="249"/>
      <c r="R668" s="3"/>
      <c r="S668" s="3"/>
      <c r="T668" s="3"/>
      <c r="U668" s="3"/>
      <c r="V668" s="3"/>
      <c r="W668" s="3"/>
      <c r="X668" s="3"/>
      <c r="Y668" s="3"/>
      <c r="Z668" s="3"/>
      <c r="AA668" s="3"/>
      <c r="AB668" s="3"/>
      <c r="AC668" s="3"/>
      <c r="AD668" s="3"/>
      <c r="AE668" s="3"/>
      <c r="AF668" s="3"/>
      <c r="AG668" s="3"/>
      <c r="AH668" s="3"/>
      <c r="AI668" s="3"/>
      <c r="AJ668" s="3"/>
    </row>
    <row r="669">
      <c r="A669" s="3"/>
      <c r="B669" s="3"/>
      <c r="C669" s="3"/>
      <c r="D669" s="3"/>
      <c r="E669" s="3"/>
      <c r="F669" s="3"/>
      <c r="G669" s="3"/>
      <c r="H669" s="3"/>
      <c r="I669" s="3"/>
      <c r="J669" s="3"/>
      <c r="K669" s="3"/>
      <c r="L669" s="3"/>
      <c r="M669" s="3"/>
      <c r="N669" s="3"/>
      <c r="O669" s="3"/>
      <c r="P669" s="3"/>
      <c r="Q669" s="249"/>
      <c r="R669" s="3"/>
      <c r="S669" s="3"/>
      <c r="T669" s="3"/>
      <c r="U669" s="3"/>
      <c r="V669" s="3"/>
      <c r="W669" s="3"/>
      <c r="X669" s="3"/>
      <c r="Y669" s="3"/>
      <c r="Z669" s="3"/>
      <c r="AA669" s="3"/>
      <c r="AB669" s="3"/>
      <c r="AC669" s="3"/>
      <c r="AD669" s="3"/>
      <c r="AE669" s="3"/>
      <c r="AF669" s="3"/>
      <c r="AG669" s="3"/>
      <c r="AH669" s="3"/>
      <c r="AI669" s="3"/>
      <c r="AJ669" s="3"/>
    </row>
    <row r="670">
      <c r="A670" s="3"/>
      <c r="B670" s="3"/>
      <c r="C670" s="3"/>
      <c r="D670" s="3"/>
      <c r="E670" s="3"/>
      <c r="F670" s="3"/>
      <c r="G670" s="3"/>
      <c r="H670" s="3"/>
      <c r="I670" s="3"/>
      <c r="J670" s="3"/>
      <c r="K670" s="3"/>
      <c r="L670" s="3"/>
      <c r="M670" s="3"/>
      <c r="N670" s="3"/>
      <c r="O670" s="3"/>
      <c r="P670" s="3"/>
      <c r="Q670" s="249"/>
      <c r="R670" s="3"/>
      <c r="S670" s="3"/>
      <c r="T670" s="3"/>
      <c r="U670" s="3"/>
      <c r="V670" s="3"/>
      <c r="W670" s="3"/>
      <c r="X670" s="3"/>
      <c r="Y670" s="3"/>
      <c r="Z670" s="3"/>
      <c r="AA670" s="3"/>
      <c r="AB670" s="3"/>
      <c r="AC670" s="3"/>
      <c r="AD670" s="3"/>
      <c r="AE670" s="3"/>
      <c r="AF670" s="3"/>
      <c r="AG670" s="3"/>
      <c r="AH670" s="3"/>
      <c r="AI670" s="3"/>
      <c r="AJ670" s="3"/>
    </row>
    <row r="671">
      <c r="A671" s="3"/>
      <c r="B671" s="3"/>
      <c r="C671" s="3"/>
      <c r="D671" s="3"/>
      <c r="E671" s="3"/>
      <c r="F671" s="3"/>
      <c r="G671" s="3"/>
      <c r="H671" s="3"/>
      <c r="I671" s="3"/>
      <c r="J671" s="3"/>
      <c r="K671" s="3"/>
      <c r="L671" s="3"/>
      <c r="M671" s="3"/>
      <c r="N671" s="3"/>
      <c r="O671" s="3"/>
      <c r="P671" s="3"/>
      <c r="Q671" s="249"/>
      <c r="R671" s="3"/>
      <c r="S671" s="3"/>
      <c r="T671" s="3"/>
      <c r="U671" s="3"/>
      <c r="V671" s="3"/>
      <c r="W671" s="3"/>
      <c r="X671" s="3"/>
      <c r="Y671" s="3"/>
      <c r="Z671" s="3"/>
      <c r="AA671" s="3"/>
      <c r="AB671" s="3"/>
      <c r="AC671" s="3"/>
      <c r="AD671" s="3"/>
      <c r="AE671" s="3"/>
      <c r="AF671" s="3"/>
      <c r="AG671" s="3"/>
      <c r="AH671" s="3"/>
      <c r="AI671" s="3"/>
      <c r="AJ671" s="3"/>
    </row>
    <row r="672">
      <c r="A672" s="3"/>
      <c r="B672" s="3"/>
      <c r="C672" s="3"/>
      <c r="D672" s="3"/>
      <c r="E672" s="3"/>
      <c r="F672" s="3"/>
      <c r="G672" s="3"/>
      <c r="H672" s="3"/>
      <c r="I672" s="3"/>
      <c r="J672" s="3"/>
      <c r="K672" s="3"/>
      <c r="L672" s="3"/>
      <c r="M672" s="3"/>
      <c r="N672" s="3"/>
      <c r="O672" s="3"/>
      <c r="P672" s="3"/>
      <c r="Q672" s="249"/>
      <c r="R672" s="3"/>
      <c r="S672" s="3"/>
      <c r="T672" s="3"/>
      <c r="U672" s="3"/>
      <c r="V672" s="3"/>
      <c r="W672" s="3"/>
      <c r="X672" s="3"/>
      <c r="Y672" s="3"/>
      <c r="Z672" s="3"/>
      <c r="AA672" s="3"/>
      <c r="AB672" s="3"/>
      <c r="AC672" s="3"/>
      <c r="AD672" s="3"/>
      <c r="AE672" s="3"/>
      <c r="AF672" s="3"/>
      <c r="AG672" s="3"/>
      <c r="AH672" s="3"/>
      <c r="AI672" s="3"/>
      <c r="AJ672" s="3"/>
    </row>
    <row r="673">
      <c r="A673" s="3"/>
      <c r="B673" s="3"/>
      <c r="C673" s="3"/>
      <c r="D673" s="3"/>
      <c r="E673" s="3"/>
      <c r="F673" s="3"/>
      <c r="G673" s="3"/>
      <c r="H673" s="3"/>
      <c r="I673" s="3"/>
      <c r="J673" s="3"/>
      <c r="K673" s="3"/>
      <c r="L673" s="3"/>
      <c r="M673" s="3"/>
      <c r="N673" s="3"/>
      <c r="O673" s="3"/>
      <c r="P673" s="3"/>
      <c r="Q673" s="249"/>
      <c r="R673" s="3"/>
      <c r="S673" s="3"/>
      <c r="T673" s="3"/>
      <c r="U673" s="3"/>
      <c r="V673" s="3"/>
      <c r="W673" s="3"/>
      <c r="X673" s="3"/>
      <c r="Y673" s="3"/>
      <c r="Z673" s="3"/>
      <c r="AA673" s="3"/>
      <c r="AB673" s="3"/>
      <c r="AC673" s="3"/>
      <c r="AD673" s="3"/>
      <c r="AE673" s="3"/>
      <c r="AF673" s="3"/>
      <c r="AG673" s="3"/>
      <c r="AH673" s="3"/>
      <c r="AI673" s="3"/>
      <c r="AJ673" s="3"/>
    </row>
    <row r="674">
      <c r="A674" s="3"/>
      <c r="B674" s="3"/>
      <c r="C674" s="3"/>
      <c r="D674" s="3"/>
      <c r="E674" s="3"/>
      <c r="F674" s="3"/>
      <c r="G674" s="3"/>
      <c r="H674" s="3"/>
      <c r="I674" s="3"/>
      <c r="J674" s="3"/>
      <c r="K674" s="3"/>
      <c r="L674" s="3"/>
      <c r="M674" s="3"/>
      <c r="N674" s="3"/>
      <c r="O674" s="3"/>
      <c r="P674" s="3"/>
      <c r="Q674" s="249"/>
      <c r="R674" s="3"/>
      <c r="S674" s="3"/>
      <c r="T674" s="3"/>
      <c r="U674" s="3"/>
      <c r="V674" s="3"/>
      <c r="W674" s="3"/>
      <c r="X674" s="3"/>
      <c r="Y674" s="3"/>
      <c r="Z674" s="3"/>
      <c r="AA674" s="3"/>
      <c r="AB674" s="3"/>
      <c r="AC674" s="3"/>
      <c r="AD674" s="3"/>
      <c r="AE674" s="3"/>
      <c r="AF674" s="3"/>
      <c r="AG674" s="3"/>
      <c r="AH674" s="3"/>
      <c r="AI674" s="3"/>
      <c r="AJ674" s="3"/>
    </row>
    <row r="675">
      <c r="A675" s="3"/>
      <c r="B675" s="3"/>
      <c r="C675" s="3"/>
      <c r="D675" s="3"/>
      <c r="E675" s="3"/>
      <c r="F675" s="3"/>
      <c r="G675" s="3"/>
      <c r="H675" s="3"/>
      <c r="I675" s="3"/>
      <c r="J675" s="3"/>
      <c r="K675" s="3"/>
      <c r="L675" s="3"/>
      <c r="M675" s="3"/>
      <c r="N675" s="3"/>
      <c r="O675" s="3"/>
      <c r="P675" s="3"/>
      <c r="Q675" s="249"/>
      <c r="R675" s="3"/>
      <c r="S675" s="3"/>
      <c r="T675" s="3"/>
      <c r="U675" s="3"/>
      <c r="V675" s="3"/>
      <c r="W675" s="3"/>
      <c r="X675" s="3"/>
      <c r="Y675" s="3"/>
      <c r="Z675" s="3"/>
      <c r="AA675" s="3"/>
      <c r="AB675" s="3"/>
      <c r="AC675" s="3"/>
      <c r="AD675" s="3"/>
      <c r="AE675" s="3"/>
      <c r="AF675" s="3"/>
      <c r="AG675" s="3"/>
      <c r="AH675" s="3"/>
      <c r="AI675" s="3"/>
      <c r="AJ675" s="3"/>
    </row>
    <row r="676">
      <c r="A676" s="3"/>
      <c r="B676" s="3"/>
      <c r="C676" s="3"/>
      <c r="D676" s="3"/>
      <c r="E676" s="3"/>
      <c r="F676" s="3"/>
      <c r="G676" s="3"/>
      <c r="H676" s="3"/>
      <c r="I676" s="3"/>
      <c r="J676" s="3"/>
      <c r="K676" s="3"/>
      <c r="L676" s="3"/>
      <c r="M676" s="3"/>
      <c r="N676" s="3"/>
      <c r="O676" s="3"/>
      <c r="P676" s="3"/>
      <c r="Q676" s="249"/>
      <c r="R676" s="3"/>
      <c r="S676" s="3"/>
      <c r="T676" s="3"/>
      <c r="U676" s="3"/>
      <c r="V676" s="3"/>
      <c r="W676" s="3"/>
      <c r="X676" s="3"/>
      <c r="Y676" s="3"/>
      <c r="Z676" s="3"/>
      <c r="AA676" s="3"/>
      <c r="AB676" s="3"/>
      <c r="AC676" s="3"/>
      <c r="AD676" s="3"/>
      <c r="AE676" s="3"/>
      <c r="AF676" s="3"/>
      <c r="AG676" s="3"/>
      <c r="AH676" s="3"/>
      <c r="AI676" s="3"/>
      <c r="AJ676" s="3"/>
    </row>
    <row r="677">
      <c r="A677" s="3"/>
      <c r="B677" s="3"/>
      <c r="C677" s="3"/>
      <c r="D677" s="3"/>
      <c r="E677" s="3"/>
      <c r="F677" s="3"/>
      <c r="G677" s="3"/>
      <c r="H677" s="3"/>
      <c r="I677" s="3"/>
      <c r="J677" s="3"/>
      <c r="K677" s="3"/>
      <c r="L677" s="3"/>
      <c r="M677" s="3"/>
      <c r="N677" s="3"/>
      <c r="O677" s="3"/>
      <c r="P677" s="3"/>
      <c r="Q677" s="249"/>
      <c r="R677" s="3"/>
      <c r="S677" s="3"/>
      <c r="T677" s="3"/>
      <c r="U677" s="3"/>
      <c r="V677" s="3"/>
      <c r="W677" s="3"/>
      <c r="X677" s="3"/>
      <c r="Y677" s="3"/>
      <c r="Z677" s="3"/>
      <c r="AA677" s="3"/>
      <c r="AB677" s="3"/>
      <c r="AC677" s="3"/>
      <c r="AD677" s="3"/>
      <c r="AE677" s="3"/>
      <c r="AF677" s="3"/>
      <c r="AG677" s="3"/>
      <c r="AH677" s="3"/>
      <c r="AI677" s="3"/>
      <c r="AJ677" s="3"/>
    </row>
    <row r="678">
      <c r="A678" s="3"/>
      <c r="B678" s="3"/>
      <c r="C678" s="3"/>
      <c r="D678" s="3"/>
      <c r="E678" s="3"/>
      <c r="F678" s="3"/>
      <c r="G678" s="3"/>
      <c r="H678" s="3"/>
      <c r="I678" s="3"/>
      <c r="J678" s="3"/>
      <c r="K678" s="3"/>
      <c r="L678" s="3"/>
      <c r="M678" s="3"/>
      <c r="N678" s="3"/>
      <c r="O678" s="3"/>
      <c r="P678" s="3"/>
      <c r="Q678" s="249"/>
      <c r="R678" s="3"/>
      <c r="S678" s="3"/>
      <c r="T678" s="3"/>
      <c r="U678" s="3"/>
      <c r="V678" s="3"/>
      <c r="W678" s="3"/>
      <c r="X678" s="3"/>
      <c r="Y678" s="3"/>
      <c r="Z678" s="3"/>
      <c r="AA678" s="3"/>
      <c r="AB678" s="3"/>
      <c r="AC678" s="3"/>
      <c r="AD678" s="3"/>
      <c r="AE678" s="3"/>
      <c r="AF678" s="3"/>
      <c r="AG678" s="3"/>
      <c r="AH678" s="3"/>
      <c r="AI678" s="3"/>
      <c r="AJ678" s="3"/>
    </row>
    <row r="679">
      <c r="A679" s="3"/>
      <c r="B679" s="3"/>
      <c r="C679" s="3"/>
      <c r="D679" s="3"/>
      <c r="E679" s="3"/>
      <c r="F679" s="3"/>
      <c r="G679" s="3"/>
      <c r="H679" s="3"/>
      <c r="I679" s="3"/>
      <c r="J679" s="3"/>
      <c r="K679" s="3"/>
      <c r="L679" s="3"/>
      <c r="M679" s="3"/>
      <c r="N679" s="3"/>
      <c r="O679" s="3"/>
      <c r="P679" s="3"/>
      <c r="Q679" s="249"/>
      <c r="R679" s="3"/>
      <c r="S679" s="3"/>
      <c r="T679" s="3"/>
      <c r="U679" s="3"/>
      <c r="V679" s="3"/>
      <c r="W679" s="3"/>
      <c r="X679" s="3"/>
      <c r="Y679" s="3"/>
      <c r="Z679" s="3"/>
      <c r="AA679" s="3"/>
      <c r="AB679" s="3"/>
      <c r="AC679" s="3"/>
      <c r="AD679" s="3"/>
      <c r="AE679" s="3"/>
      <c r="AF679" s="3"/>
      <c r="AG679" s="3"/>
      <c r="AH679" s="3"/>
      <c r="AI679" s="3"/>
      <c r="AJ679" s="3"/>
    </row>
    <row r="680">
      <c r="A680" s="3"/>
      <c r="B680" s="3"/>
      <c r="C680" s="3"/>
      <c r="D680" s="3"/>
      <c r="E680" s="3"/>
      <c r="F680" s="3"/>
      <c r="G680" s="3"/>
      <c r="H680" s="3"/>
      <c r="I680" s="3"/>
      <c r="J680" s="3"/>
      <c r="K680" s="3"/>
      <c r="L680" s="3"/>
      <c r="M680" s="3"/>
      <c r="N680" s="3"/>
      <c r="O680" s="3"/>
      <c r="P680" s="3"/>
      <c r="Q680" s="249"/>
      <c r="R680" s="3"/>
      <c r="S680" s="3"/>
      <c r="T680" s="3"/>
      <c r="U680" s="3"/>
      <c r="V680" s="3"/>
      <c r="W680" s="3"/>
      <c r="X680" s="3"/>
      <c r="Y680" s="3"/>
      <c r="Z680" s="3"/>
      <c r="AA680" s="3"/>
      <c r="AB680" s="3"/>
      <c r="AC680" s="3"/>
      <c r="AD680" s="3"/>
      <c r="AE680" s="3"/>
      <c r="AF680" s="3"/>
      <c r="AG680" s="3"/>
      <c r="AH680" s="3"/>
      <c r="AI680" s="3"/>
      <c r="AJ680" s="3"/>
    </row>
    <row r="681">
      <c r="A681" s="3"/>
      <c r="B681" s="3"/>
      <c r="C681" s="3"/>
      <c r="D681" s="3"/>
      <c r="E681" s="3"/>
      <c r="F681" s="3"/>
      <c r="G681" s="3"/>
      <c r="H681" s="3"/>
      <c r="I681" s="3"/>
      <c r="J681" s="3"/>
      <c r="K681" s="3"/>
      <c r="L681" s="3"/>
      <c r="M681" s="3"/>
      <c r="N681" s="3"/>
      <c r="O681" s="3"/>
      <c r="P681" s="3"/>
      <c r="Q681" s="249"/>
      <c r="R681" s="3"/>
      <c r="S681" s="3"/>
      <c r="T681" s="3"/>
      <c r="U681" s="3"/>
      <c r="V681" s="3"/>
      <c r="W681" s="3"/>
      <c r="X681" s="3"/>
      <c r="Y681" s="3"/>
      <c r="Z681" s="3"/>
      <c r="AA681" s="3"/>
      <c r="AB681" s="3"/>
      <c r="AC681" s="3"/>
      <c r="AD681" s="3"/>
      <c r="AE681" s="3"/>
      <c r="AF681" s="3"/>
      <c r="AG681" s="3"/>
      <c r="AH681" s="3"/>
      <c r="AI681" s="3"/>
      <c r="AJ681" s="3"/>
    </row>
    <row r="682">
      <c r="A682" s="3"/>
      <c r="B682" s="3"/>
      <c r="C682" s="3"/>
      <c r="D682" s="3"/>
      <c r="E682" s="3"/>
      <c r="F682" s="3"/>
      <c r="G682" s="3"/>
      <c r="H682" s="3"/>
      <c r="I682" s="3"/>
      <c r="J682" s="3"/>
      <c r="K682" s="3"/>
      <c r="L682" s="3"/>
      <c r="M682" s="3"/>
      <c r="N682" s="3"/>
      <c r="O682" s="3"/>
      <c r="P682" s="3"/>
      <c r="Q682" s="249"/>
      <c r="R682" s="3"/>
      <c r="S682" s="3"/>
      <c r="T682" s="3"/>
      <c r="U682" s="3"/>
      <c r="V682" s="3"/>
      <c r="W682" s="3"/>
      <c r="X682" s="3"/>
      <c r="Y682" s="3"/>
      <c r="Z682" s="3"/>
      <c r="AA682" s="3"/>
      <c r="AB682" s="3"/>
      <c r="AC682" s="3"/>
      <c r="AD682" s="3"/>
      <c r="AE682" s="3"/>
      <c r="AF682" s="3"/>
      <c r="AG682" s="3"/>
      <c r="AH682" s="3"/>
      <c r="AI682" s="3"/>
      <c r="AJ682" s="3"/>
    </row>
    <row r="683">
      <c r="A683" s="3"/>
      <c r="B683" s="3"/>
      <c r="C683" s="3"/>
      <c r="D683" s="3"/>
      <c r="E683" s="3"/>
      <c r="F683" s="3"/>
      <c r="G683" s="3"/>
      <c r="H683" s="3"/>
      <c r="I683" s="3"/>
      <c r="J683" s="3"/>
      <c r="K683" s="3"/>
      <c r="L683" s="3"/>
      <c r="M683" s="3"/>
      <c r="N683" s="3"/>
      <c r="O683" s="3"/>
      <c r="P683" s="3"/>
      <c r="Q683" s="249"/>
      <c r="R683" s="3"/>
      <c r="S683" s="3"/>
      <c r="T683" s="3"/>
      <c r="U683" s="3"/>
      <c r="V683" s="3"/>
      <c r="W683" s="3"/>
      <c r="X683" s="3"/>
      <c r="Y683" s="3"/>
      <c r="Z683" s="3"/>
      <c r="AA683" s="3"/>
      <c r="AB683" s="3"/>
      <c r="AC683" s="3"/>
      <c r="AD683" s="3"/>
      <c r="AE683" s="3"/>
      <c r="AF683" s="3"/>
      <c r="AG683" s="3"/>
      <c r="AH683" s="3"/>
      <c r="AI683" s="3"/>
      <c r="AJ683" s="3"/>
    </row>
    <row r="684">
      <c r="A684" s="3"/>
      <c r="B684" s="3"/>
      <c r="C684" s="3"/>
      <c r="D684" s="3"/>
      <c r="E684" s="3"/>
      <c r="F684" s="3"/>
      <c r="G684" s="3"/>
      <c r="H684" s="3"/>
      <c r="I684" s="3"/>
      <c r="J684" s="3"/>
      <c r="K684" s="3"/>
      <c r="L684" s="3"/>
      <c r="M684" s="3"/>
      <c r="N684" s="3"/>
      <c r="O684" s="3"/>
      <c r="P684" s="3"/>
      <c r="Q684" s="249"/>
      <c r="R684" s="3"/>
      <c r="S684" s="3"/>
      <c r="T684" s="3"/>
      <c r="U684" s="3"/>
      <c r="V684" s="3"/>
      <c r="W684" s="3"/>
      <c r="X684" s="3"/>
      <c r="Y684" s="3"/>
      <c r="Z684" s="3"/>
      <c r="AA684" s="3"/>
      <c r="AB684" s="3"/>
      <c r="AC684" s="3"/>
      <c r="AD684" s="3"/>
      <c r="AE684" s="3"/>
      <c r="AF684" s="3"/>
      <c r="AG684" s="3"/>
      <c r="AH684" s="3"/>
      <c r="AI684" s="3"/>
      <c r="AJ684" s="3"/>
    </row>
    <row r="685">
      <c r="A685" s="3"/>
      <c r="B685" s="3"/>
      <c r="C685" s="3"/>
      <c r="D685" s="3"/>
      <c r="E685" s="3"/>
      <c r="F685" s="3"/>
      <c r="G685" s="3"/>
      <c r="H685" s="3"/>
      <c r="I685" s="3"/>
      <c r="J685" s="3"/>
      <c r="K685" s="3"/>
      <c r="L685" s="3"/>
      <c r="M685" s="3"/>
      <c r="N685" s="3"/>
      <c r="O685" s="3"/>
      <c r="P685" s="3"/>
      <c r="Q685" s="249"/>
      <c r="R685" s="3"/>
      <c r="S685" s="3"/>
      <c r="T685" s="3"/>
      <c r="U685" s="3"/>
      <c r="V685" s="3"/>
      <c r="W685" s="3"/>
      <c r="X685" s="3"/>
      <c r="Y685" s="3"/>
      <c r="Z685" s="3"/>
      <c r="AA685" s="3"/>
      <c r="AB685" s="3"/>
      <c r="AC685" s="3"/>
      <c r="AD685" s="3"/>
      <c r="AE685" s="3"/>
      <c r="AF685" s="3"/>
      <c r="AG685" s="3"/>
      <c r="AH685" s="3"/>
      <c r="AI685" s="3"/>
      <c r="AJ685" s="3"/>
    </row>
    <row r="686">
      <c r="A686" s="3"/>
      <c r="B686" s="3"/>
      <c r="C686" s="3"/>
      <c r="D686" s="3"/>
      <c r="E686" s="3"/>
      <c r="F686" s="3"/>
      <c r="G686" s="3"/>
      <c r="H686" s="3"/>
      <c r="I686" s="3"/>
      <c r="J686" s="3"/>
      <c r="K686" s="3"/>
      <c r="L686" s="3"/>
      <c r="M686" s="3"/>
      <c r="N686" s="3"/>
      <c r="O686" s="3"/>
      <c r="P686" s="3"/>
      <c r="Q686" s="249"/>
      <c r="R686" s="3"/>
      <c r="S686" s="3"/>
      <c r="T686" s="3"/>
      <c r="U686" s="3"/>
      <c r="V686" s="3"/>
      <c r="W686" s="3"/>
      <c r="X686" s="3"/>
      <c r="Y686" s="3"/>
      <c r="Z686" s="3"/>
      <c r="AA686" s="3"/>
      <c r="AB686" s="3"/>
      <c r="AC686" s="3"/>
      <c r="AD686" s="3"/>
      <c r="AE686" s="3"/>
      <c r="AF686" s="3"/>
      <c r="AG686" s="3"/>
      <c r="AH686" s="3"/>
      <c r="AI686" s="3"/>
      <c r="AJ686" s="3"/>
    </row>
    <row r="687">
      <c r="A687" s="3"/>
      <c r="B687" s="3"/>
      <c r="C687" s="3"/>
      <c r="D687" s="3"/>
      <c r="E687" s="3"/>
      <c r="F687" s="3"/>
      <c r="G687" s="3"/>
      <c r="H687" s="3"/>
      <c r="I687" s="3"/>
      <c r="J687" s="3"/>
      <c r="K687" s="3"/>
      <c r="L687" s="3"/>
      <c r="M687" s="3"/>
      <c r="N687" s="3"/>
      <c r="O687" s="3"/>
      <c r="P687" s="3"/>
      <c r="Q687" s="249"/>
      <c r="R687" s="3"/>
      <c r="S687" s="3"/>
      <c r="T687" s="3"/>
      <c r="U687" s="3"/>
      <c r="V687" s="3"/>
      <c r="W687" s="3"/>
      <c r="X687" s="3"/>
      <c r="Y687" s="3"/>
      <c r="Z687" s="3"/>
      <c r="AA687" s="3"/>
      <c r="AB687" s="3"/>
      <c r="AC687" s="3"/>
      <c r="AD687" s="3"/>
      <c r="AE687" s="3"/>
      <c r="AF687" s="3"/>
      <c r="AG687" s="3"/>
      <c r="AH687" s="3"/>
      <c r="AI687" s="3"/>
      <c r="AJ687" s="3"/>
    </row>
    <row r="688">
      <c r="A688" s="3"/>
      <c r="B688" s="3"/>
      <c r="C688" s="3"/>
      <c r="D688" s="3"/>
      <c r="E688" s="3"/>
      <c r="F688" s="3"/>
      <c r="G688" s="3"/>
      <c r="H688" s="3"/>
      <c r="I688" s="3"/>
      <c r="J688" s="3"/>
      <c r="K688" s="3"/>
      <c r="L688" s="3"/>
      <c r="M688" s="3"/>
      <c r="N688" s="3"/>
      <c r="O688" s="3"/>
      <c r="P688" s="3"/>
      <c r="Q688" s="249"/>
      <c r="R688" s="3"/>
      <c r="S688" s="3"/>
      <c r="T688" s="3"/>
      <c r="U688" s="3"/>
      <c r="V688" s="3"/>
      <c r="W688" s="3"/>
      <c r="X688" s="3"/>
      <c r="Y688" s="3"/>
      <c r="Z688" s="3"/>
      <c r="AA688" s="3"/>
      <c r="AB688" s="3"/>
      <c r="AC688" s="3"/>
      <c r="AD688" s="3"/>
      <c r="AE688" s="3"/>
      <c r="AF688" s="3"/>
      <c r="AG688" s="3"/>
      <c r="AH688" s="3"/>
      <c r="AI688" s="3"/>
      <c r="AJ688" s="3"/>
    </row>
    <row r="689">
      <c r="A689" s="3"/>
      <c r="B689" s="3"/>
      <c r="C689" s="3"/>
      <c r="D689" s="3"/>
      <c r="E689" s="3"/>
      <c r="F689" s="3"/>
      <c r="G689" s="3"/>
      <c r="H689" s="3"/>
      <c r="I689" s="3"/>
      <c r="J689" s="3"/>
      <c r="K689" s="3"/>
      <c r="L689" s="3"/>
      <c r="M689" s="3"/>
      <c r="N689" s="3"/>
      <c r="O689" s="3"/>
      <c r="P689" s="3"/>
      <c r="Q689" s="249"/>
      <c r="R689" s="3"/>
      <c r="S689" s="3"/>
      <c r="T689" s="3"/>
      <c r="U689" s="3"/>
      <c r="V689" s="3"/>
      <c r="W689" s="3"/>
      <c r="X689" s="3"/>
      <c r="Y689" s="3"/>
      <c r="Z689" s="3"/>
      <c r="AA689" s="3"/>
      <c r="AB689" s="3"/>
      <c r="AC689" s="3"/>
      <c r="AD689" s="3"/>
      <c r="AE689" s="3"/>
      <c r="AF689" s="3"/>
      <c r="AG689" s="3"/>
      <c r="AH689" s="3"/>
      <c r="AI689" s="3"/>
      <c r="AJ689" s="3"/>
    </row>
    <row r="690">
      <c r="A690" s="3"/>
      <c r="B690" s="3"/>
      <c r="C690" s="3"/>
      <c r="D690" s="3"/>
      <c r="E690" s="3"/>
      <c r="F690" s="3"/>
      <c r="G690" s="3"/>
      <c r="H690" s="3"/>
      <c r="I690" s="3"/>
      <c r="J690" s="3"/>
      <c r="K690" s="3"/>
      <c r="L690" s="3"/>
      <c r="M690" s="3"/>
      <c r="N690" s="3"/>
      <c r="O690" s="3"/>
      <c r="P690" s="3"/>
      <c r="Q690" s="249"/>
      <c r="R690" s="3"/>
      <c r="S690" s="3"/>
      <c r="T690" s="3"/>
      <c r="U690" s="3"/>
      <c r="V690" s="3"/>
      <c r="W690" s="3"/>
      <c r="X690" s="3"/>
      <c r="Y690" s="3"/>
      <c r="Z690" s="3"/>
      <c r="AA690" s="3"/>
      <c r="AB690" s="3"/>
      <c r="AC690" s="3"/>
      <c r="AD690" s="3"/>
      <c r="AE690" s="3"/>
      <c r="AF690" s="3"/>
      <c r="AG690" s="3"/>
      <c r="AH690" s="3"/>
      <c r="AI690" s="3"/>
      <c r="AJ690" s="3"/>
    </row>
    <row r="691">
      <c r="A691" s="3"/>
      <c r="B691" s="3"/>
      <c r="C691" s="3"/>
      <c r="D691" s="3"/>
      <c r="E691" s="3"/>
      <c r="F691" s="3"/>
      <c r="G691" s="3"/>
      <c r="H691" s="3"/>
      <c r="I691" s="3"/>
      <c r="J691" s="3"/>
      <c r="K691" s="3"/>
      <c r="L691" s="3"/>
      <c r="M691" s="3"/>
      <c r="N691" s="3"/>
      <c r="O691" s="3"/>
      <c r="P691" s="3"/>
      <c r="Q691" s="249"/>
      <c r="R691" s="3"/>
      <c r="S691" s="3"/>
      <c r="T691" s="3"/>
      <c r="U691" s="3"/>
      <c r="V691" s="3"/>
      <c r="W691" s="3"/>
      <c r="X691" s="3"/>
      <c r="Y691" s="3"/>
      <c r="Z691" s="3"/>
      <c r="AA691" s="3"/>
      <c r="AB691" s="3"/>
      <c r="AC691" s="3"/>
      <c r="AD691" s="3"/>
      <c r="AE691" s="3"/>
      <c r="AF691" s="3"/>
      <c r="AG691" s="3"/>
      <c r="AH691" s="3"/>
      <c r="AI691" s="3"/>
      <c r="AJ691" s="3"/>
    </row>
    <row r="692">
      <c r="A692" s="3"/>
      <c r="B692" s="3"/>
      <c r="C692" s="3"/>
      <c r="D692" s="3"/>
      <c r="E692" s="3"/>
      <c r="F692" s="3"/>
      <c r="G692" s="3"/>
      <c r="H692" s="3"/>
      <c r="I692" s="3"/>
      <c r="J692" s="3"/>
      <c r="K692" s="3"/>
      <c r="L692" s="3"/>
      <c r="M692" s="3"/>
      <c r="N692" s="3"/>
      <c r="O692" s="3"/>
      <c r="P692" s="3"/>
      <c r="Q692" s="249"/>
      <c r="R692" s="3"/>
      <c r="S692" s="3"/>
      <c r="T692" s="3"/>
      <c r="U692" s="3"/>
      <c r="V692" s="3"/>
      <c r="W692" s="3"/>
      <c r="X692" s="3"/>
      <c r="Y692" s="3"/>
      <c r="Z692" s="3"/>
      <c r="AA692" s="3"/>
      <c r="AB692" s="3"/>
      <c r="AC692" s="3"/>
      <c r="AD692" s="3"/>
      <c r="AE692" s="3"/>
      <c r="AF692" s="3"/>
      <c r="AG692" s="3"/>
      <c r="AH692" s="3"/>
      <c r="AI692" s="3"/>
      <c r="AJ692" s="3"/>
    </row>
    <row r="693">
      <c r="A693" s="3"/>
      <c r="B693" s="3"/>
      <c r="C693" s="3"/>
      <c r="D693" s="3"/>
      <c r="E693" s="3"/>
      <c r="F693" s="3"/>
      <c r="G693" s="3"/>
      <c r="H693" s="3"/>
      <c r="I693" s="3"/>
      <c r="J693" s="3"/>
      <c r="K693" s="3"/>
      <c r="L693" s="3"/>
      <c r="M693" s="3"/>
      <c r="N693" s="3"/>
      <c r="O693" s="3"/>
      <c r="P693" s="3"/>
      <c r="Q693" s="249"/>
      <c r="R693" s="3"/>
      <c r="S693" s="3"/>
      <c r="T693" s="3"/>
      <c r="U693" s="3"/>
      <c r="V693" s="3"/>
      <c r="W693" s="3"/>
      <c r="X693" s="3"/>
      <c r="Y693" s="3"/>
      <c r="Z693" s="3"/>
      <c r="AA693" s="3"/>
      <c r="AB693" s="3"/>
      <c r="AC693" s="3"/>
      <c r="AD693" s="3"/>
      <c r="AE693" s="3"/>
      <c r="AF693" s="3"/>
      <c r="AG693" s="3"/>
      <c r="AH693" s="3"/>
      <c r="AI693" s="3"/>
      <c r="AJ693" s="3"/>
    </row>
    <row r="694">
      <c r="A694" s="3"/>
      <c r="B694" s="3"/>
      <c r="C694" s="3"/>
      <c r="D694" s="3"/>
      <c r="E694" s="3"/>
      <c r="F694" s="3"/>
      <c r="G694" s="3"/>
      <c r="H694" s="3"/>
      <c r="I694" s="3"/>
      <c r="J694" s="3"/>
      <c r="K694" s="3"/>
      <c r="L694" s="3"/>
      <c r="M694" s="3"/>
      <c r="N694" s="3"/>
      <c r="O694" s="3"/>
      <c r="P694" s="3"/>
      <c r="Q694" s="249"/>
      <c r="R694" s="3"/>
      <c r="S694" s="3"/>
      <c r="T694" s="3"/>
      <c r="U694" s="3"/>
      <c r="V694" s="3"/>
      <c r="W694" s="3"/>
      <c r="X694" s="3"/>
      <c r="Y694" s="3"/>
      <c r="Z694" s="3"/>
      <c r="AA694" s="3"/>
      <c r="AB694" s="3"/>
      <c r="AC694" s="3"/>
      <c r="AD694" s="3"/>
      <c r="AE694" s="3"/>
      <c r="AF694" s="3"/>
      <c r="AG694" s="3"/>
      <c r="AH694" s="3"/>
      <c r="AI694" s="3"/>
      <c r="AJ694" s="3"/>
    </row>
    <row r="695">
      <c r="A695" s="3"/>
      <c r="B695" s="3"/>
      <c r="C695" s="3"/>
      <c r="D695" s="3"/>
      <c r="E695" s="3"/>
      <c r="F695" s="3"/>
      <c r="G695" s="3"/>
      <c r="H695" s="3"/>
      <c r="I695" s="3"/>
      <c r="J695" s="3"/>
      <c r="K695" s="3"/>
      <c r="L695" s="3"/>
      <c r="M695" s="3"/>
      <c r="N695" s="3"/>
      <c r="O695" s="3"/>
      <c r="P695" s="3"/>
      <c r="Q695" s="249"/>
      <c r="R695" s="3"/>
      <c r="S695" s="3"/>
      <c r="T695" s="3"/>
      <c r="U695" s="3"/>
      <c r="V695" s="3"/>
      <c r="W695" s="3"/>
      <c r="X695" s="3"/>
      <c r="Y695" s="3"/>
      <c r="Z695" s="3"/>
      <c r="AA695" s="3"/>
      <c r="AB695" s="3"/>
      <c r="AC695" s="3"/>
      <c r="AD695" s="3"/>
      <c r="AE695" s="3"/>
      <c r="AF695" s="3"/>
      <c r="AG695" s="3"/>
      <c r="AH695" s="3"/>
      <c r="AI695" s="3"/>
      <c r="AJ695" s="3"/>
    </row>
    <row r="696">
      <c r="A696" s="3"/>
      <c r="B696" s="3"/>
      <c r="C696" s="3"/>
      <c r="D696" s="3"/>
      <c r="E696" s="3"/>
      <c r="F696" s="3"/>
      <c r="G696" s="3"/>
      <c r="H696" s="3"/>
      <c r="I696" s="3"/>
      <c r="J696" s="3"/>
      <c r="K696" s="3"/>
      <c r="L696" s="3"/>
      <c r="M696" s="3"/>
      <c r="N696" s="3"/>
      <c r="O696" s="3"/>
      <c r="P696" s="3"/>
      <c r="Q696" s="249"/>
      <c r="R696" s="3"/>
      <c r="S696" s="3"/>
      <c r="T696" s="3"/>
      <c r="U696" s="3"/>
      <c r="V696" s="3"/>
      <c r="W696" s="3"/>
      <c r="X696" s="3"/>
      <c r="Y696" s="3"/>
      <c r="Z696" s="3"/>
      <c r="AA696" s="3"/>
      <c r="AB696" s="3"/>
      <c r="AC696" s="3"/>
      <c r="AD696" s="3"/>
      <c r="AE696" s="3"/>
      <c r="AF696" s="3"/>
      <c r="AG696" s="3"/>
      <c r="AH696" s="3"/>
      <c r="AI696" s="3"/>
      <c r="AJ696" s="3"/>
    </row>
    <row r="697">
      <c r="A697" s="3"/>
      <c r="B697" s="3"/>
      <c r="C697" s="3"/>
      <c r="D697" s="3"/>
      <c r="E697" s="3"/>
      <c r="F697" s="3"/>
      <c r="G697" s="3"/>
      <c r="H697" s="3"/>
      <c r="I697" s="3"/>
      <c r="J697" s="3"/>
      <c r="K697" s="3"/>
      <c r="L697" s="3"/>
      <c r="M697" s="3"/>
      <c r="N697" s="3"/>
      <c r="O697" s="3"/>
      <c r="P697" s="3"/>
      <c r="Q697" s="249"/>
      <c r="R697" s="3"/>
      <c r="S697" s="3"/>
      <c r="T697" s="3"/>
      <c r="U697" s="3"/>
      <c r="V697" s="3"/>
      <c r="W697" s="3"/>
      <c r="X697" s="3"/>
      <c r="Y697" s="3"/>
      <c r="Z697" s="3"/>
      <c r="AA697" s="3"/>
      <c r="AB697" s="3"/>
      <c r="AC697" s="3"/>
      <c r="AD697" s="3"/>
      <c r="AE697" s="3"/>
      <c r="AF697" s="3"/>
      <c r="AG697" s="3"/>
      <c r="AH697" s="3"/>
      <c r="AI697" s="3"/>
      <c r="AJ697" s="3"/>
    </row>
    <row r="698">
      <c r="A698" s="3"/>
      <c r="B698" s="3"/>
      <c r="C698" s="3"/>
      <c r="D698" s="3"/>
      <c r="E698" s="3"/>
      <c r="F698" s="3"/>
      <c r="G698" s="3"/>
      <c r="H698" s="3"/>
      <c r="I698" s="3"/>
      <c r="J698" s="3"/>
      <c r="K698" s="3"/>
      <c r="L698" s="3"/>
      <c r="M698" s="3"/>
      <c r="N698" s="3"/>
      <c r="O698" s="3"/>
      <c r="P698" s="3"/>
      <c r="Q698" s="249"/>
      <c r="R698" s="3"/>
      <c r="S698" s="3"/>
      <c r="T698" s="3"/>
      <c r="U698" s="3"/>
      <c r="V698" s="3"/>
      <c r="W698" s="3"/>
      <c r="X698" s="3"/>
      <c r="Y698" s="3"/>
      <c r="Z698" s="3"/>
      <c r="AA698" s="3"/>
      <c r="AB698" s="3"/>
      <c r="AC698" s="3"/>
      <c r="AD698" s="3"/>
      <c r="AE698" s="3"/>
      <c r="AF698" s="3"/>
      <c r="AG698" s="3"/>
      <c r="AH698" s="3"/>
      <c r="AI698" s="3"/>
      <c r="AJ698" s="3"/>
    </row>
    <row r="699">
      <c r="A699" s="3"/>
      <c r="B699" s="3"/>
      <c r="C699" s="3"/>
      <c r="D699" s="3"/>
      <c r="E699" s="3"/>
      <c r="F699" s="3"/>
      <c r="G699" s="3"/>
      <c r="H699" s="3"/>
      <c r="I699" s="3"/>
      <c r="J699" s="3"/>
      <c r="K699" s="3"/>
      <c r="L699" s="3"/>
      <c r="M699" s="3"/>
      <c r="N699" s="3"/>
      <c r="O699" s="3"/>
      <c r="P699" s="3"/>
      <c r="Q699" s="249"/>
      <c r="R699" s="3"/>
      <c r="S699" s="3"/>
      <c r="T699" s="3"/>
      <c r="U699" s="3"/>
      <c r="V699" s="3"/>
      <c r="W699" s="3"/>
      <c r="X699" s="3"/>
      <c r="Y699" s="3"/>
      <c r="Z699" s="3"/>
      <c r="AA699" s="3"/>
      <c r="AB699" s="3"/>
      <c r="AC699" s="3"/>
      <c r="AD699" s="3"/>
      <c r="AE699" s="3"/>
      <c r="AF699" s="3"/>
      <c r="AG699" s="3"/>
      <c r="AH699" s="3"/>
      <c r="AI699" s="3"/>
      <c r="AJ699" s="3"/>
    </row>
    <row r="700">
      <c r="A700" s="3"/>
      <c r="B700" s="3"/>
      <c r="C700" s="3"/>
      <c r="D700" s="3"/>
      <c r="E700" s="3"/>
      <c r="F700" s="3"/>
      <c r="G700" s="3"/>
      <c r="H700" s="3"/>
      <c r="I700" s="3"/>
      <c r="J700" s="3"/>
      <c r="K700" s="3"/>
      <c r="L700" s="3"/>
      <c r="M700" s="3"/>
      <c r="N700" s="3"/>
      <c r="O700" s="3"/>
      <c r="P700" s="3"/>
      <c r="Q700" s="249"/>
      <c r="R700" s="3"/>
      <c r="S700" s="3"/>
      <c r="T700" s="3"/>
      <c r="U700" s="3"/>
      <c r="V700" s="3"/>
      <c r="W700" s="3"/>
      <c r="X700" s="3"/>
      <c r="Y700" s="3"/>
      <c r="Z700" s="3"/>
      <c r="AA700" s="3"/>
      <c r="AB700" s="3"/>
      <c r="AC700" s="3"/>
      <c r="AD700" s="3"/>
      <c r="AE700" s="3"/>
      <c r="AF700" s="3"/>
      <c r="AG700" s="3"/>
      <c r="AH700" s="3"/>
      <c r="AI700" s="3"/>
      <c r="AJ700" s="3"/>
    </row>
    <row r="701">
      <c r="A701" s="3"/>
      <c r="B701" s="3"/>
      <c r="C701" s="3"/>
      <c r="D701" s="3"/>
      <c r="E701" s="3"/>
      <c r="F701" s="3"/>
      <c r="G701" s="3"/>
      <c r="H701" s="3"/>
      <c r="I701" s="3"/>
      <c r="J701" s="3"/>
      <c r="K701" s="3"/>
      <c r="L701" s="3"/>
      <c r="M701" s="3"/>
      <c r="N701" s="3"/>
      <c r="O701" s="3"/>
      <c r="P701" s="3"/>
      <c r="Q701" s="249"/>
      <c r="R701" s="3"/>
      <c r="S701" s="3"/>
      <c r="T701" s="3"/>
      <c r="U701" s="3"/>
      <c r="V701" s="3"/>
      <c r="W701" s="3"/>
      <c r="X701" s="3"/>
      <c r="Y701" s="3"/>
      <c r="Z701" s="3"/>
      <c r="AA701" s="3"/>
      <c r="AB701" s="3"/>
      <c r="AC701" s="3"/>
      <c r="AD701" s="3"/>
      <c r="AE701" s="3"/>
      <c r="AF701" s="3"/>
      <c r="AG701" s="3"/>
      <c r="AH701" s="3"/>
      <c r="AI701" s="3"/>
      <c r="AJ701" s="3"/>
    </row>
    <row r="702">
      <c r="A702" s="3"/>
      <c r="B702" s="3"/>
      <c r="C702" s="3"/>
      <c r="D702" s="3"/>
      <c r="E702" s="3"/>
      <c r="F702" s="3"/>
      <c r="G702" s="3"/>
      <c r="H702" s="3"/>
      <c r="I702" s="3"/>
      <c r="J702" s="3"/>
      <c r="K702" s="3"/>
      <c r="L702" s="3"/>
      <c r="M702" s="3"/>
      <c r="N702" s="3"/>
      <c r="O702" s="3"/>
      <c r="P702" s="3"/>
      <c r="Q702" s="249"/>
      <c r="R702" s="3"/>
      <c r="S702" s="3"/>
      <c r="T702" s="3"/>
      <c r="U702" s="3"/>
      <c r="V702" s="3"/>
      <c r="W702" s="3"/>
      <c r="X702" s="3"/>
      <c r="Y702" s="3"/>
      <c r="Z702" s="3"/>
      <c r="AA702" s="3"/>
      <c r="AB702" s="3"/>
      <c r="AC702" s="3"/>
      <c r="AD702" s="3"/>
      <c r="AE702" s="3"/>
      <c r="AF702" s="3"/>
      <c r="AG702" s="3"/>
      <c r="AH702" s="3"/>
      <c r="AI702" s="3"/>
      <c r="AJ702" s="3"/>
    </row>
    <row r="703">
      <c r="A703" s="3"/>
      <c r="B703" s="3"/>
      <c r="C703" s="3"/>
      <c r="D703" s="3"/>
      <c r="E703" s="3"/>
      <c r="F703" s="3"/>
      <c r="G703" s="3"/>
      <c r="H703" s="3"/>
      <c r="I703" s="3"/>
      <c r="J703" s="3"/>
      <c r="K703" s="3"/>
      <c r="L703" s="3"/>
      <c r="M703" s="3"/>
      <c r="N703" s="3"/>
      <c r="O703" s="3"/>
      <c r="P703" s="3"/>
      <c r="Q703" s="249"/>
      <c r="R703" s="3"/>
      <c r="S703" s="3"/>
      <c r="T703" s="3"/>
      <c r="U703" s="3"/>
      <c r="V703" s="3"/>
      <c r="W703" s="3"/>
      <c r="X703" s="3"/>
      <c r="Y703" s="3"/>
      <c r="Z703" s="3"/>
      <c r="AA703" s="3"/>
      <c r="AB703" s="3"/>
      <c r="AC703" s="3"/>
      <c r="AD703" s="3"/>
      <c r="AE703" s="3"/>
      <c r="AF703" s="3"/>
      <c r="AG703" s="3"/>
      <c r="AH703" s="3"/>
      <c r="AI703" s="3"/>
      <c r="AJ703" s="3"/>
    </row>
    <row r="704">
      <c r="A704" s="3"/>
      <c r="B704" s="3"/>
      <c r="C704" s="3"/>
      <c r="D704" s="3"/>
      <c r="E704" s="3"/>
      <c r="F704" s="3"/>
      <c r="G704" s="3"/>
      <c r="H704" s="3"/>
      <c r="I704" s="3"/>
      <c r="J704" s="3"/>
      <c r="K704" s="3"/>
      <c r="L704" s="3"/>
      <c r="M704" s="3"/>
      <c r="N704" s="3"/>
      <c r="O704" s="3"/>
      <c r="P704" s="3"/>
      <c r="Q704" s="249"/>
      <c r="R704" s="3"/>
      <c r="S704" s="3"/>
      <c r="T704" s="3"/>
      <c r="U704" s="3"/>
      <c r="V704" s="3"/>
      <c r="W704" s="3"/>
      <c r="X704" s="3"/>
      <c r="Y704" s="3"/>
      <c r="Z704" s="3"/>
      <c r="AA704" s="3"/>
      <c r="AB704" s="3"/>
      <c r="AC704" s="3"/>
      <c r="AD704" s="3"/>
      <c r="AE704" s="3"/>
      <c r="AF704" s="3"/>
      <c r="AG704" s="3"/>
      <c r="AH704" s="3"/>
      <c r="AI704" s="3"/>
      <c r="AJ704" s="3"/>
    </row>
    <row r="705">
      <c r="A705" s="3"/>
      <c r="B705" s="3"/>
      <c r="C705" s="3"/>
      <c r="D705" s="3"/>
      <c r="E705" s="3"/>
      <c r="F705" s="3"/>
      <c r="G705" s="3"/>
      <c r="H705" s="3"/>
      <c r="I705" s="3"/>
      <c r="J705" s="3"/>
      <c r="K705" s="3"/>
      <c r="L705" s="3"/>
      <c r="M705" s="3"/>
      <c r="N705" s="3"/>
      <c r="O705" s="3"/>
      <c r="P705" s="3"/>
      <c r="Q705" s="249"/>
      <c r="R705" s="3"/>
      <c r="S705" s="3"/>
      <c r="T705" s="3"/>
      <c r="U705" s="3"/>
      <c r="V705" s="3"/>
      <c r="W705" s="3"/>
      <c r="X705" s="3"/>
      <c r="Y705" s="3"/>
      <c r="Z705" s="3"/>
      <c r="AA705" s="3"/>
      <c r="AB705" s="3"/>
      <c r="AC705" s="3"/>
      <c r="AD705" s="3"/>
      <c r="AE705" s="3"/>
      <c r="AF705" s="3"/>
      <c r="AG705" s="3"/>
      <c r="AH705" s="3"/>
      <c r="AI705" s="3"/>
      <c r="AJ705" s="3"/>
    </row>
    <row r="706">
      <c r="A706" s="3"/>
      <c r="B706" s="3"/>
      <c r="C706" s="3"/>
      <c r="D706" s="3"/>
      <c r="E706" s="3"/>
      <c r="F706" s="3"/>
      <c r="G706" s="3"/>
      <c r="H706" s="3"/>
      <c r="I706" s="3"/>
      <c r="J706" s="3"/>
      <c r="K706" s="3"/>
      <c r="L706" s="3"/>
      <c r="M706" s="3"/>
      <c r="N706" s="3"/>
      <c r="O706" s="3"/>
      <c r="P706" s="3"/>
      <c r="Q706" s="249"/>
      <c r="R706" s="3"/>
      <c r="S706" s="3"/>
      <c r="T706" s="3"/>
      <c r="U706" s="3"/>
      <c r="V706" s="3"/>
      <c r="W706" s="3"/>
      <c r="X706" s="3"/>
      <c r="Y706" s="3"/>
      <c r="Z706" s="3"/>
      <c r="AA706" s="3"/>
      <c r="AB706" s="3"/>
      <c r="AC706" s="3"/>
      <c r="AD706" s="3"/>
      <c r="AE706" s="3"/>
      <c r="AF706" s="3"/>
      <c r="AG706" s="3"/>
      <c r="AH706" s="3"/>
      <c r="AI706" s="3"/>
      <c r="AJ706" s="3"/>
    </row>
    <row r="707">
      <c r="A707" s="3"/>
      <c r="B707" s="3"/>
      <c r="C707" s="3"/>
      <c r="D707" s="3"/>
      <c r="E707" s="3"/>
      <c r="F707" s="3"/>
      <c r="G707" s="3"/>
      <c r="H707" s="3"/>
      <c r="I707" s="3"/>
      <c r="J707" s="3"/>
      <c r="K707" s="3"/>
      <c r="L707" s="3"/>
      <c r="M707" s="3"/>
      <c r="N707" s="3"/>
      <c r="O707" s="3"/>
      <c r="P707" s="3"/>
      <c r="Q707" s="249"/>
      <c r="R707" s="3"/>
      <c r="S707" s="3"/>
      <c r="T707" s="3"/>
      <c r="U707" s="3"/>
      <c r="V707" s="3"/>
      <c r="W707" s="3"/>
      <c r="X707" s="3"/>
      <c r="Y707" s="3"/>
      <c r="Z707" s="3"/>
      <c r="AA707" s="3"/>
      <c r="AB707" s="3"/>
      <c r="AC707" s="3"/>
      <c r="AD707" s="3"/>
      <c r="AE707" s="3"/>
      <c r="AF707" s="3"/>
      <c r="AG707" s="3"/>
      <c r="AH707" s="3"/>
      <c r="AI707" s="3"/>
      <c r="AJ707" s="3"/>
    </row>
    <row r="708">
      <c r="A708" s="3"/>
      <c r="B708" s="3"/>
      <c r="C708" s="3"/>
      <c r="D708" s="3"/>
      <c r="E708" s="3"/>
      <c r="F708" s="3"/>
      <c r="G708" s="3"/>
      <c r="H708" s="3"/>
      <c r="I708" s="3"/>
      <c r="J708" s="3"/>
      <c r="K708" s="3"/>
      <c r="L708" s="3"/>
      <c r="M708" s="3"/>
      <c r="N708" s="3"/>
      <c r="O708" s="3"/>
      <c r="P708" s="3"/>
      <c r="Q708" s="249"/>
      <c r="R708" s="3"/>
      <c r="S708" s="3"/>
      <c r="T708" s="3"/>
      <c r="U708" s="3"/>
      <c r="V708" s="3"/>
      <c r="W708" s="3"/>
      <c r="X708" s="3"/>
      <c r="Y708" s="3"/>
      <c r="Z708" s="3"/>
      <c r="AA708" s="3"/>
      <c r="AB708" s="3"/>
      <c r="AC708" s="3"/>
      <c r="AD708" s="3"/>
      <c r="AE708" s="3"/>
      <c r="AF708" s="3"/>
      <c r="AG708" s="3"/>
      <c r="AH708" s="3"/>
      <c r="AI708" s="3"/>
      <c r="AJ708" s="3"/>
    </row>
    <row r="709">
      <c r="A709" s="3"/>
      <c r="B709" s="3"/>
      <c r="C709" s="3"/>
      <c r="D709" s="3"/>
      <c r="E709" s="3"/>
      <c r="F709" s="3"/>
      <c r="G709" s="3"/>
      <c r="H709" s="3"/>
      <c r="I709" s="3"/>
      <c r="J709" s="3"/>
      <c r="K709" s="3"/>
      <c r="L709" s="3"/>
      <c r="M709" s="3"/>
      <c r="N709" s="3"/>
      <c r="O709" s="3"/>
      <c r="P709" s="3"/>
      <c r="Q709" s="249"/>
      <c r="R709" s="3"/>
      <c r="S709" s="3"/>
      <c r="T709" s="3"/>
      <c r="U709" s="3"/>
      <c r="V709" s="3"/>
      <c r="W709" s="3"/>
      <c r="X709" s="3"/>
      <c r="Y709" s="3"/>
      <c r="Z709" s="3"/>
      <c r="AA709" s="3"/>
      <c r="AB709" s="3"/>
      <c r="AC709" s="3"/>
      <c r="AD709" s="3"/>
      <c r="AE709" s="3"/>
      <c r="AF709" s="3"/>
      <c r="AG709" s="3"/>
      <c r="AH709" s="3"/>
      <c r="AI709" s="3"/>
      <c r="AJ709" s="3"/>
    </row>
    <row r="710">
      <c r="A710" s="3"/>
      <c r="B710" s="3"/>
      <c r="C710" s="3"/>
      <c r="D710" s="3"/>
      <c r="E710" s="3"/>
      <c r="F710" s="3"/>
      <c r="G710" s="3"/>
      <c r="H710" s="3"/>
      <c r="I710" s="3"/>
      <c r="J710" s="3"/>
      <c r="K710" s="3"/>
      <c r="L710" s="3"/>
      <c r="M710" s="3"/>
      <c r="N710" s="3"/>
      <c r="O710" s="3"/>
      <c r="P710" s="3"/>
      <c r="Q710" s="249"/>
      <c r="R710" s="3"/>
      <c r="S710" s="3"/>
      <c r="T710" s="3"/>
      <c r="U710" s="3"/>
      <c r="V710" s="3"/>
      <c r="W710" s="3"/>
      <c r="X710" s="3"/>
      <c r="Y710" s="3"/>
      <c r="Z710" s="3"/>
      <c r="AA710" s="3"/>
      <c r="AB710" s="3"/>
      <c r="AC710" s="3"/>
      <c r="AD710" s="3"/>
      <c r="AE710" s="3"/>
      <c r="AF710" s="3"/>
      <c r="AG710" s="3"/>
      <c r="AH710" s="3"/>
      <c r="AI710" s="3"/>
      <c r="AJ710" s="3"/>
    </row>
    <row r="711">
      <c r="A711" s="3"/>
      <c r="B711" s="3"/>
      <c r="C711" s="3"/>
      <c r="D711" s="3"/>
      <c r="E711" s="3"/>
      <c r="F711" s="3"/>
      <c r="G711" s="3"/>
      <c r="H711" s="3"/>
      <c r="I711" s="3"/>
      <c r="J711" s="3"/>
      <c r="K711" s="3"/>
      <c r="L711" s="3"/>
      <c r="M711" s="3"/>
      <c r="N711" s="3"/>
      <c r="O711" s="3"/>
      <c r="P711" s="3"/>
      <c r="Q711" s="249"/>
      <c r="R711" s="3"/>
      <c r="S711" s="3"/>
      <c r="T711" s="3"/>
      <c r="U711" s="3"/>
      <c r="V711" s="3"/>
      <c r="W711" s="3"/>
      <c r="X711" s="3"/>
      <c r="Y711" s="3"/>
      <c r="Z711" s="3"/>
      <c r="AA711" s="3"/>
      <c r="AB711" s="3"/>
      <c r="AC711" s="3"/>
      <c r="AD711" s="3"/>
      <c r="AE711" s="3"/>
      <c r="AF711" s="3"/>
      <c r="AG711" s="3"/>
      <c r="AH711" s="3"/>
      <c r="AI711" s="3"/>
      <c r="AJ711" s="3"/>
    </row>
    <row r="712">
      <c r="A712" s="3"/>
      <c r="B712" s="3"/>
      <c r="C712" s="3"/>
      <c r="D712" s="3"/>
      <c r="E712" s="3"/>
      <c r="F712" s="3"/>
      <c r="G712" s="3"/>
      <c r="H712" s="3"/>
      <c r="I712" s="3"/>
      <c r="J712" s="3"/>
      <c r="K712" s="3"/>
      <c r="L712" s="3"/>
      <c r="M712" s="3"/>
      <c r="N712" s="3"/>
      <c r="O712" s="3"/>
      <c r="P712" s="3"/>
      <c r="Q712" s="249"/>
      <c r="R712" s="3"/>
      <c r="S712" s="3"/>
      <c r="T712" s="3"/>
      <c r="U712" s="3"/>
      <c r="V712" s="3"/>
      <c r="W712" s="3"/>
      <c r="X712" s="3"/>
      <c r="Y712" s="3"/>
      <c r="Z712" s="3"/>
      <c r="AA712" s="3"/>
      <c r="AB712" s="3"/>
      <c r="AC712" s="3"/>
      <c r="AD712" s="3"/>
      <c r="AE712" s="3"/>
      <c r="AF712" s="3"/>
      <c r="AG712" s="3"/>
      <c r="AH712" s="3"/>
      <c r="AI712" s="3"/>
      <c r="AJ712" s="3"/>
    </row>
    <row r="713">
      <c r="A713" s="3"/>
      <c r="B713" s="3"/>
      <c r="C713" s="3"/>
      <c r="D713" s="3"/>
      <c r="E713" s="3"/>
      <c r="F713" s="3"/>
      <c r="G713" s="3"/>
      <c r="H713" s="3"/>
      <c r="I713" s="3"/>
      <c r="J713" s="3"/>
      <c r="K713" s="3"/>
      <c r="L713" s="3"/>
      <c r="M713" s="3"/>
      <c r="N713" s="3"/>
      <c r="O713" s="3"/>
      <c r="P713" s="3"/>
      <c r="Q713" s="249"/>
      <c r="R713" s="3"/>
      <c r="S713" s="3"/>
      <c r="T713" s="3"/>
      <c r="U713" s="3"/>
      <c r="V713" s="3"/>
      <c r="W713" s="3"/>
      <c r="X713" s="3"/>
      <c r="Y713" s="3"/>
      <c r="Z713" s="3"/>
      <c r="AA713" s="3"/>
      <c r="AB713" s="3"/>
      <c r="AC713" s="3"/>
      <c r="AD713" s="3"/>
      <c r="AE713" s="3"/>
      <c r="AF713" s="3"/>
      <c r="AG713" s="3"/>
      <c r="AH713" s="3"/>
      <c r="AI713" s="3"/>
      <c r="AJ713" s="3"/>
    </row>
    <row r="714">
      <c r="A714" s="3"/>
      <c r="B714" s="3"/>
      <c r="C714" s="3"/>
      <c r="D714" s="3"/>
      <c r="E714" s="3"/>
      <c r="F714" s="3"/>
      <c r="G714" s="3"/>
      <c r="H714" s="3"/>
      <c r="I714" s="3"/>
      <c r="J714" s="3"/>
      <c r="K714" s="3"/>
      <c r="L714" s="3"/>
      <c r="M714" s="3"/>
      <c r="N714" s="3"/>
      <c r="O714" s="3"/>
      <c r="P714" s="3"/>
      <c r="Q714" s="249"/>
      <c r="R714" s="3"/>
      <c r="S714" s="3"/>
      <c r="T714" s="3"/>
      <c r="U714" s="3"/>
      <c r="V714" s="3"/>
      <c r="W714" s="3"/>
      <c r="X714" s="3"/>
      <c r="Y714" s="3"/>
      <c r="Z714" s="3"/>
      <c r="AA714" s="3"/>
      <c r="AB714" s="3"/>
      <c r="AC714" s="3"/>
      <c r="AD714" s="3"/>
      <c r="AE714" s="3"/>
      <c r="AF714" s="3"/>
      <c r="AG714" s="3"/>
      <c r="AH714" s="3"/>
      <c r="AI714" s="3"/>
      <c r="AJ714" s="3"/>
    </row>
    <row r="715">
      <c r="A715" s="3"/>
      <c r="B715" s="3"/>
      <c r="C715" s="3"/>
      <c r="D715" s="3"/>
      <c r="E715" s="3"/>
      <c r="F715" s="3"/>
      <c r="G715" s="3"/>
      <c r="H715" s="3"/>
      <c r="I715" s="3"/>
      <c r="J715" s="3"/>
      <c r="K715" s="3"/>
      <c r="L715" s="3"/>
      <c r="M715" s="3"/>
      <c r="N715" s="3"/>
      <c r="O715" s="3"/>
      <c r="P715" s="3"/>
      <c r="Q715" s="249"/>
      <c r="R715" s="3"/>
      <c r="S715" s="3"/>
      <c r="T715" s="3"/>
      <c r="U715" s="3"/>
      <c r="V715" s="3"/>
      <c r="W715" s="3"/>
      <c r="X715" s="3"/>
      <c r="Y715" s="3"/>
      <c r="Z715" s="3"/>
      <c r="AA715" s="3"/>
      <c r="AB715" s="3"/>
      <c r="AC715" s="3"/>
      <c r="AD715" s="3"/>
      <c r="AE715" s="3"/>
      <c r="AF715" s="3"/>
      <c r="AG715" s="3"/>
      <c r="AH715" s="3"/>
      <c r="AI715" s="3"/>
      <c r="AJ715" s="3"/>
    </row>
    <row r="716">
      <c r="A716" s="3"/>
      <c r="B716" s="3"/>
      <c r="C716" s="3"/>
      <c r="D716" s="3"/>
      <c r="E716" s="3"/>
      <c r="F716" s="3"/>
      <c r="G716" s="3"/>
      <c r="H716" s="3"/>
      <c r="I716" s="3"/>
      <c r="J716" s="3"/>
      <c r="K716" s="3"/>
      <c r="L716" s="3"/>
      <c r="M716" s="3"/>
      <c r="N716" s="3"/>
      <c r="O716" s="3"/>
      <c r="P716" s="3"/>
      <c r="Q716" s="249"/>
      <c r="R716" s="3"/>
      <c r="S716" s="3"/>
      <c r="T716" s="3"/>
      <c r="U716" s="3"/>
      <c r="V716" s="3"/>
      <c r="W716" s="3"/>
      <c r="X716" s="3"/>
      <c r="Y716" s="3"/>
      <c r="Z716" s="3"/>
      <c r="AA716" s="3"/>
      <c r="AB716" s="3"/>
      <c r="AC716" s="3"/>
      <c r="AD716" s="3"/>
      <c r="AE716" s="3"/>
      <c r="AF716" s="3"/>
      <c r="AG716" s="3"/>
      <c r="AH716" s="3"/>
      <c r="AI716" s="3"/>
      <c r="AJ716" s="3"/>
    </row>
    <row r="717">
      <c r="A717" s="3"/>
      <c r="B717" s="3"/>
      <c r="C717" s="3"/>
      <c r="D717" s="3"/>
      <c r="E717" s="3"/>
      <c r="F717" s="3"/>
      <c r="G717" s="3"/>
      <c r="H717" s="3"/>
      <c r="I717" s="3"/>
      <c r="J717" s="3"/>
      <c r="K717" s="3"/>
      <c r="L717" s="3"/>
      <c r="M717" s="3"/>
      <c r="N717" s="3"/>
      <c r="O717" s="3"/>
      <c r="P717" s="3"/>
      <c r="Q717" s="249"/>
      <c r="R717" s="3"/>
      <c r="S717" s="3"/>
      <c r="T717" s="3"/>
      <c r="U717" s="3"/>
      <c r="V717" s="3"/>
      <c r="W717" s="3"/>
      <c r="X717" s="3"/>
      <c r="Y717" s="3"/>
      <c r="Z717" s="3"/>
      <c r="AA717" s="3"/>
      <c r="AB717" s="3"/>
      <c r="AC717" s="3"/>
      <c r="AD717" s="3"/>
      <c r="AE717" s="3"/>
      <c r="AF717" s="3"/>
      <c r="AG717" s="3"/>
      <c r="AH717" s="3"/>
      <c r="AI717" s="3"/>
      <c r="AJ717" s="3"/>
    </row>
    <row r="718">
      <c r="A718" s="3"/>
      <c r="B718" s="3"/>
      <c r="C718" s="3"/>
      <c r="D718" s="3"/>
      <c r="E718" s="3"/>
      <c r="F718" s="3"/>
      <c r="G718" s="3"/>
      <c r="H718" s="3"/>
      <c r="I718" s="3"/>
      <c r="J718" s="3"/>
      <c r="K718" s="3"/>
      <c r="L718" s="3"/>
      <c r="M718" s="3"/>
      <c r="N718" s="3"/>
      <c r="O718" s="3"/>
      <c r="P718" s="3"/>
      <c r="Q718" s="249"/>
      <c r="R718" s="3"/>
      <c r="S718" s="3"/>
      <c r="T718" s="3"/>
      <c r="U718" s="3"/>
      <c r="V718" s="3"/>
      <c r="W718" s="3"/>
      <c r="X718" s="3"/>
      <c r="Y718" s="3"/>
      <c r="Z718" s="3"/>
      <c r="AA718" s="3"/>
      <c r="AB718" s="3"/>
      <c r="AC718" s="3"/>
      <c r="AD718" s="3"/>
      <c r="AE718" s="3"/>
      <c r="AF718" s="3"/>
      <c r="AG718" s="3"/>
      <c r="AH718" s="3"/>
      <c r="AI718" s="3"/>
      <c r="AJ718" s="3"/>
    </row>
    <row r="719">
      <c r="A719" s="3"/>
      <c r="B719" s="3"/>
      <c r="C719" s="3"/>
      <c r="D719" s="3"/>
      <c r="E719" s="3"/>
      <c r="F719" s="3"/>
      <c r="G719" s="3"/>
      <c r="H719" s="3"/>
      <c r="I719" s="3"/>
      <c r="J719" s="3"/>
      <c r="K719" s="3"/>
      <c r="L719" s="3"/>
      <c r="M719" s="3"/>
      <c r="N719" s="3"/>
      <c r="O719" s="3"/>
      <c r="P719" s="3"/>
      <c r="Q719" s="249"/>
      <c r="R719" s="3"/>
      <c r="S719" s="3"/>
      <c r="T719" s="3"/>
      <c r="U719" s="3"/>
      <c r="V719" s="3"/>
      <c r="W719" s="3"/>
      <c r="X719" s="3"/>
      <c r="Y719" s="3"/>
      <c r="Z719" s="3"/>
      <c r="AA719" s="3"/>
      <c r="AB719" s="3"/>
      <c r="AC719" s="3"/>
      <c r="AD719" s="3"/>
      <c r="AE719" s="3"/>
      <c r="AF719" s="3"/>
      <c r="AG719" s="3"/>
      <c r="AH719" s="3"/>
      <c r="AI719" s="3"/>
      <c r="AJ719" s="3"/>
    </row>
    <row r="720">
      <c r="A720" s="3"/>
      <c r="B720" s="3"/>
      <c r="C720" s="3"/>
      <c r="D720" s="3"/>
      <c r="E720" s="3"/>
      <c r="F720" s="3"/>
      <c r="G720" s="3"/>
      <c r="H720" s="3"/>
      <c r="I720" s="3"/>
      <c r="J720" s="3"/>
      <c r="K720" s="3"/>
      <c r="L720" s="3"/>
      <c r="M720" s="3"/>
      <c r="N720" s="3"/>
      <c r="O720" s="3"/>
      <c r="P720" s="3"/>
      <c r="Q720" s="249"/>
      <c r="R720" s="3"/>
      <c r="S720" s="3"/>
      <c r="T720" s="3"/>
      <c r="U720" s="3"/>
      <c r="V720" s="3"/>
      <c r="W720" s="3"/>
      <c r="X720" s="3"/>
      <c r="Y720" s="3"/>
      <c r="Z720" s="3"/>
      <c r="AA720" s="3"/>
      <c r="AB720" s="3"/>
      <c r="AC720" s="3"/>
      <c r="AD720" s="3"/>
      <c r="AE720" s="3"/>
      <c r="AF720" s="3"/>
      <c r="AG720" s="3"/>
      <c r="AH720" s="3"/>
      <c r="AI720" s="3"/>
      <c r="AJ720" s="3"/>
    </row>
    <row r="721">
      <c r="A721" s="3"/>
      <c r="B721" s="3"/>
      <c r="C721" s="3"/>
      <c r="D721" s="3"/>
      <c r="E721" s="3"/>
      <c r="F721" s="3"/>
      <c r="G721" s="3"/>
      <c r="H721" s="3"/>
      <c r="I721" s="3"/>
      <c r="J721" s="3"/>
      <c r="K721" s="3"/>
      <c r="L721" s="3"/>
      <c r="M721" s="3"/>
      <c r="N721" s="3"/>
      <c r="O721" s="3"/>
      <c r="P721" s="3"/>
      <c r="Q721" s="249"/>
      <c r="R721" s="3"/>
      <c r="S721" s="3"/>
      <c r="T721" s="3"/>
      <c r="U721" s="3"/>
      <c r="V721" s="3"/>
      <c r="W721" s="3"/>
      <c r="X721" s="3"/>
      <c r="Y721" s="3"/>
      <c r="Z721" s="3"/>
      <c r="AA721" s="3"/>
      <c r="AB721" s="3"/>
      <c r="AC721" s="3"/>
      <c r="AD721" s="3"/>
      <c r="AE721" s="3"/>
      <c r="AF721" s="3"/>
      <c r="AG721" s="3"/>
      <c r="AH721" s="3"/>
      <c r="AI721" s="3"/>
      <c r="AJ721" s="3"/>
    </row>
    <row r="722">
      <c r="A722" s="3"/>
      <c r="B722" s="3"/>
      <c r="C722" s="3"/>
      <c r="D722" s="3"/>
      <c r="E722" s="3"/>
      <c r="F722" s="3"/>
      <c r="G722" s="3"/>
      <c r="H722" s="3"/>
      <c r="I722" s="3"/>
      <c r="J722" s="3"/>
      <c r="K722" s="3"/>
      <c r="L722" s="3"/>
      <c r="M722" s="3"/>
      <c r="N722" s="3"/>
      <c r="O722" s="3"/>
      <c r="P722" s="3"/>
      <c r="Q722" s="249"/>
      <c r="R722" s="3"/>
      <c r="S722" s="3"/>
      <c r="T722" s="3"/>
      <c r="U722" s="3"/>
      <c r="V722" s="3"/>
      <c r="W722" s="3"/>
      <c r="X722" s="3"/>
      <c r="Y722" s="3"/>
      <c r="Z722" s="3"/>
      <c r="AA722" s="3"/>
      <c r="AB722" s="3"/>
      <c r="AC722" s="3"/>
      <c r="AD722" s="3"/>
      <c r="AE722" s="3"/>
      <c r="AF722" s="3"/>
      <c r="AG722" s="3"/>
      <c r="AH722" s="3"/>
      <c r="AI722" s="3"/>
      <c r="AJ722" s="3"/>
    </row>
    <row r="723">
      <c r="A723" s="3"/>
      <c r="B723" s="3"/>
      <c r="C723" s="3"/>
      <c r="D723" s="3"/>
      <c r="E723" s="3"/>
      <c r="F723" s="3"/>
      <c r="G723" s="3"/>
      <c r="H723" s="3"/>
      <c r="I723" s="3"/>
      <c r="J723" s="3"/>
      <c r="K723" s="3"/>
      <c r="L723" s="3"/>
      <c r="M723" s="3"/>
      <c r="N723" s="3"/>
      <c r="O723" s="3"/>
      <c r="P723" s="3"/>
      <c r="Q723" s="249"/>
      <c r="R723" s="3"/>
      <c r="S723" s="3"/>
      <c r="T723" s="3"/>
      <c r="U723" s="3"/>
      <c r="V723" s="3"/>
      <c r="W723" s="3"/>
      <c r="X723" s="3"/>
      <c r="Y723" s="3"/>
      <c r="Z723" s="3"/>
      <c r="AA723" s="3"/>
      <c r="AB723" s="3"/>
      <c r="AC723" s="3"/>
      <c r="AD723" s="3"/>
      <c r="AE723" s="3"/>
      <c r="AF723" s="3"/>
      <c r="AG723" s="3"/>
      <c r="AH723" s="3"/>
      <c r="AI723" s="3"/>
      <c r="AJ723" s="3"/>
    </row>
    <row r="724">
      <c r="A724" s="3"/>
      <c r="B724" s="3"/>
      <c r="C724" s="3"/>
      <c r="D724" s="3"/>
      <c r="E724" s="3"/>
      <c r="F724" s="3"/>
      <c r="G724" s="3"/>
      <c r="H724" s="3"/>
      <c r="I724" s="3"/>
      <c r="J724" s="3"/>
      <c r="K724" s="3"/>
      <c r="L724" s="3"/>
      <c r="M724" s="3"/>
      <c r="N724" s="3"/>
      <c r="O724" s="3"/>
      <c r="P724" s="3"/>
      <c r="Q724" s="249"/>
      <c r="R724" s="3"/>
      <c r="S724" s="3"/>
      <c r="T724" s="3"/>
      <c r="U724" s="3"/>
      <c r="V724" s="3"/>
      <c r="W724" s="3"/>
      <c r="X724" s="3"/>
      <c r="Y724" s="3"/>
      <c r="Z724" s="3"/>
      <c r="AA724" s="3"/>
      <c r="AB724" s="3"/>
      <c r="AC724" s="3"/>
      <c r="AD724" s="3"/>
      <c r="AE724" s="3"/>
      <c r="AF724" s="3"/>
      <c r="AG724" s="3"/>
      <c r="AH724" s="3"/>
      <c r="AI724" s="3"/>
      <c r="AJ724" s="3"/>
    </row>
    <row r="725">
      <c r="A725" s="3"/>
      <c r="B725" s="3"/>
      <c r="C725" s="3"/>
      <c r="D725" s="3"/>
      <c r="E725" s="3"/>
      <c r="F725" s="3"/>
      <c r="G725" s="3"/>
      <c r="H725" s="3"/>
      <c r="I725" s="3"/>
      <c r="J725" s="3"/>
      <c r="K725" s="3"/>
      <c r="L725" s="3"/>
      <c r="M725" s="3"/>
      <c r="N725" s="3"/>
      <c r="O725" s="3"/>
      <c r="P725" s="3"/>
      <c r="Q725" s="249"/>
      <c r="R725" s="3"/>
      <c r="S725" s="3"/>
      <c r="T725" s="3"/>
      <c r="U725" s="3"/>
      <c r="V725" s="3"/>
      <c r="W725" s="3"/>
      <c r="X725" s="3"/>
      <c r="Y725" s="3"/>
      <c r="Z725" s="3"/>
      <c r="AA725" s="3"/>
      <c r="AB725" s="3"/>
      <c r="AC725" s="3"/>
      <c r="AD725" s="3"/>
      <c r="AE725" s="3"/>
      <c r="AF725" s="3"/>
      <c r="AG725" s="3"/>
      <c r="AH725" s="3"/>
      <c r="AI725" s="3"/>
      <c r="AJ725" s="3"/>
    </row>
    <row r="726">
      <c r="A726" s="3"/>
      <c r="B726" s="3"/>
      <c r="C726" s="3"/>
      <c r="D726" s="3"/>
      <c r="E726" s="3"/>
      <c r="F726" s="3"/>
      <c r="G726" s="3"/>
      <c r="H726" s="3"/>
      <c r="I726" s="3"/>
      <c r="J726" s="3"/>
      <c r="K726" s="3"/>
      <c r="L726" s="3"/>
      <c r="M726" s="3"/>
      <c r="N726" s="3"/>
      <c r="O726" s="3"/>
      <c r="P726" s="3"/>
      <c r="Q726" s="249"/>
      <c r="R726" s="3"/>
      <c r="S726" s="3"/>
      <c r="T726" s="3"/>
      <c r="U726" s="3"/>
      <c r="V726" s="3"/>
      <c r="W726" s="3"/>
      <c r="X726" s="3"/>
      <c r="Y726" s="3"/>
      <c r="Z726" s="3"/>
      <c r="AA726" s="3"/>
      <c r="AB726" s="3"/>
      <c r="AC726" s="3"/>
      <c r="AD726" s="3"/>
      <c r="AE726" s="3"/>
      <c r="AF726" s="3"/>
      <c r="AG726" s="3"/>
      <c r="AH726" s="3"/>
      <c r="AI726" s="3"/>
      <c r="AJ726" s="3"/>
    </row>
    <row r="727">
      <c r="A727" s="3"/>
      <c r="B727" s="3"/>
      <c r="C727" s="3"/>
      <c r="D727" s="3"/>
      <c r="E727" s="3"/>
      <c r="F727" s="3"/>
      <c r="G727" s="3"/>
      <c r="H727" s="3"/>
      <c r="I727" s="3"/>
      <c r="J727" s="3"/>
      <c r="K727" s="3"/>
      <c r="L727" s="3"/>
      <c r="M727" s="3"/>
      <c r="N727" s="3"/>
      <c r="O727" s="3"/>
      <c r="P727" s="3"/>
      <c r="Q727" s="249"/>
      <c r="R727" s="3"/>
      <c r="S727" s="3"/>
      <c r="T727" s="3"/>
      <c r="U727" s="3"/>
      <c r="V727" s="3"/>
      <c r="W727" s="3"/>
      <c r="X727" s="3"/>
      <c r="Y727" s="3"/>
      <c r="Z727" s="3"/>
      <c r="AA727" s="3"/>
      <c r="AB727" s="3"/>
      <c r="AC727" s="3"/>
      <c r="AD727" s="3"/>
      <c r="AE727" s="3"/>
      <c r="AF727" s="3"/>
      <c r="AG727" s="3"/>
      <c r="AH727" s="3"/>
      <c r="AI727" s="3"/>
      <c r="AJ727" s="3"/>
    </row>
    <row r="728">
      <c r="A728" s="3"/>
      <c r="B728" s="3"/>
      <c r="C728" s="3"/>
      <c r="D728" s="3"/>
      <c r="E728" s="3"/>
      <c r="F728" s="3"/>
      <c r="G728" s="3"/>
      <c r="H728" s="3"/>
      <c r="I728" s="3"/>
      <c r="J728" s="3"/>
      <c r="K728" s="3"/>
      <c r="L728" s="3"/>
      <c r="M728" s="3"/>
      <c r="N728" s="3"/>
      <c r="O728" s="3"/>
      <c r="P728" s="3"/>
      <c r="Q728" s="249"/>
      <c r="R728" s="3"/>
      <c r="S728" s="3"/>
      <c r="T728" s="3"/>
      <c r="U728" s="3"/>
      <c r="V728" s="3"/>
      <c r="W728" s="3"/>
      <c r="X728" s="3"/>
      <c r="Y728" s="3"/>
      <c r="Z728" s="3"/>
      <c r="AA728" s="3"/>
      <c r="AB728" s="3"/>
      <c r="AC728" s="3"/>
      <c r="AD728" s="3"/>
      <c r="AE728" s="3"/>
      <c r="AF728" s="3"/>
      <c r="AG728" s="3"/>
      <c r="AH728" s="3"/>
      <c r="AI728" s="3"/>
      <c r="AJ728" s="3"/>
    </row>
    <row r="729">
      <c r="A729" s="3"/>
      <c r="B729" s="3"/>
      <c r="C729" s="3"/>
      <c r="D729" s="3"/>
      <c r="E729" s="3"/>
      <c r="F729" s="3"/>
      <c r="G729" s="3"/>
      <c r="H729" s="3"/>
      <c r="I729" s="3"/>
      <c r="J729" s="3"/>
      <c r="K729" s="3"/>
      <c r="L729" s="3"/>
      <c r="M729" s="3"/>
      <c r="N729" s="3"/>
      <c r="O729" s="3"/>
      <c r="P729" s="3"/>
      <c r="Q729" s="249"/>
      <c r="R729" s="3"/>
      <c r="S729" s="3"/>
      <c r="T729" s="3"/>
      <c r="U729" s="3"/>
      <c r="V729" s="3"/>
      <c r="W729" s="3"/>
      <c r="X729" s="3"/>
      <c r="Y729" s="3"/>
      <c r="Z729" s="3"/>
      <c r="AA729" s="3"/>
      <c r="AB729" s="3"/>
      <c r="AC729" s="3"/>
      <c r="AD729" s="3"/>
      <c r="AE729" s="3"/>
      <c r="AF729" s="3"/>
      <c r="AG729" s="3"/>
      <c r="AH729" s="3"/>
      <c r="AI729" s="3"/>
      <c r="AJ729" s="3"/>
    </row>
    <row r="730">
      <c r="A730" s="3"/>
      <c r="B730" s="3"/>
      <c r="C730" s="3"/>
      <c r="D730" s="3"/>
      <c r="E730" s="3"/>
      <c r="F730" s="3"/>
      <c r="G730" s="3"/>
      <c r="H730" s="3"/>
      <c r="I730" s="3"/>
      <c r="J730" s="3"/>
      <c r="K730" s="3"/>
      <c r="L730" s="3"/>
      <c r="M730" s="3"/>
      <c r="N730" s="3"/>
      <c r="O730" s="3"/>
      <c r="P730" s="3"/>
      <c r="Q730" s="249"/>
      <c r="R730" s="3"/>
      <c r="S730" s="3"/>
      <c r="T730" s="3"/>
      <c r="U730" s="3"/>
      <c r="V730" s="3"/>
      <c r="W730" s="3"/>
      <c r="X730" s="3"/>
      <c r="Y730" s="3"/>
      <c r="Z730" s="3"/>
      <c r="AA730" s="3"/>
      <c r="AB730" s="3"/>
      <c r="AC730" s="3"/>
      <c r="AD730" s="3"/>
      <c r="AE730" s="3"/>
      <c r="AF730" s="3"/>
      <c r="AG730" s="3"/>
      <c r="AH730" s="3"/>
      <c r="AI730" s="3"/>
      <c r="AJ730" s="3"/>
    </row>
    <row r="731">
      <c r="A731" s="3"/>
      <c r="B731" s="3"/>
      <c r="C731" s="3"/>
      <c r="D731" s="3"/>
      <c r="E731" s="3"/>
      <c r="F731" s="3"/>
      <c r="G731" s="3"/>
      <c r="H731" s="3"/>
      <c r="I731" s="3"/>
      <c r="J731" s="3"/>
      <c r="K731" s="3"/>
      <c r="L731" s="3"/>
      <c r="M731" s="3"/>
      <c r="N731" s="3"/>
      <c r="O731" s="3"/>
      <c r="P731" s="3"/>
      <c r="Q731" s="249"/>
      <c r="R731" s="3"/>
      <c r="S731" s="3"/>
      <c r="T731" s="3"/>
      <c r="U731" s="3"/>
      <c r="V731" s="3"/>
      <c r="W731" s="3"/>
      <c r="X731" s="3"/>
      <c r="Y731" s="3"/>
      <c r="Z731" s="3"/>
      <c r="AA731" s="3"/>
      <c r="AB731" s="3"/>
      <c r="AC731" s="3"/>
      <c r="AD731" s="3"/>
      <c r="AE731" s="3"/>
      <c r="AF731" s="3"/>
      <c r="AG731" s="3"/>
      <c r="AH731" s="3"/>
      <c r="AI731" s="3"/>
      <c r="AJ731" s="3"/>
    </row>
    <row r="732">
      <c r="A732" s="3"/>
      <c r="B732" s="3"/>
      <c r="C732" s="3"/>
      <c r="D732" s="3"/>
      <c r="E732" s="3"/>
      <c r="F732" s="3"/>
      <c r="G732" s="3"/>
      <c r="H732" s="3"/>
      <c r="I732" s="3"/>
      <c r="J732" s="3"/>
      <c r="K732" s="3"/>
      <c r="L732" s="3"/>
      <c r="M732" s="3"/>
      <c r="N732" s="3"/>
      <c r="O732" s="3"/>
      <c r="P732" s="3"/>
      <c r="Q732" s="249"/>
      <c r="R732" s="3"/>
      <c r="S732" s="3"/>
      <c r="T732" s="3"/>
      <c r="U732" s="3"/>
      <c r="V732" s="3"/>
      <c r="W732" s="3"/>
      <c r="X732" s="3"/>
      <c r="Y732" s="3"/>
      <c r="Z732" s="3"/>
      <c r="AA732" s="3"/>
      <c r="AB732" s="3"/>
      <c r="AC732" s="3"/>
      <c r="AD732" s="3"/>
      <c r="AE732" s="3"/>
      <c r="AF732" s="3"/>
      <c r="AG732" s="3"/>
      <c r="AH732" s="3"/>
      <c r="AI732" s="3"/>
      <c r="AJ732" s="3"/>
    </row>
    <row r="733">
      <c r="A733" s="3"/>
      <c r="B733" s="3"/>
      <c r="C733" s="3"/>
      <c r="D733" s="3"/>
      <c r="E733" s="3"/>
      <c r="F733" s="3"/>
      <c r="G733" s="3"/>
      <c r="H733" s="3"/>
      <c r="I733" s="3"/>
      <c r="J733" s="3"/>
      <c r="K733" s="3"/>
      <c r="L733" s="3"/>
      <c r="M733" s="3"/>
      <c r="N733" s="3"/>
      <c r="O733" s="3"/>
      <c r="P733" s="3"/>
      <c r="Q733" s="249"/>
      <c r="R733" s="3"/>
      <c r="S733" s="3"/>
      <c r="T733" s="3"/>
      <c r="U733" s="3"/>
      <c r="V733" s="3"/>
      <c r="W733" s="3"/>
      <c r="X733" s="3"/>
      <c r="Y733" s="3"/>
      <c r="Z733" s="3"/>
      <c r="AA733" s="3"/>
      <c r="AB733" s="3"/>
      <c r="AC733" s="3"/>
      <c r="AD733" s="3"/>
      <c r="AE733" s="3"/>
      <c r="AF733" s="3"/>
      <c r="AG733" s="3"/>
      <c r="AH733" s="3"/>
      <c r="AI733" s="3"/>
      <c r="AJ733" s="3"/>
    </row>
    <row r="734">
      <c r="A734" s="3"/>
      <c r="B734" s="3"/>
      <c r="C734" s="3"/>
      <c r="D734" s="3"/>
      <c r="E734" s="3"/>
      <c r="F734" s="3"/>
      <c r="G734" s="3"/>
      <c r="H734" s="3"/>
      <c r="I734" s="3"/>
      <c r="J734" s="3"/>
      <c r="K734" s="3"/>
      <c r="L734" s="3"/>
      <c r="M734" s="3"/>
      <c r="N734" s="3"/>
      <c r="O734" s="3"/>
      <c r="P734" s="3"/>
      <c r="Q734" s="249"/>
      <c r="R734" s="3"/>
      <c r="S734" s="3"/>
      <c r="T734" s="3"/>
      <c r="U734" s="3"/>
      <c r="V734" s="3"/>
      <c r="W734" s="3"/>
      <c r="X734" s="3"/>
      <c r="Y734" s="3"/>
      <c r="Z734" s="3"/>
      <c r="AA734" s="3"/>
      <c r="AB734" s="3"/>
      <c r="AC734" s="3"/>
      <c r="AD734" s="3"/>
      <c r="AE734" s="3"/>
      <c r="AF734" s="3"/>
      <c r="AG734" s="3"/>
      <c r="AH734" s="3"/>
      <c r="AI734" s="3"/>
      <c r="AJ734" s="3"/>
    </row>
    <row r="735">
      <c r="A735" s="3"/>
      <c r="B735" s="3"/>
      <c r="C735" s="3"/>
      <c r="D735" s="3"/>
      <c r="E735" s="3"/>
      <c r="F735" s="3"/>
      <c r="G735" s="3"/>
      <c r="H735" s="3"/>
      <c r="I735" s="3"/>
      <c r="J735" s="3"/>
      <c r="K735" s="3"/>
      <c r="L735" s="3"/>
      <c r="M735" s="3"/>
      <c r="N735" s="3"/>
      <c r="O735" s="3"/>
      <c r="P735" s="3"/>
      <c r="Q735" s="249"/>
      <c r="R735" s="3"/>
      <c r="S735" s="3"/>
      <c r="T735" s="3"/>
      <c r="U735" s="3"/>
      <c r="V735" s="3"/>
      <c r="W735" s="3"/>
      <c r="X735" s="3"/>
      <c r="Y735" s="3"/>
      <c r="Z735" s="3"/>
      <c r="AA735" s="3"/>
      <c r="AB735" s="3"/>
      <c r="AC735" s="3"/>
      <c r="AD735" s="3"/>
      <c r="AE735" s="3"/>
      <c r="AF735" s="3"/>
      <c r="AG735" s="3"/>
      <c r="AH735" s="3"/>
      <c r="AI735" s="3"/>
      <c r="AJ735" s="3"/>
    </row>
    <row r="736">
      <c r="A736" s="3"/>
      <c r="B736" s="3"/>
      <c r="C736" s="3"/>
      <c r="D736" s="3"/>
      <c r="E736" s="3"/>
      <c r="F736" s="3"/>
      <c r="G736" s="3"/>
      <c r="H736" s="3"/>
      <c r="I736" s="3"/>
      <c r="J736" s="3"/>
      <c r="K736" s="3"/>
      <c r="L736" s="3"/>
      <c r="M736" s="3"/>
      <c r="N736" s="3"/>
      <c r="O736" s="3"/>
      <c r="P736" s="3"/>
      <c r="Q736" s="249"/>
      <c r="R736" s="3"/>
      <c r="S736" s="3"/>
      <c r="T736" s="3"/>
      <c r="U736" s="3"/>
      <c r="V736" s="3"/>
      <c r="W736" s="3"/>
      <c r="X736" s="3"/>
      <c r="Y736" s="3"/>
      <c r="Z736" s="3"/>
      <c r="AA736" s="3"/>
      <c r="AB736" s="3"/>
      <c r="AC736" s="3"/>
      <c r="AD736" s="3"/>
      <c r="AE736" s="3"/>
      <c r="AF736" s="3"/>
      <c r="AG736" s="3"/>
      <c r="AH736" s="3"/>
      <c r="AI736" s="3"/>
      <c r="AJ736" s="3"/>
    </row>
    <row r="737">
      <c r="A737" s="3"/>
      <c r="B737" s="3"/>
      <c r="C737" s="3"/>
      <c r="D737" s="3"/>
      <c r="E737" s="3"/>
      <c r="F737" s="3"/>
      <c r="G737" s="3"/>
      <c r="H737" s="3"/>
      <c r="I737" s="3"/>
      <c r="J737" s="3"/>
      <c r="K737" s="3"/>
      <c r="L737" s="3"/>
      <c r="M737" s="3"/>
      <c r="N737" s="3"/>
      <c r="O737" s="3"/>
      <c r="P737" s="3"/>
      <c r="Q737" s="249"/>
      <c r="R737" s="3"/>
      <c r="S737" s="3"/>
      <c r="T737" s="3"/>
      <c r="U737" s="3"/>
      <c r="V737" s="3"/>
      <c r="W737" s="3"/>
      <c r="X737" s="3"/>
      <c r="Y737" s="3"/>
      <c r="Z737" s="3"/>
      <c r="AA737" s="3"/>
      <c r="AB737" s="3"/>
      <c r="AC737" s="3"/>
      <c r="AD737" s="3"/>
      <c r="AE737" s="3"/>
      <c r="AF737" s="3"/>
      <c r="AG737" s="3"/>
      <c r="AH737" s="3"/>
      <c r="AI737" s="3"/>
      <c r="AJ737" s="3"/>
    </row>
    <row r="738">
      <c r="A738" s="3"/>
      <c r="B738" s="3"/>
      <c r="C738" s="3"/>
      <c r="D738" s="3"/>
      <c r="E738" s="3"/>
      <c r="F738" s="3"/>
      <c r="G738" s="3"/>
      <c r="H738" s="3"/>
      <c r="I738" s="3"/>
      <c r="J738" s="3"/>
      <c r="K738" s="3"/>
      <c r="L738" s="3"/>
      <c r="M738" s="3"/>
      <c r="N738" s="3"/>
      <c r="O738" s="3"/>
      <c r="P738" s="3"/>
      <c r="Q738" s="249"/>
      <c r="R738" s="3"/>
      <c r="S738" s="3"/>
      <c r="T738" s="3"/>
      <c r="U738" s="3"/>
      <c r="V738" s="3"/>
      <c r="W738" s="3"/>
      <c r="X738" s="3"/>
      <c r="Y738" s="3"/>
      <c r="Z738" s="3"/>
      <c r="AA738" s="3"/>
      <c r="AB738" s="3"/>
      <c r="AC738" s="3"/>
      <c r="AD738" s="3"/>
      <c r="AE738" s="3"/>
      <c r="AF738" s="3"/>
      <c r="AG738" s="3"/>
      <c r="AH738" s="3"/>
      <c r="AI738" s="3"/>
      <c r="AJ738" s="3"/>
    </row>
    <row r="739">
      <c r="A739" s="3"/>
      <c r="B739" s="3"/>
      <c r="C739" s="3"/>
      <c r="D739" s="3"/>
      <c r="E739" s="3"/>
      <c r="F739" s="3"/>
      <c r="G739" s="3"/>
      <c r="H739" s="3"/>
      <c r="I739" s="3"/>
      <c r="J739" s="3"/>
      <c r="K739" s="3"/>
      <c r="L739" s="3"/>
      <c r="M739" s="3"/>
      <c r="N739" s="3"/>
      <c r="O739" s="3"/>
      <c r="P739" s="3"/>
      <c r="Q739" s="249"/>
      <c r="R739" s="3"/>
      <c r="S739" s="3"/>
      <c r="T739" s="3"/>
      <c r="U739" s="3"/>
      <c r="V739" s="3"/>
      <c r="W739" s="3"/>
      <c r="X739" s="3"/>
      <c r="Y739" s="3"/>
      <c r="Z739" s="3"/>
      <c r="AA739" s="3"/>
      <c r="AB739" s="3"/>
      <c r="AC739" s="3"/>
      <c r="AD739" s="3"/>
      <c r="AE739" s="3"/>
      <c r="AF739" s="3"/>
      <c r="AG739" s="3"/>
      <c r="AH739" s="3"/>
      <c r="AI739" s="3"/>
      <c r="AJ739" s="3"/>
    </row>
    <row r="740">
      <c r="A740" s="3"/>
      <c r="B740" s="3"/>
      <c r="C740" s="3"/>
      <c r="D740" s="3"/>
      <c r="E740" s="3"/>
      <c r="F740" s="3"/>
      <c r="G740" s="3"/>
      <c r="H740" s="3"/>
      <c r="I740" s="3"/>
      <c r="J740" s="3"/>
      <c r="K740" s="3"/>
      <c r="L740" s="3"/>
      <c r="M740" s="3"/>
      <c r="N740" s="3"/>
      <c r="O740" s="3"/>
      <c r="P740" s="3"/>
      <c r="Q740" s="249"/>
      <c r="R740" s="3"/>
      <c r="S740" s="3"/>
      <c r="T740" s="3"/>
      <c r="U740" s="3"/>
      <c r="V740" s="3"/>
      <c r="W740" s="3"/>
      <c r="X740" s="3"/>
      <c r="Y740" s="3"/>
      <c r="Z740" s="3"/>
      <c r="AA740" s="3"/>
      <c r="AB740" s="3"/>
      <c r="AC740" s="3"/>
      <c r="AD740" s="3"/>
      <c r="AE740" s="3"/>
      <c r="AF740" s="3"/>
      <c r="AG740" s="3"/>
      <c r="AH740" s="3"/>
      <c r="AI740" s="3"/>
      <c r="AJ740" s="3"/>
    </row>
    <row r="741">
      <c r="A741" s="3"/>
      <c r="B741" s="3"/>
      <c r="C741" s="3"/>
      <c r="D741" s="3"/>
      <c r="E741" s="3"/>
      <c r="F741" s="3"/>
      <c r="G741" s="3"/>
      <c r="H741" s="3"/>
      <c r="I741" s="3"/>
      <c r="J741" s="3"/>
      <c r="K741" s="3"/>
      <c r="L741" s="3"/>
      <c r="M741" s="3"/>
      <c r="N741" s="3"/>
      <c r="O741" s="3"/>
      <c r="P741" s="3"/>
      <c r="Q741" s="249"/>
      <c r="R741" s="3"/>
      <c r="S741" s="3"/>
      <c r="T741" s="3"/>
      <c r="U741" s="3"/>
      <c r="V741" s="3"/>
      <c r="W741" s="3"/>
      <c r="X741" s="3"/>
      <c r="Y741" s="3"/>
      <c r="Z741" s="3"/>
      <c r="AA741" s="3"/>
      <c r="AB741" s="3"/>
      <c r="AC741" s="3"/>
      <c r="AD741" s="3"/>
      <c r="AE741" s="3"/>
      <c r="AF741" s="3"/>
      <c r="AG741" s="3"/>
      <c r="AH741" s="3"/>
      <c r="AI741" s="3"/>
      <c r="AJ741" s="3"/>
    </row>
    <row r="742">
      <c r="A742" s="3"/>
      <c r="B742" s="3"/>
      <c r="C742" s="3"/>
      <c r="D742" s="3"/>
      <c r="E742" s="3"/>
      <c r="F742" s="3"/>
      <c r="G742" s="3"/>
      <c r="H742" s="3"/>
      <c r="I742" s="3"/>
      <c r="J742" s="3"/>
      <c r="K742" s="3"/>
      <c r="L742" s="3"/>
      <c r="M742" s="3"/>
      <c r="N742" s="3"/>
      <c r="O742" s="3"/>
      <c r="P742" s="3"/>
      <c r="Q742" s="249"/>
      <c r="R742" s="3"/>
      <c r="S742" s="3"/>
      <c r="T742" s="3"/>
      <c r="U742" s="3"/>
      <c r="V742" s="3"/>
      <c r="W742" s="3"/>
      <c r="X742" s="3"/>
      <c r="Y742" s="3"/>
      <c r="Z742" s="3"/>
      <c r="AA742" s="3"/>
      <c r="AB742" s="3"/>
      <c r="AC742" s="3"/>
      <c r="AD742" s="3"/>
      <c r="AE742" s="3"/>
      <c r="AF742" s="3"/>
      <c r="AG742" s="3"/>
      <c r="AH742" s="3"/>
      <c r="AI742" s="3"/>
      <c r="AJ742" s="3"/>
    </row>
    <row r="743">
      <c r="A743" s="3"/>
      <c r="B743" s="3"/>
      <c r="C743" s="3"/>
      <c r="D743" s="3"/>
      <c r="E743" s="3"/>
      <c r="F743" s="3"/>
      <c r="G743" s="3"/>
      <c r="H743" s="3"/>
      <c r="I743" s="3"/>
      <c r="J743" s="3"/>
      <c r="K743" s="3"/>
      <c r="L743" s="3"/>
      <c r="M743" s="3"/>
      <c r="N743" s="3"/>
      <c r="O743" s="3"/>
      <c r="P743" s="3"/>
      <c r="Q743" s="249"/>
      <c r="R743" s="3"/>
      <c r="S743" s="3"/>
      <c r="T743" s="3"/>
      <c r="U743" s="3"/>
      <c r="V743" s="3"/>
      <c r="W743" s="3"/>
      <c r="X743" s="3"/>
      <c r="Y743" s="3"/>
      <c r="Z743" s="3"/>
      <c r="AA743" s="3"/>
      <c r="AB743" s="3"/>
      <c r="AC743" s="3"/>
      <c r="AD743" s="3"/>
      <c r="AE743" s="3"/>
      <c r="AF743" s="3"/>
      <c r="AG743" s="3"/>
      <c r="AH743" s="3"/>
      <c r="AI743" s="3"/>
      <c r="AJ743" s="3"/>
    </row>
    <row r="744">
      <c r="A744" s="3"/>
      <c r="B744" s="3"/>
      <c r="C744" s="3"/>
      <c r="D744" s="3"/>
      <c r="E744" s="3"/>
      <c r="F744" s="3"/>
      <c r="G744" s="3"/>
      <c r="H744" s="3"/>
      <c r="I744" s="3"/>
      <c r="J744" s="3"/>
      <c r="K744" s="3"/>
      <c r="L744" s="3"/>
      <c r="M744" s="3"/>
      <c r="N744" s="3"/>
      <c r="O744" s="3"/>
      <c r="P744" s="3"/>
      <c r="Q744" s="249"/>
      <c r="R744" s="3"/>
      <c r="S744" s="3"/>
      <c r="T744" s="3"/>
      <c r="U744" s="3"/>
      <c r="V744" s="3"/>
      <c r="W744" s="3"/>
      <c r="X744" s="3"/>
      <c r="Y744" s="3"/>
      <c r="Z744" s="3"/>
      <c r="AA744" s="3"/>
      <c r="AB744" s="3"/>
      <c r="AC744" s="3"/>
      <c r="AD744" s="3"/>
      <c r="AE744" s="3"/>
      <c r="AF744" s="3"/>
      <c r="AG744" s="3"/>
      <c r="AH744" s="3"/>
      <c r="AI744" s="3"/>
      <c r="AJ744" s="3"/>
    </row>
    <row r="745">
      <c r="A745" s="3"/>
      <c r="B745" s="3"/>
      <c r="C745" s="3"/>
      <c r="D745" s="3"/>
      <c r="E745" s="3"/>
      <c r="F745" s="3"/>
      <c r="G745" s="3"/>
      <c r="H745" s="3"/>
      <c r="I745" s="3"/>
      <c r="J745" s="3"/>
      <c r="K745" s="3"/>
      <c r="L745" s="3"/>
      <c r="M745" s="3"/>
      <c r="N745" s="3"/>
      <c r="O745" s="3"/>
      <c r="P745" s="3"/>
      <c r="Q745" s="249"/>
      <c r="R745" s="3"/>
      <c r="S745" s="3"/>
      <c r="T745" s="3"/>
      <c r="U745" s="3"/>
      <c r="V745" s="3"/>
      <c r="W745" s="3"/>
      <c r="X745" s="3"/>
      <c r="Y745" s="3"/>
      <c r="Z745" s="3"/>
      <c r="AA745" s="3"/>
      <c r="AB745" s="3"/>
      <c r="AC745" s="3"/>
      <c r="AD745" s="3"/>
      <c r="AE745" s="3"/>
      <c r="AF745" s="3"/>
      <c r="AG745" s="3"/>
      <c r="AH745" s="3"/>
      <c r="AI745" s="3"/>
      <c r="AJ745" s="3"/>
    </row>
    <row r="746">
      <c r="A746" s="3"/>
      <c r="B746" s="3"/>
      <c r="C746" s="3"/>
      <c r="D746" s="3"/>
      <c r="E746" s="3"/>
      <c r="F746" s="3"/>
      <c r="G746" s="3"/>
      <c r="H746" s="3"/>
      <c r="I746" s="3"/>
      <c r="J746" s="3"/>
      <c r="K746" s="3"/>
      <c r="L746" s="3"/>
      <c r="M746" s="3"/>
      <c r="N746" s="3"/>
      <c r="O746" s="3"/>
      <c r="P746" s="3"/>
      <c r="Q746" s="249"/>
      <c r="R746" s="3"/>
      <c r="S746" s="3"/>
      <c r="T746" s="3"/>
      <c r="U746" s="3"/>
      <c r="V746" s="3"/>
      <c r="W746" s="3"/>
      <c r="X746" s="3"/>
      <c r="Y746" s="3"/>
      <c r="Z746" s="3"/>
      <c r="AA746" s="3"/>
      <c r="AB746" s="3"/>
      <c r="AC746" s="3"/>
      <c r="AD746" s="3"/>
      <c r="AE746" s="3"/>
      <c r="AF746" s="3"/>
      <c r="AG746" s="3"/>
      <c r="AH746" s="3"/>
      <c r="AI746" s="3"/>
      <c r="AJ746" s="3"/>
    </row>
    <row r="747">
      <c r="A747" s="3"/>
      <c r="B747" s="3"/>
      <c r="C747" s="3"/>
      <c r="D747" s="3"/>
      <c r="E747" s="3"/>
      <c r="F747" s="3"/>
      <c r="G747" s="3"/>
      <c r="H747" s="3"/>
      <c r="I747" s="3"/>
      <c r="J747" s="3"/>
      <c r="K747" s="3"/>
      <c r="L747" s="3"/>
      <c r="M747" s="3"/>
      <c r="N747" s="3"/>
      <c r="O747" s="3"/>
      <c r="P747" s="3"/>
      <c r="Q747" s="249"/>
      <c r="R747" s="3"/>
      <c r="S747" s="3"/>
      <c r="T747" s="3"/>
      <c r="U747" s="3"/>
      <c r="V747" s="3"/>
      <c r="W747" s="3"/>
      <c r="X747" s="3"/>
      <c r="Y747" s="3"/>
      <c r="Z747" s="3"/>
      <c r="AA747" s="3"/>
      <c r="AB747" s="3"/>
      <c r="AC747" s="3"/>
      <c r="AD747" s="3"/>
      <c r="AE747" s="3"/>
      <c r="AF747" s="3"/>
      <c r="AG747" s="3"/>
      <c r="AH747" s="3"/>
      <c r="AI747" s="3"/>
      <c r="AJ747" s="3"/>
    </row>
    <row r="748">
      <c r="A748" s="3"/>
      <c r="B748" s="3"/>
      <c r="C748" s="3"/>
      <c r="D748" s="3"/>
      <c r="E748" s="3"/>
      <c r="F748" s="3"/>
      <c r="G748" s="3"/>
      <c r="H748" s="3"/>
      <c r="I748" s="3"/>
      <c r="J748" s="3"/>
      <c r="K748" s="3"/>
      <c r="L748" s="3"/>
      <c r="M748" s="3"/>
      <c r="N748" s="3"/>
      <c r="O748" s="3"/>
      <c r="P748" s="3"/>
      <c r="Q748" s="249"/>
      <c r="R748" s="3"/>
      <c r="S748" s="3"/>
      <c r="T748" s="3"/>
      <c r="U748" s="3"/>
      <c r="V748" s="3"/>
      <c r="W748" s="3"/>
      <c r="X748" s="3"/>
      <c r="Y748" s="3"/>
      <c r="Z748" s="3"/>
      <c r="AA748" s="3"/>
      <c r="AB748" s="3"/>
      <c r="AC748" s="3"/>
      <c r="AD748" s="3"/>
      <c r="AE748" s="3"/>
      <c r="AF748" s="3"/>
      <c r="AG748" s="3"/>
      <c r="AH748" s="3"/>
      <c r="AI748" s="3"/>
      <c r="AJ748" s="3"/>
    </row>
    <row r="749">
      <c r="A749" s="3"/>
      <c r="B749" s="3"/>
      <c r="C749" s="3"/>
      <c r="D749" s="3"/>
      <c r="E749" s="3"/>
      <c r="F749" s="3"/>
      <c r="G749" s="3"/>
      <c r="H749" s="3"/>
      <c r="I749" s="3"/>
      <c r="J749" s="3"/>
      <c r="K749" s="3"/>
      <c r="L749" s="3"/>
      <c r="M749" s="3"/>
      <c r="N749" s="3"/>
      <c r="O749" s="3"/>
      <c r="P749" s="3"/>
      <c r="Q749" s="249"/>
      <c r="R749" s="3"/>
      <c r="S749" s="3"/>
      <c r="T749" s="3"/>
      <c r="U749" s="3"/>
      <c r="V749" s="3"/>
      <c r="W749" s="3"/>
      <c r="X749" s="3"/>
      <c r="Y749" s="3"/>
      <c r="Z749" s="3"/>
      <c r="AA749" s="3"/>
      <c r="AB749" s="3"/>
      <c r="AC749" s="3"/>
      <c r="AD749" s="3"/>
      <c r="AE749" s="3"/>
      <c r="AF749" s="3"/>
      <c r="AG749" s="3"/>
      <c r="AH749" s="3"/>
      <c r="AI749" s="3"/>
      <c r="AJ749" s="3"/>
    </row>
    <row r="750">
      <c r="A750" s="3"/>
      <c r="B750" s="3"/>
      <c r="C750" s="3"/>
      <c r="D750" s="3"/>
      <c r="E750" s="3"/>
      <c r="F750" s="3"/>
      <c r="G750" s="3"/>
      <c r="H750" s="3"/>
      <c r="I750" s="3"/>
      <c r="J750" s="3"/>
      <c r="K750" s="3"/>
      <c r="L750" s="3"/>
      <c r="M750" s="3"/>
      <c r="N750" s="3"/>
      <c r="O750" s="3"/>
      <c r="P750" s="3"/>
      <c r="Q750" s="249"/>
      <c r="R750" s="3"/>
      <c r="S750" s="3"/>
      <c r="T750" s="3"/>
      <c r="U750" s="3"/>
      <c r="V750" s="3"/>
      <c r="W750" s="3"/>
      <c r="X750" s="3"/>
      <c r="Y750" s="3"/>
      <c r="Z750" s="3"/>
      <c r="AA750" s="3"/>
      <c r="AB750" s="3"/>
      <c r="AC750" s="3"/>
      <c r="AD750" s="3"/>
      <c r="AE750" s="3"/>
      <c r="AF750" s="3"/>
      <c r="AG750" s="3"/>
      <c r="AH750" s="3"/>
      <c r="AI750" s="3"/>
      <c r="AJ750" s="3"/>
    </row>
    <row r="751">
      <c r="A751" s="3"/>
      <c r="B751" s="3"/>
      <c r="C751" s="3"/>
      <c r="D751" s="3"/>
      <c r="E751" s="3"/>
      <c r="F751" s="3"/>
      <c r="G751" s="3"/>
      <c r="H751" s="3"/>
      <c r="I751" s="3"/>
      <c r="J751" s="3"/>
      <c r="K751" s="3"/>
      <c r="L751" s="3"/>
      <c r="M751" s="3"/>
      <c r="N751" s="3"/>
      <c r="O751" s="3"/>
      <c r="P751" s="3"/>
      <c r="Q751" s="249"/>
      <c r="R751" s="3"/>
      <c r="S751" s="3"/>
      <c r="T751" s="3"/>
      <c r="U751" s="3"/>
      <c r="V751" s="3"/>
      <c r="W751" s="3"/>
      <c r="X751" s="3"/>
      <c r="Y751" s="3"/>
      <c r="Z751" s="3"/>
      <c r="AA751" s="3"/>
      <c r="AB751" s="3"/>
      <c r="AC751" s="3"/>
      <c r="AD751" s="3"/>
      <c r="AE751" s="3"/>
      <c r="AF751" s="3"/>
      <c r="AG751" s="3"/>
      <c r="AH751" s="3"/>
      <c r="AI751" s="3"/>
      <c r="AJ751" s="3"/>
    </row>
    <row r="752">
      <c r="A752" s="3"/>
      <c r="B752" s="3"/>
      <c r="C752" s="3"/>
      <c r="D752" s="3"/>
      <c r="E752" s="3"/>
      <c r="F752" s="3"/>
      <c r="G752" s="3"/>
      <c r="H752" s="3"/>
      <c r="I752" s="3"/>
      <c r="J752" s="3"/>
      <c r="K752" s="3"/>
      <c r="L752" s="3"/>
      <c r="M752" s="3"/>
      <c r="N752" s="3"/>
      <c r="O752" s="3"/>
      <c r="P752" s="3"/>
      <c r="Q752" s="249"/>
      <c r="R752" s="3"/>
      <c r="S752" s="3"/>
      <c r="T752" s="3"/>
      <c r="U752" s="3"/>
      <c r="V752" s="3"/>
      <c r="W752" s="3"/>
      <c r="X752" s="3"/>
      <c r="Y752" s="3"/>
      <c r="Z752" s="3"/>
      <c r="AA752" s="3"/>
      <c r="AB752" s="3"/>
      <c r="AC752" s="3"/>
      <c r="AD752" s="3"/>
      <c r="AE752" s="3"/>
      <c r="AF752" s="3"/>
      <c r="AG752" s="3"/>
      <c r="AH752" s="3"/>
      <c r="AI752" s="3"/>
      <c r="AJ752" s="3"/>
    </row>
    <row r="753">
      <c r="A753" s="3"/>
      <c r="B753" s="3"/>
      <c r="C753" s="3"/>
      <c r="D753" s="3"/>
      <c r="E753" s="3"/>
      <c r="F753" s="3"/>
      <c r="G753" s="3"/>
      <c r="H753" s="3"/>
      <c r="I753" s="3"/>
      <c r="J753" s="3"/>
      <c r="K753" s="3"/>
      <c r="L753" s="3"/>
      <c r="M753" s="3"/>
      <c r="N753" s="3"/>
      <c r="O753" s="3"/>
      <c r="P753" s="3"/>
      <c r="Q753" s="249"/>
      <c r="R753" s="3"/>
      <c r="S753" s="3"/>
      <c r="T753" s="3"/>
      <c r="U753" s="3"/>
      <c r="V753" s="3"/>
      <c r="W753" s="3"/>
      <c r="X753" s="3"/>
      <c r="Y753" s="3"/>
      <c r="Z753" s="3"/>
      <c r="AA753" s="3"/>
      <c r="AB753" s="3"/>
      <c r="AC753" s="3"/>
      <c r="AD753" s="3"/>
      <c r="AE753" s="3"/>
      <c r="AF753" s="3"/>
      <c r="AG753" s="3"/>
      <c r="AH753" s="3"/>
      <c r="AI753" s="3"/>
      <c r="AJ753" s="3"/>
    </row>
    <row r="754">
      <c r="A754" s="3"/>
      <c r="B754" s="3"/>
      <c r="C754" s="3"/>
      <c r="D754" s="3"/>
      <c r="E754" s="3"/>
      <c r="F754" s="3"/>
      <c r="G754" s="3"/>
      <c r="H754" s="3"/>
      <c r="I754" s="3"/>
      <c r="J754" s="3"/>
      <c r="K754" s="3"/>
      <c r="L754" s="3"/>
      <c r="M754" s="3"/>
      <c r="N754" s="3"/>
      <c r="O754" s="3"/>
      <c r="P754" s="3"/>
      <c r="Q754" s="249"/>
      <c r="R754" s="3"/>
      <c r="S754" s="3"/>
      <c r="T754" s="3"/>
      <c r="U754" s="3"/>
      <c r="V754" s="3"/>
      <c r="W754" s="3"/>
      <c r="X754" s="3"/>
      <c r="Y754" s="3"/>
      <c r="Z754" s="3"/>
      <c r="AA754" s="3"/>
      <c r="AB754" s="3"/>
      <c r="AC754" s="3"/>
      <c r="AD754" s="3"/>
      <c r="AE754" s="3"/>
      <c r="AF754" s="3"/>
      <c r="AG754" s="3"/>
      <c r="AH754" s="3"/>
      <c r="AI754" s="3"/>
      <c r="AJ754" s="3"/>
    </row>
    <row r="755">
      <c r="A755" s="3"/>
      <c r="B755" s="3"/>
      <c r="C755" s="3"/>
      <c r="D755" s="3"/>
      <c r="E755" s="3"/>
      <c r="F755" s="3"/>
      <c r="G755" s="3"/>
      <c r="H755" s="3"/>
      <c r="I755" s="3"/>
      <c r="J755" s="3"/>
      <c r="K755" s="3"/>
      <c r="L755" s="3"/>
      <c r="M755" s="3"/>
      <c r="N755" s="3"/>
      <c r="O755" s="3"/>
      <c r="P755" s="3"/>
      <c r="Q755" s="249"/>
      <c r="R755" s="3"/>
      <c r="S755" s="3"/>
      <c r="T755" s="3"/>
      <c r="U755" s="3"/>
      <c r="V755" s="3"/>
      <c r="W755" s="3"/>
      <c r="X755" s="3"/>
      <c r="Y755" s="3"/>
      <c r="Z755" s="3"/>
      <c r="AA755" s="3"/>
      <c r="AB755" s="3"/>
      <c r="AC755" s="3"/>
      <c r="AD755" s="3"/>
      <c r="AE755" s="3"/>
      <c r="AF755" s="3"/>
      <c r="AG755" s="3"/>
      <c r="AH755" s="3"/>
      <c r="AI755" s="3"/>
      <c r="AJ755" s="3"/>
    </row>
    <row r="756">
      <c r="A756" s="3"/>
      <c r="B756" s="3"/>
      <c r="C756" s="3"/>
      <c r="D756" s="3"/>
      <c r="E756" s="3"/>
      <c r="F756" s="3"/>
      <c r="G756" s="3"/>
      <c r="H756" s="3"/>
      <c r="I756" s="3"/>
      <c r="J756" s="3"/>
      <c r="K756" s="3"/>
      <c r="L756" s="3"/>
      <c r="M756" s="3"/>
      <c r="N756" s="3"/>
      <c r="O756" s="3"/>
      <c r="P756" s="3"/>
      <c r="Q756" s="249"/>
      <c r="R756" s="3"/>
      <c r="S756" s="3"/>
      <c r="T756" s="3"/>
      <c r="U756" s="3"/>
      <c r="V756" s="3"/>
      <c r="W756" s="3"/>
      <c r="X756" s="3"/>
      <c r="Y756" s="3"/>
      <c r="Z756" s="3"/>
      <c r="AA756" s="3"/>
      <c r="AB756" s="3"/>
      <c r="AC756" s="3"/>
      <c r="AD756" s="3"/>
      <c r="AE756" s="3"/>
      <c r="AF756" s="3"/>
      <c r="AG756" s="3"/>
      <c r="AH756" s="3"/>
      <c r="AI756" s="3"/>
      <c r="AJ756" s="3"/>
    </row>
    <row r="757">
      <c r="A757" s="3"/>
      <c r="B757" s="3"/>
      <c r="C757" s="3"/>
      <c r="D757" s="3"/>
      <c r="E757" s="3"/>
      <c r="F757" s="3"/>
      <c r="G757" s="3"/>
      <c r="H757" s="3"/>
      <c r="I757" s="3"/>
      <c r="J757" s="3"/>
      <c r="K757" s="3"/>
      <c r="L757" s="3"/>
      <c r="M757" s="3"/>
      <c r="N757" s="3"/>
      <c r="O757" s="3"/>
      <c r="P757" s="3"/>
      <c r="Q757" s="249"/>
      <c r="R757" s="3"/>
      <c r="S757" s="3"/>
      <c r="T757" s="3"/>
      <c r="U757" s="3"/>
      <c r="V757" s="3"/>
      <c r="W757" s="3"/>
      <c r="X757" s="3"/>
      <c r="Y757" s="3"/>
      <c r="Z757" s="3"/>
      <c r="AA757" s="3"/>
      <c r="AB757" s="3"/>
      <c r="AC757" s="3"/>
      <c r="AD757" s="3"/>
      <c r="AE757" s="3"/>
      <c r="AF757" s="3"/>
      <c r="AG757" s="3"/>
      <c r="AH757" s="3"/>
      <c r="AI757" s="3"/>
      <c r="AJ757" s="3"/>
    </row>
    <row r="758">
      <c r="A758" s="3"/>
      <c r="B758" s="3"/>
      <c r="C758" s="3"/>
      <c r="D758" s="3"/>
      <c r="E758" s="3"/>
      <c r="F758" s="3"/>
      <c r="G758" s="3"/>
      <c r="H758" s="3"/>
      <c r="I758" s="3"/>
      <c r="J758" s="3"/>
      <c r="K758" s="3"/>
      <c r="L758" s="3"/>
      <c r="M758" s="3"/>
      <c r="N758" s="3"/>
      <c r="O758" s="3"/>
      <c r="P758" s="3"/>
      <c r="Q758" s="249"/>
      <c r="R758" s="3"/>
      <c r="S758" s="3"/>
      <c r="T758" s="3"/>
      <c r="U758" s="3"/>
      <c r="V758" s="3"/>
      <c r="W758" s="3"/>
      <c r="X758" s="3"/>
      <c r="Y758" s="3"/>
      <c r="Z758" s="3"/>
      <c r="AA758" s="3"/>
      <c r="AB758" s="3"/>
      <c r="AC758" s="3"/>
      <c r="AD758" s="3"/>
      <c r="AE758" s="3"/>
      <c r="AF758" s="3"/>
      <c r="AG758" s="3"/>
      <c r="AH758" s="3"/>
      <c r="AI758" s="3"/>
      <c r="AJ758" s="3"/>
    </row>
    <row r="759">
      <c r="A759" s="3"/>
      <c r="B759" s="3"/>
      <c r="C759" s="3"/>
      <c r="D759" s="3"/>
      <c r="E759" s="3"/>
      <c r="F759" s="3"/>
      <c r="G759" s="3"/>
      <c r="H759" s="3"/>
      <c r="I759" s="3"/>
      <c r="J759" s="3"/>
      <c r="K759" s="3"/>
      <c r="L759" s="3"/>
      <c r="M759" s="3"/>
      <c r="N759" s="3"/>
      <c r="O759" s="3"/>
      <c r="P759" s="3"/>
      <c r="Q759" s="249"/>
      <c r="R759" s="3"/>
      <c r="S759" s="3"/>
      <c r="T759" s="3"/>
      <c r="U759" s="3"/>
      <c r="V759" s="3"/>
      <c r="W759" s="3"/>
      <c r="X759" s="3"/>
      <c r="Y759" s="3"/>
      <c r="Z759" s="3"/>
      <c r="AA759" s="3"/>
      <c r="AB759" s="3"/>
      <c r="AC759" s="3"/>
      <c r="AD759" s="3"/>
      <c r="AE759" s="3"/>
      <c r="AF759" s="3"/>
      <c r="AG759" s="3"/>
      <c r="AH759" s="3"/>
      <c r="AI759" s="3"/>
      <c r="AJ759" s="3"/>
    </row>
    <row r="760">
      <c r="A760" s="3"/>
      <c r="B760" s="3"/>
      <c r="C760" s="3"/>
      <c r="D760" s="3"/>
      <c r="E760" s="3"/>
      <c r="F760" s="3"/>
      <c r="G760" s="3"/>
      <c r="H760" s="3"/>
      <c r="I760" s="3"/>
      <c r="J760" s="3"/>
      <c r="K760" s="3"/>
      <c r="L760" s="3"/>
      <c r="M760" s="3"/>
      <c r="N760" s="3"/>
      <c r="O760" s="3"/>
      <c r="P760" s="3"/>
      <c r="Q760" s="249"/>
      <c r="R760" s="3"/>
      <c r="S760" s="3"/>
      <c r="T760" s="3"/>
      <c r="U760" s="3"/>
      <c r="V760" s="3"/>
      <c r="W760" s="3"/>
      <c r="X760" s="3"/>
      <c r="Y760" s="3"/>
      <c r="Z760" s="3"/>
      <c r="AA760" s="3"/>
      <c r="AB760" s="3"/>
      <c r="AC760" s="3"/>
      <c r="AD760" s="3"/>
      <c r="AE760" s="3"/>
      <c r="AF760" s="3"/>
      <c r="AG760" s="3"/>
      <c r="AH760" s="3"/>
      <c r="AI760" s="3"/>
      <c r="AJ760" s="3"/>
    </row>
    <row r="761">
      <c r="A761" s="3"/>
      <c r="B761" s="3"/>
      <c r="C761" s="3"/>
      <c r="D761" s="3"/>
      <c r="E761" s="3"/>
      <c r="F761" s="3"/>
      <c r="G761" s="3"/>
      <c r="H761" s="3"/>
      <c r="I761" s="3"/>
      <c r="J761" s="3"/>
      <c r="K761" s="3"/>
      <c r="L761" s="3"/>
      <c r="M761" s="3"/>
      <c r="N761" s="3"/>
      <c r="O761" s="3"/>
      <c r="P761" s="3"/>
      <c r="Q761" s="249"/>
      <c r="R761" s="3"/>
      <c r="S761" s="3"/>
      <c r="T761" s="3"/>
      <c r="U761" s="3"/>
      <c r="V761" s="3"/>
      <c r="W761" s="3"/>
      <c r="X761" s="3"/>
      <c r="Y761" s="3"/>
      <c r="Z761" s="3"/>
      <c r="AA761" s="3"/>
      <c r="AB761" s="3"/>
      <c r="AC761" s="3"/>
      <c r="AD761" s="3"/>
      <c r="AE761" s="3"/>
      <c r="AF761" s="3"/>
      <c r="AG761" s="3"/>
      <c r="AH761" s="3"/>
      <c r="AI761" s="3"/>
      <c r="AJ761" s="3"/>
    </row>
    <row r="762">
      <c r="A762" s="3"/>
      <c r="B762" s="3"/>
      <c r="C762" s="3"/>
      <c r="D762" s="3"/>
      <c r="E762" s="3"/>
      <c r="F762" s="3"/>
      <c r="G762" s="3"/>
      <c r="H762" s="3"/>
      <c r="I762" s="3"/>
      <c r="J762" s="3"/>
      <c r="K762" s="3"/>
      <c r="L762" s="3"/>
      <c r="M762" s="3"/>
      <c r="N762" s="3"/>
      <c r="O762" s="3"/>
      <c r="P762" s="3"/>
      <c r="Q762" s="249"/>
      <c r="R762" s="3"/>
      <c r="S762" s="3"/>
      <c r="T762" s="3"/>
      <c r="U762" s="3"/>
      <c r="V762" s="3"/>
      <c r="W762" s="3"/>
      <c r="X762" s="3"/>
      <c r="Y762" s="3"/>
      <c r="Z762" s="3"/>
      <c r="AA762" s="3"/>
      <c r="AB762" s="3"/>
      <c r="AC762" s="3"/>
      <c r="AD762" s="3"/>
      <c r="AE762" s="3"/>
      <c r="AF762" s="3"/>
      <c r="AG762" s="3"/>
      <c r="AH762" s="3"/>
      <c r="AI762" s="3"/>
      <c r="AJ762" s="3"/>
    </row>
    <row r="763">
      <c r="A763" s="3"/>
      <c r="B763" s="3"/>
      <c r="C763" s="3"/>
      <c r="D763" s="3"/>
      <c r="E763" s="3"/>
      <c r="F763" s="3"/>
      <c r="G763" s="3"/>
      <c r="H763" s="3"/>
      <c r="I763" s="3"/>
      <c r="J763" s="3"/>
      <c r="K763" s="3"/>
      <c r="L763" s="3"/>
      <c r="M763" s="3"/>
      <c r="N763" s="3"/>
      <c r="O763" s="3"/>
      <c r="P763" s="3"/>
      <c r="Q763" s="249"/>
      <c r="R763" s="3"/>
      <c r="S763" s="3"/>
      <c r="T763" s="3"/>
      <c r="U763" s="3"/>
      <c r="V763" s="3"/>
      <c r="W763" s="3"/>
      <c r="X763" s="3"/>
      <c r="Y763" s="3"/>
      <c r="Z763" s="3"/>
      <c r="AA763" s="3"/>
      <c r="AB763" s="3"/>
      <c r="AC763" s="3"/>
      <c r="AD763" s="3"/>
      <c r="AE763" s="3"/>
      <c r="AF763" s="3"/>
      <c r="AG763" s="3"/>
      <c r="AH763" s="3"/>
      <c r="AI763" s="3"/>
      <c r="AJ763" s="3"/>
    </row>
    <row r="764">
      <c r="A764" s="3"/>
      <c r="B764" s="3"/>
      <c r="C764" s="3"/>
      <c r="D764" s="3"/>
      <c r="E764" s="3"/>
      <c r="F764" s="3"/>
      <c r="G764" s="3"/>
      <c r="H764" s="3"/>
      <c r="I764" s="3"/>
      <c r="J764" s="3"/>
      <c r="K764" s="3"/>
      <c r="L764" s="3"/>
      <c r="M764" s="3"/>
      <c r="N764" s="3"/>
      <c r="O764" s="3"/>
      <c r="P764" s="3"/>
      <c r="Q764" s="249"/>
      <c r="R764" s="3"/>
      <c r="S764" s="3"/>
      <c r="T764" s="3"/>
      <c r="U764" s="3"/>
      <c r="V764" s="3"/>
      <c r="W764" s="3"/>
      <c r="X764" s="3"/>
      <c r="Y764" s="3"/>
      <c r="Z764" s="3"/>
      <c r="AA764" s="3"/>
      <c r="AB764" s="3"/>
      <c r="AC764" s="3"/>
      <c r="AD764" s="3"/>
      <c r="AE764" s="3"/>
      <c r="AF764" s="3"/>
      <c r="AG764" s="3"/>
      <c r="AH764" s="3"/>
      <c r="AI764" s="3"/>
      <c r="AJ764" s="3"/>
    </row>
    <row r="765">
      <c r="A765" s="3"/>
      <c r="B765" s="3"/>
      <c r="C765" s="3"/>
      <c r="D765" s="3"/>
      <c r="E765" s="3"/>
      <c r="F765" s="3"/>
      <c r="G765" s="3"/>
      <c r="H765" s="3"/>
      <c r="I765" s="3"/>
      <c r="J765" s="3"/>
      <c r="K765" s="3"/>
      <c r="L765" s="3"/>
      <c r="M765" s="3"/>
      <c r="N765" s="3"/>
      <c r="O765" s="3"/>
      <c r="P765" s="3"/>
      <c r="Q765" s="249"/>
      <c r="R765" s="3"/>
      <c r="S765" s="3"/>
      <c r="T765" s="3"/>
      <c r="U765" s="3"/>
      <c r="V765" s="3"/>
      <c r="W765" s="3"/>
      <c r="X765" s="3"/>
      <c r="Y765" s="3"/>
      <c r="Z765" s="3"/>
      <c r="AA765" s="3"/>
      <c r="AB765" s="3"/>
      <c r="AC765" s="3"/>
      <c r="AD765" s="3"/>
      <c r="AE765" s="3"/>
      <c r="AF765" s="3"/>
      <c r="AG765" s="3"/>
      <c r="AH765" s="3"/>
      <c r="AI765" s="3"/>
      <c r="AJ765" s="3"/>
    </row>
    <row r="766">
      <c r="A766" s="3"/>
      <c r="B766" s="3"/>
      <c r="C766" s="3"/>
      <c r="D766" s="3"/>
      <c r="E766" s="3"/>
      <c r="F766" s="3"/>
      <c r="G766" s="3"/>
      <c r="H766" s="3"/>
      <c r="I766" s="3"/>
      <c r="J766" s="3"/>
      <c r="K766" s="3"/>
      <c r="L766" s="3"/>
      <c r="M766" s="3"/>
      <c r="N766" s="3"/>
      <c r="O766" s="3"/>
      <c r="P766" s="3"/>
      <c r="Q766" s="249"/>
      <c r="R766" s="3"/>
      <c r="S766" s="3"/>
      <c r="T766" s="3"/>
      <c r="U766" s="3"/>
      <c r="V766" s="3"/>
      <c r="W766" s="3"/>
      <c r="X766" s="3"/>
      <c r="Y766" s="3"/>
      <c r="Z766" s="3"/>
      <c r="AA766" s="3"/>
      <c r="AB766" s="3"/>
      <c r="AC766" s="3"/>
      <c r="AD766" s="3"/>
      <c r="AE766" s="3"/>
      <c r="AF766" s="3"/>
      <c r="AG766" s="3"/>
      <c r="AH766" s="3"/>
      <c r="AI766" s="3"/>
      <c r="AJ766" s="3"/>
    </row>
    <row r="767">
      <c r="A767" s="3"/>
      <c r="B767" s="3"/>
      <c r="C767" s="3"/>
      <c r="D767" s="3"/>
      <c r="E767" s="3"/>
      <c r="F767" s="3"/>
      <c r="G767" s="3"/>
      <c r="H767" s="3"/>
      <c r="I767" s="3"/>
      <c r="J767" s="3"/>
      <c r="K767" s="3"/>
      <c r="L767" s="3"/>
      <c r="M767" s="3"/>
      <c r="N767" s="3"/>
      <c r="O767" s="3"/>
      <c r="P767" s="3"/>
      <c r="Q767" s="249"/>
      <c r="R767" s="3"/>
      <c r="S767" s="3"/>
      <c r="T767" s="3"/>
      <c r="U767" s="3"/>
      <c r="V767" s="3"/>
      <c r="W767" s="3"/>
      <c r="X767" s="3"/>
      <c r="Y767" s="3"/>
      <c r="Z767" s="3"/>
      <c r="AA767" s="3"/>
      <c r="AB767" s="3"/>
      <c r="AC767" s="3"/>
      <c r="AD767" s="3"/>
      <c r="AE767" s="3"/>
      <c r="AF767" s="3"/>
      <c r="AG767" s="3"/>
      <c r="AH767" s="3"/>
      <c r="AI767" s="3"/>
      <c r="AJ767" s="3"/>
    </row>
    <row r="768">
      <c r="A768" s="3"/>
      <c r="B768" s="3"/>
      <c r="C768" s="3"/>
      <c r="D768" s="3"/>
      <c r="E768" s="3"/>
      <c r="F768" s="3"/>
      <c r="G768" s="3"/>
      <c r="H768" s="3"/>
      <c r="I768" s="3"/>
      <c r="J768" s="3"/>
      <c r="K768" s="3"/>
      <c r="L768" s="3"/>
      <c r="M768" s="3"/>
      <c r="N768" s="3"/>
      <c r="O768" s="3"/>
      <c r="P768" s="3"/>
      <c r="Q768" s="249"/>
      <c r="R768" s="3"/>
      <c r="S768" s="3"/>
      <c r="T768" s="3"/>
      <c r="U768" s="3"/>
      <c r="V768" s="3"/>
      <c r="W768" s="3"/>
      <c r="X768" s="3"/>
      <c r="Y768" s="3"/>
      <c r="Z768" s="3"/>
      <c r="AA768" s="3"/>
      <c r="AB768" s="3"/>
      <c r="AC768" s="3"/>
      <c r="AD768" s="3"/>
      <c r="AE768" s="3"/>
      <c r="AF768" s="3"/>
      <c r="AG768" s="3"/>
      <c r="AH768" s="3"/>
      <c r="AI768" s="3"/>
      <c r="AJ768" s="3"/>
    </row>
    <row r="769">
      <c r="A769" s="3"/>
      <c r="B769" s="3"/>
      <c r="C769" s="3"/>
      <c r="D769" s="3"/>
      <c r="E769" s="3"/>
      <c r="F769" s="3"/>
      <c r="G769" s="3"/>
      <c r="H769" s="3"/>
      <c r="I769" s="3"/>
      <c r="J769" s="3"/>
      <c r="K769" s="3"/>
      <c r="L769" s="3"/>
      <c r="M769" s="3"/>
      <c r="N769" s="3"/>
      <c r="O769" s="3"/>
      <c r="P769" s="3"/>
      <c r="Q769" s="249"/>
      <c r="R769" s="3"/>
      <c r="S769" s="3"/>
      <c r="T769" s="3"/>
      <c r="U769" s="3"/>
      <c r="V769" s="3"/>
      <c r="W769" s="3"/>
      <c r="X769" s="3"/>
      <c r="Y769" s="3"/>
      <c r="Z769" s="3"/>
      <c r="AA769" s="3"/>
      <c r="AB769" s="3"/>
      <c r="AC769" s="3"/>
      <c r="AD769" s="3"/>
      <c r="AE769" s="3"/>
      <c r="AF769" s="3"/>
      <c r="AG769" s="3"/>
      <c r="AH769" s="3"/>
      <c r="AI769" s="3"/>
      <c r="AJ769" s="3"/>
    </row>
    <row r="770">
      <c r="A770" s="3"/>
      <c r="B770" s="3"/>
      <c r="C770" s="3"/>
      <c r="D770" s="3"/>
      <c r="E770" s="3"/>
      <c r="F770" s="3"/>
      <c r="G770" s="3"/>
      <c r="H770" s="3"/>
      <c r="I770" s="3"/>
      <c r="J770" s="3"/>
      <c r="K770" s="3"/>
      <c r="L770" s="3"/>
      <c r="M770" s="3"/>
      <c r="N770" s="3"/>
      <c r="O770" s="3"/>
      <c r="P770" s="3"/>
      <c r="Q770" s="249"/>
      <c r="R770" s="3"/>
      <c r="S770" s="3"/>
      <c r="T770" s="3"/>
      <c r="U770" s="3"/>
      <c r="V770" s="3"/>
      <c r="W770" s="3"/>
      <c r="X770" s="3"/>
      <c r="Y770" s="3"/>
      <c r="Z770" s="3"/>
      <c r="AA770" s="3"/>
      <c r="AB770" s="3"/>
      <c r="AC770" s="3"/>
      <c r="AD770" s="3"/>
      <c r="AE770" s="3"/>
      <c r="AF770" s="3"/>
      <c r="AG770" s="3"/>
      <c r="AH770" s="3"/>
      <c r="AI770" s="3"/>
      <c r="AJ770" s="3"/>
    </row>
    <row r="771">
      <c r="A771" s="3"/>
      <c r="B771" s="3"/>
      <c r="C771" s="3"/>
      <c r="D771" s="3"/>
      <c r="E771" s="3"/>
      <c r="F771" s="3"/>
      <c r="G771" s="3"/>
      <c r="H771" s="3"/>
      <c r="I771" s="3"/>
      <c r="J771" s="3"/>
      <c r="K771" s="3"/>
      <c r="L771" s="3"/>
      <c r="M771" s="3"/>
      <c r="N771" s="3"/>
      <c r="O771" s="3"/>
      <c r="P771" s="3"/>
      <c r="Q771" s="249"/>
      <c r="R771" s="3"/>
      <c r="S771" s="3"/>
      <c r="T771" s="3"/>
      <c r="U771" s="3"/>
      <c r="V771" s="3"/>
      <c r="W771" s="3"/>
      <c r="X771" s="3"/>
      <c r="Y771" s="3"/>
      <c r="Z771" s="3"/>
      <c r="AA771" s="3"/>
      <c r="AB771" s="3"/>
      <c r="AC771" s="3"/>
      <c r="AD771" s="3"/>
      <c r="AE771" s="3"/>
      <c r="AF771" s="3"/>
      <c r="AG771" s="3"/>
      <c r="AH771" s="3"/>
      <c r="AI771" s="3"/>
      <c r="AJ771" s="3"/>
    </row>
    <row r="772">
      <c r="A772" s="3"/>
      <c r="B772" s="3"/>
      <c r="C772" s="3"/>
      <c r="D772" s="3"/>
      <c r="E772" s="3"/>
      <c r="F772" s="3"/>
      <c r="G772" s="3"/>
      <c r="H772" s="3"/>
      <c r="I772" s="3"/>
      <c r="J772" s="3"/>
      <c r="K772" s="3"/>
      <c r="L772" s="3"/>
      <c r="M772" s="3"/>
      <c r="N772" s="3"/>
      <c r="O772" s="3"/>
      <c r="P772" s="3"/>
      <c r="Q772" s="249"/>
      <c r="R772" s="3"/>
      <c r="S772" s="3"/>
      <c r="T772" s="3"/>
      <c r="U772" s="3"/>
      <c r="V772" s="3"/>
      <c r="W772" s="3"/>
      <c r="X772" s="3"/>
      <c r="Y772" s="3"/>
      <c r="Z772" s="3"/>
      <c r="AA772" s="3"/>
      <c r="AB772" s="3"/>
      <c r="AC772" s="3"/>
      <c r="AD772" s="3"/>
      <c r="AE772" s="3"/>
      <c r="AF772" s="3"/>
      <c r="AG772" s="3"/>
      <c r="AH772" s="3"/>
      <c r="AI772" s="3"/>
      <c r="AJ772" s="3"/>
    </row>
    <row r="773">
      <c r="A773" s="3"/>
      <c r="B773" s="3"/>
      <c r="C773" s="3"/>
      <c r="D773" s="3"/>
      <c r="E773" s="3"/>
      <c r="F773" s="3"/>
      <c r="G773" s="3"/>
      <c r="H773" s="3"/>
      <c r="I773" s="3"/>
      <c r="J773" s="3"/>
      <c r="K773" s="3"/>
      <c r="L773" s="3"/>
      <c r="M773" s="3"/>
      <c r="N773" s="3"/>
      <c r="O773" s="3"/>
      <c r="P773" s="3"/>
      <c r="Q773" s="249"/>
      <c r="R773" s="3"/>
      <c r="S773" s="3"/>
      <c r="T773" s="3"/>
      <c r="U773" s="3"/>
      <c r="V773" s="3"/>
      <c r="W773" s="3"/>
      <c r="X773" s="3"/>
      <c r="Y773" s="3"/>
      <c r="Z773" s="3"/>
      <c r="AA773" s="3"/>
      <c r="AB773" s="3"/>
      <c r="AC773" s="3"/>
      <c r="AD773" s="3"/>
      <c r="AE773" s="3"/>
      <c r="AF773" s="3"/>
      <c r="AG773" s="3"/>
      <c r="AH773" s="3"/>
      <c r="AI773" s="3"/>
      <c r="AJ773" s="3"/>
    </row>
    <row r="774">
      <c r="A774" s="3"/>
      <c r="B774" s="3"/>
      <c r="C774" s="3"/>
      <c r="D774" s="3"/>
      <c r="E774" s="3"/>
      <c r="F774" s="3"/>
      <c r="G774" s="3"/>
      <c r="H774" s="3"/>
      <c r="I774" s="3"/>
      <c r="J774" s="3"/>
      <c r="K774" s="3"/>
      <c r="L774" s="3"/>
      <c r="M774" s="3"/>
      <c r="N774" s="3"/>
      <c r="O774" s="3"/>
      <c r="P774" s="3"/>
      <c r="Q774" s="249"/>
      <c r="R774" s="3"/>
      <c r="S774" s="3"/>
      <c r="T774" s="3"/>
      <c r="U774" s="3"/>
      <c r="V774" s="3"/>
      <c r="W774" s="3"/>
      <c r="X774" s="3"/>
      <c r="Y774" s="3"/>
      <c r="Z774" s="3"/>
      <c r="AA774" s="3"/>
      <c r="AB774" s="3"/>
      <c r="AC774" s="3"/>
      <c r="AD774" s="3"/>
      <c r="AE774" s="3"/>
      <c r="AF774" s="3"/>
      <c r="AG774" s="3"/>
      <c r="AH774" s="3"/>
      <c r="AI774" s="3"/>
      <c r="AJ774" s="3"/>
    </row>
    <row r="775">
      <c r="A775" s="3"/>
      <c r="B775" s="3"/>
      <c r="C775" s="3"/>
      <c r="D775" s="3"/>
      <c r="E775" s="3"/>
      <c r="F775" s="3"/>
      <c r="G775" s="3"/>
      <c r="H775" s="3"/>
      <c r="I775" s="3"/>
      <c r="J775" s="3"/>
      <c r="K775" s="3"/>
      <c r="L775" s="3"/>
      <c r="M775" s="3"/>
      <c r="N775" s="3"/>
      <c r="O775" s="3"/>
      <c r="P775" s="3"/>
      <c r="Q775" s="249"/>
      <c r="R775" s="3"/>
      <c r="S775" s="3"/>
      <c r="T775" s="3"/>
      <c r="U775" s="3"/>
      <c r="V775" s="3"/>
      <c r="W775" s="3"/>
      <c r="X775" s="3"/>
      <c r="Y775" s="3"/>
      <c r="Z775" s="3"/>
      <c r="AA775" s="3"/>
      <c r="AB775" s="3"/>
      <c r="AC775" s="3"/>
      <c r="AD775" s="3"/>
      <c r="AE775" s="3"/>
      <c r="AF775" s="3"/>
      <c r="AG775" s="3"/>
      <c r="AH775" s="3"/>
      <c r="AI775" s="3"/>
      <c r="AJ775" s="3"/>
    </row>
    <row r="776">
      <c r="A776" s="3"/>
      <c r="B776" s="3"/>
      <c r="C776" s="3"/>
      <c r="D776" s="3"/>
      <c r="E776" s="3"/>
      <c r="F776" s="3"/>
      <c r="G776" s="3"/>
      <c r="H776" s="3"/>
      <c r="I776" s="3"/>
      <c r="J776" s="3"/>
      <c r="K776" s="3"/>
      <c r="L776" s="3"/>
      <c r="M776" s="3"/>
      <c r="N776" s="3"/>
      <c r="O776" s="3"/>
      <c r="P776" s="3"/>
      <c r="Q776" s="249"/>
      <c r="R776" s="3"/>
      <c r="S776" s="3"/>
      <c r="T776" s="3"/>
      <c r="U776" s="3"/>
      <c r="V776" s="3"/>
      <c r="W776" s="3"/>
      <c r="X776" s="3"/>
      <c r="Y776" s="3"/>
      <c r="Z776" s="3"/>
      <c r="AA776" s="3"/>
      <c r="AB776" s="3"/>
      <c r="AC776" s="3"/>
      <c r="AD776" s="3"/>
      <c r="AE776" s="3"/>
      <c r="AF776" s="3"/>
      <c r="AG776" s="3"/>
      <c r="AH776" s="3"/>
      <c r="AI776" s="3"/>
      <c r="AJ776" s="3"/>
    </row>
    <row r="777">
      <c r="A777" s="3"/>
      <c r="B777" s="3"/>
      <c r="C777" s="3"/>
      <c r="D777" s="3"/>
      <c r="E777" s="3"/>
      <c r="F777" s="3"/>
      <c r="G777" s="3"/>
      <c r="H777" s="3"/>
      <c r="I777" s="3"/>
      <c r="J777" s="3"/>
      <c r="K777" s="3"/>
      <c r="L777" s="3"/>
      <c r="M777" s="3"/>
      <c r="N777" s="3"/>
      <c r="O777" s="3"/>
      <c r="P777" s="3"/>
      <c r="Q777" s="249"/>
      <c r="R777" s="3"/>
      <c r="S777" s="3"/>
      <c r="T777" s="3"/>
      <c r="U777" s="3"/>
      <c r="V777" s="3"/>
      <c r="W777" s="3"/>
      <c r="X777" s="3"/>
      <c r="Y777" s="3"/>
      <c r="Z777" s="3"/>
      <c r="AA777" s="3"/>
      <c r="AB777" s="3"/>
      <c r="AC777" s="3"/>
      <c r="AD777" s="3"/>
      <c r="AE777" s="3"/>
      <c r="AF777" s="3"/>
      <c r="AG777" s="3"/>
      <c r="AH777" s="3"/>
      <c r="AI777" s="3"/>
      <c r="AJ777" s="3"/>
    </row>
    <row r="778">
      <c r="A778" s="3"/>
      <c r="B778" s="3"/>
      <c r="C778" s="3"/>
      <c r="D778" s="3"/>
      <c r="E778" s="3"/>
      <c r="F778" s="3"/>
      <c r="G778" s="3"/>
      <c r="H778" s="3"/>
      <c r="I778" s="3"/>
      <c r="J778" s="3"/>
      <c r="K778" s="3"/>
      <c r="L778" s="3"/>
      <c r="M778" s="3"/>
      <c r="N778" s="3"/>
      <c r="O778" s="3"/>
      <c r="P778" s="3"/>
      <c r="Q778" s="249"/>
      <c r="R778" s="3"/>
      <c r="S778" s="3"/>
      <c r="T778" s="3"/>
      <c r="U778" s="3"/>
      <c r="V778" s="3"/>
      <c r="W778" s="3"/>
      <c r="X778" s="3"/>
      <c r="Y778" s="3"/>
      <c r="Z778" s="3"/>
      <c r="AA778" s="3"/>
      <c r="AB778" s="3"/>
      <c r="AC778" s="3"/>
      <c r="AD778" s="3"/>
      <c r="AE778" s="3"/>
      <c r="AF778" s="3"/>
      <c r="AG778" s="3"/>
      <c r="AH778" s="3"/>
      <c r="AI778" s="3"/>
      <c r="AJ778" s="3"/>
    </row>
    <row r="779">
      <c r="A779" s="3"/>
      <c r="B779" s="3"/>
      <c r="C779" s="3"/>
      <c r="D779" s="3"/>
      <c r="E779" s="3"/>
      <c r="F779" s="3"/>
      <c r="G779" s="3"/>
      <c r="H779" s="3"/>
      <c r="I779" s="3"/>
      <c r="J779" s="3"/>
      <c r="K779" s="3"/>
      <c r="L779" s="3"/>
      <c r="M779" s="3"/>
      <c r="N779" s="3"/>
      <c r="O779" s="3"/>
      <c r="P779" s="3"/>
      <c r="Q779" s="249"/>
      <c r="R779" s="3"/>
      <c r="S779" s="3"/>
      <c r="T779" s="3"/>
      <c r="U779" s="3"/>
      <c r="V779" s="3"/>
      <c r="W779" s="3"/>
      <c r="X779" s="3"/>
      <c r="Y779" s="3"/>
      <c r="Z779" s="3"/>
      <c r="AA779" s="3"/>
      <c r="AB779" s="3"/>
      <c r="AC779" s="3"/>
      <c r="AD779" s="3"/>
      <c r="AE779" s="3"/>
      <c r="AF779" s="3"/>
      <c r="AG779" s="3"/>
      <c r="AH779" s="3"/>
      <c r="AI779" s="3"/>
      <c r="AJ779" s="3"/>
    </row>
    <row r="780">
      <c r="A780" s="3"/>
      <c r="B780" s="3"/>
      <c r="C780" s="3"/>
      <c r="D780" s="3"/>
      <c r="E780" s="3"/>
      <c r="F780" s="3"/>
      <c r="G780" s="3"/>
      <c r="H780" s="3"/>
      <c r="I780" s="3"/>
      <c r="J780" s="3"/>
      <c r="K780" s="3"/>
      <c r="L780" s="3"/>
      <c r="M780" s="3"/>
      <c r="N780" s="3"/>
      <c r="O780" s="3"/>
      <c r="P780" s="3"/>
      <c r="Q780" s="249"/>
      <c r="R780" s="3"/>
      <c r="S780" s="3"/>
      <c r="T780" s="3"/>
      <c r="U780" s="3"/>
      <c r="V780" s="3"/>
      <c r="W780" s="3"/>
      <c r="X780" s="3"/>
      <c r="Y780" s="3"/>
      <c r="Z780" s="3"/>
      <c r="AA780" s="3"/>
      <c r="AB780" s="3"/>
      <c r="AC780" s="3"/>
      <c r="AD780" s="3"/>
      <c r="AE780" s="3"/>
      <c r="AF780" s="3"/>
      <c r="AG780" s="3"/>
      <c r="AH780" s="3"/>
      <c r="AI780" s="3"/>
      <c r="AJ780" s="3"/>
    </row>
    <row r="781">
      <c r="A781" s="3"/>
      <c r="B781" s="3"/>
      <c r="C781" s="3"/>
      <c r="D781" s="3"/>
      <c r="E781" s="3"/>
      <c r="F781" s="3"/>
      <c r="G781" s="3"/>
      <c r="H781" s="3"/>
      <c r="I781" s="3"/>
      <c r="J781" s="3"/>
      <c r="K781" s="3"/>
      <c r="L781" s="3"/>
      <c r="M781" s="3"/>
      <c r="N781" s="3"/>
      <c r="O781" s="3"/>
      <c r="P781" s="3"/>
      <c r="Q781" s="249"/>
      <c r="R781" s="3"/>
      <c r="S781" s="3"/>
      <c r="T781" s="3"/>
      <c r="U781" s="3"/>
      <c r="V781" s="3"/>
      <c r="W781" s="3"/>
      <c r="X781" s="3"/>
      <c r="Y781" s="3"/>
      <c r="Z781" s="3"/>
      <c r="AA781" s="3"/>
      <c r="AB781" s="3"/>
      <c r="AC781" s="3"/>
      <c r="AD781" s="3"/>
      <c r="AE781" s="3"/>
      <c r="AF781" s="3"/>
      <c r="AG781" s="3"/>
      <c r="AH781" s="3"/>
      <c r="AI781" s="3"/>
      <c r="AJ781" s="3"/>
    </row>
    <row r="782">
      <c r="A782" s="3"/>
      <c r="B782" s="3"/>
      <c r="C782" s="3"/>
      <c r="D782" s="3"/>
      <c r="E782" s="3"/>
      <c r="F782" s="3"/>
      <c r="G782" s="3"/>
      <c r="H782" s="3"/>
      <c r="I782" s="3"/>
      <c r="J782" s="3"/>
      <c r="K782" s="3"/>
      <c r="L782" s="3"/>
      <c r="M782" s="3"/>
      <c r="N782" s="3"/>
      <c r="O782" s="3"/>
      <c r="P782" s="3"/>
      <c r="Q782" s="249"/>
      <c r="R782" s="3"/>
      <c r="S782" s="3"/>
      <c r="T782" s="3"/>
      <c r="U782" s="3"/>
      <c r="V782" s="3"/>
      <c r="W782" s="3"/>
      <c r="X782" s="3"/>
      <c r="Y782" s="3"/>
      <c r="Z782" s="3"/>
      <c r="AA782" s="3"/>
      <c r="AB782" s="3"/>
      <c r="AC782" s="3"/>
      <c r="AD782" s="3"/>
      <c r="AE782" s="3"/>
      <c r="AF782" s="3"/>
      <c r="AG782" s="3"/>
      <c r="AH782" s="3"/>
      <c r="AI782" s="3"/>
      <c r="AJ782" s="3"/>
    </row>
    <row r="783">
      <c r="A783" s="3"/>
      <c r="B783" s="3"/>
      <c r="C783" s="3"/>
      <c r="D783" s="3"/>
      <c r="E783" s="3"/>
      <c r="F783" s="3"/>
      <c r="G783" s="3"/>
      <c r="H783" s="3"/>
      <c r="I783" s="3"/>
      <c r="J783" s="3"/>
      <c r="K783" s="3"/>
      <c r="L783" s="3"/>
      <c r="M783" s="3"/>
      <c r="N783" s="3"/>
      <c r="O783" s="3"/>
      <c r="P783" s="3"/>
      <c r="Q783" s="249"/>
      <c r="R783" s="3"/>
      <c r="S783" s="3"/>
      <c r="T783" s="3"/>
      <c r="U783" s="3"/>
      <c r="V783" s="3"/>
      <c r="W783" s="3"/>
      <c r="X783" s="3"/>
      <c r="Y783" s="3"/>
      <c r="Z783" s="3"/>
      <c r="AA783" s="3"/>
      <c r="AB783" s="3"/>
      <c r="AC783" s="3"/>
      <c r="AD783" s="3"/>
      <c r="AE783" s="3"/>
      <c r="AF783" s="3"/>
      <c r="AG783" s="3"/>
      <c r="AH783" s="3"/>
      <c r="AI783" s="3"/>
      <c r="AJ783" s="3"/>
    </row>
    <row r="784">
      <c r="A784" s="3"/>
      <c r="B784" s="3"/>
      <c r="C784" s="3"/>
      <c r="D784" s="3"/>
      <c r="E784" s="3"/>
      <c r="F784" s="3"/>
      <c r="G784" s="3"/>
      <c r="H784" s="3"/>
      <c r="I784" s="3"/>
      <c r="J784" s="3"/>
      <c r="K784" s="3"/>
      <c r="L784" s="3"/>
      <c r="M784" s="3"/>
      <c r="N784" s="3"/>
      <c r="O784" s="3"/>
      <c r="P784" s="3"/>
      <c r="Q784" s="249"/>
      <c r="R784" s="3"/>
      <c r="S784" s="3"/>
      <c r="T784" s="3"/>
      <c r="U784" s="3"/>
      <c r="V784" s="3"/>
      <c r="W784" s="3"/>
      <c r="X784" s="3"/>
      <c r="Y784" s="3"/>
      <c r="Z784" s="3"/>
      <c r="AA784" s="3"/>
      <c r="AB784" s="3"/>
      <c r="AC784" s="3"/>
      <c r="AD784" s="3"/>
      <c r="AE784" s="3"/>
      <c r="AF784" s="3"/>
      <c r="AG784" s="3"/>
      <c r="AH784" s="3"/>
      <c r="AI784" s="3"/>
      <c r="AJ784" s="3"/>
    </row>
    <row r="785">
      <c r="A785" s="3"/>
      <c r="B785" s="3"/>
      <c r="C785" s="3"/>
      <c r="D785" s="3"/>
      <c r="E785" s="3"/>
      <c r="F785" s="3"/>
      <c r="G785" s="3"/>
      <c r="H785" s="3"/>
      <c r="I785" s="3"/>
      <c r="J785" s="3"/>
      <c r="K785" s="3"/>
      <c r="L785" s="3"/>
      <c r="M785" s="3"/>
      <c r="N785" s="3"/>
      <c r="O785" s="3"/>
      <c r="P785" s="3"/>
      <c r="Q785" s="249"/>
      <c r="R785" s="3"/>
      <c r="S785" s="3"/>
      <c r="T785" s="3"/>
      <c r="U785" s="3"/>
      <c r="V785" s="3"/>
      <c r="W785" s="3"/>
      <c r="X785" s="3"/>
      <c r="Y785" s="3"/>
      <c r="Z785" s="3"/>
      <c r="AA785" s="3"/>
      <c r="AB785" s="3"/>
      <c r="AC785" s="3"/>
      <c r="AD785" s="3"/>
      <c r="AE785" s="3"/>
      <c r="AF785" s="3"/>
      <c r="AG785" s="3"/>
      <c r="AH785" s="3"/>
      <c r="AI785" s="3"/>
      <c r="AJ785" s="3"/>
    </row>
    <row r="786">
      <c r="A786" s="3"/>
      <c r="B786" s="3"/>
      <c r="C786" s="3"/>
      <c r="D786" s="3"/>
      <c r="E786" s="3"/>
      <c r="F786" s="3"/>
      <c r="G786" s="3"/>
      <c r="H786" s="3"/>
      <c r="I786" s="3"/>
      <c r="J786" s="3"/>
      <c r="K786" s="3"/>
      <c r="L786" s="3"/>
      <c r="M786" s="3"/>
      <c r="N786" s="3"/>
      <c r="O786" s="3"/>
      <c r="P786" s="3"/>
      <c r="Q786" s="249"/>
      <c r="R786" s="3"/>
      <c r="S786" s="3"/>
      <c r="T786" s="3"/>
      <c r="U786" s="3"/>
      <c r="V786" s="3"/>
      <c r="W786" s="3"/>
      <c r="X786" s="3"/>
      <c r="Y786" s="3"/>
      <c r="Z786" s="3"/>
      <c r="AA786" s="3"/>
      <c r="AB786" s="3"/>
      <c r="AC786" s="3"/>
      <c r="AD786" s="3"/>
      <c r="AE786" s="3"/>
      <c r="AF786" s="3"/>
      <c r="AG786" s="3"/>
      <c r="AH786" s="3"/>
      <c r="AI786" s="3"/>
      <c r="AJ786" s="3"/>
    </row>
    <row r="787">
      <c r="A787" s="3"/>
      <c r="B787" s="3"/>
      <c r="C787" s="3"/>
      <c r="D787" s="3"/>
      <c r="E787" s="3"/>
      <c r="F787" s="3"/>
      <c r="G787" s="3"/>
      <c r="H787" s="3"/>
      <c r="I787" s="3"/>
      <c r="J787" s="3"/>
      <c r="K787" s="3"/>
      <c r="L787" s="3"/>
      <c r="M787" s="3"/>
      <c r="N787" s="3"/>
      <c r="O787" s="3"/>
      <c r="P787" s="3"/>
      <c r="Q787" s="249"/>
      <c r="R787" s="3"/>
      <c r="S787" s="3"/>
      <c r="T787" s="3"/>
      <c r="U787" s="3"/>
      <c r="V787" s="3"/>
      <c r="W787" s="3"/>
      <c r="X787" s="3"/>
      <c r="Y787" s="3"/>
      <c r="Z787" s="3"/>
      <c r="AA787" s="3"/>
      <c r="AB787" s="3"/>
      <c r="AC787" s="3"/>
      <c r="AD787" s="3"/>
      <c r="AE787" s="3"/>
      <c r="AF787" s="3"/>
      <c r="AG787" s="3"/>
      <c r="AH787" s="3"/>
      <c r="AI787" s="3"/>
      <c r="AJ787" s="3"/>
    </row>
    <row r="788">
      <c r="A788" s="3"/>
      <c r="B788" s="3"/>
      <c r="C788" s="3"/>
      <c r="D788" s="3"/>
      <c r="E788" s="3"/>
      <c r="F788" s="3"/>
      <c r="G788" s="3"/>
      <c r="H788" s="3"/>
      <c r="I788" s="3"/>
      <c r="J788" s="3"/>
      <c r="K788" s="3"/>
      <c r="L788" s="3"/>
      <c r="M788" s="3"/>
      <c r="N788" s="3"/>
      <c r="O788" s="3"/>
      <c r="P788" s="3"/>
      <c r="Q788" s="249"/>
      <c r="R788" s="3"/>
      <c r="S788" s="3"/>
      <c r="T788" s="3"/>
      <c r="U788" s="3"/>
      <c r="V788" s="3"/>
      <c r="W788" s="3"/>
      <c r="X788" s="3"/>
      <c r="Y788" s="3"/>
      <c r="Z788" s="3"/>
      <c r="AA788" s="3"/>
      <c r="AB788" s="3"/>
      <c r="AC788" s="3"/>
      <c r="AD788" s="3"/>
      <c r="AE788" s="3"/>
      <c r="AF788" s="3"/>
      <c r="AG788" s="3"/>
      <c r="AH788" s="3"/>
      <c r="AI788" s="3"/>
      <c r="AJ788" s="3"/>
    </row>
    <row r="789">
      <c r="A789" s="3"/>
      <c r="B789" s="3"/>
      <c r="C789" s="3"/>
      <c r="D789" s="3"/>
      <c r="E789" s="3"/>
      <c r="F789" s="3"/>
      <c r="G789" s="3"/>
      <c r="H789" s="3"/>
      <c r="I789" s="3"/>
      <c r="J789" s="3"/>
      <c r="K789" s="3"/>
      <c r="L789" s="3"/>
      <c r="M789" s="3"/>
      <c r="N789" s="3"/>
      <c r="O789" s="3"/>
      <c r="P789" s="3"/>
      <c r="Q789" s="249"/>
      <c r="R789" s="3"/>
      <c r="S789" s="3"/>
      <c r="T789" s="3"/>
      <c r="U789" s="3"/>
      <c r="V789" s="3"/>
      <c r="W789" s="3"/>
      <c r="X789" s="3"/>
      <c r="Y789" s="3"/>
      <c r="Z789" s="3"/>
      <c r="AA789" s="3"/>
      <c r="AB789" s="3"/>
      <c r="AC789" s="3"/>
      <c r="AD789" s="3"/>
      <c r="AE789" s="3"/>
      <c r="AF789" s="3"/>
      <c r="AG789" s="3"/>
      <c r="AH789" s="3"/>
      <c r="AI789" s="3"/>
      <c r="AJ789" s="3"/>
    </row>
    <row r="790">
      <c r="A790" s="3"/>
      <c r="B790" s="3"/>
      <c r="C790" s="3"/>
      <c r="D790" s="3"/>
      <c r="E790" s="3"/>
      <c r="F790" s="3"/>
      <c r="G790" s="3"/>
      <c r="H790" s="3"/>
      <c r="I790" s="3"/>
      <c r="J790" s="3"/>
      <c r="K790" s="3"/>
      <c r="L790" s="3"/>
      <c r="M790" s="3"/>
      <c r="N790" s="3"/>
      <c r="O790" s="3"/>
      <c r="P790" s="3"/>
      <c r="Q790" s="249"/>
      <c r="R790" s="3"/>
      <c r="S790" s="3"/>
      <c r="T790" s="3"/>
      <c r="U790" s="3"/>
      <c r="V790" s="3"/>
      <c r="W790" s="3"/>
      <c r="X790" s="3"/>
      <c r="Y790" s="3"/>
      <c r="Z790" s="3"/>
      <c r="AA790" s="3"/>
      <c r="AB790" s="3"/>
      <c r="AC790" s="3"/>
      <c r="AD790" s="3"/>
      <c r="AE790" s="3"/>
      <c r="AF790" s="3"/>
      <c r="AG790" s="3"/>
      <c r="AH790" s="3"/>
      <c r="AI790" s="3"/>
      <c r="AJ790" s="3"/>
    </row>
    <row r="791">
      <c r="A791" s="3"/>
      <c r="B791" s="3"/>
      <c r="C791" s="3"/>
      <c r="D791" s="3"/>
      <c r="E791" s="3"/>
      <c r="F791" s="3"/>
      <c r="G791" s="3"/>
      <c r="H791" s="3"/>
      <c r="I791" s="3"/>
      <c r="J791" s="3"/>
      <c r="K791" s="3"/>
      <c r="L791" s="3"/>
      <c r="M791" s="3"/>
      <c r="N791" s="3"/>
      <c r="O791" s="3"/>
      <c r="P791" s="3"/>
      <c r="Q791" s="249"/>
      <c r="R791" s="3"/>
      <c r="S791" s="3"/>
      <c r="T791" s="3"/>
      <c r="U791" s="3"/>
      <c r="V791" s="3"/>
      <c r="W791" s="3"/>
      <c r="X791" s="3"/>
      <c r="Y791" s="3"/>
      <c r="Z791" s="3"/>
      <c r="AA791" s="3"/>
      <c r="AB791" s="3"/>
      <c r="AC791" s="3"/>
      <c r="AD791" s="3"/>
      <c r="AE791" s="3"/>
      <c r="AF791" s="3"/>
      <c r="AG791" s="3"/>
      <c r="AH791" s="3"/>
      <c r="AI791" s="3"/>
      <c r="AJ791" s="3"/>
    </row>
    <row r="792">
      <c r="A792" s="3"/>
      <c r="B792" s="3"/>
      <c r="C792" s="3"/>
      <c r="D792" s="3"/>
      <c r="E792" s="3"/>
      <c r="F792" s="3"/>
      <c r="G792" s="3"/>
      <c r="H792" s="3"/>
      <c r="I792" s="3"/>
      <c r="J792" s="3"/>
      <c r="K792" s="3"/>
      <c r="L792" s="3"/>
      <c r="M792" s="3"/>
      <c r="N792" s="3"/>
      <c r="O792" s="3"/>
      <c r="P792" s="3"/>
      <c r="Q792" s="249"/>
      <c r="R792" s="3"/>
      <c r="S792" s="3"/>
      <c r="T792" s="3"/>
      <c r="U792" s="3"/>
      <c r="V792" s="3"/>
      <c r="W792" s="3"/>
      <c r="X792" s="3"/>
      <c r="Y792" s="3"/>
      <c r="Z792" s="3"/>
      <c r="AA792" s="3"/>
      <c r="AB792" s="3"/>
      <c r="AC792" s="3"/>
      <c r="AD792" s="3"/>
      <c r="AE792" s="3"/>
      <c r="AF792" s="3"/>
      <c r="AG792" s="3"/>
      <c r="AH792" s="3"/>
      <c r="AI792" s="3"/>
      <c r="AJ792" s="3"/>
    </row>
    <row r="793">
      <c r="A793" s="3"/>
      <c r="B793" s="3"/>
      <c r="C793" s="3"/>
      <c r="D793" s="3"/>
      <c r="E793" s="3"/>
      <c r="F793" s="3"/>
      <c r="G793" s="3"/>
      <c r="H793" s="3"/>
      <c r="I793" s="3"/>
      <c r="J793" s="3"/>
      <c r="K793" s="3"/>
      <c r="L793" s="3"/>
      <c r="M793" s="3"/>
      <c r="N793" s="3"/>
      <c r="O793" s="3"/>
      <c r="P793" s="3"/>
      <c r="Q793" s="249"/>
      <c r="R793" s="3"/>
      <c r="S793" s="3"/>
      <c r="T793" s="3"/>
      <c r="U793" s="3"/>
      <c r="V793" s="3"/>
      <c r="W793" s="3"/>
      <c r="X793" s="3"/>
      <c r="Y793" s="3"/>
      <c r="Z793" s="3"/>
      <c r="AA793" s="3"/>
      <c r="AB793" s="3"/>
      <c r="AC793" s="3"/>
      <c r="AD793" s="3"/>
      <c r="AE793" s="3"/>
      <c r="AF793" s="3"/>
      <c r="AG793" s="3"/>
      <c r="AH793" s="3"/>
      <c r="AI793" s="3"/>
      <c r="AJ793" s="3"/>
    </row>
    <row r="794">
      <c r="A794" s="3"/>
      <c r="B794" s="3"/>
      <c r="C794" s="3"/>
      <c r="D794" s="3"/>
      <c r="E794" s="3"/>
      <c r="F794" s="3"/>
      <c r="G794" s="3"/>
      <c r="H794" s="3"/>
      <c r="I794" s="3"/>
      <c r="J794" s="3"/>
      <c r="K794" s="3"/>
      <c r="L794" s="3"/>
      <c r="M794" s="3"/>
      <c r="N794" s="3"/>
      <c r="O794" s="3"/>
      <c r="P794" s="3"/>
      <c r="Q794" s="249"/>
      <c r="R794" s="3"/>
      <c r="S794" s="3"/>
      <c r="T794" s="3"/>
      <c r="U794" s="3"/>
      <c r="V794" s="3"/>
      <c r="W794" s="3"/>
      <c r="X794" s="3"/>
      <c r="Y794" s="3"/>
      <c r="Z794" s="3"/>
      <c r="AA794" s="3"/>
      <c r="AB794" s="3"/>
      <c r="AC794" s="3"/>
      <c r="AD794" s="3"/>
      <c r="AE794" s="3"/>
      <c r="AF794" s="3"/>
      <c r="AG794" s="3"/>
      <c r="AH794" s="3"/>
      <c r="AI794" s="3"/>
      <c r="AJ794" s="3"/>
    </row>
    <row r="795">
      <c r="A795" s="3"/>
      <c r="B795" s="3"/>
      <c r="C795" s="3"/>
      <c r="D795" s="3"/>
      <c r="E795" s="3"/>
      <c r="F795" s="3"/>
      <c r="G795" s="3"/>
      <c r="H795" s="3"/>
      <c r="I795" s="3"/>
      <c r="J795" s="3"/>
      <c r="K795" s="3"/>
      <c r="L795" s="3"/>
      <c r="M795" s="3"/>
      <c r="N795" s="3"/>
      <c r="O795" s="3"/>
      <c r="P795" s="3"/>
      <c r="Q795" s="249"/>
      <c r="R795" s="3"/>
      <c r="S795" s="3"/>
      <c r="T795" s="3"/>
      <c r="U795" s="3"/>
      <c r="V795" s="3"/>
      <c r="W795" s="3"/>
      <c r="X795" s="3"/>
      <c r="Y795" s="3"/>
      <c r="Z795" s="3"/>
      <c r="AA795" s="3"/>
      <c r="AB795" s="3"/>
      <c r="AC795" s="3"/>
      <c r="AD795" s="3"/>
      <c r="AE795" s="3"/>
      <c r="AF795" s="3"/>
      <c r="AG795" s="3"/>
      <c r="AH795" s="3"/>
      <c r="AI795" s="3"/>
      <c r="AJ795" s="3"/>
    </row>
    <row r="796">
      <c r="A796" s="3"/>
      <c r="B796" s="3"/>
      <c r="C796" s="3"/>
      <c r="D796" s="3"/>
      <c r="E796" s="3"/>
      <c r="F796" s="3"/>
      <c r="G796" s="3"/>
      <c r="H796" s="3"/>
      <c r="I796" s="3"/>
      <c r="J796" s="3"/>
      <c r="K796" s="3"/>
      <c r="L796" s="3"/>
      <c r="M796" s="3"/>
      <c r="N796" s="3"/>
      <c r="O796" s="3"/>
      <c r="P796" s="3"/>
      <c r="Q796" s="249"/>
      <c r="R796" s="3"/>
      <c r="S796" s="3"/>
      <c r="T796" s="3"/>
      <c r="U796" s="3"/>
      <c r="V796" s="3"/>
      <c r="W796" s="3"/>
      <c r="X796" s="3"/>
      <c r="Y796" s="3"/>
      <c r="Z796" s="3"/>
      <c r="AA796" s="3"/>
      <c r="AB796" s="3"/>
      <c r="AC796" s="3"/>
      <c r="AD796" s="3"/>
      <c r="AE796" s="3"/>
      <c r="AF796" s="3"/>
      <c r="AG796" s="3"/>
      <c r="AH796" s="3"/>
      <c r="AI796" s="3"/>
      <c r="AJ796" s="3"/>
    </row>
    <row r="797">
      <c r="A797" s="3"/>
      <c r="B797" s="3"/>
      <c r="C797" s="3"/>
      <c r="D797" s="3"/>
      <c r="E797" s="3"/>
      <c r="F797" s="3"/>
      <c r="G797" s="3"/>
      <c r="H797" s="3"/>
      <c r="I797" s="3"/>
      <c r="J797" s="3"/>
      <c r="K797" s="3"/>
      <c r="L797" s="3"/>
      <c r="M797" s="3"/>
      <c r="N797" s="3"/>
      <c r="O797" s="3"/>
      <c r="P797" s="3"/>
      <c r="Q797" s="249"/>
      <c r="R797" s="3"/>
      <c r="S797" s="3"/>
      <c r="T797" s="3"/>
      <c r="U797" s="3"/>
      <c r="V797" s="3"/>
      <c r="W797" s="3"/>
      <c r="X797" s="3"/>
      <c r="Y797" s="3"/>
      <c r="Z797" s="3"/>
      <c r="AA797" s="3"/>
      <c r="AB797" s="3"/>
      <c r="AC797" s="3"/>
      <c r="AD797" s="3"/>
      <c r="AE797" s="3"/>
      <c r="AF797" s="3"/>
      <c r="AG797" s="3"/>
      <c r="AH797" s="3"/>
      <c r="AI797" s="3"/>
      <c r="AJ797" s="3"/>
    </row>
    <row r="798">
      <c r="A798" s="3"/>
      <c r="B798" s="3"/>
      <c r="C798" s="3"/>
      <c r="D798" s="3"/>
      <c r="E798" s="3"/>
      <c r="F798" s="3"/>
      <c r="G798" s="3"/>
      <c r="H798" s="3"/>
      <c r="I798" s="3"/>
      <c r="J798" s="3"/>
      <c r="K798" s="3"/>
      <c r="L798" s="3"/>
      <c r="M798" s="3"/>
      <c r="N798" s="3"/>
      <c r="O798" s="3"/>
      <c r="P798" s="3"/>
      <c r="Q798" s="249"/>
      <c r="R798" s="3"/>
      <c r="S798" s="3"/>
      <c r="T798" s="3"/>
      <c r="U798" s="3"/>
      <c r="V798" s="3"/>
      <c r="W798" s="3"/>
      <c r="X798" s="3"/>
      <c r="Y798" s="3"/>
      <c r="Z798" s="3"/>
      <c r="AA798" s="3"/>
      <c r="AB798" s="3"/>
      <c r="AC798" s="3"/>
      <c r="AD798" s="3"/>
      <c r="AE798" s="3"/>
      <c r="AF798" s="3"/>
      <c r="AG798" s="3"/>
      <c r="AH798" s="3"/>
      <c r="AI798" s="3"/>
      <c r="AJ798" s="3"/>
    </row>
    <row r="799">
      <c r="A799" s="3"/>
      <c r="B799" s="3"/>
      <c r="C799" s="3"/>
      <c r="D799" s="3"/>
      <c r="E799" s="3"/>
      <c r="F799" s="3"/>
      <c r="G799" s="3"/>
      <c r="H799" s="3"/>
      <c r="I799" s="3"/>
      <c r="J799" s="3"/>
      <c r="K799" s="3"/>
      <c r="L799" s="3"/>
      <c r="M799" s="3"/>
      <c r="N799" s="3"/>
      <c r="O799" s="3"/>
      <c r="P799" s="3"/>
      <c r="Q799" s="249"/>
      <c r="R799" s="3"/>
      <c r="S799" s="3"/>
      <c r="T799" s="3"/>
      <c r="U799" s="3"/>
      <c r="V799" s="3"/>
      <c r="W799" s="3"/>
      <c r="X799" s="3"/>
      <c r="Y799" s="3"/>
      <c r="Z799" s="3"/>
      <c r="AA799" s="3"/>
      <c r="AB799" s="3"/>
      <c r="AC799" s="3"/>
      <c r="AD799" s="3"/>
      <c r="AE799" s="3"/>
      <c r="AF799" s="3"/>
      <c r="AG799" s="3"/>
      <c r="AH799" s="3"/>
      <c r="AI799" s="3"/>
      <c r="AJ799" s="3"/>
    </row>
    <row r="800">
      <c r="A800" s="3"/>
      <c r="B800" s="3"/>
      <c r="C800" s="3"/>
      <c r="D800" s="3"/>
      <c r="E800" s="3"/>
      <c r="F800" s="3"/>
      <c r="G800" s="3"/>
      <c r="H800" s="3"/>
      <c r="I800" s="3"/>
      <c r="J800" s="3"/>
      <c r="K800" s="3"/>
      <c r="L800" s="3"/>
      <c r="M800" s="3"/>
      <c r="N800" s="3"/>
      <c r="O800" s="3"/>
      <c r="P800" s="3"/>
      <c r="Q800" s="249"/>
      <c r="R800" s="3"/>
      <c r="S800" s="3"/>
      <c r="T800" s="3"/>
      <c r="U800" s="3"/>
      <c r="V800" s="3"/>
      <c r="W800" s="3"/>
      <c r="X800" s="3"/>
      <c r="Y800" s="3"/>
      <c r="Z800" s="3"/>
      <c r="AA800" s="3"/>
      <c r="AB800" s="3"/>
      <c r="AC800" s="3"/>
      <c r="AD800" s="3"/>
      <c r="AE800" s="3"/>
      <c r="AF800" s="3"/>
      <c r="AG800" s="3"/>
      <c r="AH800" s="3"/>
      <c r="AI800" s="3"/>
      <c r="AJ800" s="3"/>
    </row>
    <row r="801">
      <c r="A801" s="3"/>
      <c r="B801" s="3"/>
      <c r="C801" s="3"/>
      <c r="D801" s="3"/>
      <c r="E801" s="3"/>
      <c r="F801" s="3"/>
      <c r="G801" s="3"/>
      <c r="H801" s="3"/>
      <c r="I801" s="3"/>
      <c r="J801" s="3"/>
      <c r="K801" s="3"/>
      <c r="L801" s="3"/>
      <c r="M801" s="3"/>
      <c r="N801" s="3"/>
      <c r="O801" s="3"/>
      <c r="P801" s="3"/>
      <c r="Q801" s="249"/>
      <c r="R801" s="3"/>
      <c r="S801" s="3"/>
      <c r="T801" s="3"/>
      <c r="U801" s="3"/>
      <c r="V801" s="3"/>
      <c r="W801" s="3"/>
      <c r="X801" s="3"/>
      <c r="Y801" s="3"/>
      <c r="Z801" s="3"/>
      <c r="AA801" s="3"/>
      <c r="AB801" s="3"/>
      <c r="AC801" s="3"/>
      <c r="AD801" s="3"/>
      <c r="AE801" s="3"/>
      <c r="AF801" s="3"/>
      <c r="AG801" s="3"/>
      <c r="AH801" s="3"/>
      <c r="AI801" s="3"/>
      <c r="AJ801" s="3"/>
    </row>
    <row r="802">
      <c r="A802" s="3"/>
      <c r="B802" s="3"/>
      <c r="C802" s="3"/>
      <c r="D802" s="3"/>
      <c r="E802" s="3"/>
      <c r="F802" s="3"/>
      <c r="G802" s="3"/>
      <c r="H802" s="3"/>
      <c r="I802" s="3"/>
      <c r="J802" s="3"/>
      <c r="K802" s="3"/>
      <c r="L802" s="3"/>
      <c r="M802" s="3"/>
      <c r="N802" s="3"/>
      <c r="O802" s="3"/>
      <c r="P802" s="3"/>
      <c r="Q802" s="249"/>
      <c r="R802" s="3"/>
      <c r="S802" s="3"/>
      <c r="T802" s="3"/>
      <c r="U802" s="3"/>
      <c r="V802" s="3"/>
      <c r="W802" s="3"/>
      <c r="X802" s="3"/>
      <c r="Y802" s="3"/>
      <c r="Z802" s="3"/>
      <c r="AA802" s="3"/>
      <c r="AB802" s="3"/>
      <c r="AC802" s="3"/>
      <c r="AD802" s="3"/>
      <c r="AE802" s="3"/>
      <c r="AF802" s="3"/>
      <c r="AG802" s="3"/>
      <c r="AH802" s="3"/>
      <c r="AI802" s="3"/>
      <c r="AJ802" s="3"/>
    </row>
    <row r="803">
      <c r="A803" s="3"/>
      <c r="B803" s="3"/>
      <c r="C803" s="3"/>
      <c r="D803" s="3"/>
      <c r="E803" s="3"/>
      <c r="F803" s="3"/>
      <c r="G803" s="3"/>
      <c r="H803" s="3"/>
      <c r="I803" s="3"/>
      <c r="J803" s="3"/>
      <c r="K803" s="3"/>
      <c r="L803" s="3"/>
      <c r="M803" s="3"/>
      <c r="N803" s="3"/>
      <c r="O803" s="3"/>
      <c r="P803" s="3"/>
      <c r="Q803" s="249"/>
      <c r="R803" s="3"/>
      <c r="S803" s="3"/>
      <c r="T803" s="3"/>
      <c r="U803" s="3"/>
      <c r="V803" s="3"/>
      <c r="W803" s="3"/>
      <c r="X803" s="3"/>
      <c r="Y803" s="3"/>
      <c r="Z803" s="3"/>
      <c r="AA803" s="3"/>
      <c r="AB803" s="3"/>
      <c r="AC803" s="3"/>
      <c r="AD803" s="3"/>
      <c r="AE803" s="3"/>
      <c r="AF803" s="3"/>
      <c r="AG803" s="3"/>
      <c r="AH803" s="3"/>
      <c r="AI803" s="3"/>
      <c r="AJ803" s="3"/>
    </row>
    <row r="804">
      <c r="A804" s="3"/>
      <c r="B804" s="3"/>
      <c r="C804" s="3"/>
      <c r="D804" s="3"/>
      <c r="E804" s="3"/>
      <c r="F804" s="3"/>
      <c r="G804" s="3"/>
      <c r="H804" s="3"/>
      <c r="I804" s="3"/>
      <c r="J804" s="3"/>
      <c r="K804" s="3"/>
      <c r="L804" s="3"/>
      <c r="M804" s="3"/>
      <c r="N804" s="3"/>
      <c r="O804" s="3"/>
      <c r="P804" s="3"/>
      <c r="Q804" s="249"/>
      <c r="R804" s="3"/>
      <c r="S804" s="3"/>
      <c r="T804" s="3"/>
      <c r="U804" s="3"/>
      <c r="V804" s="3"/>
      <c r="W804" s="3"/>
      <c r="X804" s="3"/>
      <c r="Y804" s="3"/>
      <c r="Z804" s="3"/>
      <c r="AA804" s="3"/>
      <c r="AB804" s="3"/>
      <c r="AC804" s="3"/>
      <c r="AD804" s="3"/>
      <c r="AE804" s="3"/>
      <c r="AF804" s="3"/>
      <c r="AG804" s="3"/>
      <c r="AH804" s="3"/>
      <c r="AI804" s="3"/>
      <c r="AJ804" s="3"/>
    </row>
    <row r="805">
      <c r="A805" s="3"/>
      <c r="B805" s="3"/>
      <c r="C805" s="3"/>
      <c r="D805" s="3"/>
      <c r="E805" s="3"/>
      <c r="F805" s="3"/>
      <c r="G805" s="3"/>
      <c r="H805" s="3"/>
      <c r="I805" s="3"/>
      <c r="J805" s="3"/>
      <c r="K805" s="3"/>
      <c r="L805" s="3"/>
      <c r="M805" s="3"/>
      <c r="N805" s="3"/>
      <c r="O805" s="3"/>
      <c r="P805" s="3"/>
      <c r="Q805" s="249"/>
      <c r="R805" s="3"/>
      <c r="S805" s="3"/>
      <c r="T805" s="3"/>
      <c r="U805" s="3"/>
      <c r="V805" s="3"/>
      <c r="W805" s="3"/>
      <c r="X805" s="3"/>
      <c r="Y805" s="3"/>
      <c r="Z805" s="3"/>
      <c r="AA805" s="3"/>
      <c r="AB805" s="3"/>
      <c r="AC805" s="3"/>
      <c r="AD805" s="3"/>
      <c r="AE805" s="3"/>
      <c r="AF805" s="3"/>
      <c r="AG805" s="3"/>
      <c r="AH805" s="3"/>
      <c r="AI805" s="3"/>
      <c r="AJ805" s="3"/>
    </row>
    <row r="806">
      <c r="A806" s="3"/>
      <c r="B806" s="3"/>
      <c r="C806" s="3"/>
      <c r="D806" s="3"/>
      <c r="E806" s="3"/>
      <c r="F806" s="3"/>
      <c r="G806" s="3"/>
      <c r="H806" s="3"/>
      <c r="I806" s="3"/>
      <c r="J806" s="3"/>
      <c r="K806" s="3"/>
      <c r="L806" s="3"/>
      <c r="M806" s="3"/>
      <c r="N806" s="3"/>
      <c r="O806" s="3"/>
      <c r="P806" s="3"/>
      <c r="Q806" s="249"/>
      <c r="R806" s="3"/>
      <c r="S806" s="3"/>
      <c r="T806" s="3"/>
      <c r="U806" s="3"/>
      <c r="V806" s="3"/>
      <c r="W806" s="3"/>
      <c r="X806" s="3"/>
      <c r="Y806" s="3"/>
      <c r="Z806" s="3"/>
      <c r="AA806" s="3"/>
      <c r="AB806" s="3"/>
      <c r="AC806" s="3"/>
      <c r="AD806" s="3"/>
      <c r="AE806" s="3"/>
      <c r="AF806" s="3"/>
      <c r="AG806" s="3"/>
      <c r="AH806" s="3"/>
      <c r="AI806" s="3"/>
      <c r="AJ806" s="3"/>
    </row>
    <row r="807">
      <c r="A807" s="3"/>
      <c r="B807" s="3"/>
      <c r="C807" s="3"/>
      <c r="D807" s="3"/>
      <c r="E807" s="3"/>
      <c r="F807" s="3"/>
      <c r="G807" s="3"/>
      <c r="H807" s="3"/>
      <c r="I807" s="3"/>
      <c r="J807" s="3"/>
      <c r="K807" s="3"/>
      <c r="L807" s="3"/>
      <c r="M807" s="3"/>
      <c r="N807" s="3"/>
      <c r="O807" s="3"/>
      <c r="P807" s="3"/>
      <c r="Q807" s="249"/>
      <c r="R807" s="3"/>
      <c r="S807" s="3"/>
      <c r="T807" s="3"/>
      <c r="U807" s="3"/>
      <c r="V807" s="3"/>
      <c r="W807" s="3"/>
      <c r="X807" s="3"/>
      <c r="Y807" s="3"/>
      <c r="Z807" s="3"/>
      <c r="AA807" s="3"/>
      <c r="AB807" s="3"/>
      <c r="AC807" s="3"/>
      <c r="AD807" s="3"/>
      <c r="AE807" s="3"/>
      <c r="AF807" s="3"/>
      <c r="AG807" s="3"/>
      <c r="AH807" s="3"/>
      <c r="AI807" s="3"/>
      <c r="AJ807" s="3"/>
    </row>
    <row r="808">
      <c r="A808" s="3"/>
      <c r="B808" s="3"/>
      <c r="C808" s="3"/>
      <c r="D808" s="3"/>
      <c r="E808" s="3"/>
      <c r="F808" s="3"/>
      <c r="G808" s="3"/>
      <c r="H808" s="3"/>
      <c r="I808" s="3"/>
      <c r="J808" s="3"/>
      <c r="K808" s="3"/>
      <c r="L808" s="3"/>
      <c r="M808" s="3"/>
      <c r="N808" s="3"/>
      <c r="O808" s="3"/>
      <c r="P808" s="3"/>
      <c r="Q808" s="249"/>
      <c r="R808" s="3"/>
      <c r="S808" s="3"/>
      <c r="T808" s="3"/>
      <c r="U808" s="3"/>
      <c r="V808" s="3"/>
      <c r="W808" s="3"/>
      <c r="X808" s="3"/>
      <c r="Y808" s="3"/>
      <c r="Z808" s="3"/>
      <c r="AA808" s="3"/>
      <c r="AB808" s="3"/>
      <c r="AC808" s="3"/>
      <c r="AD808" s="3"/>
      <c r="AE808" s="3"/>
      <c r="AF808" s="3"/>
      <c r="AG808" s="3"/>
      <c r="AH808" s="3"/>
      <c r="AI808" s="3"/>
      <c r="AJ808" s="3"/>
    </row>
    <row r="809">
      <c r="A809" s="3"/>
      <c r="B809" s="3"/>
      <c r="C809" s="3"/>
      <c r="D809" s="3"/>
      <c r="E809" s="3"/>
      <c r="F809" s="3"/>
      <c r="G809" s="3"/>
      <c r="H809" s="3"/>
      <c r="I809" s="3"/>
      <c r="J809" s="3"/>
      <c r="K809" s="3"/>
      <c r="L809" s="3"/>
      <c r="M809" s="3"/>
      <c r="N809" s="3"/>
      <c r="O809" s="3"/>
      <c r="P809" s="3"/>
      <c r="Q809" s="249"/>
      <c r="R809" s="3"/>
      <c r="S809" s="3"/>
      <c r="T809" s="3"/>
      <c r="U809" s="3"/>
      <c r="V809" s="3"/>
      <c r="W809" s="3"/>
      <c r="X809" s="3"/>
      <c r="Y809" s="3"/>
      <c r="Z809" s="3"/>
      <c r="AA809" s="3"/>
      <c r="AB809" s="3"/>
      <c r="AC809" s="3"/>
      <c r="AD809" s="3"/>
      <c r="AE809" s="3"/>
      <c r="AF809" s="3"/>
      <c r="AG809" s="3"/>
      <c r="AH809" s="3"/>
      <c r="AI809" s="3"/>
      <c r="AJ809" s="3"/>
    </row>
    <row r="810">
      <c r="A810" s="3"/>
      <c r="B810" s="3"/>
      <c r="C810" s="3"/>
      <c r="D810" s="3"/>
      <c r="E810" s="3"/>
      <c r="F810" s="3"/>
      <c r="G810" s="3"/>
      <c r="H810" s="3"/>
      <c r="I810" s="3"/>
      <c r="J810" s="3"/>
      <c r="K810" s="3"/>
      <c r="L810" s="3"/>
      <c r="M810" s="3"/>
      <c r="N810" s="3"/>
      <c r="O810" s="3"/>
      <c r="P810" s="3"/>
      <c r="Q810" s="249"/>
      <c r="R810" s="3"/>
      <c r="S810" s="3"/>
      <c r="T810" s="3"/>
      <c r="U810" s="3"/>
      <c r="V810" s="3"/>
      <c r="W810" s="3"/>
      <c r="X810" s="3"/>
      <c r="Y810" s="3"/>
      <c r="Z810" s="3"/>
      <c r="AA810" s="3"/>
      <c r="AB810" s="3"/>
      <c r="AC810" s="3"/>
      <c r="AD810" s="3"/>
      <c r="AE810" s="3"/>
      <c r="AF810" s="3"/>
      <c r="AG810" s="3"/>
      <c r="AH810" s="3"/>
      <c r="AI810" s="3"/>
      <c r="AJ810" s="3"/>
    </row>
    <row r="811">
      <c r="A811" s="3"/>
      <c r="B811" s="3"/>
      <c r="C811" s="3"/>
      <c r="D811" s="3"/>
      <c r="E811" s="3"/>
      <c r="F811" s="3"/>
      <c r="G811" s="3"/>
      <c r="H811" s="3"/>
      <c r="I811" s="3"/>
      <c r="J811" s="3"/>
      <c r="K811" s="3"/>
      <c r="L811" s="3"/>
      <c r="M811" s="3"/>
      <c r="N811" s="3"/>
      <c r="O811" s="3"/>
      <c r="P811" s="3"/>
      <c r="Q811" s="249"/>
      <c r="R811" s="3"/>
      <c r="S811" s="3"/>
      <c r="T811" s="3"/>
      <c r="U811" s="3"/>
      <c r="V811" s="3"/>
      <c r="W811" s="3"/>
      <c r="X811" s="3"/>
      <c r="Y811" s="3"/>
      <c r="Z811" s="3"/>
      <c r="AA811" s="3"/>
      <c r="AB811" s="3"/>
      <c r="AC811" s="3"/>
      <c r="AD811" s="3"/>
      <c r="AE811" s="3"/>
      <c r="AF811" s="3"/>
      <c r="AG811" s="3"/>
      <c r="AH811" s="3"/>
      <c r="AI811" s="3"/>
      <c r="AJ811" s="3"/>
    </row>
    <row r="812">
      <c r="A812" s="3"/>
      <c r="B812" s="3"/>
      <c r="C812" s="3"/>
      <c r="D812" s="3"/>
      <c r="E812" s="3"/>
      <c r="F812" s="3"/>
      <c r="G812" s="3"/>
      <c r="H812" s="3"/>
      <c r="I812" s="3"/>
      <c r="J812" s="3"/>
      <c r="K812" s="3"/>
      <c r="L812" s="3"/>
      <c r="M812" s="3"/>
      <c r="N812" s="3"/>
      <c r="O812" s="3"/>
      <c r="P812" s="3"/>
      <c r="Q812" s="249"/>
      <c r="R812" s="3"/>
      <c r="S812" s="3"/>
      <c r="T812" s="3"/>
      <c r="U812" s="3"/>
      <c r="V812" s="3"/>
      <c r="W812" s="3"/>
      <c r="X812" s="3"/>
      <c r="Y812" s="3"/>
      <c r="Z812" s="3"/>
      <c r="AA812" s="3"/>
      <c r="AB812" s="3"/>
      <c r="AC812" s="3"/>
      <c r="AD812" s="3"/>
      <c r="AE812" s="3"/>
      <c r="AF812" s="3"/>
      <c r="AG812" s="3"/>
      <c r="AH812" s="3"/>
      <c r="AI812" s="3"/>
      <c r="AJ812" s="3"/>
    </row>
    <row r="813">
      <c r="A813" s="3"/>
      <c r="B813" s="3"/>
      <c r="C813" s="3"/>
      <c r="D813" s="3"/>
      <c r="E813" s="3"/>
      <c r="F813" s="3"/>
      <c r="G813" s="3"/>
      <c r="H813" s="3"/>
      <c r="I813" s="3"/>
      <c r="J813" s="3"/>
      <c r="K813" s="3"/>
      <c r="L813" s="3"/>
      <c r="M813" s="3"/>
      <c r="N813" s="3"/>
      <c r="O813" s="3"/>
      <c r="P813" s="3"/>
      <c r="Q813" s="249"/>
      <c r="R813" s="3"/>
      <c r="S813" s="3"/>
      <c r="T813" s="3"/>
      <c r="U813" s="3"/>
      <c r="V813" s="3"/>
      <c r="W813" s="3"/>
      <c r="X813" s="3"/>
      <c r="Y813" s="3"/>
      <c r="Z813" s="3"/>
      <c r="AA813" s="3"/>
      <c r="AB813" s="3"/>
      <c r="AC813" s="3"/>
      <c r="AD813" s="3"/>
      <c r="AE813" s="3"/>
      <c r="AF813" s="3"/>
      <c r="AG813" s="3"/>
      <c r="AH813" s="3"/>
      <c r="AI813" s="3"/>
      <c r="AJ813" s="3"/>
    </row>
    <row r="814">
      <c r="A814" s="3"/>
      <c r="B814" s="3"/>
      <c r="C814" s="3"/>
      <c r="D814" s="3"/>
      <c r="E814" s="3"/>
      <c r="F814" s="3"/>
      <c r="G814" s="3"/>
      <c r="H814" s="3"/>
      <c r="I814" s="3"/>
      <c r="J814" s="3"/>
      <c r="K814" s="3"/>
      <c r="L814" s="3"/>
      <c r="M814" s="3"/>
      <c r="N814" s="3"/>
      <c r="O814" s="3"/>
      <c r="P814" s="3"/>
      <c r="Q814" s="249"/>
      <c r="R814" s="3"/>
      <c r="S814" s="3"/>
      <c r="T814" s="3"/>
      <c r="U814" s="3"/>
      <c r="V814" s="3"/>
      <c r="W814" s="3"/>
      <c r="X814" s="3"/>
      <c r="Y814" s="3"/>
      <c r="Z814" s="3"/>
      <c r="AA814" s="3"/>
      <c r="AB814" s="3"/>
      <c r="AC814" s="3"/>
      <c r="AD814" s="3"/>
      <c r="AE814" s="3"/>
      <c r="AF814" s="3"/>
      <c r="AG814" s="3"/>
      <c r="AH814" s="3"/>
      <c r="AI814" s="3"/>
      <c r="AJ814" s="3"/>
    </row>
    <row r="815">
      <c r="A815" s="3"/>
      <c r="B815" s="3"/>
      <c r="C815" s="3"/>
      <c r="D815" s="3"/>
      <c r="E815" s="3"/>
      <c r="F815" s="3"/>
      <c r="G815" s="3"/>
      <c r="H815" s="3"/>
      <c r="I815" s="3"/>
      <c r="J815" s="3"/>
      <c r="K815" s="3"/>
      <c r="L815" s="3"/>
      <c r="M815" s="3"/>
      <c r="N815" s="3"/>
      <c r="O815" s="3"/>
      <c r="P815" s="3"/>
      <c r="Q815" s="249"/>
      <c r="R815" s="3"/>
      <c r="S815" s="3"/>
      <c r="T815" s="3"/>
      <c r="U815" s="3"/>
      <c r="V815" s="3"/>
      <c r="W815" s="3"/>
      <c r="X815" s="3"/>
      <c r="Y815" s="3"/>
      <c r="Z815" s="3"/>
      <c r="AA815" s="3"/>
      <c r="AB815" s="3"/>
      <c r="AC815" s="3"/>
      <c r="AD815" s="3"/>
      <c r="AE815" s="3"/>
      <c r="AF815" s="3"/>
      <c r="AG815" s="3"/>
      <c r="AH815" s="3"/>
      <c r="AI815" s="3"/>
      <c r="AJ815" s="3"/>
    </row>
    <row r="816">
      <c r="A816" s="3"/>
      <c r="B816" s="3"/>
      <c r="C816" s="3"/>
      <c r="D816" s="3"/>
      <c r="E816" s="3"/>
      <c r="F816" s="3"/>
      <c r="G816" s="3"/>
      <c r="H816" s="3"/>
      <c r="I816" s="3"/>
      <c r="J816" s="3"/>
      <c r="K816" s="3"/>
      <c r="L816" s="3"/>
      <c r="M816" s="3"/>
      <c r="N816" s="3"/>
      <c r="O816" s="3"/>
      <c r="P816" s="3"/>
      <c r="Q816" s="249"/>
      <c r="R816" s="3"/>
      <c r="S816" s="3"/>
      <c r="T816" s="3"/>
      <c r="U816" s="3"/>
      <c r="V816" s="3"/>
      <c r="W816" s="3"/>
      <c r="X816" s="3"/>
      <c r="Y816" s="3"/>
      <c r="Z816" s="3"/>
      <c r="AA816" s="3"/>
      <c r="AB816" s="3"/>
      <c r="AC816" s="3"/>
      <c r="AD816" s="3"/>
      <c r="AE816" s="3"/>
      <c r="AF816" s="3"/>
      <c r="AG816" s="3"/>
      <c r="AH816" s="3"/>
      <c r="AI816" s="3"/>
      <c r="AJ816" s="3"/>
    </row>
    <row r="817">
      <c r="A817" s="3"/>
      <c r="B817" s="3"/>
      <c r="C817" s="3"/>
      <c r="D817" s="3"/>
      <c r="E817" s="3"/>
      <c r="F817" s="3"/>
      <c r="G817" s="3"/>
      <c r="H817" s="3"/>
      <c r="I817" s="3"/>
      <c r="J817" s="3"/>
      <c r="K817" s="3"/>
      <c r="L817" s="3"/>
      <c r="M817" s="3"/>
      <c r="N817" s="3"/>
      <c r="O817" s="3"/>
      <c r="P817" s="3"/>
      <c r="Q817" s="249"/>
      <c r="R817" s="3"/>
      <c r="S817" s="3"/>
      <c r="T817" s="3"/>
      <c r="U817" s="3"/>
      <c r="V817" s="3"/>
      <c r="W817" s="3"/>
      <c r="X817" s="3"/>
      <c r="Y817" s="3"/>
      <c r="Z817" s="3"/>
      <c r="AA817" s="3"/>
      <c r="AB817" s="3"/>
      <c r="AC817" s="3"/>
      <c r="AD817" s="3"/>
      <c r="AE817" s="3"/>
      <c r="AF817" s="3"/>
      <c r="AG817" s="3"/>
      <c r="AH817" s="3"/>
      <c r="AI817" s="3"/>
      <c r="AJ817" s="3"/>
    </row>
    <row r="818">
      <c r="A818" s="3"/>
      <c r="B818" s="3"/>
      <c r="C818" s="3"/>
      <c r="D818" s="3"/>
      <c r="E818" s="3"/>
      <c r="F818" s="3"/>
      <c r="G818" s="3"/>
      <c r="H818" s="3"/>
      <c r="I818" s="3"/>
      <c r="J818" s="3"/>
      <c r="K818" s="3"/>
      <c r="L818" s="3"/>
      <c r="M818" s="3"/>
      <c r="N818" s="3"/>
      <c r="O818" s="3"/>
      <c r="P818" s="3"/>
      <c r="Q818" s="249"/>
      <c r="R818" s="3"/>
      <c r="S818" s="3"/>
      <c r="T818" s="3"/>
      <c r="U818" s="3"/>
      <c r="V818" s="3"/>
      <c r="W818" s="3"/>
      <c r="X818" s="3"/>
      <c r="Y818" s="3"/>
      <c r="Z818" s="3"/>
      <c r="AA818" s="3"/>
      <c r="AB818" s="3"/>
      <c r="AC818" s="3"/>
      <c r="AD818" s="3"/>
      <c r="AE818" s="3"/>
      <c r="AF818" s="3"/>
      <c r="AG818" s="3"/>
      <c r="AH818" s="3"/>
      <c r="AI818" s="3"/>
      <c r="AJ818" s="3"/>
    </row>
    <row r="819">
      <c r="A819" s="3"/>
      <c r="B819" s="3"/>
      <c r="C819" s="3"/>
      <c r="D819" s="3"/>
      <c r="E819" s="3"/>
      <c r="F819" s="3"/>
      <c r="G819" s="3"/>
      <c r="H819" s="3"/>
      <c r="I819" s="3"/>
      <c r="J819" s="3"/>
      <c r="K819" s="3"/>
      <c r="L819" s="3"/>
      <c r="M819" s="3"/>
      <c r="N819" s="3"/>
      <c r="O819" s="3"/>
      <c r="P819" s="3"/>
      <c r="Q819" s="249"/>
      <c r="R819" s="3"/>
      <c r="S819" s="3"/>
      <c r="T819" s="3"/>
      <c r="U819" s="3"/>
      <c r="V819" s="3"/>
      <c r="W819" s="3"/>
      <c r="X819" s="3"/>
      <c r="Y819" s="3"/>
      <c r="Z819" s="3"/>
      <c r="AA819" s="3"/>
      <c r="AB819" s="3"/>
      <c r="AC819" s="3"/>
      <c r="AD819" s="3"/>
      <c r="AE819" s="3"/>
      <c r="AF819" s="3"/>
      <c r="AG819" s="3"/>
      <c r="AH819" s="3"/>
      <c r="AI819" s="3"/>
      <c r="AJ819" s="3"/>
    </row>
    <row r="820">
      <c r="A820" s="3"/>
      <c r="B820" s="3"/>
      <c r="C820" s="3"/>
      <c r="D820" s="3"/>
      <c r="E820" s="3"/>
      <c r="F820" s="3"/>
      <c r="G820" s="3"/>
      <c r="H820" s="3"/>
      <c r="I820" s="3"/>
      <c r="J820" s="3"/>
      <c r="K820" s="3"/>
      <c r="L820" s="3"/>
      <c r="M820" s="3"/>
      <c r="N820" s="3"/>
      <c r="O820" s="3"/>
      <c r="P820" s="3"/>
      <c r="Q820" s="249"/>
      <c r="R820" s="3"/>
      <c r="S820" s="3"/>
      <c r="T820" s="3"/>
      <c r="U820" s="3"/>
      <c r="V820" s="3"/>
      <c r="W820" s="3"/>
      <c r="X820" s="3"/>
      <c r="Y820" s="3"/>
      <c r="Z820" s="3"/>
      <c r="AA820" s="3"/>
      <c r="AB820" s="3"/>
      <c r="AC820" s="3"/>
      <c r="AD820" s="3"/>
      <c r="AE820" s="3"/>
      <c r="AF820" s="3"/>
      <c r="AG820" s="3"/>
      <c r="AH820" s="3"/>
      <c r="AI820" s="3"/>
      <c r="AJ820" s="3"/>
    </row>
    <row r="821">
      <c r="A821" s="3"/>
      <c r="B821" s="3"/>
      <c r="C821" s="3"/>
      <c r="D821" s="3"/>
      <c r="E821" s="3"/>
      <c r="F821" s="3"/>
      <c r="G821" s="3"/>
      <c r="H821" s="3"/>
      <c r="I821" s="3"/>
      <c r="J821" s="3"/>
      <c r="K821" s="3"/>
      <c r="L821" s="3"/>
      <c r="M821" s="3"/>
      <c r="N821" s="3"/>
      <c r="O821" s="3"/>
      <c r="P821" s="3"/>
      <c r="Q821" s="249"/>
      <c r="R821" s="3"/>
      <c r="S821" s="3"/>
      <c r="T821" s="3"/>
      <c r="U821" s="3"/>
      <c r="V821" s="3"/>
      <c r="W821" s="3"/>
      <c r="X821" s="3"/>
      <c r="Y821" s="3"/>
      <c r="Z821" s="3"/>
      <c r="AA821" s="3"/>
      <c r="AB821" s="3"/>
      <c r="AC821" s="3"/>
      <c r="AD821" s="3"/>
      <c r="AE821" s="3"/>
      <c r="AF821" s="3"/>
      <c r="AG821" s="3"/>
      <c r="AH821" s="3"/>
      <c r="AI821" s="3"/>
      <c r="AJ821" s="3"/>
    </row>
    <row r="822">
      <c r="A822" s="3"/>
      <c r="B822" s="3"/>
      <c r="C822" s="3"/>
      <c r="D822" s="3"/>
      <c r="E822" s="3"/>
      <c r="F822" s="3"/>
      <c r="G822" s="3"/>
      <c r="H822" s="3"/>
      <c r="I822" s="3"/>
      <c r="J822" s="3"/>
      <c r="K822" s="3"/>
      <c r="L822" s="3"/>
      <c r="M822" s="3"/>
      <c r="N822" s="3"/>
      <c r="O822" s="3"/>
      <c r="P822" s="3"/>
      <c r="Q822" s="249"/>
      <c r="R822" s="3"/>
      <c r="S822" s="3"/>
      <c r="T822" s="3"/>
      <c r="U822" s="3"/>
      <c r="V822" s="3"/>
      <c r="W822" s="3"/>
      <c r="X822" s="3"/>
      <c r="Y822" s="3"/>
      <c r="Z822" s="3"/>
      <c r="AA822" s="3"/>
      <c r="AB822" s="3"/>
      <c r="AC822" s="3"/>
      <c r="AD822" s="3"/>
      <c r="AE822" s="3"/>
      <c r="AF822" s="3"/>
      <c r="AG822" s="3"/>
      <c r="AH822" s="3"/>
      <c r="AI822" s="3"/>
      <c r="AJ822" s="3"/>
    </row>
    <row r="823">
      <c r="A823" s="3"/>
      <c r="B823" s="3"/>
      <c r="C823" s="3"/>
      <c r="D823" s="3"/>
      <c r="E823" s="3"/>
      <c r="F823" s="3"/>
      <c r="G823" s="3"/>
      <c r="H823" s="3"/>
      <c r="I823" s="3"/>
      <c r="J823" s="3"/>
      <c r="K823" s="3"/>
      <c r="L823" s="3"/>
      <c r="M823" s="3"/>
      <c r="N823" s="3"/>
      <c r="O823" s="3"/>
      <c r="P823" s="3"/>
      <c r="Q823" s="249"/>
      <c r="R823" s="3"/>
      <c r="S823" s="3"/>
      <c r="T823" s="3"/>
      <c r="U823" s="3"/>
      <c r="V823" s="3"/>
      <c r="W823" s="3"/>
      <c r="X823" s="3"/>
      <c r="Y823" s="3"/>
      <c r="Z823" s="3"/>
      <c r="AA823" s="3"/>
      <c r="AB823" s="3"/>
      <c r="AC823" s="3"/>
      <c r="AD823" s="3"/>
      <c r="AE823" s="3"/>
      <c r="AF823" s="3"/>
      <c r="AG823" s="3"/>
      <c r="AH823" s="3"/>
      <c r="AI823" s="3"/>
      <c r="AJ823" s="3"/>
    </row>
    <row r="824">
      <c r="A824" s="3"/>
      <c r="B824" s="3"/>
      <c r="C824" s="3"/>
      <c r="D824" s="3"/>
      <c r="E824" s="3"/>
      <c r="F824" s="3"/>
      <c r="G824" s="3"/>
      <c r="H824" s="3"/>
      <c r="I824" s="3"/>
      <c r="J824" s="3"/>
      <c r="K824" s="3"/>
      <c r="L824" s="3"/>
      <c r="M824" s="3"/>
      <c r="N824" s="3"/>
      <c r="O824" s="3"/>
      <c r="P824" s="3"/>
      <c r="Q824" s="249"/>
      <c r="R824" s="3"/>
      <c r="S824" s="3"/>
      <c r="T824" s="3"/>
      <c r="U824" s="3"/>
      <c r="V824" s="3"/>
      <c r="W824" s="3"/>
      <c r="X824" s="3"/>
      <c r="Y824" s="3"/>
      <c r="Z824" s="3"/>
      <c r="AA824" s="3"/>
      <c r="AB824" s="3"/>
      <c r="AC824" s="3"/>
      <c r="AD824" s="3"/>
      <c r="AE824" s="3"/>
      <c r="AF824" s="3"/>
      <c r="AG824" s="3"/>
      <c r="AH824" s="3"/>
      <c r="AI824" s="3"/>
      <c r="AJ824" s="3"/>
    </row>
    <row r="825">
      <c r="A825" s="3"/>
      <c r="B825" s="3"/>
      <c r="C825" s="3"/>
      <c r="D825" s="3"/>
      <c r="E825" s="3"/>
      <c r="F825" s="3"/>
      <c r="G825" s="3"/>
      <c r="H825" s="3"/>
      <c r="I825" s="3"/>
      <c r="J825" s="3"/>
      <c r="K825" s="3"/>
      <c r="L825" s="3"/>
      <c r="M825" s="3"/>
      <c r="N825" s="3"/>
      <c r="O825" s="3"/>
      <c r="P825" s="3"/>
      <c r="Q825" s="249"/>
      <c r="R825" s="3"/>
      <c r="S825" s="3"/>
      <c r="T825" s="3"/>
      <c r="U825" s="3"/>
      <c r="V825" s="3"/>
      <c r="W825" s="3"/>
      <c r="X825" s="3"/>
      <c r="Y825" s="3"/>
      <c r="Z825" s="3"/>
      <c r="AA825" s="3"/>
      <c r="AB825" s="3"/>
      <c r="AC825" s="3"/>
      <c r="AD825" s="3"/>
      <c r="AE825" s="3"/>
      <c r="AF825" s="3"/>
      <c r="AG825" s="3"/>
      <c r="AH825" s="3"/>
      <c r="AI825" s="3"/>
      <c r="AJ825" s="3"/>
    </row>
    <row r="826">
      <c r="A826" s="3"/>
      <c r="B826" s="3"/>
      <c r="C826" s="3"/>
      <c r="D826" s="3"/>
      <c r="E826" s="3"/>
      <c r="F826" s="3"/>
      <c r="G826" s="3"/>
      <c r="H826" s="3"/>
      <c r="I826" s="3"/>
      <c r="J826" s="3"/>
      <c r="K826" s="3"/>
      <c r="L826" s="3"/>
      <c r="M826" s="3"/>
      <c r="N826" s="3"/>
      <c r="O826" s="3"/>
      <c r="P826" s="3"/>
      <c r="Q826" s="249"/>
      <c r="R826" s="3"/>
      <c r="S826" s="3"/>
      <c r="T826" s="3"/>
      <c r="U826" s="3"/>
      <c r="V826" s="3"/>
      <c r="W826" s="3"/>
      <c r="X826" s="3"/>
      <c r="Y826" s="3"/>
      <c r="Z826" s="3"/>
      <c r="AA826" s="3"/>
      <c r="AB826" s="3"/>
      <c r="AC826" s="3"/>
      <c r="AD826" s="3"/>
      <c r="AE826" s="3"/>
      <c r="AF826" s="3"/>
      <c r="AG826" s="3"/>
      <c r="AH826" s="3"/>
      <c r="AI826" s="3"/>
      <c r="AJ826" s="3"/>
    </row>
    <row r="827">
      <c r="A827" s="3"/>
      <c r="B827" s="3"/>
      <c r="C827" s="3"/>
      <c r="D827" s="3"/>
      <c r="E827" s="3"/>
      <c r="F827" s="3"/>
      <c r="G827" s="3"/>
      <c r="H827" s="3"/>
      <c r="I827" s="3"/>
      <c r="J827" s="3"/>
      <c r="K827" s="3"/>
      <c r="L827" s="3"/>
      <c r="M827" s="3"/>
      <c r="N827" s="3"/>
      <c r="O827" s="3"/>
      <c r="P827" s="3"/>
      <c r="Q827" s="249"/>
      <c r="R827" s="3"/>
      <c r="S827" s="3"/>
      <c r="T827" s="3"/>
      <c r="U827" s="3"/>
      <c r="V827" s="3"/>
      <c r="W827" s="3"/>
      <c r="X827" s="3"/>
      <c r="Y827" s="3"/>
      <c r="Z827" s="3"/>
      <c r="AA827" s="3"/>
      <c r="AB827" s="3"/>
      <c r="AC827" s="3"/>
      <c r="AD827" s="3"/>
      <c r="AE827" s="3"/>
      <c r="AF827" s="3"/>
      <c r="AG827" s="3"/>
      <c r="AH827" s="3"/>
      <c r="AI827" s="3"/>
      <c r="AJ827" s="3"/>
    </row>
    <row r="828">
      <c r="A828" s="3"/>
      <c r="B828" s="3"/>
      <c r="C828" s="3"/>
      <c r="D828" s="3"/>
      <c r="E828" s="3"/>
      <c r="F828" s="3"/>
      <c r="G828" s="3"/>
      <c r="H828" s="3"/>
      <c r="I828" s="3"/>
      <c r="J828" s="3"/>
      <c r="K828" s="3"/>
      <c r="L828" s="3"/>
      <c r="M828" s="3"/>
      <c r="N828" s="3"/>
      <c r="O828" s="3"/>
      <c r="P828" s="3"/>
      <c r="Q828" s="249"/>
      <c r="R828" s="3"/>
      <c r="S828" s="3"/>
      <c r="T828" s="3"/>
      <c r="U828" s="3"/>
      <c r="V828" s="3"/>
      <c r="W828" s="3"/>
      <c r="X828" s="3"/>
      <c r="Y828" s="3"/>
      <c r="Z828" s="3"/>
      <c r="AA828" s="3"/>
      <c r="AB828" s="3"/>
      <c r="AC828" s="3"/>
      <c r="AD828" s="3"/>
      <c r="AE828" s="3"/>
      <c r="AF828" s="3"/>
      <c r="AG828" s="3"/>
      <c r="AH828" s="3"/>
      <c r="AI828" s="3"/>
      <c r="AJ828" s="3"/>
    </row>
    <row r="829">
      <c r="A829" s="3"/>
      <c r="B829" s="3"/>
      <c r="C829" s="3"/>
      <c r="D829" s="3"/>
      <c r="E829" s="3"/>
      <c r="F829" s="3"/>
      <c r="G829" s="3"/>
      <c r="H829" s="3"/>
      <c r="I829" s="3"/>
      <c r="J829" s="3"/>
      <c r="K829" s="3"/>
      <c r="L829" s="3"/>
      <c r="M829" s="3"/>
      <c r="N829" s="3"/>
      <c r="O829" s="3"/>
      <c r="P829" s="3"/>
      <c r="Q829" s="249"/>
      <c r="R829" s="3"/>
      <c r="S829" s="3"/>
      <c r="T829" s="3"/>
      <c r="U829" s="3"/>
      <c r="V829" s="3"/>
      <c r="W829" s="3"/>
      <c r="X829" s="3"/>
      <c r="Y829" s="3"/>
      <c r="Z829" s="3"/>
      <c r="AA829" s="3"/>
      <c r="AB829" s="3"/>
      <c r="AC829" s="3"/>
      <c r="AD829" s="3"/>
      <c r="AE829" s="3"/>
      <c r="AF829" s="3"/>
      <c r="AG829" s="3"/>
      <c r="AH829" s="3"/>
      <c r="AI829" s="3"/>
      <c r="AJ829" s="3"/>
    </row>
    <row r="830">
      <c r="A830" s="3"/>
      <c r="B830" s="3"/>
      <c r="C830" s="3"/>
      <c r="D830" s="3"/>
      <c r="E830" s="3"/>
      <c r="F830" s="3"/>
      <c r="G830" s="3"/>
      <c r="H830" s="3"/>
      <c r="I830" s="3"/>
      <c r="J830" s="3"/>
      <c r="K830" s="3"/>
      <c r="L830" s="3"/>
      <c r="M830" s="3"/>
      <c r="N830" s="3"/>
      <c r="O830" s="3"/>
      <c r="P830" s="3"/>
      <c r="Q830" s="249"/>
      <c r="R830" s="3"/>
      <c r="S830" s="3"/>
      <c r="T830" s="3"/>
      <c r="U830" s="3"/>
      <c r="V830" s="3"/>
      <c r="W830" s="3"/>
      <c r="X830" s="3"/>
      <c r="Y830" s="3"/>
      <c r="Z830" s="3"/>
      <c r="AA830" s="3"/>
      <c r="AB830" s="3"/>
      <c r="AC830" s="3"/>
      <c r="AD830" s="3"/>
      <c r="AE830" s="3"/>
      <c r="AF830" s="3"/>
      <c r="AG830" s="3"/>
      <c r="AH830" s="3"/>
      <c r="AI830" s="3"/>
      <c r="AJ830" s="3"/>
    </row>
    <row r="831">
      <c r="A831" s="3"/>
      <c r="B831" s="3"/>
      <c r="C831" s="3"/>
      <c r="D831" s="3"/>
      <c r="E831" s="3"/>
      <c r="F831" s="3"/>
      <c r="G831" s="3"/>
      <c r="H831" s="3"/>
      <c r="I831" s="3"/>
      <c r="J831" s="3"/>
      <c r="K831" s="3"/>
      <c r="L831" s="3"/>
      <c r="M831" s="3"/>
      <c r="N831" s="3"/>
      <c r="O831" s="3"/>
      <c r="P831" s="3"/>
      <c r="Q831" s="249"/>
      <c r="R831" s="3"/>
      <c r="S831" s="3"/>
      <c r="T831" s="3"/>
      <c r="U831" s="3"/>
      <c r="V831" s="3"/>
      <c r="W831" s="3"/>
      <c r="X831" s="3"/>
      <c r="Y831" s="3"/>
      <c r="Z831" s="3"/>
      <c r="AA831" s="3"/>
      <c r="AB831" s="3"/>
      <c r="AC831" s="3"/>
      <c r="AD831" s="3"/>
      <c r="AE831" s="3"/>
      <c r="AF831" s="3"/>
      <c r="AG831" s="3"/>
      <c r="AH831" s="3"/>
      <c r="AI831" s="3"/>
      <c r="AJ831" s="3"/>
    </row>
    <row r="832">
      <c r="A832" s="3"/>
      <c r="B832" s="3"/>
      <c r="C832" s="3"/>
      <c r="D832" s="3"/>
      <c r="E832" s="3"/>
      <c r="F832" s="3"/>
      <c r="G832" s="3"/>
      <c r="H832" s="3"/>
      <c r="I832" s="3"/>
      <c r="J832" s="3"/>
      <c r="K832" s="3"/>
      <c r="L832" s="3"/>
      <c r="M832" s="3"/>
      <c r="N832" s="3"/>
      <c r="O832" s="3"/>
      <c r="P832" s="3"/>
      <c r="Q832" s="249"/>
      <c r="R832" s="3"/>
      <c r="S832" s="3"/>
      <c r="T832" s="3"/>
      <c r="U832" s="3"/>
      <c r="V832" s="3"/>
      <c r="W832" s="3"/>
      <c r="X832" s="3"/>
      <c r="Y832" s="3"/>
      <c r="Z832" s="3"/>
      <c r="AA832" s="3"/>
      <c r="AB832" s="3"/>
      <c r="AC832" s="3"/>
      <c r="AD832" s="3"/>
      <c r="AE832" s="3"/>
      <c r="AF832" s="3"/>
      <c r="AG832" s="3"/>
      <c r="AH832" s="3"/>
      <c r="AI832" s="3"/>
      <c r="AJ832" s="3"/>
    </row>
    <row r="833">
      <c r="A833" s="3"/>
      <c r="B833" s="3"/>
      <c r="C833" s="3"/>
      <c r="D833" s="3"/>
      <c r="E833" s="3"/>
      <c r="F833" s="3"/>
      <c r="G833" s="3"/>
      <c r="H833" s="3"/>
      <c r="I833" s="3"/>
      <c r="J833" s="3"/>
      <c r="K833" s="3"/>
      <c r="L833" s="3"/>
      <c r="M833" s="3"/>
      <c r="N833" s="3"/>
      <c r="O833" s="3"/>
      <c r="P833" s="3"/>
      <c r="Q833" s="249"/>
      <c r="R833" s="3"/>
      <c r="S833" s="3"/>
      <c r="T833" s="3"/>
      <c r="U833" s="3"/>
      <c r="V833" s="3"/>
      <c r="W833" s="3"/>
      <c r="X833" s="3"/>
      <c r="Y833" s="3"/>
      <c r="Z833" s="3"/>
      <c r="AA833" s="3"/>
      <c r="AB833" s="3"/>
      <c r="AC833" s="3"/>
      <c r="AD833" s="3"/>
      <c r="AE833" s="3"/>
      <c r="AF833" s="3"/>
      <c r="AG833" s="3"/>
      <c r="AH833" s="3"/>
      <c r="AI833" s="3"/>
      <c r="AJ833" s="3"/>
    </row>
    <row r="834">
      <c r="A834" s="3"/>
      <c r="B834" s="3"/>
      <c r="C834" s="3"/>
      <c r="D834" s="3"/>
      <c r="E834" s="3"/>
      <c r="F834" s="3"/>
      <c r="G834" s="3"/>
      <c r="H834" s="3"/>
      <c r="I834" s="3"/>
      <c r="J834" s="3"/>
      <c r="K834" s="3"/>
      <c r="L834" s="3"/>
      <c r="M834" s="3"/>
      <c r="N834" s="3"/>
      <c r="O834" s="3"/>
      <c r="P834" s="3"/>
      <c r="Q834" s="249"/>
      <c r="R834" s="3"/>
      <c r="S834" s="3"/>
      <c r="T834" s="3"/>
      <c r="U834" s="3"/>
      <c r="V834" s="3"/>
      <c r="W834" s="3"/>
      <c r="X834" s="3"/>
      <c r="Y834" s="3"/>
      <c r="Z834" s="3"/>
      <c r="AA834" s="3"/>
      <c r="AB834" s="3"/>
      <c r="AC834" s="3"/>
      <c r="AD834" s="3"/>
      <c r="AE834" s="3"/>
      <c r="AF834" s="3"/>
      <c r="AG834" s="3"/>
      <c r="AH834" s="3"/>
      <c r="AI834" s="3"/>
      <c r="AJ834" s="3"/>
    </row>
    <row r="835">
      <c r="A835" s="3"/>
      <c r="B835" s="3"/>
      <c r="C835" s="3"/>
      <c r="D835" s="3"/>
      <c r="E835" s="3"/>
      <c r="F835" s="3"/>
      <c r="G835" s="3"/>
      <c r="H835" s="3"/>
      <c r="I835" s="3"/>
      <c r="J835" s="3"/>
      <c r="K835" s="3"/>
      <c r="L835" s="3"/>
      <c r="M835" s="3"/>
      <c r="N835" s="3"/>
      <c r="O835" s="3"/>
      <c r="P835" s="3"/>
      <c r="Q835" s="249"/>
      <c r="R835" s="3"/>
      <c r="S835" s="3"/>
      <c r="T835" s="3"/>
      <c r="U835" s="3"/>
      <c r="V835" s="3"/>
      <c r="W835" s="3"/>
      <c r="X835" s="3"/>
      <c r="Y835" s="3"/>
      <c r="Z835" s="3"/>
      <c r="AA835" s="3"/>
      <c r="AB835" s="3"/>
      <c r="AC835" s="3"/>
      <c r="AD835" s="3"/>
      <c r="AE835" s="3"/>
      <c r="AF835" s="3"/>
      <c r="AG835" s="3"/>
      <c r="AH835" s="3"/>
      <c r="AI835" s="3"/>
      <c r="AJ835" s="3"/>
    </row>
    <row r="836">
      <c r="A836" s="3"/>
      <c r="B836" s="3"/>
      <c r="C836" s="3"/>
      <c r="D836" s="3"/>
      <c r="E836" s="3"/>
      <c r="F836" s="3"/>
      <c r="G836" s="3"/>
      <c r="H836" s="3"/>
      <c r="I836" s="3"/>
      <c r="J836" s="3"/>
      <c r="K836" s="3"/>
      <c r="L836" s="3"/>
      <c r="M836" s="3"/>
      <c r="N836" s="3"/>
      <c r="O836" s="3"/>
      <c r="P836" s="3"/>
      <c r="Q836" s="249"/>
      <c r="R836" s="3"/>
      <c r="S836" s="3"/>
      <c r="T836" s="3"/>
      <c r="U836" s="3"/>
      <c r="V836" s="3"/>
      <c r="W836" s="3"/>
      <c r="X836" s="3"/>
      <c r="Y836" s="3"/>
      <c r="Z836" s="3"/>
      <c r="AA836" s="3"/>
      <c r="AB836" s="3"/>
      <c r="AC836" s="3"/>
      <c r="AD836" s="3"/>
      <c r="AE836" s="3"/>
      <c r="AF836" s="3"/>
      <c r="AG836" s="3"/>
      <c r="AH836" s="3"/>
      <c r="AI836" s="3"/>
      <c r="AJ836" s="3"/>
    </row>
    <row r="837">
      <c r="A837" s="3"/>
      <c r="B837" s="3"/>
      <c r="C837" s="3"/>
      <c r="D837" s="3"/>
      <c r="E837" s="3"/>
      <c r="F837" s="3"/>
      <c r="G837" s="3"/>
      <c r="H837" s="3"/>
      <c r="I837" s="3"/>
      <c r="J837" s="3"/>
      <c r="K837" s="3"/>
      <c r="L837" s="3"/>
      <c r="M837" s="3"/>
      <c r="N837" s="3"/>
      <c r="O837" s="3"/>
      <c r="P837" s="3"/>
      <c r="Q837" s="249"/>
      <c r="R837" s="3"/>
      <c r="S837" s="3"/>
      <c r="T837" s="3"/>
      <c r="U837" s="3"/>
      <c r="V837" s="3"/>
      <c r="W837" s="3"/>
      <c r="X837" s="3"/>
      <c r="Y837" s="3"/>
      <c r="Z837" s="3"/>
      <c r="AA837" s="3"/>
      <c r="AB837" s="3"/>
      <c r="AC837" s="3"/>
      <c r="AD837" s="3"/>
      <c r="AE837" s="3"/>
      <c r="AF837" s="3"/>
      <c r="AG837" s="3"/>
      <c r="AH837" s="3"/>
      <c r="AI837" s="3"/>
      <c r="AJ837" s="3"/>
    </row>
    <row r="838">
      <c r="A838" s="3"/>
      <c r="B838" s="3"/>
      <c r="C838" s="3"/>
      <c r="D838" s="3"/>
      <c r="E838" s="3"/>
      <c r="F838" s="3"/>
      <c r="G838" s="3"/>
      <c r="H838" s="3"/>
      <c r="I838" s="3"/>
      <c r="J838" s="3"/>
      <c r="K838" s="3"/>
      <c r="L838" s="3"/>
      <c r="M838" s="3"/>
      <c r="N838" s="3"/>
      <c r="O838" s="3"/>
      <c r="P838" s="3"/>
      <c r="Q838" s="249"/>
      <c r="R838" s="3"/>
      <c r="S838" s="3"/>
      <c r="T838" s="3"/>
      <c r="U838" s="3"/>
      <c r="V838" s="3"/>
      <c r="W838" s="3"/>
      <c r="X838" s="3"/>
      <c r="Y838" s="3"/>
      <c r="Z838" s="3"/>
      <c r="AA838" s="3"/>
      <c r="AB838" s="3"/>
      <c r="AC838" s="3"/>
      <c r="AD838" s="3"/>
      <c r="AE838" s="3"/>
      <c r="AF838" s="3"/>
      <c r="AG838" s="3"/>
      <c r="AH838" s="3"/>
      <c r="AI838" s="3"/>
      <c r="AJ838" s="3"/>
    </row>
    <row r="839">
      <c r="A839" s="3"/>
      <c r="B839" s="3"/>
      <c r="C839" s="3"/>
      <c r="D839" s="3"/>
      <c r="E839" s="3"/>
      <c r="F839" s="3"/>
      <c r="G839" s="3"/>
      <c r="H839" s="3"/>
      <c r="I839" s="3"/>
      <c r="J839" s="3"/>
      <c r="K839" s="3"/>
      <c r="L839" s="3"/>
      <c r="M839" s="3"/>
      <c r="N839" s="3"/>
      <c r="O839" s="3"/>
      <c r="P839" s="3"/>
      <c r="Q839" s="249"/>
      <c r="R839" s="3"/>
      <c r="S839" s="3"/>
      <c r="T839" s="3"/>
      <c r="U839" s="3"/>
      <c r="V839" s="3"/>
      <c r="W839" s="3"/>
      <c r="X839" s="3"/>
      <c r="Y839" s="3"/>
      <c r="Z839" s="3"/>
      <c r="AA839" s="3"/>
      <c r="AB839" s="3"/>
      <c r="AC839" s="3"/>
      <c r="AD839" s="3"/>
      <c r="AE839" s="3"/>
      <c r="AF839" s="3"/>
      <c r="AG839" s="3"/>
      <c r="AH839" s="3"/>
      <c r="AI839" s="3"/>
      <c r="AJ839" s="3"/>
    </row>
    <row r="840">
      <c r="A840" s="3"/>
      <c r="B840" s="3"/>
      <c r="C840" s="3"/>
      <c r="D840" s="3"/>
      <c r="E840" s="3"/>
      <c r="F840" s="3"/>
      <c r="G840" s="3"/>
      <c r="H840" s="3"/>
      <c r="I840" s="3"/>
      <c r="J840" s="3"/>
      <c r="K840" s="3"/>
      <c r="L840" s="3"/>
      <c r="M840" s="3"/>
      <c r="N840" s="3"/>
      <c r="O840" s="3"/>
      <c r="P840" s="3"/>
      <c r="Q840" s="249"/>
      <c r="R840" s="3"/>
      <c r="S840" s="3"/>
      <c r="T840" s="3"/>
      <c r="U840" s="3"/>
      <c r="V840" s="3"/>
      <c r="W840" s="3"/>
      <c r="X840" s="3"/>
      <c r="Y840" s="3"/>
      <c r="Z840" s="3"/>
      <c r="AA840" s="3"/>
      <c r="AB840" s="3"/>
      <c r="AC840" s="3"/>
      <c r="AD840" s="3"/>
      <c r="AE840" s="3"/>
      <c r="AF840" s="3"/>
      <c r="AG840" s="3"/>
      <c r="AH840" s="3"/>
      <c r="AI840" s="3"/>
      <c r="AJ840" s="3"/>
    </row>
    <row r="841">
      <c r="A841" s="3"/>
      <c r="B841" s="3"/>
      <c r="C841" s="3"/>
      <c r="D841" s="3"/>
      <c r="E841" s="3"/>
      <c r="F841" s="3"/>
      <c r="G841" s="3"/>
      <c r="H841" s="3"/>
      <c r="I841" s="3"/>
      <c r="J841" s="3"/>
      <c r="K841" s="3"/>
      <c r="L841" s="3"/>
      <c r="M841" s="3"/>
      <c r="N841" s="3"/>
      <c r="O841" s="3"/>
      <c r="P841" s="3"/>
      <c r="Q841" s="249"/>
      <c r="R841" s="3"/>
      <c r="S841" s="3"/>
      <c r="T841" s="3"/>
      <c r="U841" s="3"/>
      <c r="V841" s="3"/>
      <c r="W841" s="3"/>
      <c r="X841" s="3"/>
      <c r="Y841" s="3"/>
      <c r="Z841" s="3"/>
      <c r="AA841" s="3"/>
      <c r="AB841" s="3"/>
      <c r="AC841" s="3"/>
      <c r="AD841" s="3"/>
      <c r="AE841" s="3"/>
      <c r="AF841" s="3"/>
      <c r="AG841" s="3"/>
      <c r="AH841" s="3"/>
      <c r="AI841" s="3"/>
      <c r="AJ841" s="3"/>
    </row>
    <row r="842">
      <c r="A842" s="3"/>
      <c r="B842" s="3"/>
      <c r="C842" s="3"/>
      <c r="D842" s="3"/>
      <c r="E842" s="3"/>
      <c r="F842" s="3"/>
      <c r="G842" s="3"/>
      <c r="H842" s="3"/>
      <c r="I842" s="3"/>
      <c r="J842" s="3"/>
      <c r="K842" s="3"/>
      <c r="L842" s="3"/>
      <c r="M842" s="3"/>
      <c r="N842" s="3"/>
      <c r="O842" s="3"/>
      <c r="P842" s="3"/>
      <c r="Q842" s="249"/>
      <c r="R842" s="3"/>
      <c r="S842" s="3"/>
      <c r="T842" s="3"/>
      <c r="U842" s="3"/>
      <c r="V842" s="3"/>
      <c r="W842" s="3"/>
      <c r="X842" s="3"/>
      <c r="Y842" s="3"/>
      <c r="Z842" s="3"/>
      <c r="AA842" s="3"/>
      <c r="AB842" s="3"/>
      <c r="AC842" s="3"/>
      <c r="AD842" s="3"/>
      <c r="AE842" s="3"/>
      <c r="AF842" s="3"/>
      <c r="AG842" s="3"/>
      <c r="AH842" s="3"/>
      <c r="AI842" s="3"/>
      <c r="AJ842" s="3"/>
    </row>
    <row r="843">
      <c r="A843" s="3"/>
      <c r="B843" s="3"/>
      <c r="C843" s="3"/>
      <c r="D843" s="3"/>
      <c r="E843" s="3"/>
      <c r="F843" s="3"/>
      <c r="G843" s="3"/>
      <c r="H843" s="3"/>
      <c r="I843" s="3"/>
      <c r="J843" s="3"/>
      <c r="K843" s="3"/>
      <c r="L843" s="3"/>
      <c r="M843" s="3"/>
      <c r="N843" s="3"/>
      <c r="O843" s="3"/>
      <c r="P843" s="3"/>
      <c r="Q843" s="249"/>
      <c r="R843" s="3"/>
      <c r="S843" s="3"/>
      <c r="T843" s="3"/>
      <c r="U843" s="3"/>
      <c r="V843" s="3"/>
      <c r="W843" s="3"/>
      <c r="X843" s="3"/>
      <c r="Y843" s="3"/>
      <c r="Z843" s="3"/>
      <c r="AA843" s="3"/>
      <c r="AB843" s="3"/>
      <c r="AC843" s="3"/>
      <c r="AD843" s="3"/>
      <c r="AE843" s="3"/>
      <c r="AF843" s="3"/>
      <c r="AG843" s="3"/>
      <c r="AH843" s="3"/>
      <c r="AI843" s="3"/>
      <c r="AJ843" s="3"/>
    </row>
    <row r="844">
      <c r="A844" s="3"/>
      <c r="B844" s="3"/>
      <c r="C844" s="3"/>
      <c r="D844" s="3"/>
      <c r="E844" s="3"/>
      <c r="F844" s="3"/>
      <c r="G844" s="3"/>
      <c r="H844" s="3"/>
      <c r="I844" s="3"/>
      <c r="J844" s="3"/>
      <c r="K844" s="3"/>
      <c r="L844" s="3"/>
      <c r="M844" s="3"/>
      <c r="N844" s="3"/>
      <c r="O844" s="3"/>
      <c r="P844" s="3"/>
      <c r="Q844" s="249"/>
      <c r="R844" s="3"/>
      <c r="S844" s="3"/>
      <c r="T844" s="3"/>
      <c r="U844" s="3"/>
      <c r="V844" s="3"/>
      <c r="W844" s="3"/>
      <c r="X844" s="3"/>
      <c r="Y844" s="3"/>
      <c r="Z844" s="3"/>
      <c r="AA844" s="3"/>
      <c r="AB844" s="3"/>
      <c r="AC844" s="3"/>
      <c r="AD844" s="3"/>
      <c r="AE844" s="3"/>
      <c r="AF844" s="3"/>
      <c r="AG844" s="3"/>
      <c r="AH844" s="3"/>
      <c r="AI844" s="3"/>
      <c r="AJ844" s="3"/>
    </row>
    <row r="845">
      <c r="A845" s="3"/>
      <c r="B845" s="3"/>
      <c r="C845" s="3"/>
      <c r="D845" s="3"/>
      <c r="E845" s="3"/>
      <c r="F845" s="3"/>
      <c r="G845" s="3"/>
      <c r="H845" s="3"/>
      <c r="I845" s="3"/>
      <c r="J845" s="3"/>
      <c r="K845" s="3"/>
      <c r="L845" s="3"/>
      <c r="M845" s="3"/>
      <c r="N845" s="3"/>
      <c r="O845" s="3"/>
      <c r="P845" s="3"/>
      <c r="Q845" s="249"/>
      <c r="R845" s="3"/>
      <c r="S845" s="3"/>
      <c r="T845" s="3"/>
      <c r="U845" s="3"/>
      <c r="V845" s="3"/>
      <c r="W845" s="3"/>
      <c r="X845" s="3"/>
      <c r="Y845" s="3"/>
      <c r="Z845" s="3"/>
      <c r="AA845" s="3"/>
      <c r="AB845" s="3"/>
      <c r="AC845" s="3"/>
      <c r="AD845" s="3"/>
      <c r="AE845" s="3"/>
      <c r="AF845" s="3"/>
      <c r="AG845" s="3"/>
      <c r="AH845" s="3"/>
      <c r="AI845" s="3"/>
      <c r="AJ845" s="3"/>
    </row>
    <row r="846">
      <c r="A846" s="3"/>
      <c r="B846" s="3"/>
      <c r="C846" s="3"/>
      <c r="D846" s="3"/>
      <c r="E846" s="3"/>
      <c r="F846" s="3"/>
      <c r="G846" s="3"/>
      <c r="H846" s="3"/>
      <c r="I846" s="3"/>
      <c r="J846" s="3"/>
      <c r="K846" s="3"/>
      <c r="L846" s="3"/>
      <c r="M846" s="3"/>
      <c r="N846" s="3"/>
      <c r="O846" s="3"/>
      <c r="P846" s="3"/>
      <c r="Q846" s="249"/>
      <c r="R846" s="3"/>
      <c r="S846" s="3"/>
      <c r="T846" s="3"/>
      <c r="U846" s="3"/>
      <c r="V846" s="3"/>
      <c r="W846" s="3"/>
      <c r="X846" s="3"/>
      <c r="Y846" s="3"/>
      <c r="Z846" s="3"/>
      <c r="AA846" s="3"/>
      <c r="AB846" s="3"/>
      <c r="AC846" s="3"/>
      <c r="AD846" s="3"/>
      <c r="AE846" s="3"/>
      <c r="AF846" s="3"/>
      <c r="AG846" s="3"/>
      <c r="AH846" s="3"/>
      <c r="AI846" s="3"/>
      <c r="AJ846" s="3"/>
    </row>
    <row r="847">
      <c r="A847" s="3"/>
      <c r="B847" s="3"/>
      <c r="C847" s="3"/>
      <c r="D847" s="3"/>
      <c r="E847" s="3"/>
      <c r="F847" s="3"/>
      <c r="G847" s="3"/>
      <c r="H847" s="3"/>
      <c r="I847" s="3"/>
      <c r="J847" s="3"/>
      <c r="K847" s="3"/>
      <c r="L847" s="3"/>
      <c r="M847" s="3"/>
      <c r="N847" s="3"/>
      <c r="O847" s="3"/>
      <c r="P847" s="3"/>
      <c r="Q847" s="249"/>
      <c r="R847" s="3"/>
      <c r="S847" s="3"/>
      <c r="T847" s="3"/>
      <c r="U847" s="3"/>
      <c r="V847" s="3"/>
      <c r="W847" s="3"/>
      <c r="X847" s="3"/>
      <c r="Y847" s="3"/>
      <c r="Z847" s="3"/>
      <c r="AA847" s="3"/>
      <c r="AB847" s="3"/>
      <c r="AC847" s="3"/>
      <c r="AD847" s="3"/>
      <c r="AE847" s="3"/>
      <c r="AF847" s="3"/>
      <c r="AG847" s="3"/>
      <c r="AH847" s="3"/>
      <c r="AI847" s="3"/>
      <c r="AJ847" s="3"/>
    </row>
    <row r="848">
      <c r="A848" s="3"/>
      <c r="B848" s="3"/>
      <c r="C848" s="3"/>
      <c r="D848" s="3"/>
      <c r="E848" s="3"/>
      <c r="F848" s="3"/>
      <c r="G848" s="3"/>
      <c r="H848" s="3"/>
      <c r="I848" s="3"/>
      <c r="J848" s="3"/>
      <c r="K848" s="3"/>
      <c r="L848" s="3"/>
      <c r="M848" s="3"/>
      <c r="N848" s="3"/>
      <c r="O848" s="3"/>
      <c r="P848" s="3"/>
      <c r="Q848" s="249"/>
      <c r="R848" s="3"/>
      <c r="S848" s="3"/>
      <c r="T848" s="3"/>
      <c r="U848" s="3"/>
      <c r="V848" s="3"/>
      <c r="W848" s="3"/>
      <c r="X848" s="3"/>
      <c r="Y848" s="3"/>
      <c r="Z848" s="3"/>
      <c r="AA848" s="3"/>
      <c r="AB848" s="3"/>
      <c r="AC848" s="3"/>
      <c r="AD848" s="3"/>
      <c r="AE848" s="3"/>
      <c r="AF848" s="3"/>
      <c r="AG848" s="3"/>
      <c r="AH848" s="3"/>
      <c r="AI848" s="3"/>
      <c r="AJ848" s="3"/>
    </row>
    <row r="849">
      <c r="A849" s="3"/>
      <c r="B849" s="3"/>
      <c r="C849" s="3"/>
      <c r="D849" s="3"/>
      <c r="E849" s="3"/>
      <c r="F849" s="3"/>
      <c r="G849" s="3"/>
      <c r="H849" s="3"/>
      <c r="I849" s="3"/>
      <c r="J849" s="3"/>
      <c r="K849" s="3"/>
      <c r="L849" s="3"/>
      <c r="M849" s="3"/>
      <c r="N849" s="3"/>
      <c r="O849" s="3"/>
      <c r="P849" s="3"/>
      <c r="Q849" s="249"/>
      <c r="R849" s="3"/>
      <c r="S849" s="3"/>
      <c r="T849" s="3"/>
      <c r="U849" s="3"/>
      <c r="V849" s="3"/>
      <c r="W849" s="3"/>
      <c r="X849" s="3"/>
      <c r="Y849" s="3"/>
      <c r="Z849" s="3"/>
      <c r="AA849" s="3"/>
      <c r="AB849" s="3"/>
      <c r="AC849" s="3"/>
      <c r="AD849" s="3"/>
      <c r="AE849" s="3"/>
      <c r="AF849" s="3"/>
      <c r="AG849" s="3"/>
      <c r="AH849" s="3"/>
      <c r="AI849" s="3"/>
      <c r="AJ849" s="3"/>
    </row>
    <row r="850">
      <c r="A850" s="3"/>
      <c r="B850" s="3"/>
      <c r="C850" s="3"/>
      <c r="D850" s="3"/>
      <c r="E850" s="3"/>
      <c r="F850" s="3"/>
      <c r="G850" s="3"/>
      <c r="H850" s="3"/>
      <c r="I850" s="3"/>
      <c r="J850" s="3"/>
      <c r="K850" s="3"/>
      <c r="L850" s="3"/>
      <c r="M850" s="3"/>
      <c r="N850" s="3"/>
      <c r="O850" s="3"/>
      <c r="P850" s="3"/>
      <c r="Q850" s="249"/>
      <c r="R850" s="3"/>
      <c r="S850" s="3"/>
      <c r="T850" s="3"/>
      <c r="U850" s="3"/>
      <c r="V850" s="3"/>
      <c r="W850" s="3"/>
      <c r="X850" s="3"/>
      <c r="Y850" s="3"/>
      <c r="Z850" s="3"/>
      <c r="AA850" s="3"/>
      <c r="AB850" s="3"/>
      <c r="AC850" s="3"/>
      <c r="AD850" s="3"/>
      <c r="AE850" s="3"/>
      <c r="AF850" s="3"/>
      <c r="AG850" s="3"/>
      <c r="AH850" s="3"/>
      <c r="AI850" s="3"/>
      <c r="AJ850" s="3"/>
    </row>
    <row r="851">
      <c r="A851" s="3"/>
      <c r="B851" s="3"/>
      <c r="C851" s="3"/>
      <c r="D851" s="3"/>
      <c r="E851" s="3"/>
      <c r="F851" s="3"/>
      <c r="G851" s="3"/>
      <c r="H851" s="3"/>
      <c r="I851" s="3"/>
      <c r="J851" s="3"/>
      <c r="K851" s="3"/>
      <c r="L851" s="3"/>
      <c r="M851" s="3"/>
      <c r="N851" s="3"/>
      <c r="O851" s="3"/>
      <c r="P851" s="3"/>
      <c r="Q851" s="249"/>
      <c r="R851" s="3"/>
      <c r="S851" s="3"/>
      <c r="T851" s="3"/>
      <c r="U851" s="3"/>
      <c r="V851" s="3"/>
      <c r="W851" s="3"/>
      <c r="X851" s="3"/>
      <c r="Y851" s="3"/>
      <c r="Z851" s="3"/>
      <c r="AA851" s="3"/>
      <c r="AB851" s="3"/>
      <c r="AC851" s="3"/>
      <c r="AD851" s="3"/>
      <c r="AE851" s="3"/>
      <c r="AF851" s="3"/>
      <c r="AG851" s="3"/>
      <c r="AH851" s="3"/>
      <c r="AI851" s="3"/>
      <c r="AJ851" s="3"/>
    </row>
    <row r="852">
      <c r="A852" s="3"/>
      <c r="B852" s="3"/>
      <c r="C852" s="3"/>
      <c r="D852" s="3"/>
      <c r="E852" s="3"/>
      <c r="F852" s="3"/>
      <c r="G852" s="3"/>
      <c r="H852" s="3"/>
      <c r="I852" s="3"/>
      <c r="J852" s="3"/>
      <c r="K852" s="3"/>
      <c r="L852" s="3"/>
      <c r="M852" s="3"/>
      <c r="N852" s="3"/>
      <c r="O852" s="3"/>
      <c r="P852" s="3"/>
      <c r="Q852" s="249"/>
      <c r="R852" s="3"/>
      <c r="S852" s="3"/>
      <c r="T852" s="3"/>
      <c r="U852" s="3"/>
      <c r="V852" s="3"/>
      <c r="W852" s="3"/>
      <c r="X852" s="3"/>
      <c r="Y852" s="3"/>
      <c r="Z852" s="3"/>
      <c r="AA852" s="3"/>
      <c r="AB852" s="3"/>
      <c r="AC852" s="3"/>
      <c r="AD852" s="3"/>
      <c r="AE852" s="3"/>
      <c r="AF852" s="3"/>
      <c r="AG852" s="3"/>
      <c r="AH852" s="3"/>
      <c r="AI852" s="3"/>
      <c r="AJ852" s="3"/>
    </row>
    <row r="853">
      <c r="A853" s="3"/>
      <c r="B853" s="3"/>
      <c r="C853" s="3"/>
      <c r="D853" s="3"/>
      <c r="E853" s="3"/>
      <c r="F853" s="3"/>
      <c r="G853" s="3"/>
      <c r="H853" s="3"/>
      <c r="I853" s="3"/>
      <c r="J853" s="3"/>
      <c r="K853" s="3"/>
      <c r="L853" s="3"/>
      <c r="M853" s="3"/>
      <c r="N853" s="3"/>
      <c r="O853" s="3"/>
      <c r="P853" s="3"/>
      <c r="Q853" s="249"/>
      <c r="R853" s="3"/>
      <c r="S853" s="3"/>
      <c r="T853" s="3"/>
      <c r="U853" s="3"/>
      <c r="V853" s="3"/>
      <c r="W853" s="3"/>
      <c r="X853" s="3"/>
      <c r="Y853" s="3"/>
      <c r="Z853" s="3"/>
      <c r="AA853" s="3"/>
      <c r="AB853" s="3"/>
      <c r="AC853" s="3"/>
      <c r="AD853" s="3"/>
      <c r="AE853" s="3"/>
      <c r="AF853" s="3"/>
      <c r="AG853" s="3"/>
      <c r="AH853" s="3"/>
      <c r="AI853" s="3"/>
      <c r="AJ853" s="3"/>
    </row>
    <row r="854">
      <c r="A854" s="3"/>
      <c r="B854" s="3"/>
      <c r="C854" s="3"/>
      <c r="D854" s="3"/>
      <c r="E854" s="3"/>
      <c r="F854" s="3"/>
      <c r="G854" s="3"/>
      <c r="H854" s="3"/>
      <c r="I854" s="3"/>
      <c r="J854" s="3"/>
      <c r="K854" s="3"/>
      <c r="L854" s="3"/>
      <c r="M854" s="3"/>
      <c r="N854" s="3"/>
      <c r="O854" s="3"/>
      <c r="P854" s="3"/>
      <c r="Q854" s="249"/>
      <c r="R854" s="3"/>
      <c r="S854" s="3"/>
      <c r="T854" s="3"/>
      <c r="U854" s="3"/>
      <c r="V854" s="3"/>
      <c r="W854" s="3"/>
      <c r="X854" s="3"/>
      <c r="Y854" s="3"/>
      <c r="Z854" s="3"/>
      <c r="AA854" s="3"/>
      <c r="AB854" s="3"/>
      <c r="AC854" s="3"/>
      <c r="AD854" s="3"/>
      <c r="AE854" s="3"/>
      <c r="AF854" s="3"/>
      <c r="AG854" s="3"/>
      <c r="AH854" s="3"/>
      <c r="AI854" s="3"/>
      <c r="AJ854" s="3"/>
    </row>
    <row r="855">
      <c r="A855" s="3"/>
      <c r="B855" s="3"/>
      <c r="C855" s="3"/>
      <c r="D855" s="3"/>
      <c r="E855" s="3"/>
      <c r="F855" s="3"/>
      <c r="G855" s="3"/>
      <c r="H855" s="3"/>
      <c r="I855" s="3"/>
      <c r="J855" s="3"/>
      <c r="K855" s="3"/>
      <c r="L855" s="3"/>
      <c r="M855" s="3"/>
      <c r="N855" s="3"/>
      <c r="O855" s="3"/>
      <c r="P855" s="3"/>
      <c r="Q855" s="249"/>
      <c r="R855" s="3"/>
      <c r="S855" s="3"/>
      <c r="T855" s="3"/>
      <c r="U855" s="3"/>
      <c r="V855" s="3"/>
      <c r="W855" s="3"/>
      <c r="X855" s="3"/>
      <c r="Y855" s="3"/>
      <c r="Z855" s="3"/>
      <c r="AA855" s="3"/>
      <c r="AB855" s="3"/>
      <c r="AC855" s="3"/>
      <c r="AD855" s="3"/>
      <c r="AE855" s="3"/>
      <c r="AF855" s="3"/>
      <c r="AG855" s="3"/>
      <c r="AH855" s="3"/>
      <c r="AI855" s="3"/>
      <c r="AJ855" s="3"/>
    </row>
    <row r="856">
      <c r="A856" s="3"/>
      <c r="B856" s="3"/>
      <c r="C856" s="3"/>
      <c r="D856" s="3"/>
      <c r="E856" s="3"/>
      <c r="F856" s="3"/>
      <c r="G856" s="3"/>
      <c r="H856" s="3"/>
      <c r="I856" s="3"/>
      <c r="J856" s="3"/>
      <c r="K856" s="3"/>
      <c r="L856" s="3"/>
      <c r="M856" s="3"/>
      <c r="N856" s="3"/>
      <c r="O856" s="3"/>
      <c r="P856" s="3"/>
      <c r="Q856" s="249"/>
      <c r="R856" s="3"/>
      <c r="S856" s="3"/>
      <c r="T856" s="3"/>
      <c r="U856" s="3"/>
      <c r="V856" s="3"/>
      <c r="W856" s="3"/>
      <c r="X856" s="3"/>
      <c r="Y856" s="3"/>
      <c r="Z856" s="3"/>
      <c r="AA856" s="3"/>
      <c r="AB856" s="3"/>
      <c r="AC856" s="3"/>
      <c r="AD856" s="3"/>
      <c r="AE856" s="3"/>
      <c r="AF856" s="3"/>
      <c r="AG856" s="3"/>
      <c r="AH856" s="3"/>
      <c r="AI856" s="3"/>
      <c r="AJ856" s="3"/>
    </row>
    <row r="857">
      <c r="A857" s="3"/>
      <c r="B857" s="3"/>
      <c r="C857" s="3"/>
      <c r="D857" s="3"/>
      <c r="E857" s="3"/>
      <c r="F857" s="3"/>
      <c r="G857" s="3"/>
      <c r="H857" s="3"/>
      <c r="I857" s="3"/>
      <c r="J857" s="3"/>
      <c r="K857" s="3"/>
      <c r="L857" s="3"/>
      <c r="M857" s="3"/>
      <c r="N857" s="3"/>
      <c r="O857" s="3"/>
      <c r="P857" s="3"/>
      <c r="Q857" s="249"/>
      <c r="R857" s="3"/>
      <c r="S857" s="3"/>
      <c r="T857" s="3"/>
      <c r="U857" s="3"/>
      <c r="V857" s="3"/>
      <c r="W857" s="3"/>
      <c r="X857" s="3"/>
      <c r="Y857" s="3"/>
      <c r="Z857" s="3"/>
      <c r="AA857" s="3"/>
      <c r="AB857" s="3"/>
      <c r="AC857" s="3"/>
      <c r="AD857" s="3"/>
      <c r="AE857" s="3"/>
      <c r="AF857" s="3"/>
      <c r="AG857" s="3"/>
      <c r="AH857" s="3"/>
      <c r="AI857" s="3"/>
      <c r="AJ857" s="3"/>
    </row>
    <row r="858">
      <c r="A858" s="3"/>
      <c r="B858" s="3"/>
      <c r="C858" s="3"/>
      <c r="D858" s="3"/>
      <c r="E858" s="3"/>
      <c r="F858" s="3"/>
      <c r="G858" s="3"/>
      <c r="H858" s="3"/>
      <c r="I858" s="3"/>
      <c r="J858" s="3"/>
      <c r="K858" s="3"/>
      <c r="L858" s="3"/>
      <c r="M858" s="3"/>
      <c r="N858" s="3"/>
      <c r="O858" s="3"/>
      <c r="P858" s="3"/>
      <c r="Q858" s="249"/>
      <c r="R858" s="3"/>
      <c r="S858" s="3"/>
      <c r="T858" s="3"/>
      <c r="U858" s="3"/>
      <c r="V858" s="3"/>
      <c r="W858" s="3"/>
      <c r="X858" s="3"/>
      <c r="Y858" s="3"/>
      <c r="Z858" s="3"/>
      <c r="AA858" s="3"/>
      <c r="AB858" s="3"/>
      <c r="AC858" s="3"/>
      <c r="AD858" s="3"/>
      <c r="AE858" s="3"/>
      <c r="AF858" s="3"/>
      <c r="AG858" s="3"/>
      <c r="AH858" s="3"/>
      <c r="AI858" s="3"/>
      <c r="AJ858" s="3"/>
    </row>
    <row r="859">
      <c r="A859" s="3"/>
      <c r="B859" s="3"/>
      <c r="C859" s="3"/>
      <c r="D859" s="3"/>
      <c r="E859" s="3"/>
      <c r="F859" s="3"/>
      <c r="G859" s="3"/>
      <c r="H859" s="3"/>
      <c r="I859" s="3"/>
      <c r="J859" s="3"/>
      <c r="K859" s="3"/>
      <c r="L859" s="3"/>
      <c r="M859" s="3"/>
      <c r="N859" s="3"/>
      <c r="O859" s="3"/>
      <c r="P859" s="3"/>
      <c r="Q859" s="249"/>
      <c r="R859" s="3"/>
      <c r="S859" s="3"/>
      <c r="T859" s="3"/>
      <c r="U859" s="3"/>
      <c r="V859" s="3"/>
      <c r="W859" s="3"/>
      <c r="X859" s="3"/>
      <c r="Y859" s="3"/>
      <c r="Z859" s="3"/>
      <c r="AA859" s="3"/>
      <c r="AB859" s="3"/>
      <c r="AC859" s="3"/>
      <c r="AD859" s="3"/>
      <c r="AE859" s="3"/>
      <c r="AF859" s="3"/>
      <c r="AG859" s="3"/>
      <c r="AH859" s="3"/>
      <c r="AI859" s="3"/>
      <c r="AJ859" s="3"/>
    </row>
    <row r="860">
      <c r="A860" s="3"/>
      <c r="B860" s="3"/>
      <c r="C860" s="3"/>
      <c r="D860" s="3"/>
      <c r="E860" s="3"/>
      <c r="F860" s="3"/>
      <c r="G860" s="3"/>
      <c r="H860" s="3"/>
      <c r="I860" s="3"/>
      <c r="J860" s="3"/>
      <c r="K860" s="3"/>
      <c r="L860" s="3"/>
      <c r="M860" s="3"/>
      <c r="N860" s="3"/>
      <c r="O860" s="3"/>
      <c r="P860" s="3"/>
      <c r="Q860" s="249"/>
      <c r="R860" s="3"/>
      <c r="S860" s="3"/>
      <c r="T860" s="3"/>
      <c r="U860" s="3"/>
      <c r="V860" s="3"/>
      <c r="W860" s="3"/>
      <c r="X860" s="3"/>
      <c r="Y860" s="3"/>
      <c r="Z860" s="3"/>
      <c r="AA860" s="3"/>
      <c r="AB860" s="3"/>
      <c r="AC860" s="3"/>
      <c r="AD860" s="3"/>
      <c r="AE860" s="3"/>
      <c r="AF860" s="3"/>
      <c r="AG860" s="3"/>
      <c r="AH860" s="3"/>
      <c r="AI860" s="3"/>
      <c r="AJ860" s="3"/>
    </row>
    <row r="861">
      <c r="A861" s="3"/>
      <c r="B861" s="3"/>
      <c r="C861" s="3"/>
      <c r="D861" s="3"/>
      <c r="E861" s="3"/>
      <c r="F861" s="3"/>
      <c r="G861" s="3"/>
      <c r="H861" s="3"/>
      <c r="I861" s="3"/>
      <c r="J861" s="3"/>
      <c r="K861" s="3"/>
      <c r="L861" s="3"/>
      <c r="M861" s="3"/>
      <c r="N861" s="3"/>
      <c r="O861" s="3"/>
      <c r="P861" s="3"/>
      <c r="Q861" s="249"/>
      <c r="R861" s="3"/>
      <c r="S861" s="3"/>
      <c r="T861" s="3"/>
      <c r="U861" s="3"/>
      <c r="V861" s="3"/>
      <c r="W861" s="3"/>
      <c r="X861" s="3"/>
      <c r="Y861" s="3"/>
      <c r="Z861" s="3"/>
      <c r="AA861" s="3"/>
      <c r="AB861" s="3"/>
      <c r="AC861" s="3"/>
      <c r="AD861" s="3"/>
      <c r="AE861" s="3"/>
      <c r="AF861" s="3"/>
      <c r="AG861" s="3"/>
      <c r="AH861" s="3"/>
      <c r="AI861" s="3"/>
      <c r="AJ861" s="3"/>
    </row>
    <row r="862">
      <c r="A862" s="3"/>
      <c r="B862" s="3"/>
      <c r="C862" s="3"/>
      <c r="D862" s="3"/>
      <c r="E862" s="3"/>
      <c r="F862" s="3"/>
      <c r="G862" s="3"/>
      <c r="H862" s="3"/>
      <c r="I862" s="3"/>
      <c r="J862" s="3"/>
      <c r="K862" s="3"/>
      <c r="L862" s="3"/>
      <c r="M862" s="3"/>
      <c r="N862" s="3"/>
      <c r="O862" s="3"/>
      <c r="P862" s="3"/>
      <c r="Q862" s="249"/>
      <c r="R862" s="3"/>
      <c r="S862" s="3"/>
      <c r="T862" s="3"/>
      <c r="U862" s="3"/>
      <c r="V862" s="3"/>
      <c r="W862" s="3"/>
      <c r="X862" s="3"/>
      <c r="Y862" s="3"/>
      <c r="Z862" s="3"/>
      <c r="AA862" s="3"/>
      <c r="AB862" s="3"/>
      <c r="AC862" s="3"/>
      <c r="AD862" s="3"/>
      <c r="AE862" s="3"/>
      <c r="AF862" s="3"/>
      <c r="AG862" s="3"/>
      <c r="AH862" s="3"/>
      <c r="AI862" s="3"/>
      <c r="AJ862" s="3"/>
    </row>
    <row r="863">
      <c r="A863" s="3"/>
      <c r="B863" s="3"/>
      <c r="C863" s="3"/>
      <c r="D863" s="3"/>
      <c r="E863" s="3"/>
      <c r="F863" s="3"/>
      <c r="G863" s="3"/>
      <c r="H863" s="3"/>
      <c r="I863" s="3"/>
      <c r="J863" s="3"/>
      <c r="K863" s="3"/>
      <c r="L863" s="3"/>
      <c r="M863" s="3"/>
      <c r="N863" s="3"/>
      <c r="O863" s="3"/>
      <c r="P863" s="3"/>
      <c r="Q863" s="249"/>
      <c r="R863" s="3"/>
      <c r="S863" s="3"/>
      <c r="T863" s="3"/>
      <c r="U863" s="3"/>
      <c r="V863" s="3"/>
      <c r="W863" s="3"/>
      <c r="X863" s="3"/>
      <c r="Y863" s="3"/>
      <c r="Z863" s="3"/>
      <c r="AA863" s="3"/>
      <c r="AB863" s="3"/>
      <c r="AC863" s="3"/>
      <c r="AD863" s="3"/>
      <c r="AE863" s="3"/>
      <c r="AF863" s="3"/>
      <c r="AG863" s="3"/>
      <c r="AH863" s="3"/>
      <c r="AI863" s="3"/>
      <c r="AJ863" s="3"/>
    </row>
    <row r="864">
      <c r="A864" s="3"/>
      <c r="B864" s="3"/>
      <c r="C864" s="3"/>
      <c r="D864" s="3"/>
      <c r="E864" s="3"/>
      <c r="F864" s="3"/>
      <c r="G864" s="3"/>
      <c r="H864" s="3"/>
      <c r="I864" s="3"/>
      <c r="J864" s="3"/>
      <c r="K864" s="3"/>
      <c r="L864" s="3"/>
      <c r="M864" s="3"/>
      <c r="N864" s="3"/>
      <c r="O864" s="3"/>
      <c r="P864" s="3"/>
      <c r="Q864" s="249"/>
      <c r="R864" s="3"/>
      <c r="S864" s="3"/>
      <c r="T864" s="3"/>
      <c r="U864" s="3"/>
      <c r="V864" s="3"/>
      <c r="W864" s="3"/>
      <c r="X864" s="3"/>
      <c r="Y864" s="3"/>
      <c r="Z864" s="3"/>
      <c r="AA864" s="3"/>
      <c r="AB864" s="3"/>
      <c r="AC864" s="3"/>
      <c r="AD864" s="3"/>
      <c r="AE864" s="3"/>
      <c r="AF864" s="3"/>
      <c r="AG864" s="3"/>
      <c r="AH864" s="3"/>
      <c r="AI864" s="3"/>
      <c r="AJ864" s="3"/>
    </row>
    <row r="865">
      <c r="A865" s="3"/>
      <c r="B865" s="3"/>
      <c r="C865" s="3"/>
      <c r="D865" s="3"/>
      <c r="E865" s="3"/>
      <c r="F865" s="3"/>
      <c r="G865" s="3"/>
      <c r="H865" s="3"/>
      <c r="I865" s="3"/>
      <c r="J865" s="3"/>
      <c r="K865" s="3"/>
      <c r="L865" s="3"/>
      <c r="M865" s="3"/>
      <c r="N865" s="3"/>
      <c r="O865" s="3"/>
      <c r="P865" s="3"/>
      <c r="Q865" s="249"/>
      <c r="R865" s="3"/>
      <c r="S865" s="3"/>
      <c r="T865" s="3"/>
      <c r="U865" s="3"/>
      <c r="V865" s="3"/>
      <c r="W865" s="3"/>
      <c r="X865" s="3"/>
      <c r="Y865" s="3"/>
      <c r="Z865" s="3"/>
      <c r="AA865" s="3"/>
      <c r="AB865" s="3"/>
      <c r="AC865" s="3"/>
      <c r="AD865" s="3"/>
      <c r="AE865" s="3"/>
      <c r="AF865" s="3"/>
      <c r="AG865" s="3"/>
      <c r="AH865" s="3"/>
      <c r="AI865" s="3"/>
      <c r="AJ865" s="3"/>
    </row>
    <row r="866">
      <c r="A866" s="3"/>
      <c r="B866" s="3"/>
      <c r="C866" s="3"/>
      <c r="D866" s="3"/>
      <c r="E866" s="3"/>
      <c r="F866" s="3"/>
      <c r="G866" s="3"/>
      <c r="H866" s="3"/>
      <c r="I866" s="3"/>
      <c r="J866" s="3"/>
      <c r="K866" s="3"/>
      <c r="L866" s="3"/>
      <c r="M866" s="3"/>
      <c r="N866" s="3"/>
      <c r="O866" s="3"/>
      <c r="P866" s="3"/>
      <c r="Q866" s="249"/>
      <c r="R866" s="3"/>
      <c r="S866" s="3"/>
      <c r="T866" s="3"/>
      <c r="U866" s="3"/>
      <c r="V866" s="3"/>
      <c r="W866" s="3"/>
      <c r="X866" s="3"/>
      <c r="Y866" s="3"/>
      <c r="Z866" s="3"/>
      <c r="AA866" s="3"/>
      <c r="AB866" s="3"/>
      <c r="AC866" s="3"/>
      <c r="AD866" s="3"/>
      <c r="AE866" s="3"/>
      <c r="AF866" s="3"/>
      <c r="AG866" s="3"/>
      <c r="AH866" s="3"/>
      <c r="AI866" s="3"/>
      <c r="AJ866" s="3"/>
    </row>
    <row r="867">
      <c r="A867" s="3"/>
      <c r="B867" s="3"/>
      <c r="C867" s="3"/>
      <c r="D867" s="3"/>
      <c r="E867" s="3"/>
      <c r="F867" s="3"/>
      <c r="G867" s="3"/>
      <c r="H867" s="3"/>
      <c r="I867" s="3"/>
      <c r="J867" s="3"/>
      <c r="K867" s="3"/>
      <c r="L867" s="3"/>
      <c r="M867" s="3"/>
      <c r="N867" s="3"/>
      <c r="O867" s="3"/>
      <c r="P867" s="3"/>
      <c r="Q867" s="249"/>
      <c r="R867" s="3"/>
      <c r="S867" s="3"/>
      <c r="T867" s="3"/>
      <c r="U867" s="3"/>
      <c r="V867" s="3"/>
      <c r="W867" s="3"/>
      <c r="X867" s="3"/>
      <c r="Y867" s="3"/>
      <c r="Z867" s="3"/>
      <c r="AA867" s="3"/>
      <c r="AB867" s="3"/>
      <c r="AC867" s="3"/>
      <c r="AD867" s="3"/>
      <c r="AE867" s="3"/>
      <c r="AF867" s="3"/>
      <c r="AG867" s="3"/>
      <c r="AH867" s="3"/>
      <c r="AI867" s="3"/>
      <c r="AJ867" s="3"/>
    </row>
    <row r="868">
      <c r="A868" s="3"/>
      <c r="B868" s="3"/>
      <c r="C868" s="3"/>
      <c r="D868" s="3"/>
      <c r="E868" s="3"/>
      <c r="F868" s="3"/>
      <c r="G868" s="3"/>
      <c r="H868" s="3"/>
      <c r="I868" s="3"/>
      <c r="J868" s="3"/>
      <c r="K868" s="3"/>
      <c r="L868" s="3"/>
      <c r="M868" s="3"/>
      <c r="N868" s="3"/>
      <c r="O868" s="3"/>
      <c r="P868" s="3"/>
      <c r="Q868" s="249"/>
      <c r="R868" s="3"/>
      <c r="S868" s="3"/>
      <c r="T868" s="3"/>
      <c r="U868" s="3"/>
      <c r="V868" s="3"/>
      <c r="W868" s="3"/>
      <c r="X868" s="3"/>
      <c r="Y868" s="3"/>
      <c r="Z868" s="3"/>
      <c r="AA868" s="3"/>
      <c r="AB868" s="3"/>
      <c r="AC868" s="3"/>
      <c r="AD868" s="3"/>
      <c r="AE868" s="3"/>
      <c r="AF868" s="3"/>
      <c r="AG868" s="3"/>
      <c r="AH868" s="3"/>
      <c r="AI868" s="3"/>
      <c r="AJ868" s="3"/>
    </row>
    <row r="869">
      <c r="A869" s="3"/>
      <c r="B869" s="3"/>
      <c r="C869" s="3"/>
      <c r="D869" s="3"/>
      <c r="E869" s="3"/>
      <c r="F869" s="3"/>
      <c r="G869" s="3"/>
      <c r="H869" s="3"/>
      <c r="I869" s="3"/>
      <c r="J869" s="3"/>
      <c r="K869" s="3"/>
      <c r="L869" s="3"/>
      <c r="M869" s="3"/>
      <c r="N869" s="3"/>
      <c r="O869" s="3"/>
      <c r="P869" s="3"/>
      <c r="Q869" s="249"/>
      <c r="R869" s="3"/>
      <c r="S869" s="3"/>
      <c r="T869" s="3"/>
      <c r="U869" s="3"/>
      <c r="V869" s="3"/>
      <c r="W869" s="3"/>
      <c r="X869" s="3"/>
      <c r="Y869" s="3"/>
      <c r="Z869" s="3"/>
      <c r="AA869" s="3"/>
      <c r="AB869" s="3"/>
      <c r="AC869" s="3"/>
      <c r="AD869" s="3"/>
      <c r="AE869" s="3"/>
      <c r="AF869" s="3"/>
      <c r="AG869" s="3"/>
      <c r="AH869" s="3"/>
      <c r="AI869" s="3"/>
      <c r="AJ869" s="3"/>
    </row>
    <row r="870">
      <c r="A870" s="3"/>
      <c r="B870" s="3"/>
      <c r="C870" s="3"/>
      <c r="D870" s="3"/>
      <c r="E870" s="3"/>
      <c r="F870" s="3"/>
      <c r="G870" s="3"/>
      <c r="H870" s="3"/>
      <c r="I870" s="3"/>
      <c r="J870" s="3"/>
      <c r="K870" s="3"/>
      <c r="L870" s="3"/>
      <c r="M870" s="3"/>
      <c r="N870" s="3"/>
      <c r="O870" s="3"/>
      <c r="P870" s="3"/>
      <c r="Q870" s="249"/>
      <c r="R870" s="3"/>
      <c r="S870" s="3"/>
      <c r="T870" s="3"/>
      <c r="U870" s="3"/>
      <c r="V870" s="3"/>
      <c r="W870" s="3"/>
      <c r="X870" s="3"/>
      <c r="Y870" s="3"/>
      <c r="Z870" s="3"/>
      <c r="AA870" s="3"/>
      <c r="AB870" s="3"/>
      <c r="AC870" s="3"/>
      <c r="AD870" s="3"/>
      <c r="AE870" s="3"/>
      <c r="AF870" s="3"/>
      <c r="AG870" s="3"/>
      <c r="AH870" s="3"/>
      <c r="AI870" s="3"/>
      <c r="AJ870" s="3"/>
    </row>
    <row r="871">
      <c r="A871" s="3"/>
      <c r="B871" s="3"/>
      <c r="C871" s="3"/>
      <c r="D871" s="3"/>
      <c r="E871" s="3"/>
      <c r="F871" s="3"/>
      <c r="G871" s="3"/>
      <c r="H871" s="3"/>
      <c r="I871" s="3"/>
      <c r="J871" s="3"/>
      <c r="K871" s="3"/>
      <c r="L871" s="3"/>
      <c r="M871" s="3"/>
      <c r="N871" s="3"/>
      <c r="O871" s="3"/>
      <c r="P871" s="3"/>
      <c r="Q871" s="249"/>
      <c r="R871" s="3"/>
      <c r="S871" s="3"/>
      <c r="T871" s="3"/>
      <c r="U871" s="3"/>
      <c r="V871" s="3"/>
      <c r="W871" s="3"/>
      <c r="X871" s="3"/>
      <c r="Y871" s="3"/>
      <c r="Z871" s="3"/>
      <c r="AA871" s="3"/>
      <c r="AB871" s="3"/>
      <c r="AC871" s="3"/>
      <c r="AD871" s="3"/>
      <c r="AE871" s="3"/>
      <c r="AF871" s="3"/>
      <c r="AG871" s="3"/>
      <c r="AH871" s="3"/>
      <c r="AI871" s="3"/>
      <c r="AJ871" s="3"/>
    </row>
    <row r="872">
      <c r="A872" s="3"/>
      <c r="B872" s="3"/>
      <c r="C872" s="3"/>
      <c r="D872" s="3"/>
      <c r="E872" s="3"/>
      <c r="F872" s="3"/>
      <c r="G872" s="3"/>
      <c r="H872" s="3"/>
      <c r="I872" s="3"/>
      <c r="J872" s="3"/>
      <c r="K872" s="3"/>
      <c r="L872" s="3"/>
      <c r="M872" s="3"/>
      <c r="N872" s="3"/>
      <c r="O872" s="3"/>
      <c r="P872" s="3"/>
      <c r="Q872" s="249"/>
      <c r="R872" s="3"/>
      <c r="S872" s="3"/>
      <c r="T872" s="3"/>
      <c r="U872" s="3"/>
      <c r="V872" s="3"/>
      <c r="W872" s="3"/>
      <c r="X872" s="3"/>
      <c r="Y872" s="3"/>
      <c r="Z872" s="3"/>
      <c r="AA872" s="3"/>
      <c r="AB872" s="3"/>
      <c r="AC872" s="3"/>
      <c r="AD872" s="3"/>
      <c r="AE872" s="3"/>
      <c r="AF872" s="3"/>
      <c r="AG872" s="3"/>
      <c r="AH872" s="3"/>
      <c r="AI872" s="3"/>
      <c r="AJ872" s="3"/>
    </row>
    <row r="873">
      <c r="A873" s="3"/>
      <c r="B873" s="3"/>
      <c r="C873" s="3"/>
      <c r="D873" s="3"/>
      <c r="E873" s="3"/>
      <c r="F873" s="3"/>
      <c r="G873" s="3"/>
      <c r="H873" s="3"/>
      <c r="I873" s="3"/>
      <c r="J873" s="3"/>
      <c r="K873" s="3"/>
      <c r="L873" s="3"/>
      <c r="M873" s="3"/>
      <c r="N873" s="3"/>
      <c r="O873" s="3"/>
      <c r="P873" s="3"/>
      <c r="Q873" s="249"/>
      <c r="R873" s="3"/>
      <c r="S873" s="3"/>
      <c r="T873" s="3"/>
      <c r="U873" s="3"/>
      <c r="V873" s="3"/>
      <c r="W873" s="3"/>
      <c r="X873" s="3"/>
      <c r="Y873" s="3"/>
      <c r="Z873" s="3"/>
      <c r="AA873" s="3"/>
      <c r="AB873" s="3"/>
      <c r="AC873" s="3"/>
      <c r="AD873" s="3"/>
      <c r="AE873" s="3"/>
      <c r="AF873" s="3"/>
      <c r="AG873" s="3"/>
      <c r="AH873" s="3"/>
      <c r="AI873" s="3"/>
      <c r="AJ873" s="3"/>
    </row>
    <row r="874">
      <c r="A874" s="3"/>
      <c r="B874" s="3"/>
      <c r="C874" s="3"/>
      <c r="D874" s="3"/>
      <c r="E874" s="3"/>
      <c r="F874" s="3"/>
      <c r="G874" s="3"/>
      <c r="H874" s="3"/>
      <c r="I874" s="3"/>
      <c r="J874" s="3"/>
      <c r="K874" s="3"/>
      <c r="L874" s="3"/>
      <c r="M874" s="3"/>
      <c r="N874" s="3"/>
      <c r="O874" s="3"/>
      <c r="P874" s="3"/>
      <c r="Q874" s="249"/>
      <c r="R874" s="3"/>
      <c r="S874" s="3"/>
      <c r="T874" s="3"/>
      <c r="U874" s="3"/>
      <c r="V874" s="3"/>
      <c r="W874" s="3"/>
      <c r="X874" s="3"/>
      <c r="Y874" s="3"/>
      <c r="Z874" s="3"/>
      <c r="AA874" s="3"/>
      <c r="AB874" s="3"/>
      <c r="AC874" s="3"/>
      <c r="AD874" s="3"/>
      <c r="AE874" s="3"/>
      <c r="AF874" s="3"/>
      <c r="AG874" s="3"/>
      <c r="AH874" s="3"/>
      <c r="AI874" s="3"/>
      <c r="AJ874" s="3"/>
    </row>
    <row r="875">
      <c r="A875" s="3"/>
      <c r="B875" s="3"/>
      <c r="C875" s="3"/>
      <c r="D875" s="3"/>
      <c r="E875" s="3"/>
      <c r="F875" s="3"/>
      <c r="G875" s="3"/>
      <c r="H875" s="3"/>
      <c r="I875" s="3"/>
      <c r="J875" s="3"/>
      <c r="K875" s="3"/>
      <c r="L875" s="3"/>
      <c r="M875" s="3"/>
      <c r="N875" s="3"/>
      <c r="O875" s="3"/>
      <c r="P875" s="3"/>
      <c r="Q875" s="249"/>
      <c r="R875" s="3"/>
      <c r="S875" s="3"/>
      <c r="T875" s="3"/>
      <c r="U875" s="3"/>
      <c r="V875" s="3"/>
      <c r="W875" s="3"/>
      <c r="X875" s="3"/>
      <c r="Y875" s="3"/>
      <c r="Z875" s="3"/>
      <c r="AA875" s="3"/>
      <c r="AB875" s="3"/>
      <c r="AC875" s="3"/>
      <c r="AD875" s="3"/>
      <c r="AE875" s="3"/>
      <c r="AF875" s="3"/>
      <c r="AG875" s="3"/>
      <c r="AH875" s="3"/>
      <c r="AI875" s="3"/>
      <c r="AJ875" s="3"/>
    </row>
    <row r="876">
      <c r="A876" s="3"/>
      <c r="B876" s="3"/>
      <c r="C876" s="3"/>
      <c r="D876" s="3"/>
      <c r="E876" s="3"/>
      <c r="F876" s="3"/>
      <c r="G876" s="3"/>
      <c r="H876" s="3"/>
      <c r="I876" s="3"/>
      <c r="J876" s="3"/>
      <c r="K876" s="3"/>
      <c r="L876" s="3"/>
      <c r="M876" s="3"/>
      <c r="N876" s="3"/>
      <c r="O876" s="3"/>
      <c r="P876" s="3"/>
      <c r="Q876" s="249"/>
      <c r="R876" s="3"/>
      <c r="S876" s="3"/>
      <c r="T876" s="3"/>
      <c r="U876" s="3"/>
      <c r="V876" s="3"/>
      <c r="W876" s="3"/>
      <c r="X876" s="3"/>
      <c r="Y876" s="3"/>
      <c r="Z876" s="3"/>
      <c r="AA876" s="3"/>
      <c r="AB876" s="3"/>
      <c r="AC876" s="3"/>
      <c r="AD876" s="3"/>
      <c r="AE876" s="3"/>
      <c r="AF876" s="3"/>
      <c r="AG876" s="3"/>
      <c r="AH876" s="3"/>
      <c r="AI876" s="3"/>
      <c r="AJ876" s="3"/>
    </row>
    <row r="877">
      <c r="A877" s="3"/>
      <c r="B877" s="3"/>
      <c r="C877" s="3"/>
      <c r="D877" s="3"/>
      <c r="E877" s="3"/>
      <c r="F877" s="3"/>
      <c r="G877" s="3"/>
      <c r="H877" s="3"/>
      <c r="I877" s="3"/>
      <c r="J877" s="3"/>
      <c r="K877" s="3"/>
      <c r="L877" s="3"/>
      <c r="M877" s="3"/>
      <c r="N877" s="3"/>
      <c r="O877" s="3"/>
      <c r="P877" s="3"/>
      <c r="Q877" s="249"/>
      <c r="R877" s="3"/>
      <c r="S877" s="3"/>
      <c r="T877" s="3"/>
      <c r="U877" s="3"/>
      <c r="V877" s="3"/>
      <c r="W877" s="3"/>
      <c r="X877" s="3"/>
      <c r="Y877" s="3"/>
      <c r="Z877" s="3"/>
      <c r="AA877" s="3"/>
      <c r="AB877" s="3"/>
      <c r="AC877" s="3"/>
      <c r="AD877" s="3"/>
      <c r="AE877" s="3"/>
      <c r="AF877" s="3"/>
      <c r="AG877" s="3"/>
      <c r="AH877" s="3"/>
      <c r="AI877" s="3"/>
      <c r="AJ877" s="3"/>
    </row>
    <row r="878">
      <c r="A878" s="3"/>
      <c r="B878" s="3"/>
      <c r="C878" s="3"/>
      <c r="D878" s="3"/>
      <c r="E878" s="3"/>
      <c r="F878" s="3"/>
      <c r="G878" s="3"/>
      <c r="H878" s="3"/>
      <c r="I878" s="3"/>
      <c r="J878" s="3"/>
      <c r="K878" s="3"/>
      <c r="L878" s="3"/>
      <c r="M878" s="3"/>
      <c r="N878" s="3"/>
      <c r="O878" s="3"/>
      <c r="P878" s="3"/>
      <c r="Q878" s="249"/>
      <c r="R878" s="3"/>
      <c r="S878" s="3"/>
      <c r="T878" s="3"/>
      <c r="U878" s="3"/>
      <c r="V878" s="3"/>
      <c r="W878" s="3"/>
      <c r="X878" s="3"/>
      <c r="Y878" s="3"/>
      <c r="Z878" s="3"/>
      <c r="AA878" s="3"/>
      <c r="AB878" s="3"/>
      <c r="AC878" s="3"/>
      <c r="AD878" s="3"/>
      <c r="AE878" s="3"/>
      <c r="AF878" s="3"/>
      <c r="AG878" s="3"/>
      <c r="AH878" s="3"/>
      <c r="AI878" s="3"/>
      <c r="AJ878" s="3"/>
    </row>
    <row r="879">
      <c r="A879" s="3"/>
      <c r="B879" s="3"/>
      <c r="C879" s="3"/>
      <c r="D879" s="3"/>
      <c r="E879" s="3"/>
      <c r="F879" s="3"/>
      <c r="G879" s="3"/>
      <c r="H879" s="3"/>
      <c r="I879" s="3"/>
      <c r="J879" s="3"/>
      <c r="K879" s="3"/>
      <c r="L879" s="3"/>
      <c r="M879" s="3"/>
      <c r="N879" s="3"/>
      <c r="O879" s="3"/>
      <c r="P879" s="3"/>
      <c r="Q879" s="249"/>
      <c r="R879" s="3"/>
      <c r="S879" s="3"/>
      <c r="T879" s="3"/>
      <c r="U879" s="3"/>
      <c r="V879" s="3"/>
      <c r="W879" s="3"/>
      <c r="X879" s="3"/>
      <c r="Y879" s="3"/>
      <c r="Z879" s="3"/>
      <c r="AA879" s="3"/>
      <c r="AB879" s="3"/>
      <c r="AC879" s="3"/>
      <c r="AD879" s="3"/>
      <c r="AE879" s="3"/>
      <c r="AF879" s="3"/>
      <c r="AG879" s="3"/>
      <c r="AH879" s="3"/>
      <c r="AI879" s="3"/>
      <c r="AJ879" s="3"/>
    </row>
    <row r="880">
      <c r="A880" s="3"/>
      <c r="B880" s="3"/>
      <c r="C880" s="3"/>
      <c r="D880" s="3"/>
      <c r="E880" s="3"/>
      <c r="F880" s="3"/>
      <c r="G880" s="3"/>
      <c r="H880" s="3"/>
      <c r="I880" s="3"/>
      <c r="J880" s="3"/>
      <c r="K880" s="3"/>
      <c r="L880" s="3"/>
      <c r="M880" s="3"/>
      <c r="N880" s="3"/>
      <c r="O880" s="3"/>
      <c r="P880" s="3"/>
      <c r="Q880" s="249"/>
      <c r="R880" s="3"/>
      <c r="S880" s="3"/>
      <c r="T880" s="3"/>
      <c r="U880" s="3"/>
      <c r="V880" s="3"/>
      <c r="W880" s="3"/>
      <c r="X880" s="3"/>
      <c r="Y880" s="3"/>
      <c r="Z880" s="3"/>
      <c r="AA880" s="3"/>
      <c r="AB880" s="3"/>
      <c r="AC880" s="3"/>
      <c r="AD880" s="3"/>
      <c r="AE880" s="3"/>
      <c r="AF880" s="3"/>
      <c r="AG880" s="3"/>
      <c r="AH880" s="3"/>
      <c r="AI880" s="3"/>
      <c r="AJ880" s="3"/>
    </row>
    <row r="881">
      <c r="A881" s="3"/>
      <c r="B881" s="3"/>
      <c r="C881" s="3"/>
      <c r="D881" s="3"/>
      <c r="E881" s="3"/>
      <c r="F881" s="3"/>
      <c r="G881" s="3"/>
      <c r="H881" s="3"/>
      <c r="I881" s="3"/>
      <c r="J881" s="3"/>
      <c r="K881" s="3"/>
      <c r="L881" s="3"/>
      <c r="M881" s="3"/>
      <c r="N881" s="3"/>
      <c r="O881" s="3"/>
      <c r="P881" s="3"/>
      <c r="Q881" s="249"/>
      <c r="R881" s="3"/>
      <c r="S881" s="3"/>
      <c r="T881" s="3"/>
      <c r="U881" s="3"/>
      <c r="V881" s="3"/>
      <c r="W881" s="3"/>
      <c r="X881" s="3"/>
      <c r="Y881" s="3"/>
      <c r="Z881" s="3"/>
      <c r="AA881" s="3"/>
      <c r="AB881" s="3"/>
      <c r="AC881" s="3"/>
      <c r="AD881" s="3"/>
      <c r="AE881" s="3"/>
      <c r="AF881" s="3"/>
      <c r="AG881" s="3"/>
      <c r="AH881" s="3"/>
      <c r="AI881" s="3"/>
      <c r="AJ881" s="3"/>
    </row>
    <row r="882">
      <c r="A882" s="3"/>
      <c r="B882" s="3"/>
      <c r="C882" s="3"/>
      <c r="D882" s="3"/>
      <c r="E882" s="3"/>
      <c r="F882" s="3"/>
      <c r="G882" s="3"/>
      <c r="H882" s="3"/>
      <c r="I882" s="3"/>
      <c r="J882" s="3"/>
      <c r="K882" s="3"/>
      <c r="L882" s="3"/>
      <c r="M882" s="3"/>
      <c r="N882" s="3"/>
      <c r="O882" s="3"/>
      <c r="P882" s="3"/>
      <c r="Q882" s="249"/>
      <c r="R882" s="3"/>
      <c r="S882" s="3"/>
      <c r="T882" s="3"/>
      <c r="U882" s="3"/>
      <c r="V882" s="3"/>
      <c r="W882" s="3"/>
      <c r="X882" s="3"/>
      <c r="Y882" s="3"/>
      <c r="Z882" s="3"/>
      <c r="AA882" s="3"/>
      <c r="AB882" s="3"/>
      <c r="AC882" s="3"/>
      <c r="AD882" s="3"/>
      <c r="AE882" s="3"/>
      <c r="AF882" s="3"/>
      <c r="AG882" s="3"/>
      <c r="AH882" s="3"/>
      <c r="AI882" s="3"/>
      <c r="AJ882" s="3"/>
    </row>
    <row r="883">
      <c r="A883" s="3"/>
      <c r="B883" s="3"/>
      <c r="C883" s="3"/>
      <c r="D883" s="3"/>
      <c r="E883" s="3"/>
      <c r="F883" s="3"/>
      <c r="G883" s="3"/>
      <c r="H883" s="3"/>
      <c r="I883" s="3"/>
      <c r="J883" s="3"/>
      <c r="K883" s="3"/>
      <c r="L883" s="3"/>
      <c r="M883" s="3"/>
      <c r="N883" s="3"/>
      <c r="O883" s="3"/>
      <c r="P883" s="3"/>
      <c r="Q883" s="249"/>
      <c r="R883" s="3"/>
      <c r="S883" s="3"/>
      <c r="T883" s="3"/>
      <c r="U883" s="3"/>
      <c r="V883" s="3"/>
      <c r="W883" s="3"/>
      <c r="X883" s="3"/>
      <c r="Y883" s="3"/>
      <c r="Z883" s="3"/>
      <c r="AA883" s="3"/>
      <c r="AB883" s="3"/>
      <c r="AC883" s="3"/>
      <c r="AD883" s="3"/>
      <c r="AE883" s="3"/>
      <c r="AF883" s="3"/>
      <c r="AG883" s="3"/>
      <c r="AH883" s="3"/>
      <c r="AI883" s="3"/>
      <c r="AJ883" s="3"/>
    </row>
    <row r="884">
      <c r="A884" s="3"/>
      <c r="B884" s="3"/>
      <c r="C884" s="3"/>
      <c r="D884" s="3"/>
      <c r="E884" s="3"/>
      <c r="F884" s="3"/>
      <c r="G884" s="3"/>
      <c r="H884" s="3"/>
      <c r="I884" s="3"/>
      <c r="J884" s="3"/>
      <c r="K884" s="3"/>
      <c r="L884" s="3"/>
      <c r="M884" s="3"/>
      <c r="N884" s="3"/>
      <c r="O884" s="3"/>
      <c r="P884" s="3"/>
      <c r="Q884" s="249"/>
      <c r="R884" s="3"/>
      <c r="S884" s="3"/>
      <c r="T884" s="3"/>
      <c r="U884" s="3"/>
      <c r="V884" s="3"/>
      <c r="W884" s="3"/>
      <c r="X884" s="3"/>
      <c r="Y884" s="3"/>
      <c r="Z884" s="3"/>
      <c r="AA884" s="3"/>
      <c r="AB884" s="3"/>
      <c r="AC884" s="3"/>
      <c r="AD884" s="3"/>
      <c r="AE884" s="3"/>
      <c r="AF884" s="3"/>
      <c r="AG884" s="3"/>
      <c r="AH884" s="3"/>
      <c r="AI884" s="3"/>
      <c r="AJ884" s="3"/>
    </row>
    <row r="885">
      <c r="A885" s="3"/>
      <c r="B885" s="3"/>
      <c r="C885" s="3"/>
      <c r="D885" s="3"/>
      <c r="E885" s="3"/>
      <c r="F885" s="3"/>
      <c r="G885" s="3"/>
      <c r="H885" s="3"/>
      <c r="I885" s="3"/>
      <c r="J885" s="3"/>
      <c r="K885" s="3"/>
      <c r="L885" s="3"/>
      <c r="M885" s="3"/>
      <c r="N885" s="3"/>
      <c r="O885" s="3"/>
      <c r="P885" s="3"/>
      <c r="Q885" s="249"/>
      <c r="R885" s="3"/>
      <c r="S885" s="3"/>
      <c r="T885" s="3"/>
      <c r="U885" s="3"/>
      <c r="V885" s="3"/>
      <c r="W885" s="3"/>
      <c r="X885" s="3"/>
      <c r="Y885" s="3"/>
      <c r="Z885" s="3"/>
      <c r="AA885" s="3"/>
      <c r="AB885" s="3"/>
      <c r="AC885" s="3"/>
      <c r="AD885" s="3"/>
      <c r="AE885" s="3"/>
      <c r="AF885" s="3"/>
      <c r="AG885" s="3"/>
      <c r="AH885" s="3"/>
      <c r="AI885" s="3"/>
      <c r="AJ885" s="3"/>
    </row>
    <row r="886">
      <c r="A886" s="3"/>
      <c r="B886" s="3"/>
      <c r="C886" s="3"/>
      <c r="D886" s="3"/>
      <c r="E886" s="3"/>
      <c r="F886" s="3"/>
      <c r="G886" s="3"/>
      <c r="H886" s="3"/>
      <c r="I886" s="3"/>
      <c r="J886" s="3"/>
      <c r="K886" s="3"/>
      <c r="L886" s="3"/>
      <c r="M886" s="3"/>
      <c r="N886" s="3"/>
      <c r="O886" s="3"/>
      <c r="P886" s="3"/>
      <c r="Q886" s="249"/>
      <c r="R886" s="3"/>
      <c r="S886" s="3"/>
      <c r="T886" s="3"/>
      <c r="U886" s="3"/>
      <c r="V886" s="3"/>
      <c r="W886" s="3"/>
      <c r="X886" s="3"/>
      <c r="Y886" s="3"/>
      <c r="Z886" s="3"/>
      <c r="AA886" s="3"/>
      <c r="AB886" s="3"/>
      <c r="AC886" s="3"/>
      <c r="AD886" s="3"/>
      <c r="AE886" s="3"/>
      <c r="AF886" s="3"/>
      <c r="AG886" s="3"/>
      <c r="AH886" s="3"/>
      <c r="AI886" s="3"/>
      <c r="AJ886" s="3"/>
    </row>
    <row r="887">
      <c r="A887" s="3"/>
      <c r="B887" s="3"/>
      <c r="C887" s="3"/>
      <c r="D887" s="3"/>
      <c r="E887" s="3"/>
      <c r="F887" s="3"/>
      <c r="G887" s="3"/>
      <c r="H887" s="3"/>
      <c r="I887" s="3"/>
      <c r="J887" s="3"/>
      <c r="K887" s="3"/>
      <c r="L887" s="3"/>
      <c r="M887" s="3"/>
      <c r="N887" s="3"/>
      <c r="O887" s="3"/>
      <c r="P887" s="3"/>
      <c r="Q887" s="249"/>
      <c r="R887" s="3"/>
      <c r="S887" s="3"/>
      <c r="T887" s="3"/>
      <c r="U887" s="3"/>
      <c r="V887" s="3"/>
      <c r="W887" s="3"/>
      <c r="X887" s="3"/>
      <c r="Y887" s="3"/>
      <c r="Z887" s="3"/>
      <c r="AA887" s="3"/>
      <c r="AB887" s="3"/>
      <c r="AC887" s="3"/>
      <c r="AD887" s="3"/>
      <c r="AE887" s="3"/>
      <c r="AF887" s="3"/>
      <c r="AG887" s="3"/>
      <c r="AH887" s="3"/>
      <c r="AI887" s="3"/>
      <c r="AJ887" s="3"/>
    </row>
    <row r="888">
      <c r="A888" s="3"/>
      <c r="B888" s="3"/>
      <c r="C888" s="3"/>
      <c r="D888" s="3"/>
      <c r="E888" s="3"/>
      <c r="F888" s="3"/>
      <c r="G888" s="3"/>
      <c r="H888" s="3"/>
      <c r="I888" s="3"/>
      <c r="J888" s="3"/>
      <c r="K888" s="3"/>
      <c r="L888" s="3"/>
      <c r="M888" s="3"/>
      <c r="N888" s="3"/>
      <c r="O888" s="3"/>
      <c r="P888" s="3"/>
      <c r="Q888" s="249"/>
      <c r="R888" s="3"/>
      <c r="S888" s="3"/>
      <c r="T888" s="3"/>
      <c r="U888" s="3"/>
      <c r="V888" s="3"/>
      <c r="W888" s="3"/>
      <c r="X888" s="3"/>
      <c r="Y888" s="3"/>
      <c r="Z888" s="3"/>
      <c r="AA888" s="3"/>
      <c r="AB888" s="3"/>
      <c r="AC888" s="3"/>
      <c r="AD888" s="3"/>
      <c r="AE888" s="3"/>
      <c r="AF888" s="3"/>
      <c r="AG888" s="3"/>
      <c r="AH888" s="3"/>
      <c r="AI888" s="3"/>
      <c r="AJ888" s="3"/>
    </row>
    <row r="889">
      <c r="A889" s="3"/>
      <c r="B889" s="3"/>
      <c r="C889" s="3"/>
      <c r="D889" s="3"/>
      <c r="E889" s="3"/>
      <c r="F889" s="3"/>
      <c r="G889" s="3"/>
      <c r="H889" s="3"/>
      <c r="I889" s="3"/>
      <c r="J889" s="3"/>
      <c r="K889" s="3"/>
      <c r="L889" s="3"/>
      <c r="M889" s="3"/>
      <c r="N889" s="3"/>
      <c r="O889" s="3"/>
      <c r="P889" s="3"/>
      <c r="Q889" s="249"/>
      <c r="R889" s="3"/>
      <c r="S889" s="3"/>
      <c r="T889" s="3"/>
      <c r="U889" s="3"/>
      <c r="V889" s="3"/>
      <c r="W889" s="3"/>
      <c r="X889" s="3"/>
      <c r="Y889" s="3"/>
      <c r="Z889" s="3"/>
      <c r="AA889" s="3"/>
      <c r="AB889" s="3"/>
      <c r="AC889" s="3"/>
      <c r="AD889" s="3"/>
      <c r="AE889" s="3"/>
      <c r="AF889" s="3"/>
      <c r="AG889" s="3"/>
      <c r="AH889" s="3"/>
      <c r="AI889" s="3"/>
      <c r="AJ889" s="3"/>
    </row>
    <row r="890">
      <c r="A890" s="3"/>
      <c r="B890" s="3"/>
      <c r="C890" s="3"/>
      <c r="D890" s="3"/>
      <c r="E890" s="3"/>
      <c r="F890" s="3"/>
      <c r="G890" s="3"/>
      <c r="H890" s="3"/>
      <c r="I890" s="3"/>
      <c r="J890" s="3"/>
      <c r="K890" s="3"/>
      <c r="L890" s="3"/>
      <c r="M890" s="3"/>
      <c r="N890" s="3"/>
      <c r="O890" s="3"/>
      <c r="P890" s="3"/>
      <c r="Q890" s="249"/>
      <c r="R890" s="3"/>
      <c r="S890" s="3"/>
      <c r="T890" s="3"/>
      <c r="U890" s="3"/>
      <c r="V890" s="3"/>
      <c r="W890" s="3"/>
      <c r="X890" s="3"/>
      <c r="Y890" s="3"/>
      <c r="Z890" s="3"/>
      <c r="AA890" s="3"/>
      <c r="AB890" s="3"/>
      <c r="AC890" s="3"/>
      <c r="AD890" s="3"/>
      <c r="AE890" s="3"/>
      <c r="AF890" s="3"/>
      <c r="AG890" s="3"/>
      <c r="AH890" s="3"/>
      <c r="AI890" s="3"/>
      <c r="AJ890" s="3"/>
    </row>
    <row r="891">
      <c r="A891" s="3"/>
      <c r="B891" s="3"/>
      <c r="C891" s="3"/>
      <c r="D891" s="3"/>
      <c r="E891" s="3"/>
      <c r="F891" s="3"/>
      <c r="G891" s="3"/>
      <c r="H891" s="3"/>
      <c r="I891" s="3"/>
      <c r="J891" s="3"/>
      <c r="K891" s="3"/>
      <c r="L891" s="3"/>
      <c r="M891" s="3"/>
      <c r="N891" s="3"/>
      <c r="O891" s="3"/>
      <c r="P891" s="3"/>
      <c r="Q891" s="249"/>
      <c r="R891" s="3"/>
      <c r="S891" s="3"/>
      <c r="T891" s="3"/>
      <c r="U891" s="3"/>
      <c r="V891" s="3"/>
      <c r="W891" s="3"/>
      <c r="X891" s="3"/>
      <c r="Y891" s="3"/>
      <c r="Z891" s="3"/>
      <c r="AA891" s="3"/>
      <c r="AB891" s="3"/>
      <c r="AC891" s="3"/>
      <c r="AD891" s="3"/>
      <c r="AE891" s="3"/>
      <c r="AF891" s="3"/>
      <c r="AG891" s="3"/>
      <c r="AH891" s="3"/>
      <c r="AI891" s="3"/>
      <c r="AJ891" s="3"/>
    </row>
    <row r="892">
      <c r="A892" s="3"/>
      <c r="B892" s="3"/>
      <c r="C892" s="3"/>
      <c r="D892" s="3"/>
      <c r="E892" s="3"/>
      <c r="F892" s="3"/>
      <c r="G892" s="3"/>
      <c r="H892" s="3"/>
      <c r="I892" s="3"/>
      <c r="J892" s="3"/>
      <c r="K892" s="3"/>
      <c r="L892" s="3"/>
      <c r="M892" s="3"/>
      <c r="N892" s="3"/>
      <c r="O892" s="3"/>
      <c r="P892" s="3"/>
      <c r="Q892" s="249"/>
      <c r="R892" s="3"/>
      <c r="S892" s="3"/>
      <c r="T892" s="3"/>
      <c r="U892" s="3"/>
      <c r="V892" s="3"/>
      <c r="W892" s="3"/>
      <c r="X892" s="3"/>
      <c r="Y892" s="3"/>
      <c r="Z892" s="3"/>
      <c r="AA892" s="3"/>
      <c r="AB892" s="3"/>
      <c r="AC892" s="3"/>
      <c r="AD892" s="3"/>
      <c r="AE892" s="3"/>
      <c r="AF892" s="3"/>
      <c r="AG892" s="3"/>
      <c r="AH892" s="3"/>
      <c r="AI892" s="3"/>
      <c r="AJ892" s="3"/>
    </row>
    <row r="893">
      <c r="A893" s="3"/>
      <c r="B893" s="3"/>
      <c r="C893" s="3"/>
      <c r="D893" s="3"/>
      <c r="E893" s="3"/>
      <c r="F893" s="3"/>
      <c r="G893" s="3"/>
      <c r="H893" s="3"/>
      <c r="I893" s="3"/>
      <c r="J893" s="3"/>
      <c r="K893" s="3"/>
      <c r="L893" s="3"/>
      <c r="M893" s="3"/>
      <c r="N893" s="3"/>
      <c r="O893" s="3"/>
      <c r="P893" s="3"/>
      <c r="Q893" s="249"/>
      <c r="R893" s="3"/>
      <c r="S893" s="3"/>
      <c r="T893" s="3"/>
      <c r="U893" s="3"/>
      <c r="V893" s="3"/>
      <c r="W893" s="3"/>
      <c r="X893" s="3"/>
      <c r="Y893" s="3"/>
      <c r="Z893" s="3"/>
      <c r="AA893" s="3"/>
      <c r="AB893" s="3"/>
      <c r="AC893" s="3"/>
      <c r="AD893" s="3"/>
      <c r="AE893" s="3"/>
      <c r="AF893" s="3"/>
      <c r="AG893" s="3"/>
      <c r="AH893" s="3"/>
      <c r="AI893" s="3"/>
      <c r="AJ893" s="3"/>
    </row>
    <row r="894">
      <c r="A894" s="3"/>
      <c r="B894" s="3"/>
      <c r="C894" s="3"/>
      <c r="D894" s="3"/>
      <c r="E894" s="3"/>
      <c r="F894" s="3"/>
      <c r="G894" s="3"/>
      <c r="H894" s="3"/>
      <c r="I894" s="3"/>
      <c r="J894" s="3"/>
      <c r="K894" s="3"/>
      <c r="L894" s="3"/>
      <c r="M894" s="3"/>
      <c r="N894" s="3"/>
      <c r="O894" s="3"/>
      <c r="P894" s="3"/>
      <c r="Q894" s="249"/>
      <c r="R894" s="3"/>
      <c r="S894" s="3"/>
      <c r="T894" s="3"/>
      <c r="U894" s="3"/>
      <c r="V894" s="3"/>
      <c r="W894" s="3"/>
      <c r="X894" s="3"/>
      <c r="Y894" s="3"/>
      <c r="Z894" s="3"/>
      <c r="AA894" s="3"/>
      <c r="AB894" s="3"/>
      <c r="AC894" s="3"/>
      <c r="AD894" s="3"/>
      <c r="AE894" s="3"/>
      <c r="AF894" s="3"/>
      <c r="AG894" s="3"/>
      <c r="AH894" s="3"/>
      <c r="AI894" s="3"/>
      <c r="AJ894" s="3"/>
    </row>
    <row r="895">
      <c r="A895" s="3"/>
      <c r="B895" s="3"/>
      <c r="C895" s="3"/>
      <c r="D895" s="3"/>
      <c r="E895" s="3"/>
      <c r="F895" s="3"/>
      <c r="G895" s="3"/>
      <c r="H895" s="3"/>
      <c r="I895" s="3"/>
      <c r="J895" s="3"/>
      <c r="K895" s="3"/>
      <c r="L895" s="3"/>
      <c r="M895" s="3"/>
      <c r="N895" s="3"/>
      <c r="O895" s="3"/>
      <c r="P895" s="3"/>
      <c r="Q895" s="249"/>
      <c r="R895" s="3"/>
      <c r="S895" s="3"/>
      <c r="T895" s="3"/>
      <c r="U895" s="3"/>
      <c r="V895" s="3"/>
      <c r="W895" s="3"/>
      <c r="X895" s="3"/>
      <c r="Y895" s="3"/>
      <c r="Z895" s="3"/>
      <c r="AA895" s="3"/>
      <c r="AB895" s="3"/>
      <c r="AC895" s="3"/>
      <c r="AD895" s="3"/>
      <c r="AE895" s="3"/>
      <c r="AF895" s="3"/>
      <c r="AG895" s="3"/>
      <c r="AH895" s="3"/>
      <c r="AI895" s="3"/>
      <c r="AJ895" s="3"/>
    </row>
    <row r="896">
      <c r="A896" s="3"/>
      <c r="B896" s="3"/>
      <c r="C896" s="3"/>
      <c r="D896" s="3"/>
      <c r="E896" s="3"/>
      <c r="F896" s="3"/>
      <c r="G896" s="3"/>
      <c r="H896" s="3"/>
      <c r="I896" s="3"/>
      <c r="J896" s="3"/>
      <c r="K896" s="3"/>
      <c r="L896" s="3"/>
      <c r="M896" s="3"/>
      <c r="N896" s="3"/>
      <c r="O896" s="3"/>
      <c r="P896" s="3"/>
      <c r="Q896" s="249"/>
      <c r="R896" s="3"/>
      <c r="S896" s="3"/>
      <c r="T896" s="3"/>
      <c r="U896" s="3"/>
      <c r="V896" s="3"/>
      <c r="W896" s="3"/>
      <c r="X896" s="3"/>
      <c r="Y896" s="3"/>
      <c r="Z896" s="3"/>
      <c r="AA896" s="3"/>
      <c r="AB896" s="3"/>
      <c r="AC896" s="3"/>
      <c r="AD896" s="3"/>
      <c r="AE896" s="3"/>
      <c r="AF896" s="3"/>
      <c r="AG896" s="3"/>
      <c r="AH896" s="3"/>
      <c r="AI896" s="3"/>
      <c r="AJ896" s="3"/>
    </row>
    <row r="897">
      <c r="A897" s="3"/>
      <c r="B897" s="3"/>
      <c r="C897" s="3"/>
      <c r="D897" s="3"/>
      <c r="E897" s="3"/>
      <c r="F897" s="3"/>
      <c r="G897" s="3"/>
      <c r="H897" s="3"/>
      <c r="I897" s="3"/>
      <c r="J897" s="3"/>
      <c r="K897" s="3"/>
      <c r="L897" s="3"/>
      <c r="M897" s="3"/>
      <c r="N897" s="3"/>
      <c r="O897" s="3"/>
      <c r="P897" s="3"/>
      <c r="Q897" s="249"/>
      <c r="R897" s="3"/>
      <c r="S897" s="3"/>
      <c r="T897" s="3"/>
      <c r="U897" s="3"/>
      <c r="V897" s="3"/>
      <c r="W897" s="3"/>
      <c r="X897" s="3"/>
      <c r="Y897" s="3"/>
      <c r="Z897" s="3"/>
      <c r="AA897" s="3"/>
      <c r="AB897" s="3"/>
      <c r="AC897" s="3"/>
      <c r="AD897" s="3"/>
      <c r="AE897" s="3"/>
      <c r="AF897" s="3"/>
      <c r="AG897" s="3"/>
      <c r="AH897" s="3"/>
      <c r="AI897" s="3"/>
      <c r="AJ897" s="3"/>
    </row>
    <row r="898">
      <c r="A898" s="3"/>
      <c r="B898" s="3"/>
      <c r="C898" s="3"/>
      <c r="D898" s="3"/>
      <c r="E898" s="3"/>
      <c r="F898" s="3"/>
      <c r="G898" s="3"/>
      <c r="H898" s="3"/>
      <c r="I898" s="3"/>
      <c r="J898" s="3"/>
      <c r="K898" s="3"/>
      <c r="L898" s="3"/>
      <c r="M898" s="3"/>
      <c r="N898" s="3"/>
      <c r="O898" s="3"/>
      <c r="P898" s="3"/>
      <c r="Q898" s="249"/>
      <c r="R898" s="3"/>
      <c r="S898" s="3"/>
      <c r="T898" s="3"/>
      <c r="U898" s="3"/>
      <c r="V898" s="3"/>
      <c r="W898" s="3"/>
      <c r="X898" s="3"/>
      <c r="Y898" s="3"/>
      <c r="Z898" s="3"/>
      <c r="AA898" s="3"/>
      <c r="AB898" s="3"/>
      <c r="AC898" s="3"/>
      <c r="AD898" s="3"/>
      <c r="AE898" s="3"/>
      <c r="AF898" s="3"/>
      <c r="AG898" s="3"/>
      <c r="AH898" s="3"/>
      <c r="AI898" s="3"/>
      <c r="AJ898" s="3"/>
    </row>
    <row r="899">
      <c r="A899" s="3"/>
      <c r="B899" s="3"/>
      <c r="C899" s="3"/>
      <c r="D899" s="3"/>
      <c r="E899" s="3"/>
      <c r="F899" s="3"/>
      <c r="G899" s="3"/>
      <c r="H899" s="3"/>
      <c r="I899" s="3"/>
      <c r="J899" s="3"/>
      <c r="K899" s="3"/>
      <c r="L899" s="3"/>
      <c r="M899" s="3"/>
      <c r="N899" s="3"/>
      <c r="O899" s="3"/>
      <c r="P899" s="3"/>
      <c r="Q899" s="249"/>
      <c r="R899" s="3"/>
      <c r="S899" s="3"/>
      <c r="T899" s="3"/>
      <c r="U899" s="3"/>
      <c r="V899" s="3"/>
      <c r="W899" s="3"/>
      <c r="X899" s="3"/>
      <c r="Y899" s="3"/>
      <c r="Z899" s="3"/>
      <c r="AA899" s="3"/>
      <c r="AB899" s="3"/>
      <c r="AC899" s="3"/>
      <c r="AD899" s="3"/>
      <c r="AE899" s="3"/>
      <c r="AF899" s="3"/>
      <c r="AG899" s="3"/>
      <c r="AH899" s="3"/>
      <c r="AI899" s="3"/>
      <c r="AJ899" s="3"/>
    </row>
    <row r="900">
      <c r="A900" s="3"/>
      <c r="B900" s="3"/>
      <c r="C900" s="3"/>
      <c r="D900" s="3"/>
      <c r="E900" s="3"/>
      <c r="F900" s="3"/>
      <c r="G900" s="3"/>
      <c r="H900" s="3"/>
      <c r="I900" s="3"/>
      <c r="J900" s="3"/>
      <c r="K900" s="3"/>
      <c r="L900" s="3"/>
      <c r="M900" s="3"/>
      <c r="N900" s="3"/>
      <c r="O900" s="3"/>
      <c r="P900" s="3"/>
      <c r="Q900" s="249"/>
      <c r="R900" s="3"/>
      <c r="S900" s="3"/>
      <c r="T900" s="3"/>
      <c r="U900" s="3"/>
      <c r="V900" s="3"/>
      <c r="W900" s="3"/>
      <c r="X900" s="3"/>
      <c r="Y900" s="3"/>
      <c r="Z900" s="3"/>
      <c r="AA900" s="3"/>
      <c r="AB900" s="3"/>
      <c r="AC900" s="3"/>
      <c r="AD900" s="3"/>
      <c r="AE900" s="3"/>
      <c r="AF900" s="3"/>
      <c r="AG900" s="3"/>
      <c r="AH900" s="3"/>
      <c r="AI900" s="3"/>
      <c r="AJ900" s="3"/>
    </row>
    <row r="901">
      <c r="A901" s="3"/>
      <c r="B901" s="3"/>
      <c r="C901" s="3"/>
      <c r="D901" s="3"/>
      <c r="E901" s="3"/>
      <c r="F901" s="3"/>
      <c r="G901" s="3"/>
      <c r="H901" s="3"/>
      <c r="I901" s="3"/>
      <c r="J901" s="3"/>
      <c r="K901" s="3"/>
      <c r="L901" s="3"/>
      <c r="M901" s="3"/>
      <c r="N901" s="3"/>
      <c r="O901" s="3"/>
      <c r="P901" s="3"/>
      <c r="Q901" s="249"/>
      <c r="R901" s="3"/>
      <c r="S901" s="3"/>
      <c r="T901" s="3"/>
      <c r="U901" s="3"/>
      <c r="V901" s="3"/>
      <c r="W901" s="3"/>
      <c r="X901" s="3"/>
      <c r="Y901" s="3"/>
      <c r="Z901" s="3"/>
      <c r="AA901" s="3"/>
      <c r="AB901" s="3"/>
      <c r="AC901" s="3"/>
      <c r="AD901" s="3"/>
      <c r="AE901" s="3"/>
      <c r="AF901" s="3"/>
      <c r="AG901" s="3"/>
      <c r="AH901" s="3"/>
      <c r="AI901" s="3"/>
      <c r="AJ901" s="3"/>
    </row>
    <row r="902">
      <c r="A902" s="3"/>
      <c r="B902" s="3"/>
      <c r="C902" s="3"/>
      <c r="D902" s="3"/>
      <c r="E902" s="3"/>
      <c r="F902" s="3"/>
      <c r="G902" s="3"/>
      <c r="H902" s="3"/>
      <c r="I902" s="3"/>
      <c r="J902" s="3"/>
      <c r="K902" s="3"/>
      <c r="L902" s="3"/>
      <c r="M902" s="3"/>
      <c r="N902" s="3"/>
      <c r="O902" s="3"/>
      <c r="P902" s="3"/>
      <c r="Q902" s="249"/>
      <c r="R902" s="3"/>
      <c r="S902" s="3"/>
      <c r="T902" s="3"/>
      <c r="U902" s="3"/>
      <c r="V902" s="3"/>
      <c r="W902" s="3"/>
      <c r="X902" s="3"/>
      <c r="Y902" s="3"/>
      <c r="Z902" s="3"/>
      <c r="AA902" s="3"/>
      <c r="AB902" s="3"/>
      <c r="AC902" s="3"/>
      <c r="AD902" s="3"/>
      <c r="AE902" s="3"/>
      <c r="AF902" s="3"/>
      <c r="AG902" s="3"/>
      <c r="AH902" s="3"/>
      <c r="AI902" s="3"/>
      <c r="AJ902" s="3"/>
    </row>
    <row r="903">
      <c r="A903" s="3"/>
      <c r="B903" s="3"/>
      <c r="C903" s="3"/>
      <c r="D903" s="3"/>
      <c r="E903" s="3"/>
      <c r="F903" s="3"/>
      <c r="G903" s="3"/>
      <c r="H903" s="3"/>
      <c r="I903" s="3"/>
      <c r="J903" s="3"/>
      <c r="K903" s="3"/>
      <c r="L903" s="3"/>
      <c r="M903" s="3"/>
      <c r="N903" s="3"/>
      <c r="O903" s="3"/>
      <c r="P903" s="3"/>
      <c r="Q903" s="249"/>
      <c r="R903" s="3"/>
      <c r="S903" s="3"/>
      <c r="T903" s="3"/>
      <c r="U903" s="3"/>
      <c r="V903" s="3"/>
      <c r="W903" s="3"/>
      <c r="X903" s="3"/>
      <c r="Y903" s="3"/>
      <c r="Z903" s="3"/>
      <c r="AA903" s="3"/>
      <c r="AB903" s="3"/>
      <c r="AC903" s="3"/>
      <c r="AD903" s="3"/>
      <c r="AE903" s="3"/>
      <c r="AF903" s="3"/>
      <c r="AG903" s="3"/>
      <c r="AH903" s="3"/>
      <c r="AI903" s="3"/>
      <c r="AJ903" s="3"/>
    </row>
    <row r="904">
      <c r="A904" s="3"/>
      <c r="B904" s="3"/>
      <c r="C904" s="3"/>
      <c r="D904" s="3"/>
      <c r="E904" s="3"/>
      <c r="F904" s="3"/>
      <c r="G904" s="3"/>
      <c r="H904" s="3"/>
      <c r="I904" s="3"/>
      <c r="J904" s="3"/>
      <c r="K904" s="3"/>
      <c r="L904" s="3"/>
      <c r="M904" s="3"/>
      <c r="N904" s="3"/>
      <c r="O904" s="3"/>
      <c r="P904" s="3"/>
      <c r="Q904" s="249"/>
      <c r="R904" s="3"/>
      <c r="S904" s="3"/>
      <c r="T904" s="3"/>
      <c r="U904" s="3"/>
      <c r="V904" s="3"/>
      <c r="W904" s="3"/>
      <c r="X904" s="3"/>
      <c r="Y904" s="3"/>
      <c r="Z904" s="3"/>
      <c r="AA904" s="3"/>
      <c r="AB904" s="3"/>
      <c r="AC904" s="3"/>
      <c r="AD904" s="3"/>
      <c r="AE904" s="3"/>
      <c r="AF904" s="3"/>
      <c r="AG904" s="3"/>
      <c r="AH904" s="3"/>
      <c r="AI904" s="3"/>
      <c r="AJ904" s="3"/>
    </row>
    <row r="905">
      <c r="A905" s="3"/>
      <c r="B905" s="3"/>
      <c r="C905" s="3"/>
      <c r="D905" s="3"/>
      <c r="E905" s="3"/>
      <c r="F905" s="3"/>
      <c r="G905" s="3"/>
      <c r="H905" s="3"/>
      <c r="I905" s="3"/>
      <c r="J905" s="3"/>
      <c r="K905" s="3"/>
      <c r="L905" s="3"/>
      <c r="M905" s="3"/>
      <c r="N905" s="3"/>
      <c r="O905" s="3"/>
      <c r="P905" s="3"/>
      <c r="Q905" s="249"/>
      <c r="R905" s="3"/>
      <c r="S905" s="3"/>
      <c r="T905" s="3"/>
      <c r="U905" s="3"/>
      <c r="V905" s="3"/>
      <c r="W905" s="3"/>
      <c r="X905" s="3"/>
      <c r="Y905" s="3"/>
      <c r="Z905" s="3"/>
      <c r="AA905" s="3"/>
      <c r="AB905" s="3"/>
      <c r="AC905" s="3"/>
      <c r="AD905" s="3"/>
      <c r="AE905" s="3"/>
      <c r="AF905" s="3"/>
      <c r="AG905" s="3"/>
      <c r="AH905" s="3"/>
      <c r="AI905" s="3"/>
      <c r="AJ905" s="3"/>
    </row>
    <row r="906">
      <c r="A906" s="3"/>
      <c r="B906" s="3"/>
      <c r="C906" s="3"/>
      <c r="D906" s="3"/>
      <c r="E906" s="3"/>
      <c r="F906" s="3"/>
      <c r="G906" s="3"/>
      <c r="H906" s="3"/>
      <c r="I906" s="3"/>
      <c r="J906" s="3"/>
      <c r="K906" s="3"/>
      <c r="L906" s="3"/>
      <c r="M906" s="3"/>
      <c r="N906" s="3"/>
      <c r="O906" s="3"/>
      <c r="P906" s="3"/>
      <c r="Q906" s="249"/>
      <c r="R906" s="3"/>
      <c r="S906" s="3"/>
      <c r="T906" s="3"/>
      <c r="U906" s="3"/>
      <c r="V906" s="3"/>
      <c r="W906" s="3"/>
      <c r="X906" s="3"/>
      <c r="Y906" s="3"/>
      <c r="Z906" s="3"/>
      <c r="AA906" s="3"/>
      <c r="AB906" s="3"/>
      <c r="AC906" s="3"/>
      <c r="AD906" s="3"/>
      <c r="AE906" s="3"/>
      <c r="AF906" s="3"/>
      <c r="AG906" s="3"/>
      <c r="AH906" s="3"/>
      <c r="AI906" s="3"/>
      <c r="AJ906" s="3"/>
    </row>
    <row r="907">
      <c r="A907" s="3"/>
      <c r="B907" s="3"/>
      <c r="C907" s="3"/>
      <c r="D907" s="3"/>
      <c r="E907" s="3"/>
      <c r="F907" s="3"/>
      <c r="G907" s="3"/>
      <c r="H907" s="3"/>
      <c r="I907" s="3"/>
      <c r="J907" s="3"/>
      <c r="K907" s="3"/>
      <c r="L907" s="3"/>
      <c r="M907" s="3"/>
      <c r="N907" s="3"/>
      <c r="O907" s="3"/>
      <c r="P907" s="3"/>
      <c r="Q907" s="249"/>
      <c r="R907" s="3"/>
      <c r="S907" s="3"/>
      <c r="T907" s="3"/>
      <c r="U907" s="3"/>
      <c r="V907" s="3"/>
      <c r="W907" s="3"/>
      <c r="X907" s="3"/>
      <c r="Y907" s="3"/>
      <c r="Z907" s="3"/>
      <c r="AA907" s="3"/>
      <c r="AB907" s="3"/>
      <c r="AC907" s="3"/>
      <c r="AD907" s="3"/>
      <c r="AE907" s="3"/>
      <c r="AF907" s="3"/>
      <c r="AG907" s="3"/>
      <c r="AH907" s="3"/>
      <c r="AI907" s="3"/>
      <c r="AJ907" s="3"/>
    </row>
    <row r="908">
      <c r="A908" s="3"/>
      <c r="B908" s="3"/>
      <c r="C908" s="3"/>
      <c r="D908" s="3"/>
      <c r="E908" s="3"/>
      <c r="F908" s="3"/>
      <c r="G908" s="3"/>
      <c r="H908" s="3"/>
      <c r="I908" s="3"/>
      <c r="J908" s="3"/>
      <c r="K908" s="3"/>
      <c r="L908" s="3"/>
      <c r="M908" s="3"/>
      <c r="N908" s="3"/>
      <c r="O908" s="3"/>
      <c r="P908" s="3"/>
      <c r="Q908" s="249"/>
      <c r="R908" s="3"/>
      <c r="S908" s="3"/>
      <c r="T908" s="3"/>
      <c r="U908" s="3"/>
      <c r="V908" s="3"/>
      <c r="W908" s="3"/>
      <c r="X908" s="3"/>
      <c r="Y908" s="3"/>
      <c r="Z908" s="3"/>
      <c r="AA908" s="3"/>
      <c r="AB908" s="3"/>
      <c r="AC908" s="3"/>
      <c r="AD908" s="3"/>
      <c r="AE908" s="3"/>
      <c r="AF908" s="3"/>
      <c r="AG908" s="3"/>
      <c r="AH908" s="3"/>
      <c r="AI908" s="3"/>
      <c r="AJ908" s="3"/>
    </row>
    <row r="909">
      <c r="A909" s="3"/>
      <c r="B909" s="3"/>
      <c r="C909" s="3"/>
      <c r="D909" s="3"/>
      <c r="E909" s="3"/>
      <c r="F909" s="3"/>
      <c r="G909" s="3"/>
      <c r="H909" s="3"/>
      <c r="I909" s="3"/>
      <c r="J909" s="3"/>
      <c r="K909" s="3"/>
      <c r="L909" s="3"/>
      <c r="M909" s="3"/>
      <c r="N909" s="3"/>
      <c r="O909" s="3"/>
      <c r="P909" s="3"/>
      <c r="Q909" s="249"/>
      <c r="R909" s="3"/>
      <c r="S909" s="3"/>
      <c r="T909" s="3"/>
      <c r="U909" s="3"/>
      <c r="V909" s="3"/>
      <c r="W909" s="3"/>
      <c r="X909" s="3"/>
      <c r="Y909" s="3"/>
      <c r="Z909" s="3"/>
      <c r="AA909" s="3"/>
      <c r="AB909" s="3"/>
      <c r="AC909" s="3"/>
      <c r="AD909" s="3"/>
      <c r="AE909" s="3"/>
      <c r="AF909" s="3"/>
      <c r="AG909" s="3"/>
      <c r="AH909" s="3"/>
      <c r="AI909" s="3"/>
      <c r="AJ909" s="3"/>
    </row>
    <row r="910">
      <c r="A910" s="3"/>
      <c r="B910" s="3"/>
      <c r="C910" s="3"/>
      <c r="D910" s="3"/>
      <c r="E910" s="3"/>
      <c r="F910" s="3"/>
      <c r="G910" s="3"/>
      <c r="H910" s="3"/>
      <c r="I910" s="3"/>
      <c r="J910" s="3"/>
      <c r="K910" s="3"/>
      <c r="L910" s="3"/>
      <c r="M910" s="3"/>
      <c r="N910" s="3"/>
      <c r="O910" s="3"/>
      <c r="P910" s="3"/>
      <c r="Q910" s="249"/>
      <c r="R910" s="3"/>
      <c r="S910" s="3"/>
      <c r="T910" s="3"/>
      <c r="U910" s="3"/>
      <c r="V910" s="3"/>
      <c r="W910" s="3"/>
      <c r="X910" s="3"/>
      <c r="Y910" s="3"/>
      <c r="Z910" s="3"/>
      <c r="AA910" s="3"/>
      <c r="AB910" s="3"/>
      <c r="AC910" s="3"/>
      <c r="AD910" s="3"/>
      <c r="AE910" s="3"/>
      <c r="AF910" s="3"/>
      <c r="AG910" s="3"/>
      <c r="AH910" s="3"/>
      <c r="AI910" s="3"/>
      <c r="AJ910" s="3"/>
    </row>
    <row r="911">
      <c r="A911" s="3"/>
      <c r="B911" s="3"/>
      <c r="C911" s="3"/>
      <c r="D911" s="3"/>
      <c r="E911" s="3"/>
      <c r="F911" s="3"/>
      <c r="G911" s="3"/>
      <c r="H911" s="3"/>
      <c r="I911" s="3"/>
      <c r="J911" s="3"/>
      <c r="K911" s="3"/>
      <c r="L911" s="3"/>
      <c r="M911" s="3"/>
      <c r="N911" s="3"/>
      <c r="O911" s="3"/>
      <c r="P911" s="3"/>
      <c r="Q911" s="249"/>
      <c r="R911" s="3"/>
      <c r="S911" s="3"/>
      <c r="T911" s="3"/>
      <c r="U911" s="3"/>
      <c r="V911" s="3"/>
      <c r="W911" s="3"/>
      <c r="X911" s="3"/>
      <c r="Y911" s="3"/>
      <c r="Z911" s="3"/>
      <c r="AA911" s="3"/>
      <c r="AB911" s="3"/>
      <c r="AC911" s="3"/>
      <c r="AD911" s="3"/>
      <c r="AE911" s="3"/>
      <c r="AF911" s="3"/>
      <c r="AG911" s="3"/>
      <c r="AH911" s="3"/>
      <c r="AI911" s="3"/>
      <c r="AJ911" s="3"/>
    </row>
    <row r="912">
      <c r="A912" s="3"/>
      <c r="B912" s="3"/>
      <c r="C912" s="3"/>
      <c r="D912" s="3"/>
      <c r="E912" s="3"/>
      <c r="F912" s="3"/>
      <c r="G912" s="3"/>
      <c r="H912" s="3"/>
      <c r="I912" s="3"/>
      <c r="J912" s="3"/>
      <c r="K912" s="3"/>
      <c r="L912" s="3"/>
      <c r="M912" s="3"/>
      <c r="N912" s="3"/>
      <c r="O912" s="3"/>
      <c r="P912" s="3"/>
      <c r="Q912" s="249"/>
      <c r="R912" s="3"/>
      <c r="S912" s="3"/>
      <c r="T912" s="3"/>
      <c r="U912" s="3"/>
      <c r="V912" s="3"/>
      <c r="W912" s="3"/>
      <c r="X912" s="3"/>
      <c r="Y912" s="3"/>
      <c r="Z912" s="3"/>
      <c r="AA912" s="3"/>
      <c r="AB912" s="3"/>
      <c r="AC912" s="3"/>
      <c r="AD912" s="3"/>
      <c r="AE912" s="3"/>
      <c r="AF912" s="3"/>
      <c r="AG912" s="3"/>
      <c r="AH912" s="3"/>
      <c r="AI912" s="3"/>
      <c r="AJ912" s="3"/>
    </row>
    <row r="913">
      <c r="A913" s="3"/>
      <c r="B913" s="3"/>
      <c r="C913" s="3"/>
      <c r="D913" s="3"/>
      <c r="E913" s="3"/>
      <c r="F913" s="3"/>
      <c r="G913" s="3"/>
      <c r="H913" s="3"/>
      <c r="I913" s="3"/>
      <c r="J913" s="3"/>
      <c r="K913" s="3"/>
      <c r="L913" s="3"/>
      <c r="M913" s="3"/>
      <c r="N913" s="3"/>
      <c r="O913" s="3"/>
      <c r="P913" s="3"/>
      <c r="Q913" s="249"/>
      <c r="R913" s="3"/>
      <c r="S913" s="3"/>
      <c r="T913" s="3"/>
      <c r="U913" s="3"/>
      <c r="V913" s="3"/>
      <c r="W913" s="3"/>
      <c r="X913" s="3"/>
      <c r="Y913" s="3"/>
      <c r="Z913" s="3"/>
      <c r="AA913" s="3"/>
      <c r="AB913" s="3"/>
      <c r="AC913" s="3"/>
      <c r="AD913" s="3"/>
      <c r="AE913" s="3"/>
      <c r="AF913" s="3"/>
      <c r="AG913" s="3"/>
      <c r="AH913" s="3"/>
      <c r="AI913" s="3"/>
      <c r="AJ913" s="3"/>
    </row>
    <row r="914">
      <c r="A914" s="3"/>
      <c r="B914" s="3"/>
      <c r="C914" s="3"/>
      <c r="D914" s="3"/>
      <c r="E914" s="3"/>
      <c r="F914" s="3"/>
      <c r="G914" s="3"/>
      <c r="H914" s="3"/>
      <c r="I914" s="3"/>
      <c r="J914" s="3"/>
      <c r="K914" s="3"/>
      <c r="L914" s="3"/>
      <c r="M914" s="3"/>
      <c r="N914" s="3"/>
      <c r="O914" s="3"/>
      <c r="P914" s="3"/>
      <c r="Q914" s="249"/>
      <c r="R914" s="3"/>
      <c r="S914" s="3"/>
      <c r="T914" s="3"/>
      <c r="U914" s="3"/>
      <c r="V914" s="3"/>
      <c r="W914" s="3"/>
      <c r="X914" s="3"/>
      <c r="Y914" s="3"/>
      <c r="Z914" s="3"/>
      <c r="AA914" s="3"/>
      <c r="AB914" s="3"/>
      <c r="AC914" s="3"/>
      <c r="AD914" s="3"/>
      <c r="AE914" s="3"/>
      <c r="AF914" s="3"/>
      <c r="AG914" s="3"/>
      <c r="AH914" s="3"/>
      <c r="AI914" s="3"/>
      <c r="AJ914" s="3"/>
    </row>
    <row r="915">
      <c r="A915" s="3"/>
      <c r="B915" s="3"/>
      <c r="C915" s="3"/>
      <c r="D915" s="3"/>
      <c r="E915" s="3"/>
      <c r="F915" s="3"/>
      <c r="G915" s="3"/>
      <c r="H915" s="3"/>
      <c r="I915" s="3"/>
      <c r="J915" s="3"/>
      <c r="K915" s="3"/>
      <c r="L915" s="3"/>
      <c r="M915" s="3"/>
      <c r="N915" s="3"/>
      <c r="O915" s="3"/>
      <c r="P915" s="3"/>
      <c r="Q915" s="249"/>
      <c r="R915" s="3"/>
      <c r="S915" s="3"/>
      <c r="T915" s="3"/>
      <c r="U915" s="3"/>
      <c r="V915" s="3"/>
      <c r="W915" s="3"/>
      <c r="X915" s="3"/>
      <c r="Y915" s="3"/>
      <c r="Z915" s="3"/>
      <c r="AA915" s="3"/>
      <c r="AB915" s="3"/>
      <c r="AC915" s="3"/>
      <c r="AD915" s="3"/>
      <c r="AE915" s="3"/>
      <c r="AF915" s="3"/>
      <c r="AG915" s="3"/>
      <c r="AH915" s="3"/>
      <c r="AI915" s="3"/>
      <c r="AJ915" s="3"/>
    </row>
    <row r="916">
      <c r="A916" s="3"/>
      <c r="B916" s="3"/>
      <c r="C916" s="3"/>
      <c r="D916" s="3"/>
      <c r="E916" s="3"/>
      <c r="F916" s="3"/>
      <c r="G916" s="3"/>
      <c r="H916" s="3"/>
      <c r="I916" s="3"/>
      <c r="J916" s="3"/>
      <c r="K916" s="3"/>
      <c r="L916" s="3"/>
      <c r="M916" s="3"/>
      <c r="N916" s="3"/>
      <c r="O916" s="3"/>
      <c r="P916" s="3"/>
      <c r="Q916" s="249"/>
      <c r="R916" s="3"/>
      <c r="S916" s="3"/>
      <c r="T916" s="3"/>
      <c r="U916" s="3"/>
      <c r="V916" s="3"/>
      <c r="W916" s="3"/>
      <c r="X916" s="3"/>
      <c r="Y916" s="3"/>
      <c r="Z916" s="3"/>
      <c r="AA916" s="3"/>
      <c r="AB916" s="3"/>
      <c r="AC916" s="3"/>
      <c r="AD916" s="3"/>
      <c r="AE916" s="3"/>
      <c r="AF916" s="3"/>
      <c r="AG916" s="3"/>
      <c r="AH916" s="3"/>
      <c r="AI916" s="3"/>
      <c r="AJ916" s="3"/>
    </row>
    <row r="917">
      <c r="A917" s="3"/>
      <c r="B917" s="3"/>
      <c r="C917" s="3"/>
      <c r="D917" s="3"/>
      <c r="E917" s="3"/>
      <c r="F917" s="3"/>
      <c r="G917" s="3"/>
      <c r="H917" s="3"/>
      <c r="I917" s="3"/>
      <c r="J917" s="3"/>
      <c r="K917" s="3"/>
      <c r="L917" s="3"/>
      <c r="M917" s="3"/>
      <c r="N917" s="3"/>
      <c r="O917" s="3"/>
      <c r="P917" s="3"/>
      <c r="Q917" s="249"/>
      <c r="R917" s="3"/>
      <c r="S917" s="3"/>
      <c r="T917" s="3"/>
      <c r="U917" s="3"/>
      <c r="V917" s="3"/>
      <c r="W917" s="3"/>
      <c r="X917" s="3"/>
      <c r="Y917" s="3"/>
      <c r="Z917" s="3"/>
      <c r="AA917" s="3"/>
      <c r="AB917" s="3"/>
      <c r="AC917" s="3"/>
      <c r="AD917" s="3"/>
      <c r="AE917" s="3"/>
      <c r="AF917" s="3"/>
      <c r="AG917" s="3"/>
      <c r="AH917" s="3"/>
      <c r="AI917" s="3"/>
      <c r="AJ917" s="3"/>
    </row>
    <row r="918">
      <c r="A918" s="3"/>
      <c r="B918" s="3"/>
      <c r="C918" s="3"/>
      <c r="D918" s="3"/>
      <c r="E918" s="3"/>
      <c r="F918" s="3"/>
      <c r="G918" s="3"/>
      <c r="H918" s="3"/>
      <c r="I918" s="3"/>
      <c r="J918" s="3"/>
      <c r="K918" s="3"/>
      <c r="L918" s="3"/>
      <c r="M918" s="3"/>
      <c r="N918" s="3"/>
      <c r="O918" s="3"/>
      <c r="P918" s="3"/>
      <c r="Q918" s="249"/>
      <c r="R918" s="3"/>
      <c r="S918" s="3"/>
      <c r="T918" s="3"/>
      <c r="U918" s="3"/>
      <c r="V918" s="3"/>
      <c r="W918" s="3"/>
      <c r="X918" s="3"/>
      <c r="Y918" s="3"/>
      <c r="Z918" s="3"/>
      <c r="AA918" s="3"/>
      <c r="AB918" s="3"/>
      <c r="AC918" s="3"/>
      <c r="AD918" s="3"/>
      <c r="AE918" s="3"/>
      <c r="AF918" s="3"/>
      <c r="AG918" s="3"/>
      <c r="AH918" s="3"/>
      <c r="AI918" s="3"/>
      <c r="AJ918" s="3"/>
    </row>
    <row r="919">
      <c r="A919" s="3"/>
      <c r="B919" s="3"/>
      <c r="C919" s="3"/>
      <c r="D919" s="3"/>
      <c r="E919" s="3"/>
      <c r="F919" s="3"/>
      <c r="G919" s="3"/>
      <c r="H919" s="3"/>
      <c r="I919" s="3"/>
      <c r="J919" s="3"/>
      <c r="K919" s="3"/>
      <c r="L919" s="3"/>
      <c r="M919" s="3"/>
      <c r="N919" s="3"/>
      <c r="O919" s="3"/>
      <c r="P919" s="3"/>
      <c r="Q919" s="249"/>
      <c r="R919" s="3"/>
      <c r="S919" s="3"/>
      <c r="T919" s="3"/>
      <c r="U919" s="3"/>
      <c r="V919" s="3"/>
      <c r="W919" s="3"/>
      <c r="X919" s="3"/>
      <c r="Y919" s="3"/>
      <c r="Z919" s="3"/>
      <c r="AA919" s="3"/>
      <c r="AB919" s="3"/>
      <c r="AC919" s="3"/>
      <c r="AD919" s="3"/>
      <c r="AE919" s="3"/>
      <c r="AF919" s="3"/>
      <c r="AG919" s="3"/>
      <c r="AH919" s="3"/>
      <c r="AI919" s="3"/>
      <c r="AJ919" s="3"/>
    </row>
    <row r="920">
      <c r="A920" s="3"/>
      <c r="B920" s="3"/>
      <c r="C920" s="3"/>
      <c r="D920" s="3"/>
      <c r="E920" s="3"/>
      <c r="F920" s="3"/>
      <c r="G920" s="3"/>
      <c r="H920" s="3"/>
      <c r="I920" s="3"/>
      <c r="J920" s="3"/>
      <c r="K920" s="3"/>
      <c r="L920" s="3"/>
      <c r="M920" s="3"/>
      <c r="N920" s="3"/>
      <c r="O920" s="3"/>
      <c r="P920" s="3"/>
      <c r="Q920" s="249"/>
      <c r="R920" s="3"/>
      <c r="S920" s="3"/>
      <c r="T920" s="3"/>
      <c r="U920" s="3"/>
      <c r="V920" s="3"/>
      <c r="W920" s="3"/>
      <c r="X920" s="3"/>
      <c r="Y920" s="3"/>
      <c r="Z920" s="3"/>
      <c r="AA920" s="3"/>
      <c r="AB920" s="3"/>
      <c r="AC920" s="3"/>
      <c r="AD920" s="3"/>
      <c r="AE920" s="3"/>
      <c r="AF920" s="3"/>
      <c r="AG920" s="3"/>
      <c r="AH920" s="3"/>
      <c r="AI920" s="3"/>
      <c r="AJ920" s="3"/>
    </row>
    <row r="921">
      <c r="A921" s="3"/>
      <c r="B921" s="3"/>
      <c r="C921" s="3"/>
      <c r="D921" s="3"/>
      <c r="E921" s="3"/>
      <c r="F921" s="3"/>
      <c r="G921" s="3"/>
      <c r="H921" s="3"/>
      <c r="I921" s="3"/>
      <c r="J921" s="3"/>
      <c r="K921" s="3"/>
      <c r="L921" s="3"/>
      <c r="M921" s="3"/>
      <c r="N921" s="3"/>
      <c r="O921" s="3"/>
      <c r="P921" s="3"/>
      <c r="Q921" s="249"/>
      <c r="R921" s="3"/>
      <c r="S921" s="3"/>
      <c r="T921" s="3"/>
      <c r="U921" s="3"/>
      <c r="V921" s="3"/>
      <c r="W921" s="3"/>
      <c r="X921" s="3"/>
      <c r="Y921" s="3"/>
      <c r="Z921" s="3"/>
      <c r="AA921" s="3"/>
      <c r="AB921" s="3"/>
      <c r="AC921" s="3"/>
      <c r="AD921" s="3"/>
      <c r="AE921" s="3"/>
      <c r="AF921" s="3"/>
      <c r="AG921" s="3"/>
      <c r="AH921" s="3"/>
      <c r="AI921" s="3"/>
      <c r="AJ921" s="3"/>
    </row>
    <row r="922">
      <c r="A922" s="3"/>
      <c r="B922" s="3"/>
      <c r="C922" s="3"/>
      <c r="D922" s="3"/>
      <c r="E922" s="3"/>
      <c r="F922" s="3"/>
      <c r="G922" s="3"/>
      <c r="H922" s="3"/>
      <c r="I922" s="3"/>
      <c r="J922" s="3"/>
      <c r="K922" s="3"/>
      <c r="L922" s="3"/>
      <c r="M922" s="3"/>
      <c r="N922" s="3"/>
      <c r="O922" s="3"/>
      <c r="P922" s="3"/>
      <c r="Q922" s="249"/>
      <c r="R922" s="3"/>
      <c r="S922" s="3"/>
      <c r="T922" s="3"/>
      <c r="U922" s="3"/>
      <c r="V922" s="3"/>
      <c r="W922" s="3"/>
      <c r="X922" s="3"/>
      <c r="Y922" s="3"/>
      <c r="Z922" s="3"/>
      <c r="AA922" s="3"/>
      <c r="AB922" s="3"/>
      <c r="AC922" s="3"/>
      <c r="AD922" s="3"/>
      <c r="AE922" s="3"/>
      <c r="AF922" s="3"/>
      <c r="AG922" s="3"/>
      <c r="AH922" s="3"/>
      <c r="AI922" s="3"/>
      <c r="AJ922" s="3"/>
    </row>
    <row r="923">
      <c r="A923" s="3"/>
      <c r="B923" s="3"/>
      <c r="C923" s="3"/>
      <c r="D923" s="3"/>
      <c r="E923" s="3"/>
      <c r="F923" s="3"/>
      <c r="G923" s="3"/>
      <c r="H923" s="3"/>
      <c r="I923" s="3"/>
      <c r="J923" s="3"/>
      <c r="K923" s="3"/>
      <c r="L923" s="3"/>
      <c r="M923" s="3"/>
      <c r="N923" s="3"/>
      <c r="O923" s="3"/>
      <c r="P923" s="3"/>
      <c r="Q923" s="249"/>
      <c r="R923" s="3"/>
      <c r="S923" s="3"/>
      <c r="T923" s="3"/>
      <c r="U923" s="3"/>
      <c r="V923" s="3"/>
      <c r="W923" s="3"/>
      <c r="X923" s="3"/>
      <c r="Y923" s="3"/>
      <c r="Z923" s="3"/>
      <c r="AA923" s="3"/>
      <c r="AB923" s="3"/>
      <c r="AC923" s="3"/>
      <c r="AD923" s="3"/>
      <c r="AE923" s="3"/>
      <c r="AF923" s="3"/>
      <c r="AG923" s="3"/>
      <c r="AH923" s="3"/>
      <c r="AI923" s="3"/>
      <c r="AJ923" s="3"/>
    </row>
    <row r="924">
      <c r="A924" s="3"/>
      <c r="B924" s="3"/>
      <c r="C924" s="3"/>
      <c r="D924" s="3"/>
      <c r="E924" s="3"/>
      <c r="F924" s="3"/>
      <c r="G924" s="3"/>
      <c r="H924" s="3"/>
      <c r="I924" s="3"/>
      <c r="J924" s="3"/>
      <c r="K924" s="3"/>
      <c r="L924" s="3"/>
      <c r="M924" s="3"/>
      <c r="N924" s="3"/>
      <c r="O924" s="3"/>
      <c r="P924" s="3"/>
      <c r="Q924" s="249"/>
      <c r="R924" s="3"/>
      <c r="S924" s="3"/>
      <c r="T924" s="3"/>
      <c r="U924" s="3"/>
      <c r="V924" s="3"/>
      <c r="W924" s="3"/>
      <c r="X924" s="3"/>
      <c r="Y924" s="3"/>
      <c r="Z924" s="3"/>
      <c r="AA924" s="3"/>
      <c r="AB924" s="3"/>
      <c r="AC924" s="3"/>
      <c r="AD924" s="3"/>
      <c r="AE924" s="3"/>
      <c r="AF924" s="3"/>
      <c r="AG924" s="3"/>
      <c r="AH924" s="3"/>
      <c r="AI924" s="3"/>
      <c r="AJ924" s="3"/>
    </row>
    <row r="925">
      <c r="A925" s="3"/>
      <c r="B925" s="3"/>
      <c r="C925" s="3"/>
      <c r="D925" s="3"/>
      <c r="E925" s="3"/>
      <c r="F925" s="3"/>
      <c r="G925" s="3"/>
      <c r="H925" s="3"/>
      <c r="I925" s="3"/>
      <c r="J925" s="3"/>
      <c r="K925" s="3"/>
      <c r="L925" s="3"/>
      <c r="M925" s="3"/>
      <c r="N925" s="3"/>
      <c r="O925" s="3"/>
      <c r="P925" s="3"/>
      <c r="Q925" s="249"/>
      <c r="R925" s="3"/>
      <c r="S925" s="3"/>
      <c r="T925" s="3"/>
      <c r="U925" s="3"/>
      <c r="V925" s="3"/>
      <c r="W925" s="3"/>
      <c r="X925" s="3"/>
      <c r="Y925" s="3"/>
      <c r="Z925" s="3"/>
      <c r="AA925" s="3"/>
      <c r="AB925" s="3"/>
      <c r="AC925" s="3"/>
      <c r="AD925" s="3"/>
      <c r="AE925" s="3"/>
      <c r="AF925" s="3"/>
      <c r="AG925" s="3"/>
      <c r="AH925" s="3"/>
      <c r="AI925" s="3"/>
      <c r="AJ925" s="3"/>
    </row>
    <row r="926">
      <c r="A926" s="3"/>
      <c r="B926" s="3"/>
      <c r="C926" s="3"/>
      <c r="D926" s="3"/>
      <c r="E926" s="3"/>
      <c r="F926" s="3"/>
      <c r="G926" s="3"/>
      <c r="H926" s="3"/>
      <c r="I926" s="3"/>
      <c r="J926" s="3"/>
      <c r="K926" s="3"/>
      <c r="L926" s="3"/>
      <c r="M926" s="3"/>
      <c r="N926" s="3"/>
      <c r="O926" s="3"/>
      <c r="P926" s="3"/>
      <c r="Q926" s="249"/>
      <c r="R926" s="3"/>
      <c r="S926" s="3"/>
      <c r="T926" s="3"/>
      <c r="U926" s="3"/>
      <c r="V926" s="3"/>
      <c r="W926" s="3"/>
      <c r="X926" s="3"/>
      <c r="Y926" s="3"/>
      <c r="Z926" s="3"/>
      <c r="AA926" s="3"/>
      <c r="AB926" s="3"/>
      <c r="AC926" s="3"/>
      <c r="AD926" s="3"/>
      <c r="AE926" s="3"/>
      <c r="AF926" s="3"/>
      <c r="AG926" s="3"/>
      <c r="AH926" s="3"/>
      <c r="AI926" s="3"/>
      <c r="AJ926" s="3"/>
    </row>
    <row r="927">
      <c r="A927" s="3"/>
      <c r="B927" s="3"/>
      <c r="C927" s="3"/>
      <c r="D927" s="3"/>
      <c r="E927" s="3"/>
      <c r="F927" s="3"/>
      <c r="G927" s="3"/>
      <c r="H927" s="3"/>
      <c r="I927" s="3"/>
      <c r="J927" s="3"/>
      <c r="K927" s="3"/>
      <c r="L927" s="3"/>
      <c r="M927" s="3"/>
      <c r="N927" s="3"/>
      <c r="O927" s="3"/>
      <c r="P927" s="3"/>
      <c r="Q927" s="249"/>
      <c r="R927" s="3"/>
      <c r="S927" s="3"/>
      <c r="T927" s="3"/>
      <c r="U927" s="3"/>
      <c r="V927" s="3"/>
      <c r="W927" s="3"/>
      <c r="X927" s="3"/>
      <c r="Y927" s="3"/>
      <c r="Z927" s="3"/>
      <c r="AA927" s="3"/>
      <c r="AB927" s="3"/>
      <c r="AC927" s="3"/>
      <c r="AD927" s="3"/>
      <c r="AE927" s="3"/>
      <c r="AF927" s="3"/>
      <c r="AG927" s="3"/>
      <c r="AH927" s="3"/>
      <c r="AI927" s="3"/>
      <c r="AJ927" s="3"/>
    </row>
    <row r="928">
      <c r="A928" s="3"/>
      <c r="B928" s="3"/>
      <c r="C928" s="3"/>
      <c r="D928" s="3"/>
      <c r="E928" s="3"/>
      <c r="F928" s="3"/>
      <c r="G928" s="3"/>
      <c r="H928" s="3"/>
      <c r="I928" s="3"/>
      <c r="J928" s="3"/>
      <c r="K928" s="3"/>
      <c r="L928" s="3"/>
      <c r="M928" s="3"/>
      <c r="N928" s="3"/>
      <c r="O928" s="3"/>
      <c r="P928" s="3"/>
      <c r="Q928" s="249"/>
      <c r="R928" s="3"/>
      <c r="S928" s="3"/>
      <c r="T928" s="3"/>
      <c r="U928" s="3"/>
      <c r="V928" s="3"/>
      <c r="W928" s="3"/>
      <c r="X928" s="3"/>
      <c r="Y928" s="3"/>
      <c r="Z928" s="3"/>
      <c r="AA928" s="3"/>
      <c r="AB928" s="3"/>
      <c r="AC928" s="3"/>
      <c r="AD928" s="3"/>
      <c r="AE928" s="3"/>
      <c r="AF928" s="3"/>
      <c r="AG928" s="3"/>
      <c r="AH928" s="3"/>
      <c r="AI928" s="3"/>
      <c r="AJ928" s="3"/>
    </row>
    <row r="929">
      <c r="A929" s="3"/>
      <c r="B929" s="3"/>
      <c r="C929" s="3"/>
      <c r="D929" s="3"/>
      <c r="E929" s="3"/>
      <c r="F929" s="3"/>
      <c r="G929" s="3"/>
      <c r="H929" s="3"/>
      <c r="I929" s="3"/>
      <c r="J929" s="3"/>
      <c r="K929" s="3"/>
      <c r="L929" s="3"/>
      <c r="M929" s="3"/>
      <c r="N929" s="3"/>
      <c r="O929" s="3"/>
      <c r="P929" s="3"/>
      <c r="Q929" s="249"/>
      <c r="R929" s="3"/>
      <c r="S929" s="3"/>
      <c r="T929" s="3"/>
      <c r="U929" s="3"/>
      <c r="V929" s="3"/>
      <c r="W929" s="3"/>
      <c r="X929" s="3"/>
      <c r="Y929" s="3"/>
      <c r="Z929" s="3"/>
      <c r="AA929" s="3"/>
      <c r="AB929" s="3"/>
      <c r="AC929" s="3"/>
      <c r="AD929" s="3"/>
      <c r="AE929" s="3"/>
      <c r="AF929" s="3"/>
      <c r="AG929" s="3"/>
      <c r="AH929" s="3"/>
      <c r="AI929" s="3"/>
      <c r="AJ929" s="3"/>
    </row>
    <row r="930">
      <c r="A930" s="3"/>
      <c r="B930" s="3"/>
      <c r="C930" s="3"/>
      <c r="D930" s="3"/>
      <c r="E930" s="3"/>
      <c r="F930" s="3"/>
      <c r="G930" s="3"/>
      <c r="H930" s="3"/>
      <c r="I930" s="3"/>
      <c r="J930" s="3"/>
      <c r="K930" s="3"/>
      <c r="L930" s="3"/>
      <c r="M930" s="3"/>
      <c r="N930" s="3"/>
      <c r="O930" s="3"/>
      <c r="P930" s="3"/>
      <c r="Q930" s="249"/>
      <c r="R930" s="3"/>
      <c r="S930" s="3"/>
      <c r="T930" s="3"/>
      <c r="U930" s="3"/>
      <c r="V930" s="3"/>
      <c r="W930" s="3"/>
      <c r="X930" s="3"/>
      <c r="Y930" s="3"/>
      <c r="Z930" s="3"/>
      <c r="AA930" s="3"/>
      <c r="AB930" s="3"/>
      <c r="AC930" s="3"/>
      <c r="AD930" s="3"/>
      <c r="AE930" s="3"/>
      <c r="AF930" s="3"/>
      <c r="AG930" s="3"/>
      <c r="AH930" s="3"/>
      <c r="AI930" s="3"/>
      <c r="AJ930" s="3"/>
    </row>
    <row r="931">
      <c r="A931" s="3"/>
      <c r="B931" s="3"/>
      <c r="C931" s="3"/>
      <c r="D931" s="3"/>
      <c r="E931" s="3"/>
      <c r="F931" s="3"/>
      <c r="G931" s="3"/>
      <c r="H931" s="3"/>
      <c r="I931" s="3"/>
      <c r="J931" s="3"/>
      <c r="K931" s="3"/>
      <c r="L931" s="3"/>
      <c r="M931" s="3"/>
      <c r="N931" s="3"/>
      <c r="O931" s="3"/>
      <c r="P931" s="3"/>
      <c r="Q931" s="249"/>
      <c r="R931" s="3"/>
      <c r="S931" s="3"/>
      <c r="T931" s="3"/>
      <c r="U931" s="3"/>
      <c r="V931" s="3"/>
      <c r="W931" s="3"/>
      <c r="X931" s="3"/>
      <c r="Y931" s="3"/>
      <c r="Z931" s="3"/>
      <c r="AA931" s="3"/>
      <c r="AB931" s="3"/>
      <c r="AC931" s="3"/>
      <c r="AD931" s="3"/>
      <c r="AE931" s="3"/>
      <c r="AF931" s="3"/>
      <c r="AG931" s="3"/>
      <c r="AH931" s="3"/>
      <c r="AI931" s="3"/>
      <c r="AJ931" s="3"/>
    </row>
    <row r="932">
      <c r="A932" s="3"/>
      <c r="B932" s="3"/>
      <c r="C932" s="3"/>
      <c r="D932" s="3"/>
      <c r="E932" s="3"/>
      <c r="F932" s="3"/>
      <c r="G932" s="3"/>
      <c r="H932" s="3"/>
      <c r="I932" s="3"/>
      <c r="J932" s="3"/>
      <c r="K932" s="3"/>
      <c r="L932" s="3"/>
      <c r="M932" s="3"/>
      <c r="N932" s="3"/>
      <c r="O932" s="3"/>
      <c r="P932" s="3"/>
      <c r="Q932" s="249"/>
      <c r="R932" s="3"/>
      <c r="S932" s="3"/>
      <c r="T932" s="3"/>
      <c r="U932" s="3"/>
      <c r="V932" s="3"/>
      <c r="W932" s="3"/>
      <c r="X932" s="3"/>
      <c r="Y932" s="3"/>
      <c r="Z932" s="3"/>
      <c r="AA932" s="3"/>
      <c r="AB932" s="3"/>
      <c r="AC932" s="3"/>
      <c r="AD932" s="3"/>
      <c r="AE932" s="3"/>
      <c r="AF932" s="3"/>
      <c r="AG932" s="3"/>
      <c r="AH932" s="3"/>
      <c r="AI932" s="3"/>
      <c r="AJ932" s="3"/>
    </row>
    <row r="933">
      <c r="A933" s="3"/>
      <c r="B933" s="3"/>
      <c r="C933" s="3"/>
      <c r="D933" s="3"/>
      <c r="E933" s="3"/>
      <c r="F933" s="3"/>
      <c r="G933" s="3"/>
      <c r="H933" s="3"/>
      <c r="I933" s="3"/>
      <c r="J933" s="3"/>
      <c r="K933" s="3"/>
      <c r="L933" s="3"/>
      <c r="M933" s="3"/>
      <c r="N933" s="3"/>
      <c r="O933" s="3"/>
      <c r="P933" s="3"/>
      <c r="Q933" s="249"/>
      <c r="R933" s="3"/>
      <c r="S933" s="3"/>
      <c r="T933" s="3"/>
      <c r="U933" s="3"/>
      <c r="V933" s="3"/>
      <c r="W933" s="3"/>
      <c r="X933" s="3"/>
      <c r="Y933" s="3"/>
      <c r="Z933" s="3"/>
      <c r="AA933" s="3"/>
      <c r="AB933" s="3"/>
      <c r="AC933" s="3"/>
      <c r="AD933" s="3"/>
      <c r="AE933" s="3"/>
      <c r="AF933" s="3"/>
      <c r="AG933" s="3"/>
      <c r="AH933" s="3"/>
      <c r="AI933" s="3"/>
      <c r="AJ933" s="3"/>
    </row>
    <row r="934">
      <c r="A934" s="3"/>
      <c r="B934" s="3"/>
      <c r="C934" s="3"/>
      <c r="D934" s="3"/>
      <c r="E934" s="3"/>
      <c r="F934" s="3"/>
      <c r="G934" s="3"/>
      <c r="H934" s="3"/>
      <c r="I934" s="3"/>
      <c r="J934" s="3"/>
      <c r="K934" s="3"/>
      <c r="L934" s="3"/>
      <c r="M934" s="3"/>
      <c r="N934" s="3"/>
      <c r="O934" s="3"/>
      <c r="P934" s="3"/>
      <c r="Q934" s="249"/>
      <c r="R934" s="3"/>
      <c r="S934" s="3"/>
      <c r="T934" s="3"/>
      <c r="U934" s="3"/>
      <c r="V934" s="3"/>
      <c r="W934" s="3"/>
      <c r="X934" s="3"/>
      <c r="Y934" s="3"/>
      <c r="Z934" s="3"/>
      <c r="AA934" s="3"/>
      <c r="AB934" s="3"/>
      <c r="AC934" s="3"/>
      <c r="AD934" s="3"/>
      <c r="AE934" s="3"/>
      <c r="AF934" s="3"/>
      <c r="AG934" s="3"/>
      <c r="AH934" s="3"/>
      <c r="AI934" s="3"/>
      <c r="AJ934" s="3"/>
    </row>
    <row r="935">
      <c r="A935" s="3"/>
      <c r="B935" s="3"/>
      <c r="C935" s="3"/>
      <c r="D935" s="3"/>
      <c r="E935" s="3"/>
      <c r="F935" s="3"/>
      <c r="G935" s="3"/>
      <c r="H935" s="3"/>
      <c r="I935" s="3"/>
      <c r="J935" s="3"/>
      <c r="K935" s="3"/>
      <c r="L935" s="3"/>
      <c r="M935" s="3"/>
      <c r="N935" s="3"/>
      <c r="O935" s="3"/>
      <c r="P935" s="3"/>
      <c r="Q935" s="249"/>
      <c r="R935" s="3"/>
      <c r="S935" s="3"/>
      <c r="T935" s="3"/>
      <c r="U935" s="3"/>
      <c r="V935" s="3"/>
      <c r="W935" s="3"/>
      <c r="X935" s="3"/>
      <c r="Y935" s="3"/>
      <c r="Z935" s="3"/>
      <c r="AA935" s="3"/>
      <c r="AB935" s="3"/>
      <c r="AC935" s="3"/>
      <c r="AD935" s="3"/>
      <c r="AE935" s="3"/>
      <c r="AF935" s="3"/>
      <c r="AG935" s="3"/>
      <c r="AH935" s="3"/>
      <c r="AI935" s="3"/>
      <c r="AJ935" s="3"/>
    </row>
    <row r="936">
      <c r="A936" s="3"/>
      <c r="B936" s="3"/>
      <c r="C936" s="3"/>
      <c r="D936" s="3"/>
      <c r="E936" s="3"/>
      <c r="F936" s="3"/>
      <c r="G936" s="3"/>
      <c r="H936" s="3"/>
      <c r="I936" s="3"/>
      <c r="J936" s="3"/>
      <c r="K936" s="3"/>
      <c r="L936" s="3"/>
      <c r="M936" s="3"/>
      <c r="N936" s="3"/>
      <c r="O936" s="3"/>
      <c r="P936" s="3"/>
      <c r="Q936" s="249"/>
      <c r="R936" s="3"/>
      <c r="S936" s="3"/>
      <c r="T936" s="3"/>
      <c r="U936" s="3"/>
      <c r="V936" s="3"/>
      <c r="W936" s="3"/>
      <c r="X936" s="3"/>
      <c r="Y936" s="3"/>
      <c r="Z936" s="3"/>
      <c r="AA936" s="3"/>
      <c r="AB936" s="3"/>
      <c r="AC936" s="3"/>
      <c r="AD936" s="3"/>
      <c r="AE936" s="3"/>
      <c r="AF936" s="3"/>
      <c r="AG936" s="3"/>
      <c r="AH936" s="3"/>
      <c r="AI936" s="3"/>
      <c r="AJ936" s="3"/>
    </row>
    <row r="937">
      <c r="A937" s="3"/>
      <c r="B937" s="3"/>
      <c r="C937" s="3"/>
      <c r="D937" s="3"/>
      <c r="E937" s="3"/>
      <c r="F937" s="3"/>
      <c r="G937" s="3"/>
      <c r="H937" s="3"/>
      <c r="I937" s="3"/>
      <c r="J937" s="3"/>
      <c r="K937" s="3"/>
      <c r="L937" s="3"/>
      <c r="M937" s="3"/>
      <c r="N937" s="3"/>
      <c r="O937" s="3"/>
      <c r="P937" s="3"/>
      <c r="Q937" s="249"/>
      <c r="R937" s="3"/>
      <c r="S937" s="3"/>
      <c r="T937" s="3"/>
      <c r="U937" s="3"/>
      <c r="V937" s="3"/>
      <c r="W937" s="3"/>
      <c r="X937" s="3"/>
      <c r="Y937" s="3"/>
      <c r="Z937" s="3"/>
      <c r="AA937" s="3"/>
      <c r="AB937" s="3"/>
      <c r="AC937" s="3"/>
      <c r="AD937" s="3"/>
      <c r="AE937" s="3"/>
      <c r="AF937" s="3"/>
      <c r="AG937" s="3"/>
      <c r="AH937" s="3"/>
      <c r="AI937" s="3"/>
      <c r="AJ937" s="3"/>
    </row>
    <row r="938">
      <c r="A938" s="3"/>
      <c r="B938" s="3"/>
      <c r="C938" s="3"/>
      <c r="D938" s="3"/>
      <c r="E938" s="3"/>
      <c r="F938" s="3"/>
      <c r="G938" s="3"/>
      <c r="H938" s="3"/>
      <c r="I938" s="3"/>
      <c r="J938" s="3"/>
      <c r="K938" s="3"/>
      <c r="L938" s="3"/>
      <c r="M938" s="3"/>
      <c r="N938" s="3"/>
      <c r="O938" s="3"/>
      <c r="P938" s="3"/>
      <c r="Q938" s="249"/>
      <c r="R938" s="3"/>
      <c r="S938" s="3"/>
      <c r="T938" s="3"/>
      <c r="U938" s="3"/>
      <c r="V938" s="3"/>
      <c r="W938" s="3"/>
      <c r="X938" s="3"/>
      <c r="Y938" s="3"/>
      <c r="Z938" s="3"/>
      <c r="AA938" s="3"/>
      <c r="AB938" s="3"/>
      <c r="AC938" s="3"/>
      <c r="AD938" s="3"/>
      <c r="AE938" s="3"/>
      <c r="AF938" s="3"/>
      <c r="AG938" s="3"/>
      <c r="AH938" s="3"/>
      <c r="AI938" s="3"/>
      <c r="AJ938" s="3"/>
    </row>
    <row r="939">
      <c r="A939" s="3"/>
      <c r="B939" s="3"/>
      <c r="C939" s="3"/>
      <c r="D939" s="3"/>
      <c r="E939" s="3"/>
      <c r="F939" s="3"/>
      <c r="G939" s="3"/>
      <c r="H939" s="3"/>
      <c r="I939" s="3"/>
      <c r="J939" s="3"/>
      <c r="K939" s="3"/>
      <c r="L939" s="3"/>
      <c r="M939" s="3"/>
      <c r="N939" s="3"/>
      <c r="O939" s="3"/>
      <c r="P939" s="3"/>
      <c r="Q939" s="249"/>
      <c r="R939" s="3"/>
      <c r="S939" s="3"/>
      <c r="T939" s="3"/>
      <c r="U939" s="3"/>
      <c r="V939" s="3"/>
      <c r="W939" s="3"/>
      <c r="X939" s="3"/>
      <c r="Y939" s="3"/>
      <c r="Z939" s="3"/>
      <c r="AA939" s="3"/>
      <c r="AB939" s="3"/>
      <c r="AC939" s="3"/>
      <c r="AD939" s="3"/>
      <c r="AE939" s="3"/>
      <c r="AF939" s="3"/>
      <c r="AG939" s="3"/>
      <c r="AH939" s="3"/>
      <c r="AI939" s="3"/>
      <c r="AJ939" s="3"/>
    </row>
    <row r="940">
      <c r="A940" s="3"/>
      <c r="B940" s="3"/>
      <c r="C940" s="3"/>
      <c r="D940" s="3"/>
      <c r="E940" s="3"/>
      <c r="F940" s="3"/>
      <c r="G940" s="3"/>
      <c r="H940" s="3"/>
      <c r="I940" s="3"/>
      <c r="J940" s="3"/>
      <c r="K940" s="3"/>
      <c r="L940" s="3"/>
      <c r="M940" s="3"/>
      <c r="N940" s="3"/>
      <c r="O940" s="3"/>
      <c r="P940" s="3"/>
      <c r="Q940" s="249"/>
      <c r="R940" s="3"/>
      <c r="S940" s="3"/>
      <c r="T940" s="3"/>
      <c r="U940" s="3"/>
      <c r="V940" s="3"/>
      <c r="W940" s="3"/>
      <c r="X940" s="3"/>
      <c r="Y940" s="3"/>
      <c r="Z940" s="3"/>
      <c r="AA940" s="3"/>
      <c r="AB940" s="3"/>
      <c r="AC940" s="3"/>
      <c r="AD940" s="3"/>
      <c r="AE940" s="3"/>
      <c r="AF940" s="3"/>
      <c r="AG940" s="3"/>
      <c r="AH940" s="3"/>
      <c r="AI940" s="3"/>
      <c r="AJ940" s="3"/>
    </row>
    <row r="941">
      <c r="A941" s="3"/>
      <c r="B941" s="3"/>
      <c r="C941" s="3"/>
      <c r="D941" s="3"/>
      <c r="E941" s="3"/>
      <c r="F941" s="3"/>
      <c r="G941" s="3"/>
      <c r="H941" s="3"/>
      <c r="I941" s="3"/>
      <c r="J941" s="3"/>
      <c r="K941" s="3"/>
      <c r="L941" s="3"/>
      <c r="M941" s="3"/>
      <c r="N941" s="3"/>
      <c r="O941" s="3"/>
      <c r="P941" s="3"/>
      <c r="Q941" s="249"/>
      <c r="R941" s="3"/>
      <c r="S941" s="3"/>
      <c r="T941" s="3"/>
      <c r="U941" s="3"/>
      <c r="V941" s="3"/>
      <c r="W941" s="3"/>
      <c r="X941" s="3"/>
      <c r="Y941" s="3"/>
      <c r="Z941" s="3"/>
      <c r="AA941" s="3"/>
      <c r="AB941" s="3"/>
      <c r="AC941" s="3"/>
      <c r="AD941" s="3"/>
      <c r="AE941" s="3"/>
      <c r="AF941" s="3"/>
      <c r="AG941" s="3"/>
      <c r="AH941" s="3"/>
      <c r="AI941" s="3"/>
      <c r="AJ941" s="3"/>
    </row>
    <row r="942">
      <c r="A942" s="3"/>
      <c r="B942" s="3"/>
      <c r="C942" s="3"/>
      <c r="D942" s="3"/>
      <c r="E942" s="3"/>
      <c r="F942" s="3"/>
      <c r="G942" s="3"/>
      <c r="H942" s="3"/>
      <c r="I942" s="3"/>
      <c r="J942" s="3"/>
      <c r="K942" s="3"/>
      <c r="L942" s="3"/>
      <c r="M942" s="3"/>
      <c r="N942" s="3"/>
      <c r="O942" s="3"/>
      <c r="P942" s="3"/>
      <c r="Q942" s="249"/>
      <c r="R942" s="3"/>
      <c r="S942" s="3"/>
      <c r="T942" s="3"/>
      <c r="U942" s="3"/>
      <c r="V942" s="3"/>
      <c r="W942" s="3"/>
      <c r="X942" s="3"/>
      <c r="Y942" s="3"/>
      <c r="Z942" s="3"/>
      <c r="AA942" s="3"/>
      <c r="AB942" s="3"/>
      <c r="AC942" s="3"/>
      <c r="AD942" s="3"/>
      <c r="AE942" s="3"/>
      <c r="AF942" s="3"/>
      <c r="AG942" s="3"/>
      <c r="AH942" s="3"/>
      <c r="AI942" s="3"/>
      <c r="AJ942" s="3"/>
    </row>
    <row r="943">
      <c r="A943" s="3"/>
      <c r="B943" s="3"/>
      <c r="C943" s="3"/>
      <c r="D943" s="3"/>
      <c r="E943" s="3"/>
      <c r="F943" s="3"/>
      <c r="G943" s="3"/>
      <c r="H943" s="3"/>
      <c r="I943" s="3"/>
      <c r="J943" s="3"/>
      <c r="K943" s="3"/>
      <c r="L943" s="3"/>
      <c r="M943" s="3"/>
      <c r="N943" s="3"/>
      <c r="O943" s="3"/>
      <c r="P943" s="3"/>
      <c r="Q943" s="249"/>
      <c r="R943" s="3"/>
      <c r="S943" s="3"/>
      <c r="T943" s="3"/>
      <c r="U943" s="3"/>
      <c r="V943" s="3"/>
      <c r="W943" s="3"/>
      <c r="X943" s="3"/>
      <c r="Y943" s="3"/>
      <c r="Z943" s="3"/>
      <c r="AA943" s="3"/>
      <c r="AB943" s="3"/>
      <c r="AC943" s="3"/>
      <c r="AD943" s="3"/>
      <c r="AE943" s="3"/>
      <c r="AF943" s="3"/>
      <c r="AG943" s="3"/>
      <c r="AH943" s="3"/>
      <c r="AI943" s="3"/>
      <c r="AJ943" s="3"/>
    </row>
    <row r="944">
      <c r="A944" s="3"/>
      <c r="B944" s="3"/>
      <c r="C944" s="3"/>
      <c r="D944" s="3"/>
      <c r="E944" s="3"/>
      <c r="F944" s="3"/>
      <c r="G944" s="3"/>
      <c r="H944" s="3"/>
      <c r="I944" s="3"/>
      <c r="J944" s="3"/>
      <c r="K944" s="3"/>
      <c r="L944" s="3"/>
      <c r="M944" s="3"/>
      <c r="N944" s="3"/>
      <c r="O944" s="3"/>
      <c r="P944" s="3"/>
      <c r="Q944" s="249"/>
      <c r="R944" s="3"/>
      <c r="S944" s="3"/>
      <c r="T944" s="3"/>
      <c r="U944" s="3"/>
      <c r="V944" s="3"/>
      <c r="W944" s="3"/>
      <c r="X944" s="3"/>
      <c r="Y944" s="3"/>
      <c r="Z944" s="3"/>
      <c r="AA944" s="3"/>
      <c r="AB944" s="3"/>
      <c r="AC944" s="3"/>
      <c r="AD944" s="3"/>
      <c r="AE944" s="3"/>
      <c r="AF944" s="3"/>
      <c r="AG944" s="3"/>
      <c r="AH944" s="3"/>
      <c r="AI944" s="3"/>
      <c r="AJ944" s="3"/>
    </row>
    <row r="945">
      <c r="A945" s="3"/>
      <c r="B945" s="3"/>
      <c r="C945" s="3"/>
      <c r="D945" s="3"/>
      <c r="E945" s="3"/>
      <c r="F945" s="3"/>
      <c r="G945" s="3"/>
      <c r="H945" s="3"/>
      <c r="I945" s="3"/>
      <c r="J945" s="3"/>
      <c r="K945" s="3"/>
      <c r="L945" s="3"/>
      <c r="M945" s="3"/>
      <c r="N945" s="3"/>
      <c r="O945" s="3"/>
      <c r="P945" s="3"/>
      <c r="Q945" s="249"/>
      <c r="R945" s="3"/>
      <c r="S945" s="3"/>
      <c r="T945" s="3"/>
      <c r="U945" s="3"/>
      <c r="V945" s="3"/>
      <c r="W945" s="3"/>
      <c r="X945" s="3"/>
      <c r="Y945" s="3"/>
      <c r="Z945" s="3"/>
      <c r="AA945" s="3"/>
      <c r="AB945" s="3"/>
      <c r="AC945" s="3"/>
      <c r="AD945" s="3"/>
      <c r="AE945" s="3"/>
      <c r="AF945" s="3"/>
      <c r="AG945" s="3"/>
      <c r="AH945" s="3"/>
      <c r="AI945" s="3"/>
      <c r="AJ945" s="3"/>
    </row>
    <row r="946">
      <c r="A946" s="3"/>
      <c r="B946" s="3"/>
      <c r="C946" s="3"/>
      <c r="D946" s="3"/>
      <c r="E946" s="3"/>
      <c r="F946" s="3"/>
      <c r="G946" s="3"/>
      <c r="H946" s="3"/>
      <c r="I946" s="3"/>
      <c r="J946" s="3"/>
      <c r="K946" s="3"/>
      <c r="L946" s="3"/>
      <c r="M946" s="3"/>
      <c r="N946" s="3"/>
      <c r="O946" s="3"/>
      <c r="P946" s="3"/>
      <c r="Q946" s="249"/>
      <c r="R946" s="3"/>
      <c r="S946" s="3"/>
      <c r="T946" s="3"/>
      <c r="U946" s="3"/>
      <c r="V946" s="3"/>
      <c r="W946" s="3"/>
      <c r="X946" s="3"/>
      <c r="Y946" s="3"/>
      <c r="Z946" s="3"/>
      <c r="AA946" s="3"/>
      <c r="AB946" s="3"/>
      <c r="AC946" s="3"/>
      <c r="AD946" s="3"/>
      <c r="AE946" s="3"/>
      <c r="AF946" s="3"/>
      <c r="AG946" s="3"/>
      <c r="AH946" s="3"/>
      <c r="AI946" s="3"/>
      <c r="AJ946" s="3"/>
    </row>
    <row r="947">
      <c r="A947" s="3"/>
      <c r="B947" s="3"/>
      <c r="C947" s="3"/>
      <c r="D947" s="3"/>
      <c r="E947" s="3"/>
      <c r="F947" s="3"/>
      <c r="G947" s="3"/>
      <c r="H947" s="3"/>
      <c r="I947" s="3"/>
      <c r="J947" s="3"/>
      <c r="K947" s="3"/>
      <c r="L947" s="3"/>
      <c r="M947" s="3"/>
      <c r="N947" s="3"/>
      <c r="O947" s="3"/>
      <c r="P947" s="3"/>
      <c r="Q947" s="249"/>
      <c r="R947" s="3"/>
      <c r="S947" s="3"/>
      <c r="T947" s="3"/>
      <c r="U947" s="3"/>
      <c r="V947" s="3"/>
      <c r="W947" s="3"/>
      <c r="X947" s="3"/>
      <c r="Y947" s="3"/>
      <c r="Z947" s="3"/>
      <c r="AA947" s="3"/>
      <c r="AB947" s="3"/>
      <c r="AC947" s="3"/>
      <c r="AD947" s="3"/>
      <c r="AE947" s="3"/>
      <c r="AF947" s="3"/>
      <c r="AG947" s="3"/>
      <c r="AH947" s="3"/>
      <c r="AI947" s="3"/>
      <c r="AJ947" s="3"/>
    </row>
    <row r="948">
      <c r="A948" s="3"/>
      <c r="B948" s="3"/>
      <c r="C948" s="3"/>
      <c r="D948" s="3"/>
      <c r="E948" s="3"/>
      <c r="F948" s="3"/>
      <c r="G948" s="3"/>
      <c r="H948" s="3"/>
      <c r="I948" s="3"/>
      <c r="J948" s="3"/>
      <c r="K948" s="3"/>
      <c r="L948" s="3"/>
      <c r="M948" s="3"/>
      <c r="N948" s="3"/>
      <c r="O948" s="3"/>
      <c r="P948" s="3"/>
      <c r="Q948" s="249"/>
      <c r="R948" s="3"/>
      <c r="S948" s="3"/>
      <c r="T948" s="3"/>
      <c r="U948" s="3"/>
      <c r="V948" s="3"/>
      <c r="W948" s="3"/>
      <c r="X948" s="3"/>
      <c r="Y948" s="3"/>
      <c r="Z948" s="3"/>
      <c r="AA948" s="3"/>
      <c r="AB948" s="3"/>
      <c r="AC948" s="3"/>
      <c r="AD948" s="3"/>
      <c r="AE948" s="3"/>
      <c r="AF948" s="3"/>
      <c r="AG948" s="3"/>
      <c r="AH948" s="3"/>
      <c r="AI948" s="3"/>
      <c r="AJ948" s="3"/>
    </row>
    <row r="949">
      <c r="A949" s="3"/>
      <c r="B949" s="3"/>
      <c r="C949" s="3"/>
      <c r="D949" s="3"/>
      <c r="E949" s="3"/>
      <c r="F949" s="3"/>
      <c r="G949" s="3"/>
      <c r="H949" s="3"/>
      <c r="I949" s="3"/>
      <c r="J949" s="3"/>
      <c r="K949" s="3"/>
      <c r="L949" s="3"/>
      <c r="M949" s="3"/>
      <c r="N949" s="3"/>
      <c r="O949" s="3"/>
      <c r="P949" s="3"/>
      <c r="Q949" s="249"/>
      <c r="R949" s="3"/>
      <c r="S949" s="3"/>
      <c r="T949" s="3"/>
      <c r="U949" s="3"/>
      <c r="V949" s="3"/>
      <c r="W949" s="3"/>
      <c r="X949" s="3"/>
      <c r="Y949" s="3"/>
      <c r="Z949" s="3"/>
      <c r="AA949" s="3"/>
      <c r="AB949" s="3"/>
      <c r="AC949" s="3"/>
      <c r="AD949" s="3"/>
      <c r="AE949" s="3"/>
      <c r="AF949" s="3"/>
      <c r="AG949" s="3"/>
      <c r="AH949" s="3"/>
      <c r="AI949" s="3"/>
      <c r="AJ949" s="3"/>
    </row>
    <row r="950">
      <c r="A950" s="3"/>
      <c r="B950" s="3"/>
      <c r="C950" s="3"/>
      <c r="D950" s="3"/>
      <c r="E950" s="3"/>
      <c r="F950" s="3"/>
      <c r="G950" s="3"/>
      <c r="H950" s="3"/>
      <c r="I950" s="3"/>
      <c r="J950" s="3"/>
      <c r="K950" s="3"/>
      <c r="L950" s="3"/>
      <c r="M950" s="3"/>
      <c r="N950" s="3"/>
      <c r="O950" s="3"/>
      <c r="P950" s="3"/>
      <c r="Q950" s="249"/>
      <c r="R950" s="3"/>
      <c r="S950" s="3"/>
      <c r="T950" s="3"/>
      <c r="U950" s="3"/>
      <c r="V950" s="3"/>
      <c r="W950" s="3"/>
      <c r="X950" s="3"/>
      <c r="Y950" s="3"/>
      <c r="Z950" s="3"/>
      <c r="AA950" s="3"/>
      <c r="AB950" s="3"/>
      <c r="AC950" s="3"/>
      <c r="AD950" s="3"/>
      <c r="AE950" s="3"/>
      <c r="AF950" s="3"/>
      <c r="AG950" s="3"/>
      <c r="AH950" s="3"/>
      <c r="AI950" s="3"/>
      <c r="AJ950" s="3"/>
    </row>
    <row r="951">
      <c r="A951" s="3"/>
      <c r="B951" s="3"/>
      <c r="C951" s="3"/>
      <c r="D951" s="3"/>
      <c r="E951" s="3"/>
      <c r="F951" s="3"/>
      <c r="G951" s="3"/>
      <c r="H951" s="3"/>
      <c r="I951" s="3"/>
      <c r="J951" s="3"/>
      <c r="K951" s="3"/>
      <c r="L951" s="3"/>
      <c r="M951" s="3"/>
      <c r="N951" s="3"/>
      <c r="O951" s="3"/>
      <c r="P951" s="3"/>
      <c r="Q951" s="249"/>
      <c r="R951" s="3"/>
      <c r="S951" s="3"/>
      <c r="T951" s="3"/>
      <c r="U951" s="3"/>
      <c r="V951" s="3"/>
      <c r="W951" s="3"/>
      <c r="X951" s="3"/>
      <c r="Y951" s="3"/>
      <c r="Z951" s="3"/>
      <c r="AA951" s="3"/>
      <c r="AB951" s="3"/>
      <c r="AC951" s="3"/>
      <c r="AD951" s="3"/>
      <c r="AE951" s="3"/>
      <c r="AF951" s="3"/>
      <c r="AG951" s="3"/>
      <c r="AH951" s="3"/>
      <c r="AI951" s="3"/>
      <c r="AJ951" s="3"/>
    </row>
    <row r="952">
      <c r="A952" s="3"/>
      <c r="B952" s="3"/>
      <c r="C952" s="3"/>
      <c r="D952" s="3"/>
      <c r="E952" s="3"/>
      <c r="F952" s="3"/>
      <c r="G952" s="3"/>
      <c r="H952" s="3"/>
      <c r="I952" s="3"/>
      <c r="J952" s="3"/>
      <c r="K952" s="3"/>
      <c r="L952" s="3"/>
      <c r="M952" s="3"/>
      <c r="N952" s="3"/>
      <c r="O952" s="3"/>
      <c r="P952" s="3"/>
      <c r="Q952" s="249"/>
      <c r="R952" s="3"/>
      <c r="S952" s="3"/>
      <c r="T952" s="3"/>
      <c r="U952" s="3"/>
      <c r="V952" s="3"/>
      <c r="W952" s="3"/>
      <c r="X952" s="3"/>
      <c r="Y952" s="3"/>
      <c r="Z952" s="3"/>
      <c r="AA952" s="3"/>
      <c r="AB952" s="3"/>
      <c r="AC952" s="3"/>
      <c r="AD952" s="3"/>
      <c r="AE952" s="3"/>
      <c r="AF952" s="3"/>
      <c r="AG952" s="3"/>
      <c r="AH952" s="3"/>
      <c r="AI952" s="3"/>
      <c r="AJ952" s="3"/>
    </row>
    <row r="953">
      <c r="A953" s="3"/>
      <c r="B953" s="3"/>
      <c r="C953" s="3"/>
      <c r="D953" s="3"/>
      <c r="E953" s="3"/>
      <c r="F953" s="3"/>
      <c r="G953" s="3"/>
      <c r="H953" s="3"/>
      <c r="I953" s="3"/>
      <c r="J953" s="3"/>
      <c r="K953" s="3"/>
      <c r="L953" s="3"/>
      <c r="M953" s="3"/>
      <c r="N953" s="3"/>
      <c r="O953" s="3"/>
      <c r="P953" s="3"/>
      <c r="Q953" s="249"/>
      <c r="R953" s="3"/>
      <c r="S953" s="3"/>
      <c r="T953" s="3"/>
      <c r="U953" s="3"/>
      <c r="V953" s="3"/>
      <c r="W953" s="3"/>
      <c r="X953" s="3"/>
      <c r="Y953" s="3"/>
      <c r="Z953" s="3"/>
      <c r="AA953" s="3"/>
      <c r="AB953" s="3"/>
      <c r="AC953" s="3"/>
      <c r="AD953" s="3"/>
      <c r="AE953" s="3"/>
      <c r="AF953" s="3"/>
      <c r="AG953" s="3"/>
      <c r="AH953" s="3"/>
      <c r="AI953" s="3"/>
      <c r="AJ953" s="3"/>
    </row>
    <row r="954">
      <c r="A954" s="3"/>
      <c r="B954" s="3"/>
      <c r="C954" s="3"/>
      <c r="D954" s="3"/>
      <c r="E954" s="3"/>
      <c r="F954" s="3"/>
      <c r="G954" s="3"/>
      <c r="H954" s="3"/>
      <c r="I954" s="3"/>
      <c r="J954" s="3"/>
      <c r="K954" s="3"/>
      <c r="L954" s="3"/>
      <c r="M954" s="3"/>
      <c r="N954" s="3"/>
      <c r="O954" s="3"/>
      <c r="P954" s="3"/>
      <c r="Q954" s="249"/>
      <c r="R954" s="3"/>
      <c r="S954" s="3"/>
      <c r="T954" s="3"/>
      <c r="U954" s="3"/>
      <c r="V954" s="3"/>
      <c r="W954" s="3"/>
      <c r="X954" s="3"/>
      <c r="Y954" s="3"/>
      <c r="Z954" s="3"/>
      <c r="AA954" s="3"/>
      <c r="AB954" s="3"/>
      <c r="AC954" s="3"/>
      <c r="AD954" s="3"/>
      <c r="AE954" s="3"/>
      <c r="AF954" s="3"/>
      <c r="AG954" s="3"/>
      <c r="AH954" s="3"/>
      <c r="AI954" s="3"/>
      <c r="AJ954" s="3"/>
    </row>
    <row r="955">
      <c r="A955" s="3"/>
      <c r="B955" s="3"/>
      <c r="C955" s="3"/>
      <c r="D955" s="3"/>
      <c r="E955" s="3"/>
      <c r="F955" s="3"/>
      <c r="G955" s="3"/>
      <c r="H955" s="3"/>
      <c r="I955" s="3"/>
      <c r="J955" s="3"/>
      <c r="K955" s="3"/>
      <c r="L955" s="3"/>
      <c r="M955" s="3"/>
      <c r="N955" s="3"/>
      <c r="O955" s="3"/>
      <c r="P955" s="3"/>
      <c r="Q955" s="249"/>
      <c r="R955" s="3"/>
      <c r="S955" s="3"/>
      <c r="T955" s="3"/>
      <c r="U955" s="3"/>
      <c r="V955" s="3"/>
      <c r="W955" s="3"/>
      <c r="X955" s="3"/>
      <c r="Y955" s="3"/>
      <c r="Z955" s="3"/>
      <c r="AA955" s="3"/>
      <c r="AB955" s="3"/>
      <c r="AC955" s="3"/>
      <c r="AD955" s="3"/>
      <c r="AE955" s="3"/>
      <c r="AF955" s="3"/>
      <c r="AG955" s="3"/>
      <c r="AH955" s="3"/>
      <c r="AI955" s="3"/>
      <c r="AJ955" s="3"/>
    </row>
    <row r="956">
      <c r="A956" s="3"/>
      <c r="B956" s="3"/>
      <c r="C956" s="3"/>
      <c r="D956" s="3"/>
      <c r="E956" s="3"/>
      <c r="F956" s="3"/>
      <c r="G956" s="3"/>
      <c r="H956" s="3"/>
      <c r="I956" s="3"/>
      <c r="J956" s="3"/>
      <c r="K956" s="3"/>
      <c r="L956" s="3"/>
      <c r="M956" s="3"/>
      <c r="N956" s="3"/>
      <c r="O956" s="3"/>
      <c r="P956" s="3"/>
      <c r="Q956" s="249"/>
      <c r="R956" s="3"/>
      <c r="S956" s="3"/>
      <c r="T956" s="3"/>
      <c r="U956" s="3"/>
      <c r="V956" s="3"/>
      <c r="W956" s="3"/>
      <c r="X956" s="3"/>
      <c r="Y956" s="3"/>
      <c r="Z956" s="3"/>
      <c r="AA956" s="3"/>
      <c r="AB956" s="3"/>
      <c r="AC956" s="3"/>
      <c r="AD956" s="3"/>
      <c r="AE956" s="3"/>
      <c r="AF956" s="3"/>
      <c r="AG956" s="3"/>
      <c r="AH956" s="3"/>
      <c r="AI956" s="3"/>
      <c r="AJ956" s="3"/>
    </row>
    <row r="957">
      <c r="A957" s="3"/>
      <c r="B957" s="3"/>
      <c r="C957" s="3"/>
      <c r="D957" s="3"/>
      <c r="E957" s="3"/>
      <c r="F957" s="3"/>
      <c r="G957" s="3"/>
      <c r="H957" s="3"/>
      <c r="I957" s="3"/>
      <c r="J957" s="3"/>
      <c r="K957" s="3"/>
      <c r="L957" s="3"/>
      <c r="M957" s="3"/>
      <c r="N957" s="3"/>
      <c r="O957" s="3"/>
      <c r="P957" s="3"/>
      <c r="Q957" s="249"/>
      <c r="R957" s="3"/>
      <c r="S957" s="3"/>
      <c r="T957" s="3"/>
      <c r="U957" s="3"/>
      <c r="V957" s="3"/>
      <c r="W957" s="3"/>
      <c r="X957" s="3"/>
      <c r="Y957" s="3"/>
      <c r="Z957" s="3"/>
      <c r="AA957" s="3"/>
      <c r="AB957" s="3"/>
      <c r="AC957" s="3"/>
      <c r="AD957" s="3"/>
      <c r="AE957" s="3"/>
      <c r="AF957" s="3"/>
      <c r="AG957" s="3"/>
      <c r="AH957" s="3"/>
      <c r="AI957" s="3"/>
      <c r="AJ957" s="3"/>
    </row>
    <row r="958">
      <c r="A958" s="3"/>
      <c r="B958" s="3"/>
      <c r="C958" s="3"/>
      <c r="D958" s="3"/>
      <c r="E958" s="3"/>
      <c r="F958" s="3"/>
      <c r="G958" s="3"/>
      <c r="H958" s="3"/>
      <c r="I958" s="3"/>
      <c r="J958" s="3"/>
      <c r="K958" s="3"/>
      <c r="L958" s="3"/>
      <c r="M958" s="3"/>
      <c r="N958" s="3"/>
      <c r="O958" s="3"/>
      <c r="P958" s="3"/>
      <c r="Q958" s="249"/>
      <c r="R958" s="3"/>
      <c r="S958" s="3"/>
      <c r="T958" s="3"/>
      <c r="U958" s="3"/>
      <c r="V958" s="3"/>
      <c r="W958" s="3"/>
      <c r="X958" s="3"/>
      <c r="Y958" s="3"/>
      <c r="Z958" s="3"/>
      <c r="AA958" s="3"/>
      <c r="AB958" s="3"/>
      <c r="AC958" s="3"/>
      <c r="AD958" s="3"/>
      <c r="AE958" s="3"/>
      <c r="AF958" s="3"/>
      <c r="AG958" s="3"/>
      <c r="AH958" s="3"/>
      <c r="AI958" s="3"/>
      <c r="AJ958" s="3"/>
    </row>
    <row r="959">
      <c r="A959" s="3"/>
      <c r="B959" s="3"/>
      <c r="C959" s="3"/>
      <c r="D959" s="3"/>
      <c r="E959" s="3"/>
      <c r="F959" s="3"/>
      <c r="G959" s="3"/>
      <c r="H959" s="3"/>
      <c r="I959" s="3"/>
      <c r="J959" s="3"/>
      <c r="K959" s="3"/>
      <c r="L959" s="3"/>
      <c r="M959" s="3"/>
      <c r="N959" s="3"/>
      <c r="O959" s="3"/>
      <c r="P959" s="3"/>
      <c r="Q959" s="249"/>
      <c r="R959" s="3"/>
      <c r="S959" s="3"/>
      <c r="T959" s="3"/>
      <c r="U959" s="3"/>
      <c r="V959" s="3"/>
      <c r="W959" s="3"/>
      <c r="X959" s="3"/>
      <c r="Y959" s="3"/>
      <c r="Z959" s="3"/>
      <c r="AA959" s="3"/>
      <c r="AB959" s="3"/>
      <c r="AC959" s="3"/>
      <c r="AD959" s="3"/>
      <c r="AE959" s="3"/>
      <c r="AF959" s="3"/>
      <c r="AG959" s="3"/>
      <c r="AH959" s="3"/>
      <c r="AI959" s="3"/>
      <c r="AJ959" s="3"/>
    </row>
    <row r="960">
      <c r="A960" s="3"/>
      <c r="B960" s="3"/>
      <c r="C960" s="3"/>
      <c r="D960" s="3"/>
      <c r="E960" s="3"/>
      <c r="F960" s="3"/>
      <c r="G960" s="3"/>
      <c r="H960" s="3"/>
      <c r="I960" s="3"/>
      <c r="J960" s="3"/>
      <c r="K960" s="3"/>
      <c r="L960" s="3"/>
      <c r="M960" s="3"/>
      <c r="N960" s="3"/>
      <c r="O960" s="3"/>
      <c r="P960" s="3"/>
      <c r="Q960" s="249"/>
      <c r="R960" s="3"/>
      <c r="S960" s="3"/>
      <c r="T960" s="3"/>
      <c r="U960" s="3"/>
      <c r="V960" s="3"/>
      <c r="W960" s="3"/>
      <c r="X960" s="3"/>
      <c r="Y960" s="3"/>
      <c r="Z960" s="3"/>
      <c r="AA960" s="3"/>
      <c r="AB960" s="3"/>
      <c r="AC960" s="3"/>
      <c r="AD960" s="3"/>
      <c r="AE960" s="3"/>
      <c r="AF960" s="3"/>
      <c r="AG960" s="3"/>
      <c r="AH960" s="3"/>
      <c r="AI960" s="3"/>
      <c r="AJ960" s="3"/>
    </row>
    <row r="961">
      <c r="A961" s="3"/>
      <c r="B961" s="3"/>
      <c r="C961" s="3"/>
      <c r="D961" s="3"/>
      <c r="E961" s="3"/>
      <c r="F961" s="3"/>
      <c r="G961" s="3"/>
      <c r="H961" s="3"/>
      <c r="I961" s="3"/>
      <c r="J961" s="3"/>
      <c r="K961" s="3"/>
      <c r="L961" s="3"/>
      <c r="M961" s="3"/>
      <c r="N961" s="3"/>
      <c r="O961" s="3"/>
      <c r="P961" s="3"/>
      <c r="Q961" s="249"/>
      <c r="R961" s="3"/>
      <c r="S961" s="3"/>
      <c r="T961" s="3"/>
      <c r="U961" s="3"/>
      <c r="V961" s="3"/>
      <c r="W961" s="3"/>
      <c r="X961" s="3"/>
      <c r="Y961" s="3"/>
      <c r="Z961" s="3"/>
      <c r="AA961" s="3"/>
      <c r="AB961" s="3"/>
      <c r="AC961" s="3"/>
      <c r="AD961" s="3"/>
      <c r="AE961" s="3"/>
      <c r="AF961" s="3"/>
      <c r="AG961" s="3"/>
      <c r="AH961" s="3"/>
      <c r="AI961" s="3"/>
      <c r="AJ961" s="3"/>
    </row>
    <row r="962">
      <c r="A962" s="3"/>
      <c r="B962" s="3"/>
      <c r="C962" s="3"/>
      <c r="D962" s="3"/>
      <c r="E962" s="3"/>
      <c r="F962" s="3"/>
      <c r="G962" s="3"/>
      <c r="H962" s="3"/>
      <c r="I962" s="3"/>
      <c r="J962" s="3"/>
      <c r="K962" s="3"/>
      <c r="L962" s="3"/>
      <c r="M962" s="3"/>
      <c r="N962" s="3"/>
      <c r="O962" s="3"/>
      <c r="P962" s="3"/>
      <c r="Q962" s="249"/>
      <c r="R962" s="3"/>
      <c r="S962" s="3"/>
      <c r="T962" s="3"/>
      <c r="U962" s="3"/>
      <c r="V962" s="3"/>
      <c r="W962" s="3"/>
      <c r="X962" s="3"/>
      <c r="Y962" s="3"/>
      <c r="Z962" s="3"/>
      <c r="AA962" s="3"/>
      <c r="AB962" s="3"/>
      <c r="AC962" s="3"/>
      <c r="AD962" s="3"/>
      <c r="AE962" s="3"/>
      <c r="AF962" s="3"/>
      <c r="AG962" s="3"/>
      <c r="AH962" s="3"/>
      <c r="AI962" s="3"/>
      <c r="AJ962" s="3"/>
    </row>
    <row r="963">
      <c r="A963" s="3"/>
      <c r="B963" s="3"/>
      <c r="C963" s="3"/>
      <c r="D963" s="3"/>
      <c r="E963" s="3"/>
      <c r="F963" s="3"/>
      <c r="G963" s="3"/>
      <c r="H963" s="3"/>
      <c r="I963" s="3"/>
      <c r="J963" s="3"/>
      <c r="K963" s="3"/>
      <c r="L963" s="3"/>
      <c r="M963" s="3"/>
      <c r="N963" s="3"/>
      <c r="O963" s="3"/>
      <c r="P963" s="3"/>
      <c r="Q963" s="249"/>
      <c r="R963" s="3"/>
      <c r="S963" s="3"/>
      <c r="T963" s="3"/>
      <c r="U963" s="3"/>
      <c r="V963" s="3"/>
      <c r="W963" s="3"/>
      <c r="X963" s="3"/>
      <c r="Y963" s="3"/>
      <c r="Z963" s="3"/>
      <c r="AA963" s="3"/>
      <c r="AB963" s="3"/>
      <c r="AC963" s="3"/>
      <c r="AD963" s="3"/>
      <c r="AE963" s="3"/>
      <c r="AF963" s="3"/>
      <c r="AG963" s="3"/>
      <c r="AH963" s="3"/>
      <c r="AI963" s="3"/>
      <c r="AJ963" s="3"/>
    </row>
    <row r="964">
      <c r="A964" s="3"/>
      <c r="B964" s="3"/>
      <c r="C964" s="3"/>
      <c r="D964" s="3"/>
      <c r="E964" s="3"/>
      <c r="F964" s="3"/>
      <c r="G964" s="3"/>
      <c r="H964" s="3"/>
      <c r="I964" s="3"/>
      <c r="J964" s="3"/>
      <c r="K964" s="3"/>
      <c r="L964" s="3"/>
      <c r="M964" s="3"/>
      <c r="N964" s="3"/>
      <c r="O964" s="3"/>
      <c r="P964" s="3"/>
      <c r="Q964" s="249"/>
      <c r="R964" s="3"/>
      <c r="S964" s="3"/>
      <c r="T964" s="3"/>
      <c r="U964" s="3"/>
      <c r="V964" s="3"/>
      <c r="W964" s="3"/>
      <c r="X964" s="3"/>
      <c r="Y964" s="3"/>
      <c r="Z964" s="3"/>
      <c r="AA964" s="3"/>
      <c r="AB964" s="3"/>
      <c r="AC964" s="3"/>
      <c r="AD964" s="3"/>
      <c r="AE964" s="3"/>
      <c r="AF964" s="3"/>
      <c r="AG964" s="3"/>
      <c r="AH964" s="3"/>
      <c r="AI964" s="3"/>
      <c r="AJ964" s="3"/>
    </row>
    <row r="965">
      <c r="A965" s="3"/>
      <c r="B965" s="3"/>
      <c r="C965" s="3"/>
      <c r="D965" s="3"/>
      <c r="E965" s="3"/>
      <c r="F965" s="3"/>
      <c r="G965" s="3"/>
      <c r="H965" s="3"/>
      <c r="I965" s="3"/>
      <c r="J965" s="3"/>
      <c r="K965" s="3"/>
      <c r="L965" s="3"/>
      <c r="M965" s="3"/>
      <c r="N965" s="3"/>
      <c r="O965" s="3"/>
      <c r="P965" s="3"/>
      <c r="Q965" s="249"/>
      <c r="R965" s="3"/>
      <c r="S965" s="3"/>
      <c r="T965" s="3"/>
      <c r="U965" s="3"/>
      <c r="V965" s="3"/>
      <c r="W965" s="3"/>
      <c r="X965" s="3"/>
      <c r="Y965" s="3"/>
      <c r="Z965" s="3"/>
      <c r="AA965" s="3"/>
      <c r="AB965" s="3"/>
      <c r="AC965" s="3"/>
      <c r="AD965" s="3"/>
      <c r="AE965" s="3"/>
      <c r="AF965" s="3"/>
      <c r="AG965" s="3"/>
      <c r="AH965" s="3"/>
      <c r="AI965" s="3"/>
      <c r="AJ965" s="3"/>
    </row>
    <row r="966">
      <c r="A966" s="3"/>
      <c r="B966" s="3"/>
      <c r="C966" s="3"/>
      <c r="D966" s="3"/>
      <c r="E966" s="3"/>
      <c r="F966" s="3"/>
      <c r="G966" s="3"/>
      <c r="H966" s="3"/>
      <c r="I966" s="3"/>
      <c r="J966" s="3"/>
      <c r="K966" s="3"/>
      <c r="L966" s="3"/>
      <c r="M966" s="3"/>
      <c r="N966" s="3"/>
      <c r="O966" s="3"/>
      <c r="P966" s="3"/>
      <c r="Q966" s="249"/>
      <c r="R966" s="3"/>
      <c r="S966" s="3"/>
      <c r="T966" s="3"/>
      <c r="U966" s="3"/>
      <c r="V966" s="3"/>
      <c r="W966" s="3"/>
      <c r="X966" s="3"/>
      <c r="Y966" s="3"/>
      <c r="Z966" s="3"/>
      <c r="AA966" s="3"/>
      <c r="AB966" s="3"/>
      <c r="AC966" s="3"/>
      <c r="AD966" s="3"/>
      <c r="AE966" s="3"/>
      <c r="AF966" s="3"/>
      <c r="AG966" s="3"/>
      <c r="AH966" s="3"/>
      <c r="AI966" s="3"/>
      <c r="AJ966" s="3"/>
    </row>
    <row r="967">
      <c r="A967" s="3"/>
      <c r="B967" s="3"/>
      <c r="C967" s="3"/>
      <c r="D967" s="3"/>
      <c r="E967" s="3"/>
      <c r="F967" s="3"/>
      <c r="G967" s="3"/>
      <c r="H967" s="3"/>
      <c r="I967" s="3"/>
      <c r="J967" s="3"/>
      <c r="K967" s="3"/>
      <c r="L967" s="3"/>
      <c r="M967" s="3"/>
      <c r="N967" s="3"/>
      <c r="O967" s="3"/>
      <c r="P967" s="3"/>
      <c r="Q967" s="249"/>
      <c r="R967" s="3"/>
      <c r="S967" s="3"/>
      <c r="T967" s="3"/>
      <c r="U967" s="3"/>
      <c r="V967" s="3"/>
      <c r="W967" s="3"/>
      <c r="X967" s="3"/>
      <c r="Y967" s="3"/>
      <c r="Z967" s="3"/>
      <c r="AA967" s="3"/>
      <c r="AB967" s="3"/>
      <c r="AC967" s="3"/>
      <c r="AD967" s="3"/>
      <c r="AE967" s="3"/>
      <c r="AF967" s="3"/>
      <c r="AG967" s="3"/>
      <c r="AH967" s="3"/>
      <c r="AI967" s="3"/>
      <c r="AJ967" s="3"/>
    </row>
    <row r="968">
      <c r="A968" s="3"/>
      <c r="B968" s="3"/>
      <c r="C968" s="3"/>
      <c r="D968" s="3"/>
      <c r="E968" s="3"/>
      <c r="F968" s="3"/>
      <c r="G968" s="3"/>
      <c r="H968" s="3"/>
      <c r="I968" s="3"/>
      <c r="J968" s="3"/>
      <c r="K968" s="3"/>
      <c r="L968" s="3"/>
      <c r="M968" s="3"/>
      <c r="N968" s="3"/>
      <c r="O968" s="3"/>
      <c r="P968" s="3"/>
      <c r="Q968" s="249"/>
      <c r="R968" s="3"/>
      <c r="S968" s="3"/>
      <c r="T968" s="3"/>
      <c r="U968" s="3"/>
      <c r="V968" s="3"/>
      <c r="W968" s="3"/>
      <c r="X968" s="3"/>
      <c r="Y968" s="3"/>
      <c r="Z968" s="3"/>
      <c r="AA968" s="3"/>
      <c r="AB968" s="3"/>
      <c r="AC968" s="3"/>
      <c r="AD968" s="3"/>
      <c r="AE968" s="3"/>
      <c r="AF968" s="3"/>
      <c r="AG968" s="3"/>
      <c r="AH968" s="3"/>
      <c r="AI968" s="3"/>
      <c r="AJ968" s="3"/>
    </row>
    <row r="969">
      <c r="A969" s="3"/>
      <c r="B969" s="3"/>
      <c r="C969" s="3"/>
      <c r="D969" s="3"/>
      <c r="E969" s="3"/>
      <c r="F969" s="3"/>
      <c r="G969" s="3"/>
      <c r="H969" s="3"/>
      <c r="I969" s="3"/>
      <c r="J969" s="3"/>
      <c r="K969" s="3"/>
      <c r="L969" s="3"/>
      <c r="M969" s="3"/>
      <c r="N969" s="3"/>
      <c r="O969" s="3"/>
      <c r="P969" s="3"/>
      <c r="Q969" s="249"/>
      <c r="R969" s="3"/>
      <c r="S969" s="3"/>
      <c r="T969" s="3"/>
      <c r="U969" s="3"/>
      <c r="V969" s="3"/>
      <c r="W969" s="3"/>
      <c r="X969" s="3"/>
      <c r="Y969" s="3"/>
      <c r="Z969" s="3"/>
      <c r="AA969" s="3"/>
      <c r="AB969" s="3"/>
      <c r="AC969" s="3"/>
      <c r="AD969" s="3"/>
      <c r="AE969" s="3"/>
      <c r="AF969" s="3"/>
      <c r="AG969" s="3"/>
      <c r="AH969" s="3"/>
      <c r="AI969" s="3"/>
      <c r="AJ969" s="3"/>
    </row>
    <row r="970">
      <c r="A970" s="3"/>
      <c r="B970" s="3"/>
      <c r="C970" s="3"/>
      <c r="D970" s="3"/>
      <c r="E970" s="3"/>
      <c r="F970" s="3"/>
      <c r="G970" s="3"/>
      <c r="H970" s="3"/>
      <c r="I970" s="3"/>
      <c r="J970" s="3"/>
      <c r="K970" s="3"/>
      <c r="L970" s="3"/>
      <c r="M970" s="3"/>
      <c r="N970" s="3"/>
      <c r="O970" s="3"/>
      <c r="P970" s="3"/>
      <c r="Q970" s="249"/>
      <c r="R970" s="3"/>
      <c r="S970" s="3"/>
      <c r="T970" s="3"/>
      <c r="U970" s="3"/>
      <c r="V970" s="3"/>
      <c r="W970" s="3"/>
      <c r="X970" s="3"/>
      <c r="Y970" s="3"/>
      <c r="Z970" s="3"/>
      <c r="AA970" s="3"/>
      <c r="AB970" s="3"/>
      <c r="AC970" s="3"/>
      <c r="AD970" s="3"/>
      <c r="AE970" s="3"/>
      <c r="AF970" s="3"/>
      <c r="AG970" s="3"/>
      <c r="AH970" s="3"/>
      <c r="AI970" s="3"/>
      <c r="AJ970" s="3"/>
    </row>
    <row r="971">
      <c r="A971" s="3"/>
      <c r="B971" s="3"/>
      <c r="C971" s="3"/>
      <c r="D971" s="3"/>
      <c r="E971" s="3"/>
      <c r="F971" s="3"/>
      <c r="G971" s="3"/>
      <c r="H971" s="3"/>
      <c r="I971" s="3"/>
      <c r="J971" s="3"/>
      <c r="K971" s="3"/>
      <c r="L971" s="3"/>
      <c r="M971" s="3"/>
      <c r="N971" s="3"/>
      <c r="O971" s="3"/>
      <c r="P971" s="3"/>
      <c r="Q971" s="249"/>
      <c r="R971" s="3"/>
      <c r="S971" s="3"/>
      <c r="T971" s="3"/>
      <c r="U971" s="3"/>
      <c r="V971" s="3"/>
      <c r="W971" s="3"/>
      <c r="X971" s="3"/>
      <c r="Y971" s="3"/>
      <c r="Z971" s="3"/>
      <c r="AA971" s="3"/>
      <c r="AB971" s="3"/>
      <c r="AC971" s="3"/>
      <c r="AD971" s="3"/>
      <c r="AE971" s="3"/>
      <c r="AF971" s="3"/>
      <c r="AG971" s="3"/>
      <c r="AH971" s="3"/>
      <c r="AI971" s="3"/>
      <c r="AJ971" s="3"/>
    </row>
    <row r="972">
      <c r="A972" s="3"/>
      <c r="B972" s="3"/>
      <c r="C972" s="3"/>
      <c r="D972" s="3"/>
      <c r="E972" s="3"/>
      <c r="F972" s="3"/>
      <c r="G972" s="3"/>
      <c r="H972" s="3"/>
      <c r="I972" s="3"/>
      <c r="J972" s="3"/>
      <c r="K972" s="3"/>
      <c r="L972" s="3"/>
      <c r="M972" s="3"/>
      <c r="N972" s="3"/>
      <c r="O972" s="3"/>
      <c r="P972" s="3"/>
      <c r="Q972" s="249"/>
      <c r="R972" s="3"/>
      <c r="S972" s="3"/>
      <c r="T972" s="3"/>
      <c r="U972" s="3"/>
      <c r="V972" s="3"/>
      <c r="W972" s="3"/>
      <c r="X972" s="3"/>
      <c r="Y972" s="3"/>
      <c r="Z972" s="3"/>
      <c r="AA972" s="3"/>
      <c r="AB972" s="3"/>
      <c r="AC972" s="3"/>
      <c r="AD972" s="3"/>
      <c r="AE972" s="3"/>
      <c r="AF972" s="3"/>
      <c r="AG972" s="3"/>
      <c r="AH972" s="3"/>
      <c r="AI972" s="3"/>
      <c r="AJ972" s="3"/>
    </row>
    <row r="973">
      <c r="A973" s="3"/>
      <c r="B973" s="3"/>
      <c r="C973" s="3"/>
      <c r="D973" s="3"/>
      <c r="E973" s="3"/>
      <c r="F973" s="3"/>
      <c r="G973" s="3"/>
      <c r="H973" s="3"/>
      <c r="I973" s="3"/>
      <c r="J973" s="3"/>
      <c r="K973" s="3"/>
      <c r="L973" s="3"/>
      <c r="M973" s="3"/>
      <c r="N973" s="3"/>
      <c r="O973" s="3"/>
      <c r="P973" s="3"/>
      <c r="Q973" s="249"/>
      <c r="R973" s="3"/>
      <c r="S973" s="3"/>
      <c r="T973" s="3"/>
      <c r="U973" s="3"/>
      <c r="V973" s="3"/>
      <c r="W973" s="3"/>
      <c r="X973" s="3"/>
      <c r="Y973" s="3"/>
      <c r="Z973" s="3"/>
      <c r="AA973" s="3"/>
      <c r="AB973" s="3"/>
      <c r="AC973" s="3"/>
      <c r="AD973" s="3"/>
      <c r="AE973" s="3"/>
      <c r="AF973" s="3"/>
      <c r="AG973" s="3"/>
      <c r="AH973" s="3"/>
      <c r="AI973" s="3"/>
      <c r="AJ973" s="3"/>
    </row>
    <row r="974">
      <c r="A974" s="3"/>
      <c r="B974" s="3"/>
      <c r="C974" s="3"/>
      <c r="D974" s="3"/>
      <c r="E974" s="3"/>
      <c r="F974" s="3"/>
      <c r="G974" s="3"/>
      <c r="H974" s="3"/>
      <c r="I974" s="3"/>
      <c r="J974" s="3"/>
      <c r="K974" s="3"/>
      <c r="L974" s="3"/>
      <c r="M974" s="3"/>
      <c r="N974" s="3"/>
      <c r="O974" s="3"/>
      <c r="P974" s="3"/>
      <c r="Q974" s="249"/>
      <c r="R974" s="3"/>
      <c r="S974" s="3"/>
      <c r="T974" s="3"/>
      <c r="U974" s="3"/>
      <c r="V974" s="3"/>
      <c r="W974" s="3"/>
      <c r="X974" s="3"/>
      <c r="Y974" s="3"/>
      <c r="Z974" s="3"/>
      <c r="AA974" s="3"/>
      <c r="AB974" s="3"/>
      <c r="AC974" s="3"/>
      <c r="AD974" s="3"/>
      <c r="AE974" s="3"/>
      <c r="AF974" s="3"/>
      <c r="AG974" s="3"/>
      <c r="AH974" s="3"/>
      <c r="AI974" s="3"/>
      <c r="AJ974" s="3"/>
    </row>
    <row r="975">
      <c r="A975" s="3"/>
      <c r="B975" s="3"/>
      <c r="C975" s="3"/>
      <c r="D975" s="3"/>
      <c r="E975" s="3"/>
      <c r="F975" s="3"/>
      <c r="G975" s="3"/>
      <c r="H975" s="3"/>
      <c r="I975" s="3"/>
      <c r="J975" s="3"/>
      <c r="K975" s="3"/>
      <c r="L975" s="3"/>
      <c r="M975" s="3"/>
      <c r="N975" s="3"/>
      <c r="O975" s="3"/>
      <c r="P975" s="3"/>
      <c r="Q975" s="249"/>
      <c r="R975" s="3"/>
      <c r="S975" s="3"/>
      <c r="T975" s="3"/>
      <c r="U975" s="3"/>
      <c r="V975" s="3"/>
      <c r="W975" s="3"/>
      <c r="X975" s="3"/>
      <c r="Y975" s="3"/>
      <c r="Z975" s="3"/>
      <c r="AA975" s="3"/>
      <c r="AB975" s="3"/>
      <c r="AC975" s="3"/>
      <c r="AD975" s="3"/>
      <c r="AE975" s="3"/>
      <c r="AF975" s="3"/>
      <c r="AG975" s="3"/>
      <c r="AH975" s="3"/>
      <c r="AI975" s="3"/>
      <c r="AJ975" s="3"/>
    </row>
    <row r="976">
      <c r="A976" s="3"/>
      <c r="B976" s="3"/>
      <c r="C976" s="3"/>
      <c r="D976" s="3"/>
      <c r="E976" s="3"/>
      <c r="F976" s="3"/>
      <c r="G976" s="3"/>
      <c r="H976" s="3"/>
      <c r="I976" s="3"/>
      <c r="J976" s="3"/>
      <c r="K976" s="3"/>
      <c r="L976" s="3"/>
      <c r="M976" s="3"/>
      <c r="N976" s="3"/>
      <c r="O976" s="3"/>
      <c r="P976" s="3"/>
      <c r="Q976" s="249"/>
      <c r="R976" s="3"/>
      <c r="S976" s="3"/>
      <c r="T976" s="3"/>
      <c r="U976" s="3"/>
      <c r="V976" s="3"/>
      <c r="W976" s="3"/>
      <c r="X976" s="3"/>
      <c r="Y976" s="3"/>
      <c r="Z976" s="3"/>
      <c r="AA976" s="3"/>
      <c r="AB976" s="3"/>
      <c r="AC976" s="3"/>
      <c r="AD976" s="3"/>
      <c r="AE976" s="3"/>
      <c r="AF976" s="3"/>
      <c r="AG976" s="3"/>
      <c r="AH976" s="3"/>
      <c r="AI976" s="3"/>
      <c r="AJ976" s="3"/>
    </row>
    <row r="977">
      <c r="A977" s="3"/>
      <c r="B977" s="3"/>
      <c r="C977" s="3"/>
      <c r="D977" s="3"/>
      <c r="E977" s="3"/>
      <c r="F977" s="3"/>
      <c r="G977" s="3"/>
      <c r="H977" s="3"/>
      <c r="I977" s="3"/>
      <c r="J977" s="3"/>
      <c r="K977" s="3"/>
      <c r="L977" s="3"/>
      <c r="M977" s="3"/>
      <c r="N977" s="3"/>
      <c r="O977" s="3"/>
      <c r="P977" s="3"/>
      <c r="Q977" s="249"/>
      <c r="R977" s="3"/>
      <c r="S977" s="3"/>
      <c r="T977" s="3"/>
      <c r="U977" s="3"/>
      <c r="V977" s="3"/>
      <c r="W977" s="3"/>
      <c r="X977" s="3"/>
      <c r="Y977" s="3"/>
      <c r="Z977" s="3"/>
      <c r="AA977" s="3"/>
      <c r="AB977" s="3"/>
      <c r="AC977" s="3"/>
      <c r="AD977" s="3"/>
      <c r="AE977" s="3"/>
      <c r="AF977" s="3"/>
      <c r="AG977" s="3"/>
      <c r="AH977" s="3"/>
      <c r="AI977" s="3"/>
      <c r="AJ977" s="3"/>
    </row>
    <row r="978">
      <c r="A978" s="3"/>
      <c r="B978" s="3"/>
      <c r="C978" s="3"/>
      <c r="D978" s="3"/>
      <c r="E978" s="3"/>
      <c r="F978" s="3"/>
      <c r="G978" s="3"/>
      <c r="H978" s="3"/>
      <c r="I978" s="3"/>
      <c r="J978" s="3"/>
      <c r="K978" s="3"/>
      <c r="L978" s="3"/>
      <c r="M978" s="3"/>
      <c r="N978" s="3"/>
      <c r="O978" s="3"/>
      <c r="P978" s="3"/>
      <c r="Q978" s="249"/>
      <c r="R978" s="3"/>
      <c r="S978" s="3"/>
      <c r="T978" s="3"/>
      <c r="U978" s="3"/>
      <c r="V978" s="3"/>
      <c r="W978" s="3"/>
      <c r="X978" s="3"/>
      <c r="Y978" s="3"/>
      <c r="Z978" s="3"/>
      <c r="AA978" s="3"/>
      <c r="AB978" s="3"/>
      <c r="AC978" s="3"/>
      <c r="AD978" s="3"/>
      <c r="AE978" s="3"/>
      <c r="AF978" s="3"/>
      <c r="AG978" s="3"/>
      <c r="AH978" s="3"/>
      <c r="AI978" s="3"/>
      <c r="AJ978" s="3"/>
    </row>
    <row r="979">
      <c r="A979" s="3"/>
      <c r="B979" s="3"/>
      <c r="C979" s="3"/>
      <c r="D979" s="3"/>
      <c r="E979" s="3"/>
      <c r="F979" s="3"/>
      <c r="G979" s="3"/>
      <c r="H979" s="3"/>
      <c r="I979" s="3"/>
      <c r="J979" s="3"/>
      <c r="K979" s="3"/>
      <c r="L979" s="3"/>
      <c r="M979" s="3"/>
      <c r="N979" s="3"/>
      <c r="O979" s="3"/>
      <c r="P979" s="3"/>
      <c r="Q979" s="249"/>
      <c r="R979" s="3"/>
      <c r="S979" s="3"/>
      <c r="T979" s="3"/>
      <c r="U979" s="3"/>
      <c r="V979" s="3"/>
      <c r="W979" s="3"/>
      <c r="X979" s="3"/>
      <c r="Y979" s="3"/>
      <c r="Z979" s="3"/>
      <c r="AA979" s="3"/>
      <c r="AB979" s="3"/>
      <c r="AC979" s="3"/>
      <c r="AD979" s="3"/>
      <c r="AE979" s="3"/>
      <c r="AF979" s="3"/>
      <c r="AG979" s="3"/>
      <c r="AH979" s="3"/>
      <c r="AI979" s="3"/>
      <c r="AJ979" s="3"/>
    </row>
    <row r="980">
      <c r="A980" s="3"/>
      <c r="B980" s="3"/>
      <c r="C980" s="3"/>
      <c r="D980" s="3"/>
      <c r="E980" s="3"/>
      <c r="F980" s="3"/>
      <c r="G980" s="3"/>
      <c r="H980" s="3"/>
      <c r="I980" s="3"/>
      <c r="J980" s="3"/>
      <c r="K980" s="3"/>
      <c r="L980" s="3"/>
      <c r="M980" s="3"/>
      <c r="N980" s="3"/>
      <c r="O980" s="3"/>
      <c r="P980" s="3"/>
      <c r="Q980" s="249"/>
      <c r="R980" s="3"/>
      <c r="S980" s="3"/>
      <c r="T980" s="3"/>
      <c r="U980" s="3"/>
      <c r="V980" s="3"/>
      <c r="W980" s="3"/>
      <c r="X980" s="3"/>
      <c r="Y980" s="3"/>
      <c r="Z980" s="3"/>
      <c r="AA980" s="3"/>
      <c r="AB980" s="3"/>
      <c r="AC980" s="3"/>
      <c r="AD980" s="3"/>
      <c r="AE980" s="3"/>
      <c r="AF980" s="3"/>
      <c r="AG980" s="3"/>
      <c r="AH980" s="3"/>
      <c r="AI980" s="3"/>
      <c r="AJ980" s="3"/>
    </row>
    <row r="981">
      <c r="A981" s="3"/>
      <c r="B981" s="3"/>
      <c r="C981" s="3"/>
      <c r="D981" s="3"/>
      <c r="E981" s="3"/>
      <c r="F981" s="3"/>
      <c r="G981" s="3"/>
      <c r="H981" s="3"/>
      <c r="I981" s="3"/>
      <c r="J981" s="3"/>
      <c r="K981" s="3"/>
      <c r="L981" s="3"/>
      <c r="M981" s="3"/>
      <c r="N981" s="3"/>
      <c r="O981" s="3"/>
      <c r="P981" s="3"/>
      <c r="Q981" s="249"/>
      <c r="R981" s="3"/>
      <c r="S981" s="3"/>
      <c r="T981" s="3"/>
      <c r="U981" s="3"/>
      <c r="V981" s="3"/>
      <c r="W981" s="3"/>
      <c r="X981" s="3"/>
      <c r="Y981" s="3"/>
      <c r="Z981" s="3"/>
      <c r="AA981" s="3"/>
      <c r="AB981" s="3"/>
      <c r="AC981" s="3"/>
      <c r="AD981" s="3"/>
      <c r="AE981" s="3"/>
      <c r="AF981" s="3"/>
      <c r="AG981" s="3"/>
      <c r="AH981" s="3"/>
      <c r="AI981" s="3"/>
      <c r="AJ981" s="3"/>
    </row>
    <row r="982">
      <c r="A982" s="3"/>
      <c r="B982" s="3"/>
      <c r="C982" s="3"/>
      <c r="D982" s="3"/>
      <c r="E982" s="3"/>
      <c r="F982" s="3"/>
      <c r="G982" s="3"/>
      <c r="H982" s="3"/>
      <c r="I982" s="3"/>
      <c r="J982" s="3"/>
      <c r="K982" s="3"/>
      <c r="L982" s="3"/>
      <c r="M982" s="3"/>
      <c r="N982" s="3"/>
      <c r="O982" s="3"/>
      <c r="P982" s="3"/>
      <c r="Q982" s="249"/>
      <c r="R982" s="3"/>
      <c r="S982" s="3"/>
      <c r="T982" s="3"/>
      <c r="U982" s="3"/>
      <c r="V982" s="3"/>
      <c r="W982" s="3"/>
      <c r="X982" s="3"/>
      <c r="Y982" s="3"/>
      <c r="Z982" s="3"/>
      <c r="AA982" s="3"/>
      <c r="AB982" s="3"/>
      <c r="AC982" s="3"/>
      <c r="AD982" s="3"/>
      <c r="AE982" s="3"/>
      <c r="AF982" s="3"/>
      <c r="AG982" s="3"/>
      <c r="AH982" s="3"/>
      <c r="AI982" s="3"/>
      <c r="AJ982" s="3"/>
    </row>
    <row r="983">
      <c r="A983" s="3"/>
      <c r="B983" s="3"/>
      <c r="C983" s="3"/>
      <c r="D983" s="3"/>
      <c r="E983" s="3"/>
      <c r="F983" s="3"/>
      <c r="G983" s="3"/>
      <c r="H983" s="3"/>
      <c r="I983" s="3"/>
      <c r="J983" s="3"/>
      <c r="K983" s="3"/>
      <c r="L983" s="3"/>
      <c r="M983" s="3"/>
      <c r="N983" s="3"/>
      <c r="O983" s="3"/>
      <c r="P983" s="3"/>
      <c r="Q983" s="249"/>
      <c r="R983" s="3"/>
      <c r="S983" s="3"/>
      <c r="T983" s="3"/>
      <c r="U983" s="3"/>
      <c r="V983" s="3"/>
      <c r="W983" s="3"/>
      <c r="X983" s="3"/>
      <c r="Y983" s="3"/>
      <c r="Z983" s="3"/>
      <c r="AA983" s="3"/>
      <c r="AB983" s="3"/>
      <c r="AC983" s="3"/>
      <c r="AD983" s="3"/>
      <c r="AE983" s="3"/>
      <c r="AF983" s="3"/>
      <c r="AG983" s="3"/>
      <c r="AH983" s="3"/>
      <c r="AI983" s="3"/>
      <c r="AJ983" s="3"/>
    </row>
    <row r="984">
      <c r="A984" s="3"/>
      <c r="B984" s="3"/>
      <c r="C984" s="3"/>
      <c r="D984" s="3"/>
      <c r="E984" s="3"/>
      <c r="F984" s="3"/>
      <c r="G984" s="3"/>
      <c r="H984" s="3"/>
      <c r="I984" s="3"/>
      <c r="J984" s="3"/>
      <c r="K984" s="3"/>
      <c r="L984" s="3"/>
      <c r="M984" s="3"/>
      <c r="N984" s="3"/>
      <c r="O984" s="3"/>
      <c r="P984" s="3"/>
      <c r="Q984" s="249"/>
      <c r="R984" s="3"/>
      <c r="S984" s="3"/>
      <c r="T984" s="3"/>
      <c r="U984" s="3"/>
      <c r="V984" s="3"/>
      <c r="W984" s="3"/>
      <c r="X984" s="3"/>
      <c r="Y984" s="3"/>
      <c r="Z984" s="3"/>
      <c r="AA984" s="3"/>
      <c r="AB984" s="3"/>
      <c r="AC984" s="3"/>
      <c r="AD984" s="3"/>
      <c r="AE984" s="3"/>
      <c r="AF984" s="3"/>
      <c r="AG984" s="3"/>
      <c r="AH984" s="3"/>
      <c r="AI984" s="3"/>
      <c r="AJ984" s="3"/>
    </row>
    <row r="985">
      <c r="A985" s="3"/>
      <c r="B985" s="3"/>
      <c r="C985" s="3"/>
      <c r="D985" s="3"/>
      <c r="E985" s="3"/>
      <c r="F985" s="3"/>
      <c r="G985" s="3"/>
      <c r="H985" s="3"/>
      <c r="I985" s="3"/>
      <c r="J985" s="3"/>
      <c r="K985" s="3"/>
      <c r="L985" s="3"/>
      <c r="M985" s="3"/>
      <c r="N985" s="3"/>
      <c r="O985" s="3"/>
      <c r="P985" s="3"/>
      <c r="Q985" s="249"/>
      <c r="R985" s="3"/>
      <c r="S985" s="3"/>
      <c r="T985" s="3"/>
      <c r="U985" s="3"/>
      <c r="V985" s="3"/>
      <c r="W985" s="3"/>
      <c r="X985" s="3"/>
      <c r="Y985" s="3"/>
      <c r="Z985" s="3"/>
      <c r="AA985" s="3"/>
      <c r="AB985" s="3"/>
      <c r="AC985" s="3"/>
      <c r="AD985" s="3"/>
      <c r="AE985" s="3"/>
      <c r="AF985" s="3"/>
      <c r="AG985" s="3"/>
      <c r="AH985" s="3"/>
      <c r="AI985" s="3"/>
      <c r="AJ985" s="3"/>
    </row>
    <row r="986">
      <c r="A986" s="3"/>
      <c r="B986" s="3"/>
      <c r="C986" s="3"/>
      <c r="D986" s="3"/>
      <c r="E986" s="3"/>
      <c r="F986" s="3"/>
      <c r="G986" s="3"/>
      <c r="H986" s="3"/>
      <c r="I986" s="3"/>
      <c r="J986" s="3"/>
      <c r="K986" s="3"/>
      <c r="L986" s="3"/>
      <c r="M986" s="3"/>
      <c r="N986" s="3"/>
      <c r="O986" s="3"/>
      <c r="P986" s="3"/>
      <c r="Q986" s="249"/>
      <c r="R986" s="3"/>
      <c r="S986" s="3"/>
      <c r="T986" s="3"/>
      <c r="U986" s="3"/>
      <c r="V986" s="3"/>
      <c r="W986" s="3"/>
      <c r="X986" s="3"/>
      <c r="Y986" s="3"/>
      <c r="Z986" s="3"/>
      <c r="AA986" s="3"/>
      <c r="AB986" s="3"/>
      <c r="AC986" s="3"/>
      <c r="AD986" s="3"/>
      <c r="AE986" s="3"/>
      <c r="AF986" s="3"/>
      <c r="AG986" s="3"/>
      <c r="AH986" s="3"/>
      <c r="AI986" s="3"/>
      <c r="AJ986" s="3"/>
    </row>
    <row r="987">
      <c r="A987" s="3"/>
      <c r="B987" s="3"/>
      <c r="C987" s="3"/>
      <c r="D987" s="3"/>
      <c r="E987" s="3"/>
      <c r="F987" s="3"/>
      <c r="G987" s="3"/>
      <c r="H987" s="3"/>
      <c r="I987" s="3"/>
      <c r="J987" s="3"/>
      <c r="K987" s="3"/>
      <c r="L987" s="3"/>
      <c r="M987" s="3"/>
      <c r="N987" s="3"/>
      <c r="O987" s="3"/>
      <c r="P987" s="3"/>
      <c r="Q987" s="249"/>
      <c r="R987" s="3"/>
      <c r="S987" s="3"/>
      <c r="T987" s="3"/>
      <c r="U987" s="3"/>
      <c r="V987" s="3"/>
      <c r="W987" s="3"/>
      <c r="X987" s="3"/>
      <c r="Y987" s="3"/>
      <c r="Z987" s="3"/>
      <c r="AA987" s="3"/>
      <c r="AB987" s="3"/>
      <c r="AC987" s="3"/>
      <c r="AD987" s="3"/>
      <c r="AE987" s="3"/>
      <c r="AF987" s="3"/>
      <c r="AG987" s="3"/>
      <c r="AH987" s="3"/>
      <c r="AI987" s="3"/>
      <c r="AJ987" s="3"/>
    </row>
    <row r="988">
      <c r="A988" s="3"/>
      <c r="B988" s="3"/>
      <c r="C988" s="3"/>
      <c r="D988" s="3"/>
      <c r="E988" s="3"/>
      <c r="F988" s="3"/>
      <c r="G988" s="3"/>
      <c r="H988" s="3"/>
      <c r="I988" s="3"/>
      <c r="J988" s="3"/>
      <c r="K988" s="3"/>
      <c r="L988" s="3"/>
      <c r="M988" s="3"/>
      <c r="N988" s="3"/>
      <c r="O988" s="3"/>
      <c r="P988" s="3"/>
      <c r="Q988" s="249"/>
      <c r="R988" s="3"/>
      <c r="S988" s="3"/>
      <c r="T988" s="3"/>
      <c r="U988" s="3"/>
      <c r="V988" s="3"/>
      <c r="W988" s="3"/>
      <c r="X988" s="3"/>
      <c r="Y988" s="3"/>
      <c r="Z988" s="3"/>
      <c r="AA988" s="3"/>
      <c r="AB988" s="3"/>
      <c r="AC988" s="3"/>
      <c r="AD988" s="3"/>
      <c r="AE988" s="3"/>
      <c r="AF988" s="3"/>
      <c r="AG988" s="3"/>
      <c r="AH988" s="3"/>
      <c r="AI988" s="3"/>
      <c r="AJ988" s="3"/>
    </row>
    <row r="989">
      <c r="A989" s="3"/>
      <c r="B989" s="3"/>
      <c r="C989" s="3"/>
      <c r="D989" s="3"/>
      <c r="E989" s="3"/>
      <c r="F989" s="3"/>
      <c r="G989" s="3"/>
      <c r="H989" s="3"/>
      <c r="I989" s="3"/>
      <c r="J989" s="3"/>
      <c r="K989" s="3"/>
      <c r="L989" s="3"/>
      <c r="M989" s="3"/>
      <c r="N989" s="3"/>
      <c r="O989" s="3"/>
      <c r="P989" s="3"/>
      <c r="Q989" s="249"/>
      <c r="R989" s="3"/>
      <c r="S989" s="3"/>
      <c r="T989" s="3"/>
      <c r="U989" s="3"/>
      <c r="V989" s="3"/>
      <c r="W989" s="3"/>
      <c r="X989" s="3"/>
      <c r="Y989" s="3"/>
      <c r="Z989" s="3"/>
      <c r="AA989" s="3"/>
      <c r="AB989" s="3"/>
      <c r="AC989" s="3"/>
      <c r="AD989" s="3"/>
      <c r="AE989" s="3"/>
      <c r="AF989" s="3"/>
      <c r="AG989" s="3"/>
      <c r="AH989" s="3"/>
      <c r="AI989" s="3"/>
      <c r="AJ989" s="3"/>
    </row>
    <row r="990">
      <c r="A990" s="3"/>
      <c r="B990" s="3"/>
      <c r="C990" s="3"/>
      <c r="D990" s="3"/>
      <c r="E990" s="3"/>
      <c r="F990" s="3"/>
      <c r="G990" s="3"/>
      <c r="H990" s="3"/>
      <c r="I990" s="3"/>
      <c r="J990" s="3"/>
      <c r="K990" s="3"/>
      <c r="L990" s="3"/>
      <c r="M990" s="3"/>
      <c r="N990" s="3"/>
      <c r="O990" s="3"/>
      <c r="P990" s="3"/>
      <c r="Q990" s="249"/>
      <c r="R990" s="3"/>
      <c r="S990" s="3"/>
      <c r="T990" s="3"/>
      <c r="U990" s="3"/>
      <c r="V990" s="3"/>
      <c r="W990" s="3"/>
      <c r="X990" s="3"/>
      <c r="Y990" s="3"/>
      <c r="Z990" s="3"/>
      <c r="AA990" s="3"/>
      <c r="AB990" s="3"/>
      <c r="AC990" s="3"/>
      <c r="AD990" s="3"/>
      <c r="AE990" s="3"/>
      <c r="AF990" s="3"/>
      <c r="AG990" s="3"/>
      <c r="AH990" s="3"/>
      <c r="AI990" s="3"/>
      <c r="AJ990" s="3"/>
    </row>
    <row r="991">
      <c r="A991" s="3"/>
      <c r="B991" s="3"/>
      <c r="C991" s="3"/>
      <c r="D991" s="3"/>
      <c r="E991" s="3"/>
      <c r="F991" s="3"/>
      <c r="G991" s="3"/>
      <c r="H991" s="3"/>
      <c r="I991" s="3"/>
      <c r="J991" s="3"/>
      <c r="K991" s="3"/>
      <c r="L991" s="3"/>
      <c r="M991" s="3"/>
      <c r="N991" s="3"/>
      <c r="O991" s="3"/>
      <c r="P991" s="3"/>
      <c r="Q991" s="249"/>
      <c r="R991" s="3"/>
      <c r="S991" s="3"/>
      <c r="T991" s="3"/>
      <c r="U991" s="3"/>
      <c r="V991" s="3"/>
      <c r="W991" s="3"/>
      <c r="X991" s="3"/>
      <c r="Y991" s="3"/>
      <c r="Z991" s="3"/>
      <c r="AA991" s="3"/>
      <c r="AB991" s="3"/>
      <c r="AC991" s="3"/>
      <c r="AD991" s="3"/>
      <c r="AE991" s="3"/>
      <c r="AF991" s="3"/>
      <c r="AG991" s="3"/>
      <c r="AH991" s="3"/>
      <c r="AI991" s="3"/>
      <c r="AJ991" s="3"/>
    </row>
    <row r="992">
      <c r="A992" s="3"/>
      <c r="B992" s="3"/>
      <c r="C992" s="3"/>
      <c r="D992" s="3"/>
      <c r="E992" s="3"/>
      <c r="F992" s="3"/>
      <c r="G992" s="3"/>
      <c r="H992" s="3"/>
      <c r="I992" s="3"/>
      <c r="J992" s="3"/>
      <c r="K992" s="3"/>
      <c r="L992" s="3"/>
      <c r="M992" s="3"/>
      <c r="N992" s="3"/>
      <c r="O992" s="3"/>
      <c r="P992" s="3"/>
      <c r="Q992" s="249"/>
      <c r="R992" s="3"/>
      <c r="S992" s="3"/>
      <c r="T992" s="3"/>
      <c r="U992" s="3"/>
      <c r="V992" s="3"/>
      <c r="W992" s="3"/>
      <c r="X992" s="3"/>
      <c r="Y992" s="3"/>
      <c r="Z992" s="3"/>
      <c r="AA992" s="3"/>
      <c r="AB992" s="3"/>
      <c r="AC992" s="3"/>
      <c r="AD992" s="3"/>
      <c r="AE992" s="3"/>
      <c r="AF992" s="3"/>
      <c r="AG992" s="3"/>
      <c r="AH992" s="3"/>
      <c r="AI992" s="3"/>
      <c r="AJ992" s="3"/>
    </row>
    <row r="993">
      <c r="A993" s="3"/>
      <c r="B993" s="3"/>
      <c r="C993" s="3"/>
      <c r="D993" s="3"/>
      <c r="E993" s="3"/>
      <c r="F993" s="3"/>
      <c r="G993" s="3"/>
      <c r="H993" s="3"/>
      <c r="I993" s="3"/>
      <c r="J993" s="3"/>
      <c r="K993" s="3"/>
      <c r="L993" s="3"/>
      <c r="M993" s="3"/>
      <c r="N993" s="3"/>
      <c r="O993" s="3"/>
      <c r="P993" s="3"/>
      <c r="Q993" s="249"/>
      <c r="R993" s="3"/>
      <c r="S993" s="3"/>
      <c r="T993" s="3"/>
      <c r="U993" s="3"/>
      <c r="V993" s="3"/>
      <c r="W993" s="3"/>
      <c r="X993" s="3"/>
      <c r="Y993" s="3"/>
      <c r="Z993" s="3"/>
      <c r="AA993" s="3"/>
      <c r="AB993" s="3"/>
      <c r="AC993" s="3"/>
      <c r="AD993" s="3"/>
      <c r="AE993" s="3"/>
      <c r="AF993" s="3"/>
      <c r="AG993" s="3"/>
      <c r="AH993" s="3"/>
      <c r="AI993" s="3"/>
      <c r="AJ993" s="3"/>
    </row>
    <row r="994">
      <c r="A994" s="3"/>
      <c r="B994" s="3"/>
      <c r="C994" s="3"/>
      <c r="D994" s="3"/>
      <c r="E994" s="3"/>
      <c r="F994" s="3"/>
      <c r="G994" s="3"/>
      <c r="H994" s="3"/>
      <c r="I994" s="3"/>
      <c r="J994" s="3"/>
      <c r="K994" s="3"/>
      <c r="L994" s="3"/>
      <c r="M994" s="3"/>
      <c r="N994" s="3"/>
      <c r="O994" s="3"/>
      <c r="P994" s="3"/>
      <c r="Q994" s="249"/>
      <c r="R994" s="3"/>
      <c r="S994" s="3"/>
      <c r="T994" s="3"/>
      <c r="U994" s="3"/>
      <c r="V994" s="3"/>
      <c r="W994" s="3"/>
      <c r="X994" s="3"/>
      <c r="Y994" s="3"/>
      <c r="Z994" s="3"/>
      <c r="AA994" s="3"/>
      <c r="AB994" s="3"/>
      <c r="AC994" s="3"/>
      <c r="AD994" s="3"/>
      <c r="AE994" s="3"/>
      <c r="AF994" s="3"/>
      <c r="AG994" s="3"/>
      <c r="AH994" s="3"/>
      <c r="AI994" s="3"/>
      <c r="AJ994" s="3"/>
    </row>
    <row r="995">
      <c r="A995" s="3"/>
      <c r="B995" s="3"/>
      <c r="C995" s="3"/>
      <c r="D995" s="3"/>
      <c r="E995" s="3"/>
      <c r="F995" s="3"/>
      <c r="G995" s="3"/>
      <c r="H995" s="3"/>
      <c r="I995" s="3"/>
      <c r="J995" s="3"/>
      <c r="K995" s="3"/>
      <c r="L995" s="3"/>
      <c r="M995" s="3"/>
      <c r="N995" s="3"/>
      <c r="O995" s="3"/>
      <c r="P995" s="3"/>
      <c r="Q995" s="249"/>
      <c r="R995" s="3"/>
      <c r="S995" s="3"/>
      <c r="T995" s="3"/>
      <c r="U995" s="3"/>
      <c r="V995" s="3"/>
      <c r="W995" s="3"/>
      <c r="X995" s="3"/>
      <c r="Y995" s="3"/>
      <c r="Z995" s="3"/>
      <c r="AA995" s="3"/>
      <c r="AB995" s="3"/>
      <c r="AC995" s="3"/>
      <c r="AD995" s="3"/>
      <c r="AE995" s="3"/>
      <c r="AF995" s="3"/>
      <c r="AG995" s="3"/>
      <c r="AH995" s="3"/>
      <c r="AI995" s="3"/>
      <c r="AJ995" s="3"/>
    </row>
    <row r="996">
      <c r="A996" s="3"/>
      <c r="B996" s="3"/>
      <c r="C996" s="3"/>
      <c r="D996" s="3"/>
      <c r="E996" s="3"/>
      <c r="F996" s="3"/>
      <c r="G996" s="3"/>
      <c r="H996" s="3"/>
      <c r="I996" s="3"/>
      <c r="J996" s="3"/>
      <c r="K996" s="3"/>
      <c r="L996" s="3"/>
      <c r="M996" s="3"/>
      <c r="N996" s="3"/>
      <c r="O996" s="3"/>
      <c r="P996" s="3"/>
      <c r="Q996" s="249"/>
      <c r="R996" s="3"/>
      <c r="S996" s="3"/>
      <c r="T996" s="3"/>
      <c r="U996" s="3"/>
      <c r="V996" s="3"/>
      <c r="W996" s="3"/>
      <c r="X996" s="3"/>
      <c r="Y996" s="3"/>
      <c r="Z996" s="3"/>
      <c r="AA996" s="3"/>
      <c r="AB996" s="3"/>
      <c r="AC996" s="3"/>
      <c r="AD996" s="3"/>
      <c r="AE996" s="3"/>
      <c r="AF996" s="3"/>
      <c r="AG996" s="3"/>
      <c r="AH996" s="3"/>
      <c r="AI996" s="3"/>
      <c r="AJ996" s="3"/>
    </row>
    <row r="997">
      <c r="A997" s="3"/>
      <c r="B997" s="3"/>
      <c r="C997" s="3"/>
      <c r="D997" s="3"/>
      <c r="E997" s="3"/>
      <c r="F997" s="3"/>
      <c r="G997" s="3"/>
      <c r="H997" s="3"/>
      <c r="I997" s="3"/>
      <c r="J997" s="3"/>
      <c r="K997" s="3"/>
      <c r="L997" s="3"/>
      <c r="M997" s="3"/>
      <c r="N997" s="3"/>
      <c r="O997" s="3"/>
      <c r="P997" s="3"/>
      <c r="Q997" s="249"/>
      <c r="R997" s="3"/>
      <c r="S997" s="3"/>
      <c r="T997" s="3"/>
      <c r="U997" s="3"/>
      <c r="V997" s="3"/>
      <c r="W997" s="3"/>
      <c r="X997" s="3"/>
      <c r="Y997" s="3"/>
      <c r="Z997" s="3"/>
      <c r="AA997" s="3"/>
      <c r="AB997" s="3"/>
      <c r="AC997" s="3"/>
      <c r="AD997" s="3"/>
      <c r="AE997" s="3"/>
      <c r="AF997" s="3"/>
      <c r="AG997" s="3"/>
      <c r="AH997" s="3"/>
      <c r="AI997" s="3"/>
      <c r="AJ997" s="3"/>
    </row>
    <row r="998">
      <c r="A998" s="3"/>
      <c r="B998" s="3"/>
      <c r="C998" s="3"/>
      <c r="D998" s="3"/>
      <c r="E998" s="3"/>
      <c r="F998" s="3"/>
      <c r="G998" s="3"/>
      <c r="H998" s="3"/>
      <c r="I998" s="3"/>
      <c r="J998" s="3"/>
      <c r="K998" s="3"/>
      <c r="L998" s="3"/>
      <c r="M998" s="3"/>
      <c r="N998" s="3"/>
      <c r="O998" s="3"/>
      <c r="P998" s="3"/>
      <c r="Q998" s="249"/>
      <c r="R998" s="3"/>
      <c r="S998" s="3"/>
      <c r="T998" s="3"/>
      <c r="U998" s="3"/>
      <c r="V998" s="3"/>
      <c r="W998" s="3"/>
      <c r="X998" s="3"/>
      <c r="Y998" s="3"/>
      <c r="Z998" s="3"/>
      <c r="AA998" s="3"/>
      <c r="AB998" s="3"/>
      <c r="AC998" s="3"/>
      <c r="AD998" s="3"/>
      <c r="AE998" s="3"/>
      <c r="AF998" s="3"/>
      <c r="AG998" s="3"/>
      <c r="AH998" s="3"/>
      <c r="AI998" s="3"/>
      <c r="AJ998" s="3"/>
    </row>
    <row r="999">
      <c r="A999" s="3"/>
      <c r="B999" s="3"/>
      <c r="C999" s="3"/>
      <c r="D999" s="3"/>
      <c r="E999" s="3"/>
      <c r="F999" s="3"/>
      <c r="G999" s="3"/>
      <c r="H999" s="3"/>
      <c r="I999" s="3"/>
      <c r="J999" s="3"/>
      <c r="K999" s="3"/>
      <c r="L999" s="3"/>
      <c r="M999" s="3"/>
      <c r="N999" s="3"/>
      <c r="O999" s="3"/>
      <c r="P999" s="3"/>
      <c r="Q999" s="249"/>
      <c r="R999" s="3"/>
      <c r="S999" s="3"/>
      <c r="T999" s="3"/>
      <c r="U999" s="3"/>
      <c r="V999" s="3"/>
      <c r="W999" s="3"/>
      <c r="X999" s="3"/>
      <c r="Y999" s="3"/>
      <c r="Z999" s="3"/>
      <c r="AA999" s="3"/>
      <c r="AB999" s="3"/>
      <c r="AC999" s="3"/>
      <c r="AD999" s="3"/>
      <c r="AE999" s="3"/>
      <c r="AF999" s="3"/>
      <c r="AG999" s="3"/>
      <c r="AH999" s="3"/>
      <c r="AI999" s="3"/>
      <c r="AJ999" s="3"/>
    </row>
    <row r="1000">
      <c r="A1000" s="3"/>
      <c r="B1000" s="3"/>
      <c r="C1000" s="3"/>
      <c r="D1000" s="3"/>
      <c r="E1000" s="3"/>
      <c r="F1000" s="3"/>
      <c r="G1000" s="3"/>
      <c r="H1000" s="3"/>
      <c r="I1000" s="3"/>
      <c r="J1000" s="3"/>
      <c r="K1000" s="3"/>
      <c r="L1000" s="3"/>
      <c r="M1000" s="3"/>
      <c r="N1000" s="3"/>
      <c r="O1000" s="3"/>
      <c r="P1000" s="3"/>
      <c r="Q1000" s="249"/>
      <c r="R1000" s="3"/>
      <c r="S1000" s="3"/>
      <c r="T1000" s="3"/>
      <c r="U1000" s="3"/>
      <c r="V1000" s="3"/>
      <c r="W1000" s="3"/>
      <c r="X1000" s="3"/>
      <c r="Y1000" s="3"/>
      <c r="Z1000" s="3"/>
      <c r="AA1000" s="3"/>
      <c r="AB1000" s="3"/>
      <c r="AC1000" s="3"/>
      <c r="AD1000" s="3"/>
      <c r="AE1000" s="3"/>
      <c r="AF1000" s="3"/>
      <c r="AG1000" s="3"/>
      <c r="AH1000" s="3"/>
      <c r="AI1000" s="3"/>
      <c r="AJ1000" s="3"/>
    </row>
  </sheetData>
  <mergeCells count="6">
    <mergeCell ref="B6:Q6"/>
    <mergeCell ref="C7:D7"/>
    <mergeCell ref="E7:G7"/>
    <mergeCell ref="H7:J7"/>
    <mergeCell ref="K7:M7"/>
    <mergeCell ref="N7:P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1.22" defaultRowHeight="15.0"/>
  <cols>
    <col customWidth="1" min="1" max="1" width="8.0"/>
    <col customWidth="1" min="2" max="4" width="11.78"/>
    <col customWidth="1" min="5" max="5" width="9.78"/>
    <col customWidth="1" min="6" max="7" width="11.44"/>
    <col customWidth="1" min="8" max="8" width="13.89"/>
    <col customWidth="1" min="9" max="9" width="12.78"/>
    <col customWidth="1" min="10" max="10" width="15.11"/>
    <col customWidth="1" min="11" max="11" width="1.78"/>
    <col customWidth="1" min="12" max="12" width="11.22"/>
    <col customWidth="1" min="13" max="13" width="11.56"/>
    <col customWidth="1" min="14" max="14" width="1.78"/>
    <col customWidth="1" min="15" max="15" width="11.67"/>
    <col customWidth="1" min="16" max="26" width="8.0"/>
  </cols>
  <sheetData>
    <row r="1">
      <c r="A1" s="2" t="str">
        <f>CELL("filename",A1)</f>
        <v>#VALUE!</v>
      </c>
      <c r="B1" s="3"/>
      <c r="C1" s="3"/>
      <c r="D1" s="3"/>
      <c r="E1" s="3"/>
      <c r="F1" s="3"/>
      <c r="G1" s="3"/>
      <c r="H1" s="3"/>
      <c r="I1" s="3"/>
      <c r="J1" s="3"/>
      <c r="K1" s="3"/>
      <c r="L1" s="3"/>
      <c r="M1" s="3"/>
      <c r="N1" s="3"/>
      <c r="O1" s="3"/>
    </row>
    <row r="2">
      <c r="B2" s="3"/>
      <c r="C2" s="3"/>
      <c r="D2" s="3"/>
      <c r="E2" s="3"/>
      <c r="F2" s="3"/>
      <c r="G2" s="3"/>
      <c r="H2" s="3"/>
      <c r="I2" s="3"/>
      <c r="J2" s="3"/>
      <c r="K2" s="3"/>
      <c r="L2" s="3"/>
      <c r="M2" s="3"/>
      <c r="N2" s="3"/>
      <c r="O2" s="3"/>
    </row>
    <row r="3" ht="20.25" customHeight="1">
      <c r="A3" s="250" t="s">
        <v>168</v>
      </c>
      <c r="B3" s="290" t="s">
        <v>169</v>
      </c>
      <c r="C3" s="3"/>
      <c r="D3" s="3"/>
      <c r="E3" s="3"/>
      <c r="F3" s="3"/>
      <c r="G3" s="3"/>
      <c r="H3" s="3"/>
      <c r="I3" s="3"/>
      <c r="J3" s="3"/>
      <c r="K3" s="3"/>
      <c r="L3" s="3"/>
      <c r="M3" s="3"/>
      <c r="N3" s="3"/>
      <c r="O3" s="3"/>
    </row>
    <row r="4" ht="30.0" customHeight="1">
      <c r="B4" s="291" t="s">
        <v>170</v>
      </c>
      <c r="C4" s="3"/>
      <c r="D4" s="3"/>
      <c r="E4" s="3"/>
      <c r="F4" s="3"/>
      <c r="G4" s="3"/>
      <c r="H4" s="3"/>
      <c r="I4" s="3"/>
      <c r="J4" s="3"/>
      <c r="K4" s="3"/>
      <c r="L4" s="3"/>
      <c r="M4" s="3"/>
      <c r="N4" s="3"/>
      <c r="O4" s="3"/>
    </row>
    <row r="5">
      <c r="A5" s="30"/>
      <c r="B5" s="30"/>
      <c r="C5" s="30"/>
      <c r="D5" s="30"/>
      <c r="E5" s="30"/>
      <c r="F5" s="30"/>
      <c r="G5" s="30"/>
      <c r="H5" s="30"/>
      <c r="I5" s="292" t="s">
        <v>171</v>
      </c>
      <c r="J5" s="292" t="s">
        <v>172</v>
      </c>
      <c r="K5" s="30"/>
      <c r="L5" s="293"/>
      <c r="M5" s="30"/>
      <c r="N5" s="30"/>
      <c r="O5" s="292" t="s">
        <v>173</v>
      </c>
    </row>
    <row r="6">
      <c r="A6" s="68" t="s">
        <v>112</v>
      </c>
      <c r="B6" s="121" t="s">
        <v>174</v>
      </c>
      <c r="C6" s="75"/>
      <c r="D6" s="75"/>
      <c r="E6" s="75"/>
      <c r="F6" s="75"/>
      <c r="G6" s="68" t="s">
        <v>175</v>
      </c>
      <c r="H6" s="68" t="s">
        <v>176</v>
      </c>
      <c r="I6" s="68" t="s">
        <v>177</v>
      </c>
      <c r="J6" s="68" t="s">
        <v>178</v>
      </c>
      <c r="K6" s="33"/>
      <c r="L6" s="294" t="s">
        <v>179</v>
      </c>
      <c r="M6" s="235" t="s">
        <v>180</v>
      </c>
      <c r="N6" s="33"/>
      <c r="O6" s="68" t="s">
        <v>181</v>
      </c>
    </row>
    <row r="7" ht="15.75" customHeight="1">
      <c r="A7" s="121" t="s">
        <v>27</v>
      </c>
      <c r="B7" s="295" t="s">
        <v>173</v>
      </c>
      <c r="C7" s="295" t="s">
        <v>182</v>
      </c>
      <c r="D7" s="295" t="s">
        <v>183</v>
      </c>
      <c r="E7" s="295" t="s">
        <v>184</v>
      </c>
      <c r="F7" s="295" t="s">
        <v>185</v>
      </c>
      <c r="G7" s="295" t="s">
        <v>182</v>
      </c>
      <c r="H7" s="295" t="s">
        <v>186</v>
      </c>
      <c r="I7" s="121" t="s">
        <v>187</v>
      </c>
      <c r="J7" s="68" t="s">
        <v>188</v>
      </c>
      <c r="K7" s="37"/>
      <c r="L7" s="294" t="s">
        <v>112</v>
      </c>
      <c r="M7" s="295" t="s">
        <v>189</v>
      </c>
      <c r="N7" s="37"/>
      <c r="O7" s="121" t="s">
        <v>189</v>
      </c>
    </row>
    <row r="8">
      <c r="A8" s="68">
        <v>1970.0</v>
      </c>
      <c r="B8" s="142">
        <f>Harvest_Data!B16-Harvest_Data!D16</f>
        <v>1114847</v>
      </c>
      <c r="C8" s="296">
        <f>Harvest_Data!L16</f>
        <v>179</v>
      </c>
      <c r="D8" s="297" t="s">
        <v>55</v>
      </c>
      <c r="E8" s="297" t="s">
        <v>55</v>
      </c>
      <c r="F8" s="297" t="s">
        <v>55</v>
      </c>
      <c r="G8" s="297" t="s">
        <v>55</v>
      </c>
      <c r="H8" s="297" t="s">
        <v>55</v>
      </c>
      <c r="I8" s="142">
        <f>Escapement_Data!I16</f>
        <v>73424</v>
      </c>
      <c r="J8" s="142">
        <f>Escapement_Data!E16</f>
        <v>303232</v>
      </c>
      <c r="K8" s="33"/>
      <c r="L8" s="298">
        <f t="shared" ref="L8:L54" si="1">SUM(B8:J8)</f>
        <v>1491682</v>
      </c>
      <c r="M8" s="299">
        <f t="shared" ref="M8:M53" si="2">RANK(L8,$L$8:$L$53,0)</f>
        <v>31</v>
      </c>
      <c r="N8" s="33"/>
      <c r="O8" s="2">
        <f t="shared" ref="O8:O53" si="3">RANK(B8,$B$8:$B$53,0)</f>
        <v>22</v>
      </c>
    </row>
    <row r="9">
      <c r="A9" s="68">
        <v>1971.0</v>
      </c>
      <c r="B9" s="142">
        <f>Harvest_Data!B17-Harvest_Data!D17</f>
        <v>616801</v>
      </c>
      <c r="C9" s="296">
        <f>Harvest_Data!L17</f>
        <v>32</v>
      </c>
      <c r="D9" s="297" t="s">
        <v>55</v>
      </c>
      <c r="E9" s="297" t="s">
        <v>55</v>
      </c>
      <c r="F9" s="297" t="s">
        <v>55</v>
      </c>
      <c r="G9" s="297" t="s">
        <v>55</v>
      </c>
      <c r="H9" s="297" t="s">
        <v>55</v>
      </c>
      <c r="I9" s="142">
        <f>Escapement_Data!I17</f>
        <v>147174</v>
      </c>
      <c r="J9" s="142">
        <f>Escapement_Data!E17</f>
        <v>486641</v>
      </c>
      <c r="K9" s="33"/>
      <c r="L9" s="300">
        <f t="shared" si="1"/>
        <v>1250648</v>
      </c>
      <c r="M9" s="299">
        <f t="shared" si="2"/>
        <v>35</v>
      </c>
      <c r="N9" s="33"/>
      <c r="O9" s="2">
        <f t="shared" si="3"/>
        <v>36</v>
      </c>
    </row>
    <row r="10">
      <c r="A10" s="68">
        <v>1972.0</v>
      </c>
      <c r="B10" s="142">
        <f>Harvest_Data!B18-Harvest_Data!D18</f>
        <v>727144</v>
      </c>
      <c r="C10" s="296">
        <f>Harvest_Data!L18</f>
        <v>569</v>
      </c>
      <c r="D10" s="297" t="s">
        <v>55</v>
      </c>
      <c r="E10" s="297" t="s">
        <v>55</v>
      </c>
      <c r="F10" s="297" t="s">
        <v>55</v>
      </c>
      <c r="G10" s="297" t="s">
        <v>55</v>
      </c>
      <c r="H10" s="297" t="s">
        <v>55</v>
      </c>
      <c r="I10" s="142">
        <f>Escapement_Data!I18</f>
        <v>157884</v>
      </c>
      <c r="J10" s="142">
        <f>Escapement_Data!E18</f>
        <v>282851</v>
      </c>
      <c r="K10" s="33"/>
      <c r="L10" s="300">
        <f t="shared" si="1"/>
        <v>1168448</v>
      </c>
      <c r="M10" s="299">
        <f t="shared" si="2"/>
        <v>37</v>
      </c>
      <c r="N10" s="33"/>
      <c r="O10" s="2">
        <f t="shared" si="3"/>
        <v>33</v>
      </c>
    </row>
    <row r="11">
      <c r="A11" s="68">
        <v>1973.0</v>
      </c>
      <c r="B11" s="142">
        <f>Harvest_Data!B19-Harvest_Data!D19</f>
        <v>332816</v>
      </c>
      <c r="C11" s="296">
        <f>Harvest_Data!L19</f>
        <v>326</v>
      </c>
      <c r="D11" s="297" t="s">
        <v>55</v>
      </c>
      <c r="E11" s="297" t="s">
        <v>55</v>
      </c>
      <c r="F11" s="297" t="s">
        <v>55</v>
      </c>
      <c r="G11" s="297" t="s">
        <v>55</v>
      </c>
      <c r="H11" s="297" t="s">
        <v>55</v>
      </c>
      <c r="I11" s="142">
        <f>Escapement_Data!I19</f>
        <v>81940</v>
      </c>
      <c r="J11" s="142">
        <f>Escapement_Data!E19</f>
        <v>379898</v>
      </c>
      <c r="K11" s="33"/>
      <c r="L11" s="300">
        <f t="shared" si="1"/>
        <v>794980</v>
      </c>
      <c r="M11" s="299">
        <f t="shared" si="2"/>
        <v>42</v>
      </c>
      <c r="N11" s="33"/>
      <c r="O11" s="2">
        <f t="shared" si="3"/>
        <v>42</v>
      </c>
    </row>
    <row r="12">
      <c r="A12" s="68">
        <v>1974.0</v>
      </c>
      <c r="B12" s="142">
        <f>Harvest_Data!B20-Harvest_Data!D20</f>
        <v>607766</v>
      </c>
      <c r="C12" s="296">
        <f>Harvest_Data!L20</f>
        <v>4</v>
      </c>
      <c r="D12" s="297" t="s">
        <v>55</v>
      </c>
      <c r="E12" s="297" t="s">
        <v>55</v>
      </c>
      <c r="F12" s="297" t="s">
        <v>55</v>
      </c>
      <c r="G12" s="297" t="s">
        <v>55</v>
      </c>
      <c r="H12" s="297" t="s">
        <v>55</v>
      </c>
      <c r="I12" s="142">
        <f>Escapement_Data!I20</f>
        <v>55986</v>
      </c>
      <c r="J12" s="142">
        <f>Escapement_Data!E20</f>
        <v>179924</v>
      </c>
      <c r="K12" s="33"/>
      <c r="L12" s="300">
        <f t="shared" si="1"/>
        <v>843680</v>
      </c>
      <c r="M12" s="299">
        <f t="shared" si="2"/>
        <v>41</v>
      </c>
      <c r="N12" s="33"/>
      <c r="O12" s="2">
        <f t="shared" si="3"/>
        <v>37</v>
      </c>
    </row>
    <row r="13">
      <c r="A13" s="68">
        <v>1975.0</v>
      </c>
      <c r="B13" s="142">
        <f>Harvest_Data!B21-Harvest_Data!D21</f>
        <v>335384</v>
      </c>
      <c r="C13" s="296">
        <f>Harvest_Data!L21</f>
        <v>5</v>
      </c>
      <c r="D13" s="297" t="s">
        <v>55</v>
      </c>
      <c r="E13" s="297" t="s">
        <v>55</v>
      </c>
      <c r="F13" s="297" t="s">
        <v>55</v>
      </c>
      <c r="G13" s="297" t="s">
        <v>55</v>
      </c>
      <c r="H13" s="297" t="s">
        <v>55</v>
      </c>
      <c r="I13" s="142">
        <f>Escapement_Data!I21</f>
        <v>81820</v>
      </c>
      <c r="J13" s="142">
        <f>Escapement_Data!E21</f>
        <v>106150</v>
      </c>
      <c r="K13" s="33"/>
      <c r="L13" s="300">
        <f t="shared" si="1"/>
        <v>523359</v>
      </c>
      <c r="M13" s="299">
        <f t="shared" si="2"/>
        <v>45</v>
      </c>
      <c r="N13" s="33"/>
      <c r="O13" s="2">
        <f t="shared" si="3"/>
        <v>41</v>
      </c>
    </row>
    <row r="14">
      <c r="A14" s="68">
        <v>1976.0</v>
      </c>
      <c r="B14" s="142">
        <f>Harvest_Data!B22-Harvest_Data!D22</f>
        <v>865195</v>
      </c>
      <c r="C14" s="142">
        <f>Harvest_Data!L22</f>
        <v>10</v>
      </c>
      <c r="D14" s="297" t="s">
        <v>55</v>
      </c>
      <c r="E14" s="297" t="s">
        <v>55</v>
      </c>
      <c r="F14" s="297" t="s">
        <v>55</v>
      </c>
      <c r="G14" s="297"/>
      <c r="H14" s="297"/>
      <c r="I14" s="142">
        <f>Escapement_Data!I22</f>
        <v>109000</v>
      </c>
      <c r="J14" s="142">
        <f>Escapement_Data!E22</f>
        <v>163220</v>
      </c>
      <c r="K14" s="33"/>
      <c r="L14" s="300">
        <f t="shared" si="1"/>
        <v>1137425</v>
      </c>
      <c r="M14" s="299">
        <f t="shared" si="2"/>
        <v>38</v>
      </c>
      <c r="N14" s="33"/>
      <c r="O14" s="2">
        <f t="shared" si="3"/>
        <v>30</v>
      </c>
    </row>
    <row r="15" ht="15.75" customHeight="1">
      <c r="A15" s="68">
        <v>1977.0</v>
      </c>
      <c r="B15" s="142">
        <f>Harvest_Data!B23-Harvest_Data!D23</f>
        <v>602737</v>
      </c>
      <c r="C15" s="142">
        <f>Harvest_Data!L23</f>
        <v>71</v>
      </c>
      <c r="D15" s="297" t="s">
        <v>55</v>
      </c>
      <c r="E15" s="297" t="s">
        <v>55</v>
      </c>
      <c r="F15" s="297" t="s">
        <v>55</v>
      </c>
      <c r="G15" s="297"/>
      <c r="H15" s="297"/>
      <c r="I15" s="142">
        <f>Escapement_Data!I23</f>
        <v>110288</v>
      </c>
      <c r="J15" s="142">
        <f>Escapement_Data!E23</f>
        <v>288786</v>
      </c>
      <c r="K15" s="33"/>
      <c r="L15" s="301">
        <f t="shared" si="1"/>
        <v>1001882</v>
      </c>
      <c r="M15" s="299">
        <f t="shared" si="2"/>
        <v>40</v>
      </c>
      <c r="N15" s="33"/>
      <c r="O15" s="2">
        <f t="shared" si="3"/>
        <v>38</v>
      </c>
    </row>
    <row r="16">
      <c r="A16" s="68">
        <v>1978.0</v>
      </c>
      <c r="B16" s="142">
        <f>Harvest_Data!B24-Harvest_Data!D24</f>
        <v>249872</v>
      </c>
      <c r="C16" s="142">
        <f>Harvest_Data!L24</f>
        <v>18</v>
      </c>
      <c r="D16" s="297" t="s">
        <v>55</v>
      </c>
      <c r="E16" s="297" t="s">
        <v>55</v>
      </c>
      <c r="F16" s="297" t="s">
        <v>55</v>
      </c>
      <c r="G16" s="297"/>
      <c r="H16" s="297"/>
      <c r="I16" s="142">
        <f>Escapement_Data!I24</f>
        <v>166938</v>
      </c>
      <c r="J16" s="302">
        <f>Escapement_Data!E24</f>
        <v>96144.70547</v>
      </c>
      <c r="K16" s="142"/>
      <c r="L16" s="142">
        <f t="shared" si="1"/>
        <v>512972.7055</v>
      </c>
      <c r="M16" s="299">
        <f t="shared" si="2"/>
        <v>46</v>
      </c>
      <c r="N16" s="33"/>
      <c r="O16" s="2">
        <f t="shared" si="3"/>
        <v>44</v>
      </c>
    </row>
    <row r="17">
      <c r="A17" s="68">
        <v>1979.0</v>
      </c>
      <c r="B17" s="142">
        <f>Harvest_Data!B25-Harvest_Data!D25</f>
        <v>80528</v>
      </c>
      <c r="C17" s="142">
        <f>Harvest_Data!L25</f>
        <v>26</v>
      </c>
      <c r="D17" s="297" t="s">
        <v>55</v>
      </c>
      <c r="E17" s="297" t="s">
        <v>55</v>
      </c>
      <c r="F17" s="297" t="s">
        <v>55</v>
      </c>
      <c r="G17" s="297"/>
      <c r="H17" s="297"/>
      <c r="I17" s="142">
        <f>Escapement_Data!I25</f>
        <v>255800</v>
      </c>
      <c r="J17" s="308">
        <f>Escapement_Data!E25</f>
        <v>290023.1474</v>
      </c>
      <c r="K17" s="142"/>
      <c r="L17" s="142">
        <f t="shared" si="1"/>
        <v>626377.1474</v>
      </c>
      <c r="M17" s="299">
        <f t="shared" si="2"/>
        <v>44</v>
      </c>
      <c r="N17" s="33"/>
      <c r="O17" s="2">
        <f t="shared" si="3"/>
        <v>45</v>
      </c>
    </row>
    <row r="18">
      <c r="A18" s="68">
        <v>1980.0</v>
      </c>
      <c r="B18" s="142">
        <f>Harvest_Data!B26-Harvest_Data!D26</f>
        <v>18908</v>
      </c>
      <c r="C18" s="142">
        <f>Harvest_Data!L26</f>
        <v>27</v>
      </c>
      <c r="D18" s="297" t="s">
        <v>55</v>
      </c>
      <c r="E18" s="297" t="s">
        <v>55</v>
      </c>
      <c r="F18" s="297" t="s">
        <v>55</v>
      </c>
      <c r="G18" s="297"/>
      <c r="H18" s="297"/>
      <c r="I18" s="142">
        <f>Escapement_Data!I26</f>
        <v>313900</v>
      </c>
      <c r="J18" s="308">
        <f>Escapement_Data!E26</f>
        <v>332745.6797</v>
      </c>
      <c r="K18" s="142"/>
      <c r="L18" s="142">
        <f t="shared" si="1"/>
        <v>665580.6797</v>
      </c>
      <c r="M18" s="299">
        <f t="shared" si="2"/>
        <v>43</v>
      </c>
      <c r="N18" s="33"/>
      <c r="O18" s="2">
        <f t="shared" si="3"/>
        <v>46</v>
      </c>
    </row>
    <row r="19">
      <c r="A19" s="68">
        <v>1981.0</v>
      </c>
      <c r="B19" s="142">
        <f>Harvest_Data!B27-Harvest_Data!D27</f>
        <v>477662</v>
      </c>
      <c r="C19" s="142">
        <f>Harvest_Data!L27</f>
        <v>145</v>
      </c>
      <c r="D19" s="297" t="s">
        <v>55</v>
      </c>
      <c r="E19" s="297" t="s">
        <v>55</v>
      </c>
      <c r="F19" s="297" t="s">
        <v>55</v>
      </c>
      <c r="G19" s="297"/>
      <c r="H19" s="297"/>
      <c r="I19" s="142">
        <f>Escapement_Data!I27</f>
        <v>283100</v>
      </c>
      <c r="J19" s="308">
        <f>Escapement_Data!E27</f>
        <v>570314.0319</v>
      </c>
      <c r="K19" s="142"/>
      <c r="L19" s="142">
        <f t="shared" si="1"/>
        <v>1331221.032</v>
      </c>
      <c r="M19" s="299">
        <f t="shared" si="2"/>
        <v>34</v>
      </c>
      <c r="N19" s="33"/>
      <c r="O19" s="2">
        <f t="shared" si="3"/>
        <v>40</v>
      </c>
    </row>
    <row r="20">
      <c r="A20" s="68">
        <v>1982.0</v>
      </c>
      <c r="B20" s="142">
        <f>Harvest_Data!B28-Harvest_Data!D28</f>
        <v>1177632</v>
      </c>
      <c r="C20" s="142">
        <f>Harvest_Data!L28</f>
        <v>634</v>
      </c>
      <c r="D20" s="297" t="s">
        <v>55</v>
      </c>
      <c r="E20" s="297" t="s">
        <v>55</v>
      </c>
      <c r="F20" s="297" t="s">
        <v>55</v>
      </c>
      <c r="G20" s="297"/>
      <c r="H20" s="297"/>
      <c r="I20" s="142">
        <f>Escapement_Data!I28</f>
        <v>213540</v>
      </c>
      <c r="J20" s="308">
        <f>Escapement_Data!E28</f>
        <v>513413.1798</v>
      </c>
      <c r="K20" s="142"/>
      <c r="L20" s="142">
        <f t="shared" si="1"/>
        <v>1905219.18</v>
      </c>
      <c r="M20" s="299">
        <f t="shared" si="2"/>
        <v>20</v>
      </c>
      <c r="N20" s="33"/>
      <c r="O20" s="2">
        <f t="shared" si="3"/>
        <v>20</v>
      </c>
    </row>
    <row r="21">
      <c r="A21" s="68">
        <v>1983.0</v>
      </c>
      <c r="B21" s="142">
        <f>Harvest_Data!B29-Harvest_Data!D29</f>
        <v>626735</v>
      </c>
      <c r="C21" s="142">
        <f>Harvest_Data!L29</f>
        <v>107</v>
      </c>
      <c r="D21" s="297" t="s">
        <v>55</v>
      </c>
      <c r="E21" s="297" t="s">
        <v>55</v>
      </c>
      <c r="F21" s="297" t="s">
        <v>55</v>
      </c>
      <c r="G21" s="297"/>
      <c r="H21" s="297"/>
      <c r="I21" s="142">
        <f>Escapement_Data!I29</f>
        <v>231500</v>
      </c>
      <c r="J21" s="308">
        <f>Escapement_Data!E29</f>
        <v>584513.8681</v>
      </c>
      <c r="K21" s="142"/>
      <c r="L21" s="142">
        <f t="shared" si="1"/>
        <v>1442855.868</v>
      </c>
      <c r="M21" s="299">
        <f t="shared" si="2"/>
        <v>32</v>
      </c>
      <c r="N21" s="33"/>
      <c r="O21" s="2">
        <f t="shared" si="3"/>
        <v>35</v>
      </c>
    </row>
    <row r="22">
      <c r="A22" s="68">
        <v>1984.0</v>
      </c>
      <c r="B22" s="142">
        <f>Harvest_Data!B30-Harvest_Data!D30</f>
        <v>900043</v>
      </c>
      <c r="C22" s="142">
        <f>Harvest_Data!L30</f>
        <v>324</v>
      </c>
      <c r="D22" s="297" t="s">
        <v>55</v>
      </c>
      <c r="E22" s="297" t="s">
        <v>55</v>
      </c>
      <c r="F22" s="297" t="s">
        <v>55</v>
      </c>
      <c r="G22" s="297"/>
      <c r="H22" s="297"/>
      <c r="I22" s="142">
        <f>Escapement_Data!I30</f>
        <v>337680</v>
      </c>
      <c r="J22" s="308">
        <f>Escapement_Data!E30</f>
        <v>593885.7362</v>
      </c>
      <c r="K22" s="142"/>
      <c r="L22" s="142">
        <f t="shared" si="1"/>
        <v>1831932.736</v>
      </c>
      <c r="M22" s="299">
        <f t="shared" si="2"/>
        <v>21</v>
      </c>
      <c r="N22" s="33"/>
      <c r="O22" s="2">
        <f t="shared" si="3"/>
        <v>27</v>
      </c>
    </row>
    <row r="23">
      <c r="A23" s="68">
        <v>1985.0</v>
      </c>
      <c r="B23" s="142">
        <f>Harvest_Data!B31-Harvest_Data!D31</f>
        <v>927553</v>
      </c>
      <c r="C23" s="142">
        <f>Harvest_Data!L31</f>
        <v>261</v>
      </c>
      <c r="D23" s="297" t="s">
        <v>55</v>
      </c>
      <c r="E23" s="297" t="s">
        <v>55</v>
      </c>
      <c r="F23" s="297" t="s">
        <v>55</v>
      </c>
      <c r="G23" s="297"/>
      <c r="H23" s="297"/>
      <c r="I23" s="142">
        <f>Escapement_Data!I31</f>
        <v>284100</v>
      </c>
      <c r="J23" s="308">
        <f>Escapement_Data!E31</f>
        <v>446954.2164</v>
      </c>
      <c r="K23" s="142"/>
      <c r="L23" s="142">
        <f t="shared" si="1"/>
        <v>1658868.216</v>
      </c>
      <c r="M23" s="299">
        <f t="shared" si="2"/>
        <v>29</v>
      </c>
      <c r="N23" s="33"/>
      <c r="O23" s="2">
        <f t="shared" si="3"/>
        <v>26</v>
      </c>
    </row>
    <row r="24">
      <c r="A24" s="68">
        <v>1986.0</v>
      </c>
      <c r="B24" s="142">
        <f>Harvest_Data!B32-Harvest_Data!D32</f>
        <v>780199</v>
      </c>
      <c r="C24" s="142">
        <f>Harvest_Data!L32</f>
        <v>348</v>
      </c>
      <c r="D24" s="297" t="s">
        <v>55</v>
      </c>
      <c r="E24" s="297" t="s">
        <v>55</v>
      </c>
      <c r="F24" s="297" t="s">
        <v>55</v>
      </c>
      <c r="G24" s="297"/>
      <c r="H24" s="297"/>
      <c r="I24" s="142">
        <f>Escapement_Data!I32</f>
        <v>150590</v>
      </c>
      <c r="J24" s="308">
        <f>Escapement_Data!E32</f>
        <v>455198.0056</v>
      </c>
      <c r="K24" s="142"/>
      <c r="L24" s="142">
        <f t="shared" si="1"/>
        <v>1386335.006</v>
      </c>
      <c r="M24" s="299">
        <f t="shared" si="2"/>
        <v>33</v>
      </c>
      <c r="N24" s="33"/>
      <c r="O24" s="2">
        <f t="shared" si="3"/>
        <v>32</v>
      </c>
    </row>
    <row r="25">
      <c r="A25" s="68">
        <v>1987.0</v>
      </c>
      <c r="B25" s="142">
        <f>Harvest_Data!B33-Harvest_Data!D33</f>
        <v>1180620</v>
      </c>
      <c r="C25" s="142">
        <f>Harvest_Data!L33</f>
        <v>359</v>
      </c>
      <c r="D25" s="297" t="s">
        <v>55</v>
      </c>
      <c r="E25" s="297" t="s">
        <v>55</v>
      </c>
      <c r="F25" s="297" t="s">
        <v>55</v>
      </c>
      <c r="G25" s="297"/>
      <c r="H25" s="297"/>
      <c r="I25" s="142">
        <f>Escapement_Data!I33</f>
        <v>121396</v>
      </c>
      <c r="J25" s="308">
        <f>Escapement_Data!E33</f>
        <v>494298.9939</v>
      </c>
      <c r="K25" s="142"/>
      <c r="L25" s="142">
        <f t="shared" si="1"/>
        <v>1796673.994</v>
      </c>
      <c r="M25" s="299">
        <f t="shared" si="2"/>
        <v>23</v>
      </c>
      <c r="N25" s="33"/>
      <c r="O25" s="2">
        <f t="shared" si="3"/>
        <v>19</v>
      </c>
    </row>
    <row r="26">
      <c r="A26" s="68">
        <v>1988.0</v>
      </c>
      <c r="B26" s="142">
        <f>Harvest_Data!B34-Harvest_Data!D34</f>
        <v>577206</v>
      </c>
      <c r="C26" s="142">
        <f>Harvest_Data!L34</f>
        <v>226</v>
      </c>
      <c r="D26" s="297" t="s">
        <v>55</v>
      </c>
      <c r="E26" s="297" t="s">
        <v>55</v>
      </c>
      <c r="F26" s="297" t="s">
        <v>55</v>
      </c>
      <c r="G26" s="297"/>
      <c r="H26" s="297"/>
      <c r="I26" s="142">
        <f>Escapement_Data!I34</f>
        <v>106630</v>
      </c>
      <c r="J26" s="308">
        <f>Escapement_Data!E34</f>
        <v>493837.976</v>
      </c>
      <c r="K26" s="142"/>
      <c r="L26" s="142">
        <f t="shared" si="1"/>
        <v>1177899.976</v>
      </c>
      <c r="M26" s="299">
        <f t="shared" si="2"/>
        <v>36</v>
      </c>
      <c r="N26" s="33"/>
      <c r="O26" s="2">
        <f t="shared" si="3"/>
        <v>39</v>
      </c>
    </row>
    <row r="27">
      <c r="A27" s="68">
        <v>1989.0</v>
      </c>
      <c r="B27" s="142">
        <f>Harvest_Data!B35-Harvest_Data!D35</f>
        <v>1025923</v>
      </c>
      <c r="C27" s="142">
        <f>Harvest_Data!L35</f>
        <v>339</v>
      </c>
      <c r="D27" s="297" t="s">
        <v>55</v>
      </c>
      <c r="E27" s="297" t="s">
        <v>55</v>
      </c>
      <c r="F27" s="142">
        <f>Harvest_Data!G35</f>
        <v>2262</v>
      </c>
      <c r="G27" s="297"/>
      <c r="H27" s="297"/>
      <c r="I27" s="142">
        <f>Escapement_Data!I35</f>
        <v>103400</v>
      </c>
      <c r="J27" s="308">
        <f>Escapement_Data!E35</f>
        <v>613389.3784</v>
      </c>
      <c r="K27" s="142"/>
      <c r="L27" s="142">
        <f t="shared" si="1"/>
        <v>1745313.378</v>
      </c>
      <c r="M27" s="299">
        <f t="shared" si="2"/>
        <v>24</v>
      </c>
      <c r="N27" s="33"/>
      <c r="O27" s="2">
        <f t="shared" si="3"/>
        <v>24</v>
      </c>
    </row>
    <row r="28">
      <c r="A28" s="68">
        <v>1990.0</v>
      </c>
      <c r="B28" s="142">
        <f>Harvest_Data!B36-Harvest_Data!D36</f>
        <v>844778</v>
      </c>
      <c r="C28" s="142">
        <f>Harvest_Data!L36</f>
        <v>469</v>
      </c>
      <c r="D28" s="297" t="s">
        <v>55</v>
      </c>
      <c r="E28" s="297" t="s">
        <v>55</v>
      </c>
      <c r="F28" s="142">
        <f>Harvest_Data!G36</f>
        <v>294</v>
      </c>
      <c r="G28" s="297"/>
      <c r="H28" s="297"/>
      <c r="I28" s="142">
        <f>Escapement_Data!I36</f>
        <v>146690</v>
      </c>
      <c r="J28" s="308">
        <f>Escapement_Data!E36</f>
        <v>593844.0198</v>
      </c>
      <c r="K28" s="142"/>
      <c r="L28" s="142">
        <f t="shared" si="1"/>
        <v>1586075.02</v>
      </c>
      <c r="M28" s="299">
        <f t="shared" si="2"/>
        <v>30</v>
      </c>
      <c r="N28" s="33"/>
      <c r="O28" s="2">
        <f t="shared" si="3"/>
        <v>31</v>
      </c>
    </row>
    <row r="29">
      <c r="A29" s="68">
        <v>1991.0</v>
      </c>
      <c r="B29" s="142">
        <f>Harvest_Data!B37-Harvest_Data!D37</f>
        <v>1206811</v>
      </c>
      <c r="C29" s="142">
        <f>Harvest_Data!L37</f>
        <v>830</v>
      </c>
      <c r="D29" s="297" t="s">
        <v>55</v>
      </c>
      <c r="E29" s="297" t="s">
        <v>55</v>
      </c>
      <c r="F29" s="142">
        <f>Harvest_Data!G37</f>
        <v>737</v>
      </c>
      <c r="G29" s="297"/>
      <c r="H29" s="297"/>
      <c r="I29" s="142">
        <f>Escapement_Data!I37</f>
        <v>181000</v>
      </c>
      <c r="J29" s="308">
        <f>Escapement_Data!E37</f>
        <v>550555.2455</v>
      </c>
      <c r="K29" s="142"/>
      <c r="L29" s="142">
        <f t="shared" si="1"/>
        <v>1939933.246</v>
      </c>
      <c r="M29" s="299">
        <f t="shared" si="2"/>
        <v>19</v>
      </c>
      <c r="N29" s="33"/>
      <c r="O29" s="2">
        <f t="shared" si="3"/>
        <v>17</v>
      </c>
    </row>
    <row r="30">
      <c r="A30" s="68">
        <v>1992.0</v>
      </c>
      <c r="B30" s="142">
        <f>Harvest_Data!B38-Harvest_Data!D38</f>
        <v>970938</v>
      </c>
      <c r="C30" s="142">
        <f>Harvest_Data!L38</f>
        <v>785</v>
      </c>
      <c r="D30" s="297" t="s">
        <v>55</v>
      </c>
      <c r="E30" s="297" t="s">
        <v>55</v>
      </c>
      <c r="F30" s="142">
        <f>Harvest_Data!G38</f>
        <v>0</v>
      </c>
      <c r="G30" s="297"/>
      <c r="H30" s="297"/>
      <c r="I30" s="142">
        <f>Escapement_Data!I38</f>
        <v>153654</v>
      </c>
      <c r="J30" s="308">
        <f>Escapement_Data!E38</f>
        <v>575166.7819</v>
      </c>
      <c r="K30" s="142"/>
      <c r="L30" s="142">
        <f t="shared" si="1"/>
        <v>1700543.782</v>
      </c>
      <c r="M30" s="299">
        <f t="shared" si="2"/>
        <v>27</v>
      </c>
      <c r="N30" s="33"/>
      <c r="O30" s="2">
        <f t="shared" si="3"/>
        <v>25</v>
      </c>
    </row>
    <row r="31">
      <c r="A31" s="68">
        <v>1993.0</v>
      </c>
      <c r="B31" s="142">
        <f>Harvest_Data!B39-Harvest_Data!D39</f>
        <v>1398234</v>
      </c>
      <c r="C31" s="142">
        <f>Harvest_Data!L39</f>
        <v>428</v>
      </c>
      <c r="D31" s="297" t="s">
        <v>55</v>
      </c>
      <c r="E31" s="297" t="s">
        <v>55</v>
      </c>
      <c r="F31" s="142">
        <f>Harvest_Data!G39</f>
        <v>0</v>
      </c>
      <c r="G31" s="297"/>
      <c r="H31" s="297"/>
      <c r="I31" s="142">
        <f>Escapement_Data!I39</f>
        <v>115440</v>
      </c>
      <c r="J31" s="308">
        <f>Escapement_Data!E39</f>
        <v>788023.1081</v>
      </c>
      <c r="K31" s="142"/>
      <c r="L31" s="142">
        <f t="shared" si="1"/>
        <v>2302125.108</v>
      </c>
      <c r="M31" s="299">
        <f t="shared" si="2"/>
        <v>13</v>
      </c>
      <c r="N31" s="33"/>
      <c r="O31" s="2">
        <f t="shared" si="3"/>
        <v>11</v>
      </c>
    </row>
    <row r="32">
      <c r="A32" s="68">
        <v>1994.0</v>
      </c>
      <c r="B32" s="142">
        <f>Harvest_Data!B40-Harvest_Data!D40</f>
        <v>1152220</v>
      </c>
      <c r="C32" s="142">
        <f>Harvest_Data!L40</f>
        <v>474</v>
      </c>
      <c r="D32" s="142">
        <f>Harvest_Data!K40</f>
        <v>947</v>
      </c>
      <c r="E32" s="297" t="s">
        <v>55</v>
      </c>
      <c r="F32" s="142">
        <f>Harvest_Data!G40</f>
        <v>0</v>
      </c>
      <c r="G32" s="297"/>
      <c r="H32" s="297"/>
      <c r="I32" s="142">
        <f>Escapement_Data!I40</f>
        <v>156740</v>
      </c>
      <c r="J32" s="308">
        <f>Escapement_Data!E40</f>
        <v>703706.2834</v>
      </c>
      <c r="K32" s="142"/>
      <c r="L32" s="142">
        <f t="shared" si="1"/>
        <v>2014087.283</v>
      </c>
      <c r="M32" s="299">
        <f t="shared" si="2"/>
        <v>17</v>
      </c>
      <c r="N32" s="33"/>
      <c r="O32" s="2">
        <f t="shared" si="3"/>
        <v>21</v>
      </c>
    </row>
    <row r="33">
      <c r="A33" s="68">
        <v>1995.0</v>
      </c>
      <c r="B33" s="142">
        <f>Harvest_Data!B41-Harvest_Data!D41</f>
        <v>1271822</v>
      </c>
      <c r="C33" s="142">
        <f>Harvest_Data!L41</f>
        <v>692</v>
      </c>
      <c r="D33" s="142" t="str">
        <f>Harvest_Data!K41</f>
        <v/>
      </c>
      <c r="E33" s="297" t="s">
        <v>55</v>
      </c>
      <c r="F33" s="142">
        <f>Harvest_Data!G41</f>
        <v>0</v>
      </c>
      <c r="G33" s="297"/>
      <c r="H33" s="297"/>
      <c r="I33" s="142">
        <f>Escapement_Data!I41</f>
        <v>152740</v>
      </c>
      <c r="J33" s="308">
        <f>Escapement_Data!E41</f>
        <v>582312.4215</v>
      </c>
      <c r="K33" s="142"/>
      <c r="L33" s="142">
        <f t="shared" si="1"/>
        <v>2007566.421</v>
      </c>
      <c r="M33" s="299">
        <f t="shared" si="2"/>
        <v>18</v>
      </c>
      <c r="N33" s="33"/>
      <c r="O33" s="2">
        <f t="shared" si="3"/>
        <v>15</v>
      </c>
    </row>
    <row r="34">
      <c r="A34" s="68">
        <v>1996.0</v>
      </c>
      <c r="B34" s="142">
        <f>Harvest_Data!B42-Harvest_Data!D42</f>
        <v>2343948</v>
      </c>
      <c r="C34" s="142">
        <f>Harvest_Data!L42</f>
        <v>969</v>
      </c>
      <c r="D34" s="142" t="str">
        <f>Harvest_Data!K42</f>
        <v/>
      </c>
      <c r="E34" s="142">
        <f>Harvest_Data!H42</f>
        <v>69</v>
      </c>
      <c r="F34" s="142">
        <f>Harvest_Data!G42</f>
        <v>0</v>
      </c>
      <c r="G34" s="297"/>
      <c r="H34" s="297"/>
      <c r="I34" s="142">
        <f>Escapement_Data!I42</f>
        <v>130940</v>
      </c>
      <c r="J34" s="308">
        <f>Escapement_Data!E42</f>
        <v>853091.3295</v>
      </c>
      <c r="K34" s="142"/>
      <c r="L34" s="142">
        <f t="shared" si="1"/>
        <v>3329017.33</v>
      </c>
      <c r="M34" s="299">
        <f t="shared" si="2"/>
        <v>3</v>
      </c>
      <c r="N34" s="33"/>
      <c r="O34" s="2">
        <f t="shared" si="3"/>
        <v>2</v>
      </c>
    </row>
    <row r="35">
      <c r="A35" s="68">
        <v>1997.0</v>
      </c>
      <c r="B35" s="142">
        <f>Harvest_Data!B43-Harvest_Data!D43</f>
        <v>2943147</v>
      </c>
      <c r="C35" s="142">
        <f>Harvest_Data!L43</f>
        <v>1001</v>
      </c>
      <c r="D35" s="142" t="str">
        <f>Harvest_Data!K43</f>
        <v/>
      </c>
      <c r="E35" s="142">
        <f>Harvest_Data!H43</f>
        <v>199</v>
      </c>
      <c r="F35" s="142">
        <f>Harvest_Data!G43</f>
        <v>0</v>
      </c>
      <c r="G35" s="297"/>
      <c r="H35" s="297"/>
      <c r="I35" s="142">
        <f>Escapement_Data!I43</f>
        <v>145125.2972</v>
      </c>
      <c r="J35" s="308">
        <f>Escapement_Data!E43</f>
        <v>1123272.41</v>
      </c>
      <c r="K35" s="142"/>
      <c r="L35" s="142">
        <f t="shared" si="1"/>
        <v>4212744.707</v>
      </c>
      <c r="M35" s="299">
        <f t="shared" si="2"/>
        <v>1</v>
      </c>
      <c r="N35" s="33"/>
      <c r="O35" s="2">
        <f t="shared" si="3"/>
        <v>1</v>
      </c>
    </row>
    <row r="36">
      <c r="A36" s="68">
        <v>1998.0</v>
      </c>
      <c r="B36" s="142">
        <f>Harvest_Data!B44-Harvest_Data!D44</f>
        <v>1328455</v>
      </c>
      <c r="C36" s="142">
        <f>Harvest_Data!L44</f>
        <v>850</v>
      </c>
      <c r="D36" s="142">
        <f>Harvest_Data!K44</f>
        <v>1435</v>
      </c>
      <c r="E36" s="142">
        <f>Harvest_Data!H44</f>
        <v>0</v>
      </c>
      <c r="F36" s="142">
        <f>Harvest_Data!G44</f>
        <v>0</v>
      </c>
      <c r="G36" s="297"/>
      <c r="H36" s="297"/>
      <c r="I36" s="142">
        <f>Escapement_Data!I44</f>
        <v>175000</v>
      </c>
      <c r="J36" s="308">
        <f>Escapement_Data!E44</f>
        <v>819549.7972</v>
      </c>
      <c r="K36" s="142"/>
      <c r="L36" s="142">
        <f t="shared" si="1"/>
        <v>2325289.797</v>
      </c>
      <c r="M36" s="299">
        <f t="shared" si="2"/>
        <v>11</v>
      </c>
      <c r="N36" s="33"/>
      <c r="O36" s="2">
        <f t="shared" si="3"/>
        <v>12</v>
      </c>
    </row>
    <row r="37">
      <c r="A37" s="68">
        <v>1999.0</v>
      </c>
      <c r="B37" s="142">
        <f>Harvest_Data!B45-Harvest_Data!D45</f>
        <v>1678498</v>
      </c>
      <c r="C37" s="142">
        <f>Harvest_Data!L45</f>
        <v>1330</v>
      </c>
      <c r="D37" s="142">
        <f>Harvest_Data!K45</f>
        <v>1333</v>
      </c>
      <c r="E37" s="142">
        <f>Harvest_Data!H45</f>
        <v>141</v>
      </c>
      <c r="F37" s="142">
        <f>Harvest_Data!G45</f>
        <v>0</v>
      </c>
      <c r="G37" s="297"/>
      <c r="H37" s="297"/>
      <c r="I37" s="142">
        <f>Escapement_Data!I45</f>
        <v>201850</v>
      </c>
      <c r="J37" s="308">
        <f>Escapement_Data!E45</f>
        <v>818507</v>
      </c>
      <c r="K37" s="142"/>
      <c r="L37" s="142">
        <f t="shared" si="1"/>
        <v>2701659</v>
      </c>
      <c r="M37" s="299">
        <f t="shared" si="2"/>
        <v>9</v>
      </c>
      <c r="N37" s="33"/>
      <c r="O37" s="2">
        <f t="shared" si="3"/>
        <v>7</v>
      </c>
    </row>
    <row r="38">
      <c r="A38" s="68">
        <v>2000.0</v>
      </c>
      <c r="B38" s="142">
        <f>Harvest_Data!B46-Harvest_Data!D46</f>
        <v>877981</v>
      </c>
      <c r="C38" s="142">
        <f>Harvest_Data!L46</f>
        <v>4360</v>
      </c>
      <c r="D38" s="142">
        <f>Harvest_Data!K46</f>
        <v>651</v>
      </c>
      <c r="E38" s="142">
        <f>Harvest_Data!H46</f>
        <v>434</v>
      </c>
      <c r="F38" s="142">
        <f>Harvest_Data!G46</f>
        <v>0</v>
      </c>
      <c r="G38" s="297"/>
      <c r="H38" s="192"/>
      <c r="I38" s="142">
        <f>Escapement_Data!I46</f>
        <v>196090</v>
      </c>
      <c r="J38" s="308">
        <f>Escapement_Data!E46</f>
        <v>598790</v>
      </c>
      <c r="K38" s="142"/>
      <c r="L38" s="142">
        <f t="shared" si="1"/>
        <v>1678306</v>
      </c>
      <c r="M38" s="299">
        <f t="shared" si="2"/>
        <v>28</v>
      </c>
      <c r="N38" s="33"/>
      <c r="O38" s="2">
        <f t="shared" si="3"/>
        <v>29</v>
      </c>
    </row>
    <row r="39">
      <c r="A39" s="68">
        <v>2001.0</v>
      </c>
      <c r="B39" s="142">
        <f>Harvest_Data!B47-Harvest_Data!D47</f>
        <v>1321998</v>
      </c>
      <c r="C39" s="142">
        <f>Harvest_Data!L47</f>
        <v>3072</v>
      </c>
      <c r="D39" s="142">
        <f>Harvest_Data!K47</f>
        <v>2113</v>
      </c>
      <c r="E39" s="142">
        <f>Harvest_Data!H47</f>
        <v>0</v>
      </c>
      <c r="F39" s="142">
        <f>Harvest_Data!G47</f>
        <v>0</v>
      </c>
      <c r="G39" s="297"/>
      <c r="H39" s="192"/>
      <c r="I39" s="142">
        <f>Escapement_Data!I47</f>
        <v>142130</v>
      </c>
      <c r="J39" s="308">
        <f>Escapement_Data!E47</f>
        <v>838427</v>
      </c>
      <c r="K39" s="142"/>
      <c r="L39" s="142">
        <f t="shared" si="1"/>
        <v>2307740</v>
      </c>
      <c r="M39" s="299">
        <f t="shared" si="2"/>
        <v>12</v>
      </c>
      <c r="N39" s="33"/>
      <c r="O39" s="2">
        <f t="shared" si="3"/>
        <v>14</v>
      </c>
    </row>
    <row r="40">
      <c r="A40" s="68">
        <v>2002.0</v>
      </c>
      <c r="B40" s="142">
        <f>Harvest_Data!B48-Harvest_Data!D48</f>
        <v>1248503</v>
      </c>
      <c r="C40" s="142">
        <f>Harvest_Data!L48</f>
        <v>3067</v>
      </c>
      <c r="D40" s="142">
        <f>Harvest_Data!K48</f>
        <v>1138</v>
      </c>
      <c r="E40" s="142">
        <f>Harvest_Data!H48</f>
        <v>128</v>
      </c>
      <c r="F40" s="142">
        <f>Harvest_Data!G48</f>
        <v>151</v>
      </c>
      <c r="G40" s="297"/>
      <c r="H40" s="192"/>
      <c r="I40" s="142">
        <f>Escapement_Data!I48</f>
        <v>151470</v>
      </c>
      <c r="J40" s="308">
        <f>Escapement_Data!E48</f>
        <v>797390</v>
      </c>
      <c r="K40" s="142"/>
      <c r="L40" s="142">
        <f t="shared" si="1"/>
        <v>2201847</v>
      </c>
      <c r="M40" s="299">
        <f t="shared" si="2"/>
        <v>15</v>
      </c>
      <c r="N40" s="33"/>
      <c r="O40" s="2">
        <f t="shared" si="3"/>
        <v>16</v>
      </c>
    </row>
    <row r="41">
      <c r="A41" s="68">
        <v>2003.0</v>
      </c>
      <c r="B41" s="142">
        <f>Harvest_Data!B49-Harvest_Data!D49</f>
        <v>1186104</v>
      </c>
      <c r="C41" s="142">
        <f>Harvest_Data!L49</f>
        <v>1607</v>
      </c>
      <c r="D41" s="142">
        <f>Harvest_Data!K49</f>
        <v>4077</v>
      </c>
      <c r="E41" s="142">
        <f>Harvest_Data!H49</f>
        <v>35</v>
      </c>
      <c r="F41" s="142">
        <f>Harvest_Data!G49</f>
        <v>0</v>
      </c>
      <c r="G41" s="297"/>
      <c r="H41" s="192"/>
      <c r="I41" s="142">
        <f>Escapement_Data!I49</f>
        <v>146300</v>
      </c>
      <c r="J41" s="308">
        <f>Escapement_Data!E49</f>
        <v>702327</v>
      </c>
      <c r="K41" s="142"/>
      <c r="L41" s="142">
        <f t="shared" si="1"/>
        <v>2040450</v>
      </c>
      <c r="M41" s="299">
        <f t="shared" si="2"/>
        <v>16</v>
      </c>
      <c r="N41" s="33"/>
      <c r="O41" s="2">
        <f t="shared" si="3"/>
        <v>18</v>
      </c>
    </row>
    <row r="42">
      <c r="A42" s="68">
        <v>2004.0</v>
      </c>
      <c r="B42" s="142">
        <f>Harvest_Data!B50-Harvest_Data!D50</f>
        <v>1026737</v>
      </c>
      <c r="C42" s="142">
        <f>Harvest_Data!L50</f>
        <v>1772</v>
      </c>
      <c r="D42" s="142">
        <f>Harvest_Data!K50</f>
        <v>525</v>
      </c>
      <c r="E42" s="142">
        <f>Harvest_Data!H50</f>
        <v>74</v>
      </c>
      <c r="F42" s="142">
        <f>Harvest_Data!G50</f>
        <v>0</v>
      </c>
      <c r="G42" s="297"/>
      <c r="H42" s="192"/>
      <c r="I42" s="142">
        <f>Escapement_Data!I50</f>
        <v>138770</v>
      </c>
      <c r="J42" s="308">
        <f>Escapement_Data!E50</f>
        <v>643539</v>
      </c>
      <c r="K42" s="142"/>
      <c r="L42" s="142">
        <f t="shared" si="1"/>
        <v>1811417</v>
      </c>
      <c r="M42" s="299">
        <f t="shared" si="2"/>
        <v>22</v>
      </c>
      <c r="N42" s="33"/>
      <c r="O42" s="2">
        <f t="shared" si="3"/>
        <v>23</v>
      </c>
    </row>
    <row r="43">
      <c r="A43" s="68">
        <v>2005.0</v>
      </c>
      <c r="B43" s="142">
        <f>Harvest_Data!B51-Harvest_Data!D51</f>
        <v>1323291</v>
      </c>
      <c r="C43" s="142">
        <f>Harvest_Data!L51</f>
        <v>735</v>
      </c>
      <c r="D43" s="142">
        <f>Harvest_Data!K51</f>
        <v>1785</v>
      </c>
      <c r="E43" s="142">
        <f>Harvest_Data!H51</f>
        <v>81</v>
      </c>
      <c r="F43" s="142">
        <f>Harvest_Data!G51</f>
        <v>42</v>
      </c>
      <c r="G43" s="142">
        <f>Harvest_Data!P51</f>
        <v>109</v>
      </c>
      <c r="H43" s="192"/>
      <c r="I43" s="142">
        <f>Escapement_Data!I51</f>
        <v>116812</v>
      </c>
      <c r="J43" s="308">
        <f>Escapement_Data!E51</f>
        <v>824792.3006</v>
      </c>
      <c r="K43" s="142"/>
      <c r="L43" s="142">
        <f t="shared" si="1"/>
        <v>2267647.301</v>
      </c>
      <c r="M43" s="299">
        <f t="shared" si="2"/>
        <v>14</v>
      </c>
      <c r="N43" s="33"/>
      <c r="O43" s="2">
        <f t="shared" si="3"/>
        <v>13</v>
      </c>
    </row>
    <row r="44">
      <c r="A44" s="68">
        <v>2006.0</v>
      </c>
      <c r="B44" s="142">
        <f>Harvest_Data!B52-Harvest_Data!D52</f>
        <v>1495757</v>
      </c>
      <c r="C44" s="142">
        <f>Harvest_Data!L52</f>
        <v>4360</v>
      </c>
      <c r="D44" s="142">
        <f>Harvest_Data!K52</f>
        <v>1539</v>
      </c>
      <c r="E44" s="142">
        <f>Harvest_Data!H52</f>
        <v>113</v>
      </c>
      <c r="F44" s="142">
        <f>Harvest_Data!G52</f>
        <v>16</v>
      </c>
      <c r="G44" s="142">
        <f>Harvest_Data!P52</f>
        <v>150</v>
      </c>
      <c r="H44" s="192"/>
      <c r="I44" s="142">
        <f>Escapement_Data!I52</f>
        <v>197792</v>
      </c>
      <c r="J44" s="308">
        <f>Escapement_Data!E52</f>
        <v>891917</v>
      </c>
      <c r="K44" s="142"/>
      <c r="L44" s="142">
        <f t="shared" si="1"/>
        <v>2591644</v>
      </c>
      <c r="M44" s="299">
        <f t="shared" si="2"/>
        <v>10</v>
      </c>
      <c r="N44" s="33"/>
      <c r="O44" s="2">
        <f t="shared" si="3"/>
        <v>10</v>
      </c>
    </row>
    <row r="45">
      <c r="A45" s="68">
        <v>2007.0</v>
      </c>
      <c r="B45" s="142">
        <f>Harvest_Data!B53-Harvest_Data!D53</f>
        <v>1837683</v>
      </c>
      <c r="C45" s="142">
        <f>Harvest_Data!L53</f>
        <v>6151</v>
      </c>
      <c r="D45" s="142">
        <f>Harvest_Data!K53</f>
        <v>2023</v>
      </c>
      <c r="E45" s="142">
        <f>Harvest_Data!H53</f>
        <v>180</v>
      </c>
      <c r="F45" s="142">
        <f>Harvest_Data!G53</f>
        <v>62</v>
      </c>
      <c r="G45" s="142">
        <f>Harvest_Data!P53</f>
        <v>36</v>
      </c>
      <c r="H45" s="192"/>
      <c r="I45" s="142">
        <f>Escapement_Data!I53</f>
        <v>176570</v>
      </c>
      <c r="J45" s="308">
        <f>Escapement_Data!E53</f>
        <v>873252</v>
      </c>
      <c r="K45" s="142"/>
      <c r="L45" s="142">
        <f t="shared" si="1"/>
        <v>2895957</v>
      </c>
      <c r="M45" s="299">
        <f t="shared" si="2"/>
        <v>8</v>
      </c>
      <c r="N45" s="33"/>
      <c r="O45" s="2">
        <f t="shared" si="3"/>
        <v>6</v>
      </c>
    </row>
    <row r="46">
      <c r="A46" s="68">
        <v>2008.0</v>
      </c>
      <c r="B46" s="142">
        <f>Harvest_Data!B54-Harvest_Data!D54</f>
        <v>313508</v>
      </c>
      <c r="C46" s="142">
        <f>Harvest_Data!L54</f>
        <v>3949</v>
      </c>
      <c r="D46" s="142">
        <f>Harvest_Data!K54</f>
        <v>2172</v>
      </c>
      <c r="E46" s="142">
        <f>Harvest_Data!H54</f>
        <v>77</v>
      </c>
      <c r="F46" s="142">
        <f>Harvest_Data!G54</f>
        <v>29</v>
      </c>
      <c r="G46" s="142">
        <f>Harvest_Data!P54</f>
        <v>32</v>
      </c>
      <c r="H46" s="192"/>
      <c r="I46" s="142">
        <f>Escapement_Data!I54</f>
        <v>135900</v>
      </c>
      <c r="J46" s="308">
        <f>Escapement_Data!E54</f>
        <v>677001</v>
      </c>
      <c r="K46" s="142"/>
      <c r="L46" s="142">
        <f t="shared" si="1"/>
        <v>1132668</v>
      </c>
      <c r="M46" s="299">
        <f t="shared" si="2"/>
        <v>39</v>
      </c>
      <c r="N46" s="33"/>
      <c r="O46" s="2">
        <f t="shared" si="3"/>
        <v>43</v>
      </c>
    </row>
    <row r="47">
      <c r="A47" s="68">
        <v>2009.0</v>
      </c>
      <c r="B47" s="142">
        <f>Harvest_Data!B55-Harvest_Data!D55</f>
        <v>896402.72</v>
      </c>
      <c r="C47" s="142">
        <f>Harvest_Data!L55</f>
        <v>1779</v>
      </c>
      <c r="D47" s="142">
        <f>Harvest_Data!K55</f>
        <v>6417</v>
      </c>
      <c r="E47" s="142">
        <f>Harvest_Data!H55</f>
        <v>47</v>
      </c>
      <c r="F47" s="142">
        <f>Harvest_Data!G55</f>
        <v>8</v>
      </c>
      <c r="G47" s="142">
        <f>Harvest_Data!P55</f>
        <v>46</v>
      </c>
      <c r="H47" s="192"/>
      <c r="I47" s="142">
        <f>Escapement_Data!I55</f>
        <v>137244</v>
      </c>
      <c r="J47" s="308">
        <f>Escapement_Data!E55</f>
        <v>677348</v>
      </c>
      <c r="K47" s="142"/>
      <c r="L47" s="142">
        <f t="shared" si="1"/>
        <v>1719291.72</v>
      </c>
      <c r="M47" s="299">
        <f t="shared" si="2"/>
        <v>25</v>
      </c>
      <c r="N47" s="33"/>
      <c r="O47" s="2">
        <f t="shared" si="3"/>
        <v>28</v>
      </c>
    </row>
    <row r="48">
      <c r="A48" s="68">
        <v>2010.0</v>
      </c>
      <c r="B48" s="142">
        <f>Harvest_Data!B56-Harvest_Data!D56</f>
        <v>632849.9748</v>
      </c>
      <c r="C48" s="142">
        <f>Harvest_Data!L56</f>
        <v>1978</v>
      </c>
      <c r="D48" s="142">
        <f>Harvest_Data!K56</f>
        <v>7064</v>
      </c>
      <c r="E48" s="142">
        <f>Harvest_Data!H56</f>
        <v>0</v>
      </c>
      <c r="F48" s="142">
        <f>Harvest_Data!G56</f>
        <v>61</v>
      </c>
      <c r="G48" s="142">
        <f>Harvest_Data!P56</f>
        <v>36</v>
      </c>
      <c r="H48" s="192"/>
      <c r="I48" s="142">
        <f>Escapement_Data!I56</f>
        <v>166570</v>
      </c>
      <c r="J48" s="308">
        <f>Escapement_Data!E56</f>
        <v>901488</v>
      </c>
      <c r="K48" s="142"/>
      <c r="L48" s="142">
        <f t="shared" si="1"/>
        <v>1710046.975</v>
      </c>
      <c r="M48" s="299">
        <f t="shared" si="2"/>
        <v>26</v>
      </c>
      <c r="N48" s="33"/>
      <c r="O48" s="2">
        <f t="shared" si="3"/>
        <v>34</v>
      </c>
    </row>
    <row r="49">
      <c r="A49" s="68">
        <v>2011.0</v>
      </c>
      <c r="B49" s="142">
        <f>Harvest_Data!B57-Harvest_Data!D57</f>
        <v>2039407.303</v>
      </c>
      <c r="C49" s="142">
        <f>Harvest_Data!L57</f>
        <v>1735</v>
      </c>
      <c r="D49" s="142">
        <f>Harvest_Data!K57</f>
        <v>9070</v>
      </c>
      <c r="E49" s="142">
        <f>Harvest_Data!H57</f>
        <v>0</v>
      </c>
      <c r="F49" s="142">
        <f>Harvest_Data!G57</f>
        <v>23</v>
      </c>
      <c r="G49" s="142">
        <f>Harvest_Data!P57</f>
        <v>35</v>
      </c>
      <c r="H49" s="192"/>
      <c r="I49" s="142">
        <f>Escapement_Data!I57</f>
        <v>153014</v>
      </c>
      <c r="J49" s="308">
        <f>Escapement_Data!E57</f>
        <v>880342</v>
      </c>
      <c r="K49" s="142"/>
      <c r="L49" s="142">
        <f t="shared" si="1"/>
        <v>3083626.303</v>
      </c>
      <c r="M49" s="299">
        <f t="shared" si="2"/>
        <v>6</v>
      </c>
      <c r="N49" s="33"/>
      <c r="O49" s="2">
        <f t="shared" si="3"/>
        <v>3</v>
      </c>
    </row>
    <row r="50">
      <c r="A50" s="68">
        <v>2012.0</v>
      </c>
      <c r="B50" s="142">
        <f>Harvest_Data!B58-Harvest_Data!D58</f>
        <v>1860702.439</v>
      </c>
      <c r="C50" s="142">
        <f>Harvest_Data!L58</f>
        <v>4214</v>
      </c>
      <c r="D50" s="142">
        <f>Harvest_Data!K58</f>
        <v>7985</v>
      </c>
      <c r="E50" s="142">
        <f>Harvest_Data!H58</f>
        <v>0</v>
      </c>
      <c r="F50" s="142">
        <f>Harvest_Data!G58</f>
        <v>200</v>
      </c>
      <c r="G50" s="142">
        <f>Harvest_Data!P58</f>
        <v>64</v>
      </c>
      <c r="H50" s="142"/>
      <c r="I50" s="142">
        <f>Escapement_Data!I58</f>
        <v>133700</v>
      </c>
      <c r="J50" s="308">
        <f>Escapement_Data!E58</f>
        <v>1262948</v>
      </c>
      <c r="K50" s="142"/>
      <c r="L50" s="142">
        <f t="shared" si="1"/>
        <v>3269813.439</v>
      </c>
      <c r="M50" s="299">
        <f t="shared" si="2"/>
        <v>4</v>
      </c>
      <c r="N50" s="33"/>
      <c r="O50" s="2">
        <f t="shared" si="3"/>
        <v>5</v>
      </c>
    </row>
    <row r="51">
      <c r="A51" s="68">
        <v>2013.0</v>
      </c>
      <c r="B51" s="142">
        <f>Harvest_Data!B59-Harvest_Data!D59</f>
        <v>1588620.908</v>
      </c>
      <c r="C51" s="142">
        <f>Harvest_Data!L59</f>
        <v>5712</v>
      </c>
      <c r="D51" s="142">
        <f>Harvest_Data!K59</f>
        <v>9448</v>
      </c>
      <c r="E51" s="142">
        <f>Harvest_Data!H59</f>
        <v>0</v>
      </c>
      <c r="F51" s="142">
        <f>Harvest_Data!G59</f>
        <v>152</v>
      </c>
      <c r="G51" s="142">
        <f>Harvest_Data!P59</f>
        <v>102</v>
      </c>
      <c r="H51" s="142"/>
      <c r="I51" s="142">
        <f>Escapement_Data!I59</f>
        <v>147010</v>
      </c>
      <c r="J51" s="308">
        <f>Escapement_Data!E59</f>
        <v>1234479</v>
      </c>
      <c r="K51" s="142"/>
      <c r="L51" s="142">
        <f t="shared" si="1"/>
        <v>2985523.908</v>
      </c>
      <c r="M51" s="299">
        <f t="shared" si="2"/>
        <v>7</v>
      </c>
      <c r="N51" s="33"/>
      <c r="O51" s="2">
        <f t="shared" si="3"/>
        <v>9</v>
      </c>
    </row>
    <row r="52">
      <c r="A52" s="68">
        <v>2014.0</v>
      </c>
      <c r="B52" s="142">
        <f>Harvest_Data!B60-Harvest_Data!D60</f>
        <v>2014370</v>
      </c>
      <c r="C52" s="142">
        <f>Harvest_Data!L60</f>
        <v>1675</v>
      </c>
      <c r="D52" s="142">
        <f>Harvest_Data!K60</f>
        <v>12072</v>
      </c>
      <c r="E52" s="142">
        <f>Harvest_Data!H60</f>
        <v>0</v>
      </c>
      <c r="F52" s="142">
        <f>Harvest_Data!G60</f>
        <v>186</v>
      </c>
      <c r="G52" s="142">
        <f>Harvest_Data!P60</f>
        <v>76</v>
      </c>
      <c r="H52" s="142"/>
      <c r="I52" s="142">
        <f>Escapement_Data!I60</f>
        <v>128410</v>
      </c>
      <c r="J52" s="308">
        <f>Escapement_Data!E60</f>
        <v>1194260</v>
      </c>
      <c r="K52" s="142"/>
      <c r="L52" s="142">
        <f t="shared" si="1"/>
        <v>3351049</v>
      </c>
      <c r="M52" s="299">
        <f t="shared" si="2"/>
        <v>2</v>
      </c>
      <c r="N52" s="33"/>
      <c r="O52" s="2">
        <f t="shared" si="3"/>
        <v>4</v>
      </c>
    </row>
    <row r="53">
      <c r="A53" s="68">
        <v>2015.0</v>
      </c>
      <c r="B53" s="142">
        <f>Harvest_Data!B61-Harvest_Data!D61</f>
        <v>1677982.582</v>
      </c>
      <c r="C53" s="142">
        <f>Harvest_Data!L61</f>
        <v>1403</v>
      </c>
      <c r="D53" s="142">
        <f>Harvest_Data!K61</f>
        <v>10590</v>
      </c>
      <c r="E53" s="142">
        <f>Harvest_Data!H61</f>
        <v>18</v>
      </c>
      <c r="F53" s="142">
        <f>Harvest_Data!G61</f>
        <v>91</v>
      </c>
      <c r="G53" s="142">
        <f>Harvest_Data!P61</f>
        <v>152</v>
      </c>
      <c r="H53" s="142"/>
      <c r="I53" s="142">
        <f>Escapement_Data!I61</f>
        <v>132390</v>
      </c>
      <c r="J53" s="308">
        <f>Escapement_Data!E61</f>
        <v>1313794</v>
      </c>
      <c r="K53" s="142"/>
      <c r="L53" s="142">
        <f t="shared" si="1"/>
        <v>3136420.582</v>
      </c>
      <c r="M53" s="299">
        <f t="shared" si="2"/>
        <v>5</v>
      </c>
      <c r="N53" s="33"/>
      <c r="O53" s="2">
        <f t="shared" si="3"/>
        <v>8</v>
      </c>
    </row>
    <row r="54">
      <c r="A54" s="68">
        <v>2016.0</v>
      </c>
      <c r="B54" s="142">
        <f>Harvest_Data!B62-Harvest_Data!D62</f>
        <v>1145353</v>
      </c>
      <c r="C54" s="142">
        <f>Harvest_Data!L62</f>
        <v>1072</v>
      </c>
      <c r="D54" s="142">
        <f>Harvest_Data!K62</f>
        <v>9598</v>
      </c>
      <c r="E54" s="142">
        <f>Harvest_Data!H62</f>
        <v>0</v>
      </c>
      <c r="F54" s="142">
        <f>Harvest_Data!G62</f>
        <v>118.8333333</v>
      </c>
      <c r="G54" s="142">
        <f>Harvest_Data!P62</f>
        <v>85.8</v>
      </c>
      <c r="H54" s="142"/>
      <c r="I54" s="142">
        <f>Escapement_Data!I62</f>
        <v>103100</v>
      </c>
      <c r="J54" s="308">
        <f>Escapement_Data!E62</f>
        <v>785584</v>
      </c>
      <c r="K54" s="142"/>
      <c r="L54" s="142">
        <f t="shared" si="1"/>
        <v>2044911.633</v>
      </c>
      <c r="M54" s="299">
        <f>RANK(L54,$L$8:$L$54,0)</f>
        <v>16</v>
      </c>
      <c r="N54" s="33"/>
      <c r="O54" s="2">
        <f>RANK(B54,$B$8:$B$54,0)</f>
        <v>22</v>
      </c>
    </row>
    <row r="55">
      <c r="A55" s="68"/>
      <c r="B55" s="142"/>
      <c r="C55" s="309"/>
      <c r="D55" s="142"/>
      <c r="E55" s="142"/>
      <c r="F55" s="142"/>
      <c r="G55" s="142"/>
      <c r="H55" s="142"/>
      <c r="I55" s="142"/>
      <c r="J55" s="142"/>
      <c r="K55" s="142"/>
      <c r="L55" s="142"/>
      <c r="M55" s="299"/>
      <c r="N55" s="3"/>
      <c r="O55" s="2"/>
    </row>
    <row r="56">
      <c r="A56" s="68"/>
      <c r="B56" s="142"/>
      <c r="C56" s="309"/>
      <c r="D56" s="142"/>
      <c r="E56" s="142"/>
      <c r="F56" s="142"/>
      <c r="G56" s="142"/>
      <c r="H56" s="142"/>
      <c r="I56" s="142"/>
      <c r="J56" s="142"/>
      <c r="K56" s="142"/>
      <c r="L56" s="142"/>
      <c r="M56" s="299"/>
      <c r="N56" s="3"/>
      <c r="O56" s="2"/>
    </row>
    <row r="57">
      <c r="B57" s="3"/>
      <c r="C57" s="3"/>
      <c r="D57" s="3"/>
      <c r="E57" s="3"/>
      <c r="F57" s="3"/>
      <c r="G57" s="3"/>
      <c r="H57" s="3"/>
      <c r="I57" s="3"/>
      <c r="J57" s="3"/>
      <c r="K57" s="3"/>
      <c r="L57" s="192"/>
      <c r="M57" s="2"/>
      <c r="N57" s="3"/>
      <c r="O57" s="3"/>
    </row>
    <row r="58">
      <c r="A58" s="30" t="s">
        <v>127</v>
      </c>
      <c r="B58" s="310">
        <f t="shared" ref="B58:J58" si="4">AVERAGE(B16:B57)</f>
        <v>1170486.742</v>
      </c>
      <c r="C58" s="310">
        <f t="shared" si="4"/>
        <v>1520.076923</v>
      </c>
      <c r="D58" s="310">
        <f t="shared" si="4"/>
        <v>4599.1</v>
      </c>
      <c r="E58" s="310">
        <f t="shared" si="4"/>
        <v>76</v>
      </c>
      <c r="F58" s="310">
        <f t="shared" si="4"/>
        <v>158.3154762</v>
      </c>
      <c r="G58" s="310">
        <f t="shared" si="4"/>
        <v>76.98333333</v>
      </c>
      <c r="H58" s="310" t="str">
        <f t="shared" si="4"/>
        <v>#DIV/0!</v>
      </c>
      <c r="I58" s="310">
        <f t="shared" si="4"/>
        <v>170026.2897</v>
      </c>
      <c r="J58" s="310">
        <f t="shared" si="4"/>
        <v>717703.2209</v>
      </c>
      <c r="K58" s="310"/>
      <c r="L58" s="310">
        <f>AVERAGE(L16:L57)</f>
        <v>2062273.115</v>
      </c>
      <c r="M58" s="3"/>
      <c r="N58" s="3"/>
      <c r="O58" s="3"/>
    </row>
    <row r="59">
      <c r="A59" s="33" t="s">
        <v>200</v>
      </c>
      <c r="B59" s="142">
        <f t="shared" ref="B59:J59" si="5">MIN(B16:B57)</f>
        <v>18908</v>
      </c>
      <c r="C59" s="142">
        <f t="shared" si="5"/>
        <v>18</v>
      </c>
      <c r="D59" s="142">
        <f t="shared" si="5"/>
        <v>525</v>
      </c>
      <c r="E59" s="142">
        <f t="shared" si="5"/>
        <v>0</v>
      </c>
      <c r="F59" s="142">
        <f t="shared" si="5"/>
        <v>0</v>
      </c>
      <c r="G59" s="142">
        <f t="shared" si="5"/>
        <v>32</v>
      </c>
      <c r="H59" s="142">
        <f t="shared" si="5"/>
        <v>0</v>
      </c>
      <c r="I59" s="142">
        <f t="shared" si="5"/>
        <v>103100</v>
      </c>
      <c r="J59" s="142">
        <f t="shared" si="5"/>
        <v>96144.70547</v>
      </c>
      <c r="K59" s="142"/>
      <c r="L59" s="142">
        <f>MIN(L16:L57)</f>
        <v>512972.7055</v>
      </c>
      <c r="M59" s="3"/>
      <c r="N59" s="3"/>
      <c r="O59" s="3"/>
    </row>
    <row r="60">
      <c r="A60" s="37" t="s">
        <v>201</v>
      </c>
      <c r="B60" s="163">
        <f t="shared" ref="B60:J60" si="6">MAX(B16:B57)</f>
        <v>2943147</v>
      </c>
      <c r="C60" s="163">
        <f t="shared" si="6"/>
        <v>6151</v>
      </c>
      <c r="D60" s="163">
        <f t="shared" si="6"/>
        <v>12072</v>
      </c>
      <c r="E60" s="163">
        <f t="shared" si="6"/>
        <v>434</v>
      </c>
      <c r="F60" s="163">
        <f t="shared" si="6"/>
        <v>2262</v>
      </c>
      <c r="G60" s="163">
        <f t="shared" si="6"/>
        <v>152</v>
      </c>
      <c r="H60" s="163">
        <f t="shared" si="6"/>
        <v>0</v>
      </c>
      <c r="I60" s="163">
        <f t="shared" si="6"/>
        <v>337680</v>
      </c>
      <c r="J60" s="163">
        <f t="shared" si="6"/>
        <v>1313794</v>
      </c>
      <c r="K60" s="163"/>
      <c r="L60" s="163">
        <f>MAX(L16:L57)</f>
        <v>4212744.707</v>
      </c>
      <c r="M60" s="37"/>
      <c r="N60" s="37"/>
      <c r="O60" s="37"/>
    </row>
    <row r="61">
      <c r="B61" s="3"/>
      <c r="C61" s="3"/>
      <c r="D61" s="3"/>
      <c r="E61" s="3"/>
      <c r="F61" s="3"/>
      <c r="G61" s="3"/>
      <c r="H61" s="3"/>
      <c r="I61" s="3"/>
      <c r="J61" s="3"/>
      <c r="K61" s="3"/>
      <c r="L61" s="3"/>
      <c r="M61" s="3"/>
      <c r="N61" s="3"/>
      <c r="O61" s="3"/>
    </row>
    <row r="62">
      <c r="B62" s="3"/>
      <c r="C62" s="3"/>
      <c r="D62" s="3"/>
      <c r="E62" s="3"/>
      <c r="F62" s="3"/>
      <c r="G62" s="3"/>
      <c r="H62" s="3"/>
      <c r="I62" s="3"/>
      <c r="J62" s="3"/>
      <c r="K62" s="3"/>
      <c r="L62" s="47"/>
      <c r="M62" s="22"/>
      <c r="N62" s="3"/>
      <c r="O62" s="3"/>
    </row>
    <row r="63">
      <c r="B63" s="3"/>
      <c r="C63" s="3"/>
      <c r="D63" s="68"/>
      <c r="E63" s="47"/>
      <c r="F63" s="3"/>
      <c r="G63" s="3"/>
      <c r="H63" s="3"/>
      <c r="I63" s="3"/>
      <c r="J63" s="3"/>
      <c r="K63" s="3"/>
      <c r="L63" s="3"/>
      <c r="M63" s="22"/>
      <c r="N63" s="3"/>
      <c r="O63" s="3"/>
    </row>
    <row r="64">
      <c r="B64" s="3"/>
      <c r="C64" s="3"/>
      <c r="D64" s="68"/>
      <c r="E64" s="47"/>
      <c r="F64" s="3"/>
      <c r="G64" s="3"/>
      <c r="H64" s="3"/>
      <c r="I64" s="3"/>
      <c r="J64" s="3"/>
      <c r="K64" s="3"/>
      <c r="L64" s="3"/>
      <c r="M64" s="3"/>
      <c r="N64" s="3"/>
      <c r="O64" s="3"/>
    </row>
    <row r="65">
      <c r="B65" s="3"/>
      <c r="C65" s="3"/>
      <c r="D65" s="68"/>
      <c r="E65" s="47"/>
      <c r="F65" s="3"/>
      <c r="G65" s="3"/>
      <c r="H65" s="3"/>
      <c r="I65" s="3"/>
      <c r="J65" s="3"/>
      <c r="K65" s="3"/>
      <c r="L65" s="311"/>
      <c r="M65" s="3"/>
      <c r="N65" s="3"/>
      <c r="O65" s="3"/>
    </row>
    <row r="66">
      <c r="B66" s="3"/>
      <c r="C66" s="3"/>
      <c r="D66" s="68"/>
      <c r="E66" s="47"/>
      <c r="F66" s="3"/>
      <c r="G66" s="3"/>
      <c r="H66" s="3"/>
      <c r="I66" s="3"/>
      <c r="J66" s="3"/>
      <c r="K66" s="3"/>
      <c r="L66" s="311"/>
      <c r="M66" s="3"/>
      <c r="N66" s="3"/>
      <c r="O66" s="3"/>
    </row>
    <row r="67">
      <c r="B67" s="3"/>
      <c r="C67" s="3"/>
      <c r="D67" s="68"/>
      <c r="E67" s="47"/>
      <c r="F67" s="3"/>
      <c r="G67" s="3"/>
      <c r="H67" s="3"/>
      <c r="I67" s="3"/>
      <c r="J67" s="3"/>
      <c r="K67" s="3"/>
      <c r="L67" s="3"/>
      <c r="M67" s="3"/>
      <c r="N67" s="3"/>
      <c r="O67" s="3"/>
    </row>
    <row r="68">
      <c r="B68" s="3"/>
      <c r="C68" s="3"/>
      <c r="D68" s="3"/>
      <c r="E68" s="3"/>
      <c r="F68" s="3"/>
      <c r="G68" s="3"/>
      <c r="H68" s="3"/>
      <c r="I68" s="3"/>
      <c r="J68" s="3"/>
      <c r="K68" s="3"/>
      <c r="L68" s="3"/>
      <c r="M68" s="3"/>
      <c r="N68" s="3"/>
      <c r="O68" s="3"/>
    </row>
    <row r="69">
      <c r="B69" s="3"/>
      <c r="C69" s="3"/>
      <c r="D69" s="3"/>
      <c r="E69" s="3"/>
      <c r="F69" s="3"/>
      <c r="G69" s="3"/>
      <c r="H69" s="3"/>
      <c r="I69" s="3"/>
      <c r="J69" s="3"/>
      <c r="K69" s="3"/>
      <c r="L69" s="3"/>
      <c r="M69" s="3"/>
      <c r="N69" s="3"/>
      <c r="O69" s="3"/>
    </row>
    <row r="70">
      <c r="B70" s="3"/>
      <c r="C70" s="3"/>
      <c r="D70" s="3"/>
      <c r="E70" s="3"/>
      <c r="F70" s="3"/>
      <c r="G70" s="3"/>
      <c r="H70" s="3"/>
      <c r="I70" s="3"/>
      <c r="J70" s="3"/>
      <c r="K70" s="3"/>
      <c r="L70" s="3"/>
      <c r="M70" s="3"/>
      <c r="N70" s="3"/>
      <c r="O70" s="3"/>
    </row>
    <row r="71">
      <c r="B71" s="3"/>
      <c r="C71" s="3"/>
      <c r="D71" s="3"/>
      <c r="E71" s="3"/>
      <c r="F71" s="3"/>
      <c r="G71" s="3"/>
      <c r="H71" s="3"/>
      <c r="I71" s="3"/>
      <c r="J71" s="3"/>
      <c r="K71" s="3"/>
      <c r="L71" s="3"/>
      <c r="M71" s="3"/>
      <c r="N71" s="3"/>
      <c r="O71" s="3"/>
    </row>
    <row r="72">
      <c r="B72" s="3"/>
      <c r="C72" s="3"/>
      <c r="D72" s="3"/>
      <c r="E72" s="3"/>
      <c r="F72" s="3"/>
      <c r="G72" s="3"/>
      <c r="H72" s="3"/>
      <c r="I72" s="3"/>
      <c r="J72" s="3"/>
      <c r="K72" s="3"/>
      <c r="L72" s="3"/>
      <c r="M72" s="3"/>
      <c r="N72" s="3"/>
      <c r="O72" s="3"/>
    </row>
    <row r="73">
      <c r="B73" s="3"/>
      <c r="C73" s="3"/>
      <c r="D73" s="3"/>
      <c r="E73" s="3"/>
      <c r="F73" s="3"/>
      <c r="G73" s="3"/>
      <c r="H73" s="3"/>
      <c r="I73" s="3"/>
      <c r="J73" s="3"/>
      <c r="K73" s="3"/>
      <c r="L73" s="3"/>
      <c r="M73" s="3"/>
      <c r="N73" s="3"/>
      <c r="O73" s="3"/>
    </row>
    <row r="74">
      <c r="B74" s="3"/>
      <c r="C74" s="3"/>
      <c r="D74" s="3"/>
      <c r="E74" s="3"/>
      <c r="F74" s="3"/>
      <c r="G74" s="3"/>
      <c r="H74" s="3"/>
      <c r="I74" s="3"/>
      <c r="J74" s="3"/>
      <c r="K74" s="3"/>
      <c r="L74" s="3"/>
      <c r="M74" s="3"/>
      <c r="N74" s="3"/>
      <c r="O74" s="3"/>
    </row>
    <row r="75">
      <c r="B75" s="3"/>
      <c r="C75" s="3"/>
      <c r="D75" s="3"/>
      <c r="E75" s="3"/>
      <c r="F75" s="3"/>
      <c r="G75" s="3"/>
      <c r="H75" s="3"/>
      <c r="I75" s="3"/>
      <c r="J75" s="3"/>
      <c r="K75" s="3"/>
      <c r="L75" s="3"/>
      <c r="M75" s="3"/>
      <c r="N75" s="3"/>
      <c r="O75" s="3"/>
    </row>
    <row r="76">
      <c r="B76" s="3"/>
      <c r="C76" s="3"/>
      <c r="D76" s="3"/>
      <c r="E76" s="3"/>
      <c r="F76" s="3"/>
      <c r="G76" s="3"/>
      <c r="H76" s="3"/>
      <c r="I76" s="3"/>
      <c r="J76" s="3"/>
      <c r="K76" s="3"/>
      <c r="L76" s="3"/>
      <c r="M76" s="3"/>
      <c r="N76" s="3"/>
      <c r="O76" s="3"/>
    </row>
    <row r="77">
      <c r="B77" s="3"/>
      <c r="C77" s="3"/>
      <c r="D77" s="3"/>
      <c r="E77" s="3"/>
      <c r="F77" s="3"/>
      <c r="G77" s="3"/>
      <c r="H77" s="3"/>
      <c r="I77" s="3"/>
      <c r="J77" s="3"/>
      <c r="K77" s="3"/>
      <c r="L77" s="3"/>
      <c r="M77" s="3"/>
      <c r="N77" s="3"/>
      <c r="O77" s="3"/>
    </row>
    <row r="78">
      <c r="B78" s="3"/>
      <c r="C78" s="3"/>
      <c r="D78" s="3"/>
      <c r="E78" s="3"/>
      <c r="F78" s="3"/>
      <c r="G78" s="3"/>
      <c r="H78" s="3"/>
      <c r="I78" s="3"/>
      <c r="J78" s="3"/>
      <c r="K78" s="3"/>
      <c r="L78" s="3"/>
      <c r="M78" s="3"/>
      <c r="N78" s="3"/>
      <c r="O78" s="3"/>
    </row>
    <row r="79">
      <c r="B79" s="3"/>
      <c r="C79" s="3"/>
      <c r="D79" s="3"/>
      <c r="E79" s="3"/>
      <c r="F79" s="3"/>
      <c r="G79" s="3"/>
      <c r="H79" s="3"/>
      <c r="I79" s="3"/>
      <c r="J79" s="3"/>
      <c r="K79" s="3"/>
      <c r="L79" s="3"/>
      <c r="M79" s="3"/>
      <c r="N79" s="3"/>
      <c r="O79" s="3"/>
    </row>
    <row r="80">
      <c r="B80" s="3"/>
      <c r="C80" s="3"/>
      <c r="D80" s="3"/>
      <c r="E80" s="3"/>
      <c r="F80" s="3"/>
      <c r="G80" s="3"/>
      <c r="H80" s="3"/>
      <c r="I80" s="3"/>
      <c r="J80" s="3"/>
      <c r="K80" s="3"/>
      <c r="L80" s="3"/>
      <c r="M80" s="3"/>
      <c r="N80" s="3"/>
      <c r="O80" s="3"/>
    </row>
    <row r="81">
      <c r="B81" s="3"/>
      <c r="C81" s="3"/>
      <c r="D81" s="3"/>
      <c r="E81" s="3"/>
      <c r="F81" s="3"/>
      <c r="G81" s="3"/>
      <c r="H81" s="3"/>
      <c r="I81" s="3"/>
      <c r="J81" s="3"/>
      <c r="K81" s="3"/>
      <c r="L81" s="3"/>
      <c r="M81" s="3"/>
      <c r="N81" s="3"/>
      <c r="O81" s="3"/>
    </row>
    <row r="82">
      <c r="B82" s="3"/>
      <c r="C82" s="3"/>
      <c r="D82" s="3"/>
      <c r="E82" s="3"/>
      <c r="F82" s="3"/>
      <c r="G82" s="3"/>
      <c r="H82" s="3"/>
      <c r="I82" s="3"/>
      <c r="J82" s="3"/>
      <c r="K82" s="3"/>
      <c r="L82" s="3"/>
      <c r="M82" s="3"/>
      <c r="N82" s="3"/>
      <c r="O82" s="3"/>
    </row>
    <row r="83">
      <c r="B83" s="3"/>
      <c r="C83" s="3"/>
      <c r="D83" s="3"/>
      <c r="E83" s="3"/>
      <c r="F83" s="3"/>
      <c r="G83" s="3"/>
      <c r="H83" s="3"/>
      <c r="I83" s="3"/>
      <c r="J83" s="3"/>
      <c r="K83" s="3"/>
      <c r="L83" s="3"/>
      <c r="M83" s="3"/>
      <c r="N83" s="3"/>
      <c r="O83" s="3"/>
    </row>
    <row r="84">
      <c r="B84" s="3"/>
      <c r="C84" s="3"/>
      <c r="D84" s="3"/>
      <c r="E84" s="3"/>
      <c r="F84" s="3"/>
      <c r="G84" s="3"/>
      <c r="H84" s="3"/>
      <c r="I84" s="3"/>
      <c r="J84" s="3"/>
      <c r="K84" s="3"/>
      <c r="L84" s="3"/>
      <c r="M84" s="3"/>
      <c r="N84" s="3"/>
      <c r="O84" s="3"/>
    </row>
    <row r="85">
      <c r="B85" s="3"/>
      <c r="C85" s="3"/>
      <c r="D85" s="3"/>
      <c r="E85" s="3"/>
      <c r="F85" s="3"/>
      <c r="G85" s="3"/>
      <c r="H85" s="3"/>
      <c r="I85" s="3"/>
      <c r="J85" s="3"/>
      <c r="K85" s="3"/>
      <c r="L85" s="3"/>
      <c r="M85" s="3"/>
      <c r="N85" s="3"/>
      <c r="O85" s="3"/>
    </row>
    <row r="86">
      <c r="B86" s="3"/>
      <c r="C86" s="3"/>
      <c r="D86" s="3"/>
      <c r="E86" s="3"/>
      <c r="F86" s="3"/>
      <c r="G86" s="3"/>
      <c r="H86" s="3"/>
      <c r="I86" s="3"/>
      <c r="J86" s="3"/>
      <c r="K86" s="3"/>
      <c r="L86" s="3"/>
      <c r="M86" s="3"/>
      <c r="N86" s="3"/>
      <c r="O86" s="3"/>
    </row>
    <row r="87">
      <c r="B87" s="3"/>
      <c r="C87" s="3"/>
      <c r="D87" s="3"/>
      <c r="E87" s="3"/>
      <c r="F87" s="3"/>
      <c r="G87" s="3"/>
      <c r="H87" s="3"/>
      <c r="I87" s="3"/>
      <c r="J87" s="3"/>
      <c r="K87" s="3"/>
      <c r="L87" s="3"/>
      <c r="M87" s="3"/>
      <c r="N87" s="3"/>
      <c r="O87" s="3"/>
    </row>
    <row r="88">
      <c r="B88" s="3"/>
      <c r="C88" s="3"/>
      <c r="D88" s="3"/>
      <c r="E88" s="3"/>
      <c r="F88" s="3"/>
      <c r="G88" s="3"/>
      <c r="H88" s="3"/>
      <c r="I88" s="3"/>
      <c r="J88" s="3"/>
      <c r="K88" s="3"/>
      <c r="L88" s="3"/>
      <c r="M88" s="3"/>
      <c r="N88" s="3"/>
      <c r="O88" s="3"/>
    </row>
    <row r="89">
      <c r="B89" s="3"/>
      <c r="C89" s="3"/>
      <c r="D89" s="3"/>
      <c r="E89" s="3"/>
      <c r="F89" s="3"/>
      <c r="G89" s="3"/>
      <c r="H89" s="3"/>
      <c r="I89" s="3"/>
      <c r="J89" s="3"/>
      <c r="K89" s="3"/>
      <c r="L89" s="3"/>
      <c r="M89" s="3"/>
      <c r="N89" s="3"/>
      <c r="O89" s="3"/>
    </row>
    <row r="90">
      <c r="B90" s="3"/>
      <c r="C90" s="3"/>
      <c r="D90" s="3"/>
      <c r="E90" s="3"/>
      <c r="F90" s="3"/>
      <c r="G90" s="3"/>
      <c r="H90" s="3"/>
      <c r="I90" s="3"/>
      <c r="J90" s="3"/>
      <c r="K90" s="3"/>
      <c r="L90" s="3"/>
      <c r="M90" s="3"/>
      <c r="N90" s="3"/>
      <c r="O90" s="3"/>
    </row>
    <row r="91">
      <c r="B91" s="3"/>
      <c r="C91" s="3"/>
      <c r="D91" s="3"/>
      <c r="E91" s="3"/>
      <c r="F91" s="3"/>
      <c r="G91" s="3"/>
      <c r="H91" s="3"/>
      <c r="I91" s="3"/>
      <c r="J91" s="3"/>
      <c r="K91" s="3"/>
      <c r="L91" s="3"/>
      <c r="M91" s="3"/>
      <c r="N91" s="3"/>
      <c r="O91" s="3"/>
    </row>
    <row r="92">
      <c r="B92" s="3"/>
      <c r="C92" s="3"/>
      <c r="D92" s="3"/>
      <c r="E92" s="3"/>
      <c r="F92" s="3"/>
      <c r="G92" s="3"/>
      <c r="H92" s="3"/>
      <c r="I92" s="3"/>
      <c r="J92" s="3"/>
      <c r="K92" s="3"/>
      <c r="L92" s="3"/>
      <c r="M92" s="3"/>
      <c r="N92" s="3"/>
      <c r="O92" s="3"/>
    </row>
    <row r="93">
      <c r="B93" s="3"/>
      <c r="C93" s="3"/>
      <c r="D93" s="3"/>
      <c r="E93" s="3"/>
      <c r="F93" s="3"/>
      <c r="G93" s="3"/>
      <c r="H93" s="3"/>
      <c r="I93" s="3"/>
      <c r="J93" s="3"/>
      <c r="K93" s="3"/>
      <c r="L93" s="3"/>
      <c r="M93" s="3"/>
      <c r="N93" s="3"/>
      <c r="O93" s="3"/>
    </row>
    <row r="94">
      <c r="B94" s="3"/>
      <c r="C94" s="3"/>
      <c r="D94" s="3"/>
      <c r="E94" s="3"/>
      <c r="F94" s="3"/>
      <c r="G94" s="3"/>
      <c r="H94" s="3"/>
      <c r="I94" s="3"/>
      <c r="J94" s="3"/>
      <c r="K94" s="3"/>
      <c r="L94" s="3"/>
      <c r="M94" s="3"/>
      <c r="N94" s="3"/>
      <c r="O94" s="3"/>
    </row>
    <row r="95">
      <c r="B95" s="3"/>
      <c r="C95" s="3"/>
      <c r="D95" s="3"/>
      <c r="E95" s="3"/>
      <c r="F95" s="3"/>
      <c r="G95" s="3"/>
      <c r="H95" s="3"/>
      <c r="I95" s="3"/>
      <c r="J95" s="3"/>
      <c r="K95" s="3"/>
      <c r="L95" s="3"/>
      <c r="M95" s="3"/>
      <c r="N95" s="3"/>
      <c r="O95" s="3"/>
    </row>
    <row r="96">
      <c r="B96" s="3"/>
      <c r="C96" s="3"/>
      <c r="D96" s="3"/>
      <c r="E96" s="3"/>
      <c r="F96" s="3"/>
      <c r="G96" s="3"/>
      <c r="H96" s="3"/>
      <c r="I96" s="3"/>
      <c r="J96" s="3"/>
      <c r="K96" s="3"/>
      <c r="L96" s="3"/>
      <c r="M96" s="3"/>
      <c r="N96" s="3"/>
      <c r="O96" s="3"/>
    </row>
    <row r="97">
      <c r="B97" s="3"/>
      <c r="C97" s="3"/>
      <c r="D97" s="3"/>
      <c r="E97" s="3"/>
      <c r="F97" s="3"/>
      <c r="G97" s="3"/>
      <c r="H97" s="3"/>
      <c r="I97" s="3"/>
      <c r="J97" s="3"/>
      <c r="K97" s="3"/>
      <c r="L97" s="3"/>
      <c r="M97" s="3"/>
      <c r="N97" s="3"/>
      <c r="O97" s="3"/>
    </row>
    <row r="98">
      <c r="B98" s="3"/>
      <c r="C98" s="3"/>
      <c r="D98" s="3"/>
      <c r="E98" s="3"/>
      <c r="F98" s="3"/>
      <c r="G98" s="3"/>
      <c r="H98" s="3"/>
      <c r="I98" s="3"/>
      <c r="J98" s="3"/>
      <c r="K98" s="3"/>
      <c r="L98" s="3"/>
      <c r="M98" s="3"/>
      <c r="N98" s="3"/>
      <c r="O98" s="3"/>
    </row>
    <row r="99">
      <c r="B99" s="3"/>
      <c r="C99" s="3"/>
      <c r="D99" s="3"/>
      <c r="E99" s="3"/>
      <c r="F99" s="3"/>
      <c r="G99" s="3"/>
      <c r="H99" s="3"/>
      <c r="I99" s="3"/>
      <c r="J99" s="3"/>
      <c r="K99" s="3"/>
      <c r="L99" s="3"/>
      <c r="M99" s="3"/>
      <c r="N99" s="3"/>
      <c r="O99" s="3"/>
    </row>
    <row r="100">
      <c r="B100" s="3"/>
      <c r="C100" s="3"/>
      <c r="D100" s="3"/>
      <c r="E100" s="3"/>
      <c r="F100" s="3"/>
      <c r="G100" s="3"/>
      <c r="H100" s="3"/>
      <c r="I100" s="3"/>
      <c r="J100" s="3"/>
      <c r="K100" s="3"/>
      <c r="L100" s="3"/>
      <c r="M100" s="3"/>
      <c r="N100" s="3"/>
      <c r="O100" s="3"/>
    </row>
    <row r="101">
      <c r="B101" s="3"/>
      <c r="C101" s="3"/>
      <c r="D101" s="3"/>
      <c r="E101" s="3"/>
      <c r="F101" s="3"/>
      <c r="G101" s="3"/>
      <c r="H101" s="3"/>
      <c r="I101" s="3"/>
      <c r="J101" s="3"/>
      <c r="K101" s="3"/>
      <c r="L101" s="3"/>
      <c r="M101" s="3"/>
      <c r="N101" s="3"/>
      <c r="O101" s="3"/>
    </row>
    <row r="102">
      <c r="B102" s="3"/>
      <c r="C102" s="3"/>
      <c r="D102" s="3"/>
      <c r="E102" s="3"/>
      <c r="F102" s="3"/>
      <c r="G102" s="3"/>
      <c r="H102" s="3"/>
      <c r="I102" s="3"/>
      <c r="J102" s="3"/>
      <c r="K102" s="3"/>
      <c r="L102" s="3"/>
      <c r="M102" s="3"/>
      <c r="N102" s="3"/>
      <c r="O102" s="3"/>
    </row>
    <row r="103">
      <c r="B103" s="3"/>
      <c r="C103" s="3"/>
      <c r="D103" s="3"/>
      <c r="E103" s="3"/>
      <c r="F103" s="3"/>
      <c r="G103" s="3"/>
      <c r="H103" s="3"/>
      <c r="I103" s="3"/>
      <c r="J103" s="3"/>
      <c r="K103" s="3"/>
      <c r="L103" s="3"/>
      <c r="M103" s="3"/>
      <c r="N103" s="3"/>
      <c r="O103" s="3"/>
    </row>
    <row r="104">
      <c r="B104" s="3"/>
      <c r="C104" s="3"/>
      <c r="D104" s="3"/>
      <c r="E104" s="3"/>
      <c r="F104" s="3"/>
      <c r="G104" s="3"/>
      <c r="H104" s="3"/>
      <c r="I104" s="3"/>
      <c r="J104" s="3"/>
      <c r="K104" s="3"/>
      <c r="L104" s="3"/>
      <c r="M104" s="3"/>
      <c r="N104" s="3"/>
      <c r="O104" s="3"/>
    </row>
    <row r="105">
      <c r="B105" s="3"/>
      <c r="C105" s="3"/>
      <c r="D105" s="3"/>
      <c r="E105" s="3"/>
      <c r="F105" s="3"/>
      <c r="G105" s="3"/>
      <c r="H105" s="3"/>
      <c r="I105" s="3"/>
      <c r="J105" s="3"/>
      <c r="K105" s="3"/>
      <c r="L105" s="3"/>
      <c r="M105" s="3"/>
      <c r="N105" s="3"/>
      <c r="O105" s="3"/>
    </row>
    <row r="106">
      <c r="B106" s="3"/>
      <c r="C106" s="3"/>
      <c r="D106" s="3"/>
      <c r="E106" s="3"/>
      <c r="F106" s="3"/>
      <c r="G106" s="3"/>
      <c r="H106" s="3"/>
      <c r="I106" s="3"/>
      <c r="J106" s="3"/>
      <c r="K106" s="3"/>
      <c r="L106" s="3"/>
      <c r="M106" s="3"/>
      <c r="N106" s="3"/>
      <c r="O106" s="3"/>
    </row>
    <row r="107">
      <c r="B107" s="3"/>
      <c r="C107" s="3"/>
      <c r="D107" s="3"/>
      <c r="E107" s="3"/>
      <c r="F107" s="3"/>
      <c r="G107" s="3"/>
      <c r="H107" s="3"/>
      <c r="I107" s="3"/>
      <c r="J107" s="3"/>
      <c r="K107" s="3"/>
      <c r="L107" s="3"/>
      <c r="M107" s="3"/>
      <c r="N107" s="3"/>
      <c r="O107" s="3"/>
    </row>
    <row r="108">
      <c r="B108" s="3"/>
      <c r="C108" s="3"/>
      <c r="D108" s="3"/>
      <c r="E108" s="3"/>
      <c r="F108" s="3"/>
      <c r="G108" s="3"/>
      <c r="H108" s="3"/>
      <c r="I108" s="3"/>
      <c r="J108" s="3"/>
      <c r="K108" s="3"/>
      <c r="L108" s="3"/>
      <c r="M108" s="3"/>
      <c r="N108" s="3"/>
      <c r="O108" s="3"/>
    </row>
    <row r="109">
      <c r="B109" s="3"/>
      <c r="C109" s="3"/>
      <c r="D109" s="3"/>
      <c r="E109" s="3"/>
      <c r="F109" s="3"/>
      <c r="G109" s="3"/>
      <c r="H109" s="3"/>
      <c r="I109" s="3"/>
      <c r="J109" s="3"/>
      <c r="K109" s="3"/>
      <c r="L109" s="3"/>
      <c r="M109" s="3"/>
      <c r="N109" s="3"/>
      <c r="O109" s="3"/>
    </row>
    <row r="110">
      <c r="B110" s="3"/>
      <c r="C110" s="3"/>
      <c r="D110" s="3"/>
      <c r="E110" s="3"/>
      <c r="F110" s="3"/>
      <c r="G110" s="3"/>
      <c r="H110" s="3"/>
      <c r="I110" s="3"/>
      <c r="J110" s="3"/>
      <c r="K110" s="3"/>
      <c r="L110" s="3"/>
      <c r="M110" s="3"/>
      <c r="N110" s="3"/>
      <c r="O110" s="3"/>
    </row>
    <row r="111">
      <c r="B111" s="3"/>
      <c r="C111" s="3"/>
      <c r="D111" s="3"/>
      <c r="E111" s="3"/>
      <c r="F111" s="3"/>
      <c r="G111" s="3"/>
      <c r="H111" s="3"/>
      <c r="I111" s="3"/>
      <c r="J111" s="3"/>
      <c r="K111" s="3"/>
      <c r="L111" s="3"/>
      <c r="M111" s="3"/>
      <c r="N111" s="3"/>
      <c r="O111" s="3"/>
    </row>
    <row r="112">
      <c r="B112" s="3"/>
      <c r="C112" s="3"/>
      <c r="D112" s="3"/>
      <c r="E112" s="3"/>
      <c r="F112" s="3"/>
      <c r="G112" s="3"/>
      <c r="H112" s="3"/>
      <c r="I112" s="3"/>
      <c r="J112" s="3"/>
      <c r="K112" s="3"/>
      <c r="L112" s="3"/>
      <c r="M112" s="3"/>
      <c r="N112" s="3"/>
      <c r="O112" s="3"/>
    </row>
    <row r="113">
      <c r="B113" s="3"/>
      <c r="C113" s="3"/>
      <c r="D113" s="3"/>
      <c r="E113" s="3"/>
      <c r="F113" s="3"/>
      <c r="G113" s="3"/>
      <c r="H113" s="3"/>
      <c r="I113" s="3"/>
      <c r="J113" s="3"/>
      <c r="K113" s="3"/>
      <c r="L113" s="3"/>
      <c r="M113" s="3"/>
      <c r="N113" s="3"/>
      <c r="O113" s="3"/>
    </row>
    <row r="114">
      <c r="B114" s="3"/>
      <c r="C114" s="3"/>
      <c r="D114" s="3"/>
      <c r="E114" s="3"/>
      <c r="F114" s="3"/>
      <c r="G114" s="3"/>
      <c r="H114" s="3"/>
      <c r="I114" s="3"/>
      <c r="J114" s="3"/>
      <c r="K114" s="3"/>
      <c r="L114" s="3"/>
      <c r="M114" s="3"/>
      <c r="N114" s="3"/>
      <c r="O114" s="3"/>
    </row>
    <row r="115">
      <c r="B115" s="3"/>
      <c r="C115" s="3"/>
      <c r="D115" s="3"/>
      <c r="E115" s="3"/>
      <c r="F115" s="3"/>
      <c r="G115" s="3"/>
      <c r="H115" s="3"/>
      <c r="I115" s="3"/>
      <c r="J115" s="3"/>
      <c r="K115" s="3"/>
      <c r="L115" s="3"/>
      <c r="M115" s="3"/>
      <c r="N115" s="3"/>
      <c r="O115" s="3"/>
    </row>
    <row r="116">
      <c r="B116" s="3"/>
      <c r="C116" s="3"/>
      <c r="D116" s="3"/>
      <c r="E116" s="3"/>
      <c r="F116" s="3"/>
      <c r="G116" s="3"/>
      <c r="H116" s="3"/>
      <c r="I116" s="3"/>
      <c r="J116" s="3"/>
      <c r="K116" s="3"/>
      <c r="L116" s="3"/>
      <c r="M116" s="3"/>
      <c r="N116" s="3"/>
      <c r="O116" s="3"/>
    </row>
    <row r="117">
      <c r="B117" s="3"/>
      <c r="C117" s="3"/>
      <c r="D117" s="3"/>
      <c r="E117" s="3"/>
      <c r="F117" s="3"/>
      <c r="G117" s="3"/>
      <c r="H117" s="3"/>
      <c r="I117" s="3"/>
      <c r="J117" s="3"/>
      <c r="K117" s="3"/>
      <c r="L117" s="3"/>
      <c r="M117" s="3"/>
      <c r="N117" s="3"/>
      <c r="O117" s="3"/>
    </row>
    <row r="118">
      <c r="B118" s="3"/>
      <c r="C118" s="3"/>
      <c r="D118" s="3"/>
      <c r="E118" s="3"/>
      <c r="F118" s="3"/>
      <c r="G118" s="3"/>
      <c r="H118" s="3"/>
      <c r="I118" s="3"/>
      <c r="J118" s="3"/>
      <c r="K118" s="3"/>
      <c r="L118" s="3"/>
      <c r="M118" s="3"/>
      <c r="N118" s="3"/>
      <c r="O118" s="3"/>
    </row>
    <row r="119">
      <c r="B119" s="3"/>
      <c r="C119" s="3"/>
      <c r="D119" s="3"/>
      <c r="E119" s="3"/>
      <c r="F119" s="3"/>
      <c r="G119" s="3"/>
      <c r="H119" s="3"/>
      <c r="I119" s="3"/>
      <c r="J119" s="3"/>
      <c r="K119" s="3"/>
      <c r="L119" s="3"/>
      <c r="M119" s="3"/>
      <c r="N119" s="3"/>
      <c r="O119" s="3"/>
    </row>
    <row r="120">
      <c r="B120" s="3"/>
      <c r="C120" s="3"/>
      <c r="D120" s="3"/>
      <c r="E120" s="3"/>
      <c r="F120" s="3"/>
      <c r="G120" s="3"/>
      <c r="H120" s="3"/>
      <c r="I120" s="3"/>
      <c r="J120" s="3"/>
      <c r="K120" s="3"/>
      <c r="L120" s="3"/>
      <c r="M120" s="3"/>
      <c r="N120" s="3"/>
      <c r="O120" s="3"/>
    </row>
    <row r="121">
      <c r="B121" s="3"/>
      <c r="C121" s="3"/>
      <c r="D121" s="3"/>
      <c r="E121" s="3"/>
      <c r="F121" s="3"/>
      <c r="G121" s="3"/>
      <c r="H121" s="3"/>
      <c r="I121" s="3"/>
      <c r="J121" s="3"/>
      <c r="K121" s="3"/>
      <c r="L121" s="3"/>
      <c r="M121" s="3"/>
      <c r="N121" s="3"/>
      <c r="O121" s="3"/>
    </row>
    <row r="122">
      <c r="B122" s="3"/>
      <c r="C122" s="3"/>
      <c r="D122" s="3"/>
      <c r="E122" s="3"/>
      <c r="F122" s="3"/>
      <c r="G122" s="3"/>
      <c r="H122" s="3"/>
      <c r="I122" s="3"/>
      <c r="J122" s="3"/>
      <c r="K122" s="3"/>
      <c r="L122" s="3"/>
      <c r="M122" s="3"/>
      <c r="N122" s="3"/>
      <c r="O122" s="3"/>
    </row>
    <row r="123">
      <c r="B123" s="3"/>
      <c r="C123" s="3"/>
      <c r="D123" s="3"/>
      <c r="E123" s="3"/>
      <c r="F123" s="3"/>
      <c r="G123" s="3"/>
      <c r="H123" s="3"/>
      <c r="I123" s="3"/>
      <c r="J123" s="3"/>
      <c r="K123" s="3"/>
      <c r="L123" s="3"/>
      <c r="M123" s="3"/>
      <c r="N123" s="3"/>
      <c r="O123" s="3"/>
    </row>
    <row r="124">
      <c r="B124" s="3"/>
      <c r="C124" s="3"/>
      <c r="D124" s="3"/>
      <c r="E124" s="3"/>
      <c r="F124" s="3"/>
      <c r="G124" s="3"/>
      <c r="H124" s="3"/>
      <c r="I124" s="3"/>
      <c r="J124" s="3"/>
      <c r="K124" s="3"/>
      <c r="L124" s="3"/>
      <c r="M124" s="3"/>
      <c r="N124" s="3"/>
      <c r="O124" s="3"/>
    </row>
    <row r="125">
      <c r="B125" s="3"/>
      <c r="C125" s="3"/>
      <c r="D125" s="3"/>
      <c r="E125" s="3"/>
      <c r="F125" s="3"/>
      <c r="G125" s="3"/>
      <c r="H125" s="3"/>
      <c r="I125" s="3"/>
      <c r="J125" s="3"/>
      <c r="K125" s="3"/>
      <c r="L125" s="3"/>
      <c r="M125" s="3"/>
      <c r="N125" s="3"/>
      <c r="O125" s="3"/>
    </row>
    <row r="126">
      <c r="B126" s="3"/>
      <c r="C126" s="3"/>
      <c r="D126" s="3"/>
      <c r="E126" s="3"/>
      <c r="F126" s="3"/>
      <c r="G126" s="3"/>
      <c r="H126" s="3"/>
      <c r="I126" s="3"/>
      <c r="J126" s="3"/>
      <c r="K126" s="3"/>
      <c r="L126" s="3"/>
      <c r="M126" s="3"/>
      <c r="N126" s="3"/>
      <c r="O126" s="3"/>
    </row>
    <row r="127">
      <c r="B127" s="3"/>
      <c r="C127" s="3"/>
      <c r="D127" s="3"/>
      <c r="E127" s="3"/>
      <c r="F127" s="3"/>
      <c r="G127" s="3"/>
      <c r="H127" s="3"/>
      <c r="I127" s="3"/>
      <c r="J127" s="3"/>
      <c r="K127" s="3"/>
      <c r="L127" s="3"/>
      <c r="M127" s="3"/>
      <c r="N127" s="3"/>
      <c r="O127" s="3"/>
    </row>
    <row r="128">
      <c r="B128" s="3"/>
      <c r="C128" s="3"/>
      <c r="D128" s="3"/>
      <c r="E128" s="3"/>
      <c r="F128" s="3"/>
      <c r="G128" s="3"/>
      <c r="H128" s="3"/>
      <c r="I128" s="3"/>
      <c r="J128" s="3"/>
      <c r="K128" s="3"/>
      <c r="L128" s="3"/>
      <c r="M128" s="3"/>
      <c r="N128" s="3"/>
      <c r="O128" s="3"/>
    </row>
    <row r="129">
      <c r="B129" s="3"/>
      <c r="C129" s="3"/>
      <c r="D129" s="3"/>
      <c r="E129" s="3"/>
      <c r="F129" s="3"/>
      <c r="G129" s="3"/>
      <c r="H129" s="3"/>
      <c r="I129" s="3"/>
      <c r="J129" s="3"/>
      <c r="K129" s="3"/>
      <c r="L129" s="3"/>
      <c r="M129" s="3"/>
      <c r="N129" s="3"/>
      <c r="O129" s="3"/>
    </row>
    <row r="130">
      <c r="B130" s="3"/>
      <c r="C130" s="3"/>
      <c r="D130" s="3"/>
      <c r="E130" s="3"/>
      <c r="F130" s="3"/>
      <c r="G130" s="3"/>
      <c r="H130" s="3"/>
      <c r="I130" s="3"/>
      <c r="J130" s="3"/>
      <c r="K130" s="3"/>
      <c r="L130" s="3"/>
      <c r="M130" s="3"/>
      <c r="N130" s="3"/>
      <c r="O130" s="3"/>
    </row>
    <row r="131">
      <c r="B131" s="3"/>
      <c r="C131" s="3"/>
      <c r="D131" s="3"/>
      <c r="E131" s="3"/>
      <c r="F131" s="3"/>
      <c r="G131" s="3"/>
      <c r="H131" s="3"/>
      <c r="I131" s="3"/>
      <c r="J131" s="3"/>
      <c r="K131" s="3"/>
      <c r="L131" s="3"/>
      <c r="M131" s="3"/>
      <c r="N131" s="3"/>
      <c r="O131" s="3"/>
    </row>
    <row r="132">
      <c r="B132" s="3"/>
      <c r="C132" s="3"/>
      <c r="D132" s="3"/>
      <c r="E132" s="3"/>
      <c r="F132" s="3"/>
      <c r="G132" s="3"/>
      <c r="H132" s="3"/>
      <c r="I132" s="3"/>
      <c r="J132" s="3"/>
      <c r="K132" s="3"/>
      <c r="L132" s="3"/>
      <c r="M132" s="3"/>
      <c r="N132" s="3"/>
      <c r="O132" s="3"/>
    </row>
    <row r="133">
      <c r="B133" s="3"/>
      <c r="C133" s="3"/>
      <c r="D133" s="3"/>
      <c r="E133" s="3"/>
      <c r="F133" s="3"/>
      <c r="G133" s="3"/>
      <c r="H133" s="3"/>
      <c r="I133" s="3"/>
      <c r="J133" s="3"/>
      <c r="K133" s="3"/>
      <c r="L133" s="3"/>
      <c r="M133" s="3"/>
      <c r="N133" s="3"/>
      <c r="O133" s="3"/>
    </row>
    <row r="134">
      <c r="B134" s="3"/>
      <c r="C134" s="3"/>
      <c r="D134" s="3"/>
      <c r="E134" s="3"/>
      <c r="F134" s="3"/>
      <c r="G134" s="3"/>
      <c r="H134" s="3"/>
      <c r="I134" s="3"/>
      <c r="J134" s="3"/>
      <c r="K134" s="3"/>
      <c r="L134" s="3"/>
      <c r="M134" s="3"/>
      <c r="N134" s="3"/>
      <c r="O134" s="3"/>
    </row>
    <row r="135">
      <c r="B135" s="3"/>
      <c r="C135" s="3"/>
      <c r="D135" s="3"/>
      <c r="E135" s="3"/>
      <c r="F135" s="3"/>
      <c r="G135" s="3"/>
      <c r="H135" s="3"/>
      <c r="I135" s="3"/>
      <c r="J135" s="3"/>
      <c r="K135" s="3"/>
      <c r="L135" s="3"/>
      <c r="M135" s="3"/>
      <c r="N135" s="3"/>
      <c r="O135" s="3"/>
    </row>
    <row r="136">
      <c r="B136" s="3"/>
      <c r="C136" s="3"/>
      <c r="D136" s="3"/>
      <c r="E136" s="3"/>
      <c r="F136" s="3"/>
      <c r="G136" s="3"/>
      <c r="H136" s="3"/>
      <c r="I136" s="3"/>
      <c r="J136" s="3"/>
      <c r="K136" s="3"/>
      <c r="L136" s="3"/>
      <c r="M136" s="3"/>
      <c r="N136" s="3"/>
      <c r="O136" s="3"/>
    </row>
    <row r="137">
      <c r="B137" s="3"/>
      <c r="C137" s="3"/>
      <c r="D137" s="3"/>
      <c r="E137" s="3"/>
      <c r="F137" s="3"/>
      <c r="G137" s="3"/>
      <c r="H137" s="3"/>
      <c r="I137" s="3"/>
      <c r="J137" s="3"/>
      <c r="K137" s="3"/>
      <c r="L137" s="3"/>
      <c r="M137" s="3"/>
      <c r="N137" s="3"/>
      <c r="O137" s="3"/>
    </row>
    <row r="138">
      <c r="B138" s="3"/>
      <c r="C138" s="3"/>
      <c r="D138" s="3"/>
      <c r="E138" s="3"/>
      <c r="F138" s="3"/>
      <c r="G138" s="3"/>
      <c r="H138" s="3"/>
      <c r="I138" s="3"/>
      <c r="J138" s="3"/>
      <c r="K138" s="3"/>
      <c r="L138" s="3"/>
      <c r="M138" s="3"/>
      <c r="N138" s="3"/>
      <c r="O138" s="3"/>
    </row>
    <row r="139">
      <c r="B139" s="3"/>
      <c r="C139" s="3"/>
      <c r="D139" s="3"/>
      <c r="E139" s="3"/>
      <c r="F139" s="3"/>
      <c r="G139" s="3"/>
      <c r="H139" s="3"/>
      <c r="I139" s="3"/>
      <c r="J139" s="3"/>
      <c r="K139" s="3"/>
      <c r="L139" s="3"/>
      <c r="M139" s="3"/>
      <c r="N139" s="3"/>
      <c r="O139" s="3"/>
    </row>
    <row r="140">
      <c r="B140" s="3"/>
      <c r="C140" s="3"/>
      <c r="D140" s="3"/>
      <c r="E140" s="3"/>
      <c r="F140" s="3"/>
      <c r="G140" s="3"/>
      <c r="H140" s="3"/>
      <c r="I140" s="3"/>
      <c r="J140" s="3"/>
      <c r="K140" s="3"/>
      <c r="L140" s="3"/>
      <c r="M140" s="3"/>
      <c r="N140" s="3"/>
      <c r="O140" s="3"/>
    </row>
    <row r="141">
      <c r="B141" s="3"/>
      <c r="C141" s="3"/>
      <c r="D141" s="3"/>
      <c r="E141" s="3"/>
      <c r="F141" s="3"/>
      <c r="G141" s="3"/>
      <c r="H141" s="3"/>
      <c r="I141" s="3"/>
      <c r="J141" s="3"/>
      <c r="K141" s="3"/>
      <c r="L141" s="3"/>
      <c r="M141" s="3"/>
      <c r="N141" s="3"/>
      <c r="O141" s="3"/>
    </row>
    <row r="142">
      <c r="B142" s="3"/>
      <c r="C142" s="3"/>
      <c r="D142" s="3"/>
      <c r="E142" s="3"/>
      <c r="F142" s="3"/>
      <c r="G142" s="3"/>
      <c r="H142" s="3"/>
      <c r="I142" s="3"/>
      <c r="J142" s="3"/>
      <c r="K142" s="3"/>
      <c r="L142" s="3"/>
      <c r="M142" s="3"/>
      <c r="N142" s="3"/>
      <c r="O142" s="3"/>
    </row>
    <row r="143">
      <c r="B143" s="3"/>
      <c r="C143" s="3"/>
      <c r="D143" s="3"/>
      <c r="E143" s="3"/>
      <c r="F143" s="3"/>
      <c r="G143" s="3"/>
      <c r="H143" s="3"/>
      <c r="I143" s="3"/>
      <c r="J143" s="3"/>
      <c r="K143" s="3"/>
      <c r="L143" s="3"/>
      <c r="M143" s="3"/>
      <c r="N143" s="3"/>
      <c r="O143" s="3"/>
    </row>
    <row r="144">
      <c r="B144" s="3"/>
      <c r="C144" s="3"/>
      <c r="D144" s="3"/>
      <c r="E144" s="3"/>
      <c r="F144" s="3"/>
      <c r="G144" s="3"/>
      <c r="H144" s="3"/>
      <c r="I144" s="3"/>
      <c r="J144" s="3"/>
      <c r="K144" s="3"/>
      <c r="L144" s="3"/>
      <c r="M144" s="3"/>
      <c r="N144" s="3"/>
      <c r="O144" s="3"/>
    </row>
    <row r="145">
      <c r="B145" s="3"/>
      <c r="C145" s="3"/>
      <c r="D145" s="3"/>
      <c r="E145" s="3"/>
      <c r="F145" s="3"/>
      <c r="G145" s="3"/>
      <c r="H145" s="3"/>
      <c r="I145" s="3"/>
      <c r="J145" s="3"/>
      <c r="K145" s="3"/>
      <c r="L145" s="3"/>
      <c r="M145" s="3"/>
      <c r="N145" s="3"/>
      <c r="O145" s="3"/>
    </row>
    <row r="146">
      <c r="B146" s="3"/>
      <c r="C146" s="3"/>
      <c r="D146" s="3"/>
      <c r="E146" s="3"/>
      <c r="F146" s="3"/>
      <c r="G146" s="3"/>
      <c r="H146" s="3"/>
      <c r="I146" s="3"/>
      <c r="J146" s="3"/>
      <c r="K146" s="3"/>
      <c r="L146" s="3"/>
      <c r="M146" s="3"/>
      <c r="N146" s="3"/>
      <c r="O146" s="3"/>
    </row>
    <row r="147">
      <c r="B147" s="3"/>
      <c r="C147" s="3"/>
      <c r="D147" s="3"/>
      <c r="E147" s="3"/>
      <c r="F147" s="3"/>
      <c r="G147" s="3"/>
      <c r="H147" s="3"/>
      <c r="I147" s="3"/>
      <c r="J147" s="3"/>
      <c r="K147" s="3"/>
      <c r="L147" s="3"/>
      <c r="M147" s="3"/>
      <c r="N147" s="3"/>
      <c r="O147" s="3"/>
    </row>
    <row r="148">
      <c r="B148" s="3"/>
      <c r="C148" s="3"/>
      <c r="D148" s="3"/>
      <c r="E148" s="3"/>
      <c r="F148" s="3"/>
      <c r="G148" s="3"/>
      <c r="H148" s="3"/>
      <c r="I148" s="3"/>
      <c r="J148" s="3"/>
      <c r="K148" s="3"/>
      <c r="L148" s="3"/>
      <c r="M148" s="3"/>
      <c r="N148" s="3"/>
      <c r="O148" s="3"/>
    </row>
    <row r="149">
      <c r="B149" s="3"/>
      <c r="C149" s="3"/>
      <c r="D149" s="3"/>
      <c r="E149" s="3"/>
      <c r="F149" s="3"/>
      <c r="G149" s="3"/>
      <c r="H149" s="3"/>
      <c r="I149" s="3"/>
      <c r="J149" s="3"/>
      <c r="K149" s="3"/>
      <c r="L149" s="3"/>
      <c r="M149" s="3"/>
      <c r="N149" s="3"/>
      <c r="O149" s="3"/>
    </row>
    <row r="150">
      <c r="B150" s="3"/>
      <c r="C150" s="3"/>
      <c r="D150" s="3"/>
      <c r="E150" s="3"/>
      <c r="F150" s="3"/>
      <c r="G150" s="3"/>
      <c r="H150" s="3"/>
      <c r="I150" s="3"/>
      <c r="J150" s="3"/>
      <c r="K150" s="3"/>
      <c r="L150" s="3"/>
      <c r="M150" s="3"/>
      <c r="N150" s="3"/>
      <c r="O150" s="3"/>
    </row>
    <row r="151">
      <c r="B151" s="3"/>
      <c r="C151" s="3"/>
      <c r="D151" s="3"/>
      <c r="E151" s="3"/>
      <c r="F151" s="3"/>
      <c r="G151" s="3"/>
      <c r="H151" s="3"/>
      <c r="I151" s="3"/>
      <c r="J151" s="3"/>
      <c r="K151" s="3"/>
      <c r="L151" s="3"/>
      <c r="M151" s="3"/>
      <c r="N151" s="3"/>
      <c r="O151" s="3"/>
    </row>
    <row r="152">
      <c r="B152" s="3"/>
      <c r="C152" s="3"/>
      <c r="D152" s="3"/>
      <c r="E152" s="3"/>
      <c r="F152" s="3"/>
      <c r="G152" s="3"/>
      <c r="H152" s="3"/>
      <c r="I152" s="3"/>
      <c r="J152" s="3"/>
      <c r="K152" s="3"/>
      <c r="L152" s="3"/>
      <c r="M152" s="3"/>
      <c r="N152" s="3"/>
      <c r="O152" s="3"/>
    </row>
    <row r="153">
      <c r="B153" s="3"/>
      <c r="C153" s="3"/>
      <c r="D153" s="3"/>
      <c r="E153" s="3"/>
      <c r="F153" s="3"/>
      <c r="G153" s="3"/>
      <c r="H153" s="3"/>
      <c r="I153" s="3"/>
      <c r="J153" s="3"/>
      <c r="K153" s="3"/>
      <c r="L153" s="3"/>
      <c r="M153" s="3"/>
      <c r="N153" s="3"/>
      <c r="O153" s="3"/>
    </row>
    <row r="154">
      <c r="B154" s="3"/>
      <c r="C154" s="3"/>
      <c r="D154" s="3"/>
      <c r="E154" s="3"/>
      <c r="F154" s="3"/>
      <c r="G154" s="3"/>
      <c r="H154" s="3"/>
      <c r="I154" s="3"/>
      <c r="J154" s="3"/>
      <c r="K154" s="3"/>
      <c r="L154" s="3"/>
      <c r="M154" s="3"/>
      <c r="N154" s="3"/>
      <c r="O154" s="3"/>
    </row>
    <row r="155">
      <c r="B155" s="3"/>
      <c r="C155" s="3"/>
      <c r="D155" s="3"/>
      <c r="E155" s="3"/>
      <c r="F155" s="3"/>
      <c r="G155" s="3"/>
      <c r="H155" s="3"/>
      <c r="I155" s="3"/>
      <c r="J155" s="3"/>
      <c r="K155" s="3"/>
      <c r="L155" s="3"/>
      <c r="M155" s="3"/>
      <c r="N155" s="3"/>
      <c r="O155" s="3"/>
    </row>
    <row r="156">
      <c r="B156" s="3"/>
      <c r="C156" s="3"/>
      <c r="D156" s="3"/>
      <c r="E156" s="3"/>
      <c r="F156" s="3"/>
      <c r="G156" s="3"/>
      <c r="H156" s="3"/>
      <c r="I156" s="3"/>
      <c r="J156" s="3"/>
      <c r="K156" s="3"/>
      <c r="L156" s="3"/>
      <c r="M156" s="3"/>
      <c r="N156" s="3"/>
      <c r="O156" s="3"/>
    </row>
    <row r="157">
      <c r="B157" s="3"/>
      <c r="C157" s="3"/>
      <c r="D157" s="3"/>
      <c r="E157" s="3"/>
      <c r="F157" s="3"/>
      <c r="G157" s="3"/>
      <c r="H157" s="3"/>
      <c r="I157" s="3"/>
      <c r="J157" s="3"/>
      <c r="K157" s="3"/>
      <c r="L157" s="3"/>
      <c r="M157" s="3"/>
      <c r="N157" s="3"/>
      <c r="O157" s="3"/>
    </row>
    <row r="158">
      <c r="B158" s="3"/>
      <c r="C158" s="3"/>
      <c r="D158" s="3"/>
      <c r="E158" s="3"/>
      <c r="F158" s="3"/>
      <c r="G158" s="3"/>
      <c r="H158" s="3"/>
      <c r="I158" s="3"/>
      <c r="J158" s="3"/>
      <c r="K158" s="3"/>
      <c r="L158" s="3"/>
      <c r="M158" s="3"/>
      <c r="N158" s="3"/>
      <c r="O158" s="3"/>
    </row>
    <row r="159">
      <c r="B159" s="3"/>
      <c r="C159" s="3"/>
      <c r="D159" s="3"/>
      <c r="E159" s="3"/>
      <c r="F159" s="3"/>
      <c r="G159" s="3"/>
      <c r="H159" s="3"/>
      <c r="I159" s="3"/>
      <c r="J159" s="3"/>
      <c r="K159" s="3"/>
      <c r="L159" s="3"/>
      <c r="M159" s="3"/>
      <c r="N159" s="3"/>
      <c r="O159" s="3"/>
    </row>
    <row r="160">
      <c r="B160" s="3"/>
      <c r="C160" s="3"/>
      <c r="D160" s="3"/>
      <c r="E160" s="3"/>
      <c r="F160" s="3"/>
      <c r="G160" s="3"/>
      <c r="H160" s="3"/>
      <c r="I160" s="3"/>
      <c r="J160" s="3"/>
      <c r="K160" s="3"/>
      <c r="L160" s="3"/>
      <c r="M160" s="3"/>
      <c r="N160" s="3"/>
      <c r="O160" s="3"/>
    </row>
    <row r="161">
      <c r="B161" s="3"/>
      <c r="C161" s="3"/>
      <c r="D161" s="3"/>
      <c r="E161" s="3"/>
      <c r="F161" s="3"/>
      <c r="G161" s="3"/>
      <c r="H161" s="3"/>
      <c r="I161" s="3"/>
      <c r="J161" s="3"/>
      <c r="K161" s="3"/>
      <c r="L161" s="3"/>
      <c r="M161" s="3"/>
      <c r="N161" s="3"/>
      <c r="O161" s="3"/>
    </row>
    <row r="162">
      <c r="B162" s="3"/>
      <c r="C162" s="3"/>
      <c r="D162" s="3"/>
      <c r="E162" s="3"/>
      <c r="F162" s="3"/>
      <c r="G162" s="3"/>
      <c r="H162" s="3"/>
      <c r="I162" s="3"/>
      <c r="J162" s="3"/>
      <c r="K162" s="3"/>
      <c r="L162" s="3"/>
      <c r="M162" s="3"/>
      <c r="N162" s="3"/>
      <c r="O162" s="3"/>
    </row>
    <row r="163">
      <c r="B163" s="3"/>
      <c r="C163" s="3"/>
      <c r="D163" s="3"/>
      <c r="E163" s="3"/>
      <c r="F163" s="3"/>
      <c r="G163" s="3"/>
      <c r="H163" s="3"/>
      <c r="I163" s="3"/>
      <c r="J163" s="3"/>
      <c r="K163" s="3"/>
      <c r="L163" s="3"/>
      <c r="M163" s="3"/>
      <c r="N163" s="3"/>
      <c r="O163" s="3"/>
    </row>
    <row r="164">
      <c r="B164" s="3"/>
      <c r="C164" s="3"/>
      <c r="D164" s="3"/>
      <c r="E164" s="3"/>
      <c r="F164" s="3"/>
      <c r="G164" s="3"/>
      <c r="H164" s="3"/>
      <c r="I164" s="3"/>
      <c r="J164" s="3"/>
      <c r="K164" s="3"/>
      <c r="L164" s="3"/>
      <c r="M164" s="3"/>
      <c r="N164" s="3"/>
      <c r="O164" s="3"/>
    </row>
    <row r="165">
      <c r="B165" s="3"/>
      <c r="C165" s="3"/>
      <c r="D165" s="3"/>
      <c r="E165" s="3"/>
      <c r="F165" s="3"/>
      <c r="G165" s="3"/>
      <c r="H165" s="3"/>
      <c r="I165" s="3"/>
      <c r="J165" s="3"/>
      <c r="K165" s="3"/>
      <c r="L165" s="3"/>
      <c r="M165" s="3"/>
      <c r="N165" s="3"/>
      <c r="O165" s="3"/>
    </row>
    <row r="166">
      <c r="B166" s="3"/>
      <c r="C166" s="3"/>
      <c r="D166" s="3"/>
      <c r="E166" s="3"/>
      <c r="F166" s="3"/>
      <c r="G166" s="3"/>
      <c r="H166" s="3"/>
      <c r="I166" s="3"/>
      <c r="J166" s="3"/>
      <c r="K166" s="3"/>
      <c r="L166" s="3"/>
      <c r="M166" s="3"/>
      <c r="N166" s="3"/>
      <c r="O166" s="3"/>
    </row>
    <row r="167">
      <c r="B167" s="3"/>
      <c r="C167" s="3"/>
      <c r="D167" s="3"/>
      <c r="E167" s="3"/>
      <c r="F167" s="3"/>
      <c r="G167" s="3"/>
      <c r="H167" s="3"/>
      <c r="I167" s="3"/>
      <c r="J167" s="3"/>
      <c r="K167" s="3"/>
      <c r="L167" s="3"/>
      <c r="M167" s="3"/>
      <c r="N167" s="3"/>
      <c r="O167" s="3"/>
    </row>
    <row r="168">
      <c r="B168" s="3"/>
      <c r="C168" s="3"/>
      <c r="D168" s="3"/>
      <c r="E168" s="3"/>
      <c r="F168" s="3"/>
      <c r="G168" s="3"/>
      <c r="H168" s="3"/>
      <c r="I168" s="3"/>
      <c r="J168" s="3"/>
      <c r="K168" s="3"/>
      <c r="L168" s="3"/>
      <c r="M168" s="3"/>
      <c r="N168" s="3"/>
      <c r="O168" s="3"/>
    </row>
    <row r="169">
      <c r="B169" s="3"/>
      <c r="C169" s="3"/>
      <c r="D169" s="3"/>
      <c r="E169" s="3"/>
      <c r="F169" s="3"/>
      <c r="G169" s="3"/>
      <c r="H169" s="3"/>
      <c r="I169" s="3"/>
      <c r="J169" s="3"/>
      <c r="K169" s="3"/>
      <c r="L169" s="3"/>
      <c r="M169" s="3"/>
      <c r="N169" s="3"/>
      <c r="O169" s="3"/>
    </row>
    <row r="170">
      <c r="B170" s="3"/>
      <c r="C170" s="3"/>
      <c r="D170" s="3"/>
      <c r="E170" s="3"/>
      <c r="F170" s="3"/>
      <c r="G170" s="3"/>
      <c r="H170" s="3"/>
      <c r="I170" s="3"/>
      <c r="J170" s="3"/>
      <c r="K170" s="3"/>
      <c r="L170" s="3"/>
      <c r="M170" s="3"/>
      <c r="N170" s="3"/>
      <c r="O170" s="3"/>
    </row>
    <row r="171">
      <c r="B171" s="3"/>
      <c r="C171" s="3"/>
      <c r="D171" s="3"/>
      <c r="E171" s="3"/>
      <c r="F171" s="3"/>
      <c r="G171" s="3"/>
      <c r="H171" s="3"/>
      <c r="I171" s="3"/>
      <c r="J171" s="3"/>
      <c r="K171" s="3"/>
      <c r="L171" s="3"/>
      <c r="M171" s="3"/>
      <c r="N171" s="3"/>
      <c r="O171" s="3"/>
    </row>
    <row r="172">
      <c r="B172" s="3"/>
      <c r="C172" s="3"/>
      <c r="D172" s="3"/>
      <c r="E172" s="3"/>
      <c r="F172" s="3"/>
      <c r="G172" s="3"/>
      <c r="H172" s="3"/>
      <c r="I172" s="3"/>
      <c r="J172" s="3"/>
      <c r="K172" s="3"/>
      <c r="L172" s="3"/>
      <c r="M172" s="3"/>
      <c r="N172" s="3"/>
      <c r="O172" s="3"/>
    </row>
    <row r="173">
      <c r="B173" s="3"/>
      <c r="C173" s="3"/>
      <c r="D173" s="3"/>
      <c r="E173" s="3"/>
      <c r="F173" s="3"/>
      <c r="G173" s="3"/>
      <c r="H173" s="3"/>
      <c r="I173" s="3"/>
      <c r="J173" s="3"/>
      <c r="K173" s="3"/>
      <c r="L173" s="3"/>
      <c r="M173" s="3"/>
      <c r="N173" s="3"/>
      <c r="O173" s="3"/>
    </row>
    <row r="174">
      <c r="B174" s="3"/>
      <c r="C174" s="3"/>
      <c r="D174" s="3"/>
      <c r="E174" s="3"/>
      <c r="F174" s="3"/>
      <c r="G174" s="3"/>
      <c r="H174" s="3"/>
      <c r="I174" s="3"/>
      <c r="J174" s="3"/>
      <c r="K174" s="3"/>
      <c r="L174" s="3"/>
      <c r="M174" s="3"/>
      <c r="N174" s="3"/>
      <c r="O174" s="3"/>
    </row>
    <row r="175">
      <c r="B175" s="3"/>
      <c r="C175" s="3"/>
      <c r="D175" s="3"/>
      <c r="E175" s="3"/>
      <c r="F175" s="3"/>
      <c r="G175" s="3"/>
      <c r="H175" s="3"/>
      <c r="I175" s="3"/>
      <c r="J175" s="3"/>
      <c r="K175" s="3"/>
      <c r="L175" s="3"/>
      <c r="M175" s="3"/>
      <c r="N175" s="3"/>
      <c r="O175" s="3"/>
    </row>
    <row r="176">
      <c r="B176" s="3"/>
      <c r="C176" s="3"/>
      <c r="D176" s="3"/>
      <c r="E176" s="3"/>
      <c r="F176" s="3"/>
      <c r="G176" s="3"/>
      <c r="H176" s="3"/>
      <c r="I176" s="3"/>
      <c r="J176" s="3"/>
      <c r="K176" s="3"/>
      <c r="L176" s="3"/>
      <c r="M176" s="3"/>
      <c r="N176" s="3"/>
      <c r="O176" s="3"/>
    </row>
    <row r="177">
      <c r="B177" s="3"/>
      <c r="C177" s="3"/>
      <c r="D177" s="3"/>
      <c r="E177" s="3"/>
      <c r="F177" s="3"/>
      <c r="G177" s="3"/>
      <c r="H177" s="3"/>
      <c r="I177" s="3"/>
      <c r="J177" s="3"/>
      <c r="K177" s="3"/>
      <c r="L177" s="3"/>
      <c r="M177" s="3"/>
      <c r="N177" s="3"/>
      <c r="O177" s="3"/>
    </row>
    <row r="178">
      <c r="B178" s="3"/>
      <c r="C178" s="3"/>
      <c r="D178" s="3"/>
      <c r="E178" s="3"/>
      <c r="F178" s="3"/>
      <c r="G178" s="3"/>
      <c r="H178" s="3"/>
      <c r="I178" s="3"/>
      <c r="J178" s="3"/>
      <c r="K178" s="3"/>
      <c r="L178" s="3"/>
      <c r="M178" s="3"/>
      <c r="N178" s="3"/>
      <c r="O178" s="3"/>
    </row>
    <row r="179">
      <c r="B179" s="3"/>
      <c r="C179" s="3"/>
      <c r="D179" s="3"/>
      <c r="E179" s="3"/>
      <c r="F179" s="3"/>
      <c r="G179" s="3"/>
      <c r="H179" s="3"/>
      <c r="I179" s="3"/>
      <c r="J179" s="3"/>
      <c r="K179" s="3"/>
      <c r="L179" s="3"/>
      <c r="M179" s="3"/>
      <c r="N179" s="3"/>
      <c r="O179" s="3"/>
    </row>
    <row r="180">
      <c r="B180" s="3"/>
      <c r="C180" s="3"/>
      <c r="D180" s="3"/>
      <c r="E180" s="3"/>
      <c r="F180" s="3"/>
      <c r="G180" s="3"/>
      <c r="H180" s="3"/>
      <c r="I180" s="3"/>
      <c r="J180" s="3"/>
      <c r="K180" s="3"/>
      <c r="L180" s="3"/>
      <c r="M180" s="3"/>
      <c r="N180" s="3"/>
      <c r="O180" s="3"/>
    </row>
    <row r="181">
      <c r="B181" s="3"/>
      <c r="C181" s="3"/>
      <c r="D181" s="3"/>
      <c r="E181" s="3"/>
      <c r="F181" s="3"/>
      <c r="G181" s="3"/>
      <c r="H181" s="3"/>
      <c r="I181" s="3"/>
      <c r="J181" s="3"/>
      <c r="K181" s="3"/>
      <c r="L181" s="3"/>
      <c r="M181" s="3"/>
      <c r="N181" s="3"/>
      <c r="O181" s="3"/>
    </row>
    <row r="182">
      <c r="B182" s="3"/>
      <c r="C182" s="3"/>
      <c r="D182" s="3"/>
      <c r="E182" s="3"/>
      <c r="F182" s="3"/>
      <c r="G182" s="3"/>
      <c r="H182" s="3"/>
      <c r="I182" s="3"/>
      <c r="J182" s="3"/>
      <c r="K182" s="3"/>
      <c r="L182" s="3"/>
      <c r="M182" s="3"/>
      <c r="N182" s="3"/>
      <c r="O182" s="3"/>
    </row>
    <row r="183">
      <c r="B183" s="3"/>
      <c r="C183" s="3"/>
      <c r="D183" s="3"/>
      <c r="E183" s="3"/>
      <c r="F183" s="3"/>
      <c r="G183" s="3"/>
      <c r="H183" s="3"/>
      <c r="I183" s="3"/>
      <c r="J183" s="3"/>
      <c r="K183" s="3"/>
      <c r="L183" s="3"/>
      <c r="M183" s="3"/>
      <c r="N183" s="3"/>
      <c r="O183" s="3"/>
    </row>
    <row r="184">
      <c r="B184" s="3"/>
      <c r="C184" s="3"/>
      <c r="D184" s="3"/>
      <c r="E184" s="3"/>
      <c r="F184" s="3"/>
      <c r="G184" s="3"/>
      <c r="H184" s="3"/>
      <c r="I184" s="3"/>
      <c r="J184" s="3"/>
      <c r="K184" s="3"/>
      <c r="L184" s="3"/>
      <c r="M184" s="3"/>
      <c r="N184" s="3"/>
      <c r="O184" s="3"/>
    </row>
    <row r="185">
      <c r="B185" s="3"/>
      <c r="C185" s="3"/>
      <c r="D185" s="3"/>
      <c r="E185" s="3"/>
      <c r="F185" s="3"/>
      <c r="G185" s="3"/>
      <c r="H185" s="3"/>
      <c r="I185" s="3"/>
      <c r="J185" s="3"/>
      <c r="K185" s="3"/>
      <c r="L185" s="3"/>
      <c r="M185" s="3"/>
      <c r="N185" s="3"/>
      <c r="O185" s="3"/>
    </row>
    <row r="186">
      <c r="B186" s="3"/>
      <c r="C186" s="3"/>
      <c r="D186" s="3"/>
      <c r="E186" s="3"/>
      <c r="F186" s="3"/>
      <c r="G186" s="3"/>
      <c r="H186" s="3"/>
      <c r="I186" s="3"/>
      <c r="J186" s="3"/>
      <c r="K186" s="3"/>
      <c r="L186" s="3"/>
      <c r="M186" s="3"/>
      <c r="N186" s="3"/>
      <c r="O186" s="3"/>
    </row>
    <row r="187">
      <c r="B187" s="3"/>
      <c r="C187" s="3"/>
      <c r="D187" s="3"/>
      <c r="E187" s="3"/>
      <c r="F187" s="3"/>
      <c r="G187" s="3"/>
      <c r="H187" s="3"/>
      <c r="I187" s="3"/>
      <c r="J187" s="3"/>
      <c r="K187" s="3"/>
      <c r="L187" s="3"/>
      <c r="M187" s="3"/>
      <c r="N187" s="3"/>
      <c r="O187" s="3"/>
    </row>
    <row r="188">
      <c r="B188" s="3"/>
      <c r="C188" s="3"/>
      <c r="D188" s="3"/>
      <c r="E188" s="3"/>
      <c r="F188" s="3"/>
      <c r="G188" s="3"/>
      <c r="H188" s="3"/>
      <c r="I188" s="3"/>
      <c r="J188" s="3"/>
      <c r="K188" s="3"/>
      <c r="L188" s="3"/>
      <c r="M188" s="3"/>
      <c r="N188" s="3"/>
      <c r="O188" s="3"/>
    </row>
    <row r="189">
      <c r="B189" s="3"/>
      <c r="C189" s="3"/>
      <c r="D189" s="3"/>
      <c r="E189" s="3"/>
      <c r="F189" s="3"/>
      <c r="G189" s="3"/>
      <c r="H189" s="3"/>
      <c r="I189" s="3"/>
      <c r="J189" s="3"/>
      <c r="K189" s="3"/>
      <c r="L189" s="3"/>
      <c r="M189" s="3"/>
      <c r="N189" s="3"/>
      <c r="O189" s="3"/>
    </row>
    <row r="190">
      <c r="B190" s="3"/>
      <c r="C190" s="3"/>
      <c r="D190" s="3"/>
      <c r="E190" s="3"/>
      <c r="F190" s="3"/>
      <c r="G190" s="3"/>
      <c r="H190" s="3"/>
      <c r="I190" s="3"/>
      <c r="J190" s="3"/>
      <c r="K190" s="3"/>
      <c r="L190" s="3"/>
      <c r="M190" s="3"/>
      <c r="N190" s="3"/>
      <c r="O190" s="3"/>
    </row>
    <row r="191">
      <c r="B191" s="3"/>
      <c r="C191" s="3"/>
      <c r="D191" s="3"/>
      <c r="E191" s="3"/>
      <c r="F191" s="3"/>
      <c r="G191" s="3"/>
      <c r="H191" s="3"/>
      <c r="I191" s="3"/>
      <c r="J191" s="3"/>
      <c r="K191" s="3"/>
      <c r="L191" s="3"/>
      <c r="M191" s="3"/>
      <c r="N191" s="3"/>
      <c r="O191" s="3"/>
    </row>
    <row r="192">
      <c r="B192" s="3"/>
      <c r="C192" s="3"/>
      <c r="D192" s="3"/>
      <c r="E192" s="3"/>
      <c r="F192" s="3"/>
      <c r="G192" s="3"/>
      <c r="H192" s="3"/>
      <c r="I192" s="3"/>
      <c r="J192" s="3"/>
      <c r="K192" s="3"/>
      <c r="L192" s="3"/>
      <c r="M192" s="3"/>
      <c r="N192" s="3"/>
      <c r="O192" s="3"/>
    </row>
    <row r="193">
      <c r="B193" s="3"/>
      <c r="C193" s="3"/>
      <c r="D193" s="3"/>
      <c r="E193" s="3"/>
      <c r="F193" s="3"/>
      <c r="G193" s="3"/>
      <c r="H193" s="3"/>
      <c r="I193" s="3"/>
      <c r="J193" s="3"/>
      <c r="K193" s="3"/>
      <c r="L193" s="3"/>
      <c r="M193" s="3"/>
      <c r="N193" s="3"/>
      <c r="O193" s="3"/>
    </row>
    <row r="194">
      <c r="B194" s="3"/>
      <c r="C194" s="3"/>
      <c r="D194" s="3"/>
      <c r="E194" s="3"/>
      <c r="F194" s="3"/>
      <c r="G194" s="3"/>
      <c r="H194" s="3"/>
      <c r="I194" s="3"/>
      <c r="J194" s="3"/>
      <c r="K194" s="3"/>
      <c r="L194" s="3"/>
      <c r="M194" s="3"/>
      <c r="N194" s="3"/>
      <c r="O194" s="3"/>
    </row>
    <row r="195">
      <c r="B195" s="3"/>
      <c r="C195" s="3"/>
      <c r="D195" s="3"/>
      <c r="E195" s="3"/>
      <c r="F195" s="3"/>
      <c r="G195" s="3"/>
      <c r="H195" s="3"/>
      <c r="I195" s="3"/>
      <c r="J195" s="3"/>
      <c r="K195" s="3"/>
      <c r="L195" s="3"/>
      <c r="M195" s="3"/>
      <c r="N195" s="3"/>
      <c r="O195" s="3"/>
    </row>
    <row r="196">
      <c r="B196" s="3"/>
      <c r="C196" s="3"/>
      <c r="D196" s="3"/>
      <c r="E196" s="3"/>
      <c r="F196" s="3"/>
      <c r="G196" s="3"/>
      <c r="H196" s="3"/>
      <c r="I196" s="3"/>
      <c r="J196" s="3"/>
      <c r="K196" s="3"/>
      <c r="L196" s="3"/>
      <c r="M196" s="3"/>
      <c r="N196" s="3"/>
      <c r="O196" s="3"/>
    </row>
    <row r="197">
      <c r="B197" s="3"/>
      <c r="C197" s="3"/>
      <c r="D197" s="3"/>
      <c r="E197" s="3"/>
      <c r="F197" s="3"/>
      <c r="G197" s="3"/>
      <c r="H197" s="3"/>
      <c r="I197" s="3"/>
      <c r="J197" s="3"/>
      <c r="K197" s="3"/>
      <c r="L197" s="3"/>
      <c r="M197" s="3"/>
      <c r="N197" s="3"/>
      <c r="O197" s="3"/>
    </row>
    <row r="198">
      <c r="B198" s="3"/>
      <c r="C198" s="3"/>
      <c r="D198" s="3"/>
      <c r="E198" s="3"/>
      <c r="F198" s="3"/>
      <c r="G198" s="3"/>
      <c r="H198" s="3"/>
      <c r="I198" s="3"/>
      <c r="J198" s="3"/>
      <c r="K198" s="3"/>
      <c r="L198" s="3"/>
      <c r="M198" s="3"/>
      <c r="N198" s="3"/>
      <c r="O198" s="3"/>
    </row>
    <row r="199">
      <c r="B199" s="3"/>
      <c r="C199" s="3"/>
      <c r="D199" s="3"/>
      <c r="E199" s="3"/>
      <c r="F199" s="3"/>
      <c r="G199" s="3"/>
      <c r="H199" s="3"/>
      <c r="I199" s="3"/>
      <c r="J199" s="3"/>
      <c r="K199" s="3"/>
      <c r="L199" s="3"/>
      <c r="M199" s="3"/>
      <c r="N199" s="3"/>
      <c r="O199" s="3"/>
    </row>
    <row r="200">
      <c r="B200" s="3"/>
      <c r="C200" s="3"/>
      <c r="D200" s="3"/>
      <c r="E200" s="3"/>
      <c r="F200" s="3"/>
      <c r="G200" s="3"/>
      <c r="H200" s="3"/>
      <c r="I200" s="3"/>
      <c r="J200" s="3"/>
      <c r="K200" s="3"/>
      <c r="L200" s="3"/>
      <c r="M200" s="3"/>
      <c r="N200" s="3"/>
      <c r="O200" s="3"/>
    </row>
    <row r="201">
      <c r="B201" s="3"/>
      <c r="C201" s="3"/>
      <c r="D201" s="3"/>
      <c r="E201" s="3"/>
      <c r="F201" s="3"/>
      <c r="G201" s="3"/>
      <c r="H201" s="3"/>
      <c r="I201" s="3"/>
      <c r="J201" s="3"/>
      <c r="K201" s="3"/>
      <c r="L201" s="3"/>
      <c r="M201" s="3"/>
      <c r="N201" s="3"/>
      <c r="O201" s="3"/>
    </row>
    <row r="202">
      <c r="B202" s="3"/>
      <c r="C202" s="3"/>
      <c r="D202" s="3"/>
      <c r="E202" s="3"/>
      <c r="F202" s="3"/>
      <c r="G202" s="3"/>
      <c r="H202" s="3"/>
      <c r="I202" s="3"/>
      <c r="J202" s="3"/>
      <c r="K202" s="3"/>
      <c r="L202" s="3"/>
      <c r="M202" s="3"/>
      <c r="N202" s="3"/>
      <c r="O202" s="3"/>
    </row>
    <row r="203">
      <c r="B203" s="3"/>
      <c r="C203" s="3"/>
      <c r="D203" s="3"/>
      <c r="E203" s="3"/>
      <c r="F203" s="3"/>
      <c r="G203" s="3"/>
      <c r="H203" s="3"/>
      <c r="I203" s="3"/>
      <c r="J203" s="3"/>
      <c r="K203" s="3"/>
      <c r="L203" s="3"/>
      <c r="M203" s="3"/>
      <c r="N203" s="3"/>
      <c r="O203" s="3"/>
    </row>
    <row r="204">
      <c r="B204" s="3"/>
      <c r="C204" s="3"/>
      <c r="D204" s="3"/>
      <c r="E204" s="3"/>
      <c r="F204" s="3"/>
      <c r="G204" s="3"/>
      <c r="H204" s="3"/>
      <c r="I204" s="3"/>
      <c r="J204" s="3"/>
      <c r="K204" s="3"/>
      <c r="L204" s="3"/>
      <c r="M204" s="3"/>
      <c r="N204" s="3"/>
      <c r="O204" s="3"/>
    </row>
    <row r="205">
      <c r="B205" s="3"/>
      <c r="C205" s="3"/>
      <c r="D205" s="3"/>
      <c r="E205" s="3"/>
      <c r="F205" s="3"/>
      <c r="G205" s="3"/>
      <c r="H205" s="3"/>
      <c r="I205" s="3"/>
      <c r="J205" s="3"/>
      <c r="K205" s="3"/>
      <c r="L205" s="3"/>
      <c r="M205" s="3"/>
      <c r="N205" s="3"/>
      <c r="O205" s="3"/>
    </row>
    <row r="206">
      <c r="B206" s="3"/>
      <c r="C206" s="3"/>
      <c r="D206" s="3"/>
      <c r="E206" s="3"/>
      <c r="F206" s="3"/>
      <c r="G206" s="3"/>
      <c r="H206" s="3"/>
      <c r="I206" s="3"/>
      <c r="J206" s="3"/>
      <c r="K206" s="3"/>
      <c r="L206" s="3"/>
      <c r="M206" s="3"/>
      <c r="N206" s="3"/>
      <c r="O206" s="3"/>
    </row>
    <row r="207">
      <c r="B207" s="3"/>
      <c r="C207" s="3"/>
      <c r="D207" s="3"/>
      <c r="E207" s="3"/>
      <c r="F207" s="3"/>
      <c r="G207" s="3"/>
      <c r="H207" s="3"/>
      <c r="I207" s="3"/>
      <c r="J207" s="3"/>
      <c r="K207" s="3"/>
      <c r="L207" s="3"/>
      <c r="M207" s="3"/>
      <c r="N207" s="3"/>
      <c r="O207" s="3"/>
    </row>
    <row r="208">
      <c r="B208" s="3"/>
      <c r="C208" s="3"/>
      <c r="D208" s="3"/>
      <c r="E208" s="3"/>
      <c r="F208" s="3"/>
      <c r="G208" s="3"/>
      <c r="H208" s="3"/>
      <c r="I208" s="3"/>
      <c r="J208" s="3"/>
      <c r="K208" s="3"/>
      <c r="L208" s="3"/>
      <c r="M208" s="3"/>
      <c r="N208" s="3"/>
      <c r="O208" s="3"/>
    </row>
    <row r="209">
      <c r="B209" s="3"/>
      <c r="C209" s="3"/>
      <c r="D209" s="3"/>
      <c r="E209" s="3"/>
      <c r="F209" s="3"/>
      <c r="G209" s="3"/>
      <c r="H209" s="3"/>
      <c r="I209" s="3"/>
      <c r="J209" s="3"/>
      <c r="K209" s="3"/>
      <c r="L209" s="3"/>
      <c r="M209" s="3"/>
      <c r="N209" s="3"/>
      <c r="O209" s="3"/>
    </row>
    <row r="210">
      <c r="B210" s="3"/>
      <c r="C210" s="3"/>
      <c r="D210" s="3"/>
      <c r="E210" s="3"/>
      <c r="F210" s="3"/>
      <c r="G210" s="3"/>
      <c r="H210" s="3"/>
      <c r="I210" s="3"/>
      <c r="J210" s="3"/>
      <c r="K210" s="3"/>
      <c r="L210" s="3"/>
      <c r="M210" s="3"/>
      <c r="N210" s="3"/>
      <c r="O210" s="3"/>
    </row>
    <row r="211">
      <c r="B211" s="3"/>
      <c r="C211" s="3"/>
      <c r="D211" s="3"/>
      <c r="E211" s="3"/>
      <c r="F211" s="3"/>
      <c r="G211" s="3"/>
      <c r="H211" s="3"/>
      <c r="I211" s="3"/>
      <c r="J211" s="3"/>
      <c r="K211" s="3"/>
      <c r="L211" s="3"/>
      <c r="M211" s="3"/>
      <c r="N211" s="3"/>
      <c r="O211" s="3"/>
    </row>
    <row r="212">
      <c r="B212" s="3"/>
      <c r="C212" s="3"/>
      <c r="D212" s="3"/>
      <c r="E212" s="3"/>
      <c r="F212" s="3"/>
      <c r="G212" s="3"/>
      <c r="H212" s="3"/>
      <c r="I212" s="3"/>
      <c r="J212" s="3"/>
      <c r="K212" s="3"/>
      <c r="L212" s="3"/>
      <c r="M212" s="3"/>
      <c r="N212" s="3"/>
      <c r="O212" s="3"/>
    </row>
    <row r="213">
      <c r="B213" s="3"/>
      <c r="C213" s="3"/>
      <c r="D213" s="3"/>
      <c r="E213" s="3"/>
      <c r="F213" s="3"/>
      <c r="G213" s="3"/>
      <c r="H213" s="3"/>
      <c r="I213" s="3"/>
      <c r="J213" s="3"/>
      <c r="K213" s="3"/>
      <c r="L213" s="3"/>
      <c r="M213" s="3"/>
      <c r="N213" s="3"/>
      <c r="O213" s="3"/>
    </row>
    <row r="214">
      <c r="B214" s="3"/>
      <c r="C214" s="3"/>
      <c r="D214" s="3"/>
      <c r="E214" s="3"/>
      <c r="F214" s="3"/>
      <c r="G214" s="3"/>
      <c r="H214" s="3"/>
      <c r="I214" s="3"/>
      <c r="J214" s="3"/>
      <c r="K214" s="3"/>
      <c r="L214" s="3"/>
      <c r="M214" s="3"/>
      <c r="N214" s="3"/>
      <c r="O214" s="3"/>
    </row>
    <row r="215">
      <c r="B215" s="3"/>
      <c r="C215" s="3"/>
      <c r="D215" s="3"/>
      <c r="E215" s="3"/>
      <c r="F215" s="3"/>
      <c r="G215" s="3"/>
      <c r="H215" s="3"/>
      <c r="I215" s="3"/>
      <c r="J215" s="3"/>
      <c r="K215" s="3"/>
      <c r="L215" s="3"/>
      <c r="M215" s="3"/>
      <c r="N215" s="3"/>
      <c r="O215" s="3"/>
    </row>
    <row r="216">
      <c r="B216" s="3"/>
      <c r="C216" s="3"/>
      <c r="D216" s="3"/>
      <c r="E216" s="3"/>
      <c r="F216" s="3"/>
      <c r="G216" s="3"/>
      <c r="H216" s="3"/>
      <c r="I216" s="3"/>
      <c r="J216" s="3"/>
      <c r="K216" s="3"/>
      <c r="L216" s="3"/>
      <c r="M216" s="3"/>
      <c r="N216" s="3"/>
      <c r="O216" s="3"/>
    </row>
    <row r="217">
      <c r="B217" s="3"/>
      <c r="C217" s="3"/>
      <c r="D217" s="3"/>
      <c r="E217" s="3"/>
      <c r="F217" s="3"/>
      <c r="G217" s="3"/>
      <c r="H217" s="3"/>
      <c r="I217" s="3"/>
      <c r="J217" s="3"/>
      <c r="K217" s="3"/>
      <c r="L217" s="3"/>
      <c r="M217" s="3"/>
      <c r="N217" s="3"/>
      <c r="O217" s="3"/>
    </row>
    <row r="218">
      <c r="B218" s="3"/>
      <c r="C218" s="3"/>
      <c r="D218" s="3"/>
      <c r="E218" s="3"/>
      <c r="F218" s="3"/>
      <c r="G218" s="3"/>
      <c r="H218" s="3"/>
      <c r="I218" s="3"/>
      <c r="J218" s="3"/>
      <c r="K218" s="3"/>
      <c r="L218" s="3"/>
      <c r="M218" s="3"/>
      <c r="N218" s="3"/>
      <c r="O218" s="3"/>
    </row>
    <row r="219">
      <c r="B219" s="3"/>
      <c r="C219" s="3"/>
      <c r="D219" s="3"/>
      <c r="E219" s="3"/>
      <c r="F219" s="3"/>
      <c r="G219" s="3"/>
      <c r="H219" s="3"/>
      <c r="I219" s="3"/>
      <c r="J219" s="3"/>
      <c r="K219" s="3"/>
      <c r="L219" s="3"/>
      <c r="M219" s="3"/>
      <c r="N219" s="3"/>
      <c r="O219" s="3"/>
    </row>
    <row r="220">
      <c r="B220" s="3"/>
      <c r="C220" s="3"/>
      <c r="D220" s="3"/>
      <c r="E220" s="3"/>
      <c r="F220" s="3"/>
      <c r="G220" s="3"/>
      <c r="H220" s="3"/>
      <c r="I220" s="3"/>
      <c r="J220" s="3"/>
      <c r="K220" s="3"/>
      <c r="L220" s="3"/>
      <c r="M220" s="3"/>
      <c r="N220" s="3"/>
      <c r="O220" s="3"/>
    </row>
    <row r="221">
      <c r="B221" s="3"/>
      <c r="C221" s="3"/>
      <c r="D221" s="3"/>
      <c r="E221" s="3"/>
      <c r="F221" s="3"/>
      <c r="G221" s="3"/>
      <c r="H221" s="3"/>
      <c r="I221" s="3"/>
      <c r="J221" s="3"/>
      <c r="K221" s="3"/>
      <c r="L221" s="3"/>
      <c r="M221" s="3"/>
      <c r="N221" s="3"/>
      <c r="O221" s="3"/>
    </row>
    <row r="222">
      <c r="B222" s="3"/>
      <c r="C222" s="3"/>
      <c r="D222" s="3"/>
      <c r="E222" s="3"/>
      <c r="F222" s="3"/>
      <c r="G222" s="3"/>
      <c r="H222" s="3"/>
      <c r="I222" s="3"/>
      <c r="J222" s="3"/>
      <c r="K222" s="3"/>
      <c r="L222" s="3"/>
      <c r="M222" s="3"/>
      <c r="N222" s="3"/>
      <c r="O222" s="3"/>
    </row>
    <row r="223">
      <c r="B223" s="3"/>
      <c r="C223" s="3"/>
      <c r="D223" s="3"/>
      <c r="E223" s="3"/>
      <c r="F223" s="3"/>
      <c r="G223" s="3"/>
      <c r="H223" s="3"/>
      <c r="I223" s="3"/>
      <c r="J223" s="3"/>
      <c r="K223" s="3"/>
      <c r="L223" s="3"/>
      <c r="M223" s="3"/>
      <c r="N223" s="3"/>
      <c r="O223" s="3"/>
    </row>
    <row r="224">
      <c r="B224" s="3"/>
      <c r="C224" s="3"/>
      <c r="D224" s="3"/>
      <c r="E224" s="3"/>
      <c r="F224" s="3"/>
      <c r="G224" s="3"/>
      <c r="H224" s="3"/>
      <c r="I224" s="3"/>
      <c r="J224" s="3"/>
      <c r="K224" s="3"/>
      <c r="L224" s="3"/>
      <c r="M224" s="3"/>
      <c r="N224" s="3"/>
      <c r="O224" s="3"/>
    </row>
    <row r="225">
      <c r="B225" s="3"/>
      <c r="C225" s="3"/>
      <c r="D225" s="3"/>
      <c r="E225" s="3"/>
      <c r="F225" s="3"/>
      <c r="G225" s="3"/>
      <c r="H225" s="3"/>
      <c r="I225" s="3"/>
      <c r="J225" s="3"/>
      <c r="K225" s="3"/>
      <c r="L225" s="3"/>
      <c r="M225" s="3"/>
      <c r="N225" s="3"/>
      <c r="O225" s="3"/>
    </row>
    <row r="226">
      <c r="B226" s="3"/>
      <c r="C226" s="3"/>
      <c r="D226" s="3"/>
      <c r="E226" s="3"/>
      <c r="F226" s="3"/>
      <c r="G226" s="3"/>
      <c r="H226" s="3"/>
      <c r="I226" s="3"/>
      <c r="J226" s="3"/>
      <c r="K226" s="3"/>
      <c r="L226" s="3"/>
      <c r="M226" s="3"/>
      <c r="N226" s="3"/>
      <c r="O226" s="3"/>
    </row>
    <row r="227">
      <c r="B227" s="3"/>
      <c r="C227" s="3"/>
      <c r="D227" s="3"/>
      <c r="E227" s="3"/>
      <c r="F227" s="3"/>
      <c r="G227" s="3"/>
      <c r="H227" s="3"/>
      <c r="I227" s="3"/>
      <c r="J227" s="3"/>
      <c r="K227" s="3"/>
      <c r="L227" s="3"/>
      <c r="M227" s="3"/>
      <c r="N227" s="3"/>
      <c r="O227" s="3"/>
    </row>
    <row r="228">
      <c r="B228" s="3"/>
      <c r="C228" s="3"/>
      <c r="D228" s="3"/>
      <c r="E228" s="3"/>
      <c r="F228" s="3"/>
      <c r="G228" s="3"/>
      <c r="H228" s="3"/>
      <c r="I228" s="3"/>
      <c r="J228" s="3"/>
      <c r="K228" s="3"/>
      <c r="L228" s="3"/>
      <c r="M228" s="3"/>
      <c r="N228" s="3"/>
      <c r="O228" s="3"/>
    </row>
    <row r="229">
      <c r="B229" s="3"/>
      <c r="C229" s="3"/>
      <c r="D229" s="3"/>
      <c r="E229" s="3"/>
      <c r="F229" s="3"/>
      <c r="G229" s="3"/>
      <c r="H229" s="3"/>
      <c r="I229" s="3"/>
      <c r="J229" s="3"/>
      <c r="K229" s="3"/>
      <c r="L229" s="3"/>
      <c r="M229" s="3"/>
      <c r="N229" s="3"/>
      <c r="O229" s="3"/>
    </row>
    <row r="230">
      <c r="B230" s="3"/>
      <c r="C230" s="3"/>
      <c r="D230" s="3"/>
      <c r="E230" s="3"/>
      <c r="F230" s="3"/>
      <c r="G230" s="3"/>
      <c r="H230" s="3"/>
      <c r="I230" s="3"/>
      <c r="J230" s="3"/>
      <c r="K230" s="3"/>
      <c r="L230" s="3"/>
      <c r="M230" s="3"/>
      <c r="N230" s="3"/>
      <c r="O230" s="3"/>
    </row>
    <row r="231">
      <c r="B231" s="3"/>
      <c r="C231" s="3"/>
      <c r="D231" s="3"/>
      <c r="E231" s="3"/>
      <c r="F231" s="3"/>
      <c r="G231" s="3"/>
      <c r="H231" s="3"/>
      <c r="I231" s="3"/>
      <c r="J231" s="3"/>
      <c r="K231" s="3"/>
      <c r="L231" s="3"/>
      <c r="M231" s="3"/>
      <c r="N231" s="3"/>
      <c r="O231" s="3"/>
    </row>
    <row r="232">
      <c r="B232" s="3"/>
      <c r="C232" s="3"/>
      <c r="D232" s="3"/>
      <c r="E232" s="3"/>
      <c r="F232" s="3"/>
      <c r="G232" s="3"/>
      <c r="H232" s="3"/>
      <c r="I232" s="3"/>
      <c r="J232" s="3"/>
      <c r="K232" s="3"/>
      <c r="L232" s="3"/>
      <c r="M232" s="3"/>
      <c r="N232" s="3"/>
      <c r="O232" s="3"/>
    </row>
    <row r="233">
      <c r="B233" s="3"/>
      <c r="C233" s="3"/>
      <c r="D233" s="3"/>
      <c r="E233" s="3"/>
      <c r="F233" s="3"/>
      <c r="G233" s="3"/>
      <c r="H233" s="3"/>
      <c r="I233" s="3"/>
      <c r="J233" s="3"/>
      <c r="K233" s="3"/>
      <c r="L233" s="3"/>
      <c r="M233" s="3"/>
      <c r="N233" s="3"/>
      <c r="O233" s="3"/>
    </row>
    <row r="234">
      <c r="B234" s="3"/>
      <c r="C234" s="3"/>
      <c r="D234" s="3"/>
      <c r="E234" s="3"/>
      <c r="F234" s="3"/>
      <c r="G234" s="3"/>
      <c r="H234" s="3"/>
      <c r="I234" s="3"/>
      <c r="J234" s="3"/>
      <c r="K234" s="3"/>
      <c r="L234" s="3"/>
      <c r="M234" s="3"/>
      <c r="N234" s="3"/>
      <c r="O234" s="3"/>
    </row>
    <row r="235">
      <c r="B235" s="3"/>
      <c r="C235" s="3"/>
      <c r="D235" s="3"/>
      <c r="E235" s="3"/>
      <c r="F235" s="3"/>
      <c r="G235" s="3"/>
      <c r="H235" s="3"/>
      <c r="I235" s="3"/>
      <c r="J235" s="3"/>
      <c r="K235" s="3"/>
      <c r="L235" s="3"/>
      <c r="M235" s="3"/>
      <c r="N235" s="3"/>
      <c r="O235" s="3"/>
    </row>
    <row r="236">
      <c r="B236" s="3"/>
      <c r="C236" s="3"/>
      <c r="D236" s="3"/>
      <c r="E236" s="3"/>
      <c r="F236" s="3"/>
      <c r="G236" s="3"/>
      <c r="H236" s="3"/>
      <c r="I236" s="3"/>
      <c r="J236" s="3"/>
      <c r="K236" s="3"/>
      <c r="L236" s="3"/>
      <c r="M236" s="3"/>
      <c r="N236" s="3"/>
      <c r="O236" s="3"/>
    </row>
    <row r="237">
      <c r="B237" s="3"/>
      <c r="C237" s="3"/>
      <c r="D237" s="3"/>
      <c r="E237" s="3"/>
      <c r="F237" s="3"/>
      <c r="G237" s="3"/>
      <c r="H237" s="3"/>
      <c r="I237" s="3"/>
      <c r="J237" s="3"/>
      <c r="K237" s="3"/>
      <c r="L237" s="3"/>
      <c r="M237" s="3"/>
      <c r="N237" s="3"/>
      <c r="O237" s="3"/>
    </row>
    <row r="238">
      <c r="B238" s="3"/>
      <c r="C238" s="3"/>
      <c r="D238" s="3"/>
      <c r="E238" s="3"/>
      <c r="F238" s="3"/>
      <c r="G238" s="3"/>
      <c r="H238" s="3"/>
      <c r="I238" s="3"/>
      <c r="J238" s="3"/>
      <c r="K238" s="3"/>
      <c r="L238" s="3"/>
      <c r="M238" s="3"/>
      <c r="N238" s="3"/>
      <c r="O238" s="3"/>
    </row>
    <row r="239">
      <c r="B239" s="3"/>
      <c r="C239" s="3"/>
      <c r="D239" s="3"/>
      <c r="E239" s="3"/>
      <c r="F239" s="3"/>
      <c r="G239" s="3"/>
      <c r="H239" s="3"/>
      <c r="I239" s="3"/>
      <c r="J239" s="3"/>
      <c r="K239" s="3"/>
      <c r="L239" s="3"/>
      <c r="M239" s="3"/>
      <c r="N239" s="3"/>
      <c r="O239" s="3"/>
    </row>
    <row r="240">
      <c r="B240" s="3"/>
      <c r="C240" s="3"/>
      <c r="D240" s="3"/>
      <c r="E240" s="3"/>
      <c r="F240" s="3"/>
      <c r="G240" s="3"/>
      <c r="H240" s="3"/>
      <c r="I240" s="3"/>
      <c r="J240" s="3"/>
      <c r="K240" s="3"/>
      <c r="L240" s="3"/>
      <c r="M240" s="3"/>
      <c r="N240" s="3"/>
      <c r="O240" s="3"/>
    </row>
    <row r="241">
      <c r="B241" s="3"/>
      <c r="C241" s="3"/>
      <c r="D241" s="3"/>
      <c r="E241" s="3"/>
      <c r="F241" s="3"/>
      <c r="G241" s="3"/>
      <c r="H241" s="3"/>
      <c r="I241" s="3"/>
      <c r="J241" s="3"/>
      <c r="K241" s="3"/>
      <c r="L241" s="3"/>
      <c r="M241" s="3"/>
      <c r="N241" s="3"/>
      <c r="O241" s="3"/>
    </row>
    <row r="242">
      <c r="B242" s="3"/>
      <c r="C242" s="3"/>
      <c r="D242" s="3"/>
      <c r="E242" s="3"/>
      <c r="F242" s="3"/>
      <c r="G242" s="3"/>
      <c r="H242" s="3"/>
      <c r="I242" s="3"/>
      <c r="J242" s="3"/>
      <c r="K242" s="3"/>
      <c r="L242" s="3"/>
      <c r="M242" s="3"/>
      <c r="N242" s="3"/>
      <c r="O242" s="3"/>
    </row>
    <row r="243">
      <c r="B243" s="3"/>
      <c r="C243" s="3"/>
      <c r="D243" s="3"/>
      <c r="E243" s="3"/>
      <c r="F243" s="3"/>
      <c r="G243" s="3"/>
      <c r="H243" s="3"/>
      <c r="I243" s="3"/>
      <c r="J243" s="3"/>
      <c r="K243" s="3"/>
      <c r="L243" s="3"/>
      <c r="M243" s="3"/>
      <c r="N243" s="3"/>
      <c r="O243" s="3"/>
    </row>
    <row r="244">
      <c r="B244" s="3"/>
      <c r="C244" s="3"/>
      <c r="D244" s="3"/>
      <c r="E244" s="3"/>
      <c r="F244" s="3"/>
      <c r="G244" s="3"/>
      <c r="H244" s="3"/>
      <c r="I244" s="3"/>
      <c r="J244" s="3"/>
      <c r="K244" s="3"/>
      <c r="L244" s="3"/>
      <c r="M244" s="3"/>
      <c r="N244" s="3"/>
      <c r="O244" s="3"/>
    </row>
    <row r="245">
      <c r="B245" s="3"/>
      <c r="C245" s="3"/>
      <c r="D245" s="3"/>
      <c r="E245" s="3"/>
      <c r="F245" s="3"/>
      <c r="G245" s="3"/>
      <c r="H245" s="3"/>
      <c r="I245" s="3"/>
      <c r="J245" s="3"/>
      <c r="K245" s="3"/>
      <c r="L245" s="3"/>
      <c r="M245" s="3"/>
      <c r="N245" s="3"/>
      <c r="O245" s="3"/>
    </row>
    <row r="246">
      <c r="B246" s="3"/>
      <c r="C246" s="3"/>
      <c r="D246" s="3"/>
      <c r="E246" s="3"/>
      <c r="F246" s="3"/>
      <c r="G246" s="3"/>
      <c r="H246" s="3"/>
      <c r="I246" s="3"/>
      <c r="J246" s="3"/>
      <c r="K246" s="3"/>
      <c r="L246" s="3"/>
      <c r="M246" s="3"/>
      <c r="N246" s="3"/>
      <c r="O246" s="3"/>
    </row>
    <row r="247">
      <c r="B247" s="3"/>
      <c r="C247" s="3"/>
      <c r="D247" s="3"/>
      <c r="E247" s="3"/>
      <c r="F247" s="3"/>
      <c r="G247" s="3"/>
      <c r="H247" s="3"/>
      <c r="I247" s="3"/>
      <c r="J247" s="3"/>
      <c r="K247" s="3"/>
      <c r="L247" s="3"/>
      <c r="M247" s="3"/>
      <c r="N247" s="3"/>
      <c r="O247" s="3"/>
    </row>
    <row r="248">
      <c r="B248" s="3"/>
      <c r="C248" s="3"/>
      <c r="D248" s="3"/>
      <c r="E248" s="3"/>
      <c r="F248" s="3"/>
      <c r="G248" s="3"/>
      <c r="H248" s="3"/>
      <c r="I248" s="3"/>
      <c r="J248" s="3"/>
      <c r="K248" s="3"/>
      <c r="L248" s="3"/>
      <c r="M248" s="3"/>
      <c r="N248" s="3"/>
      <c r="O248" s="3"/>
    </row>
    <row r="249">
      <c r="B249" s="3"/>
      <c r="C249" s="3"/>
      <c r="D249" s="3"/>
      <c r="E249" s="3"/>
      <c r="F249" s="3"/>
      <c r="G249" s="3"/>
      <c r="H249" s="3"/>
      <c r="I249" s="3"/>
      <c r="J249" s="3"/>
      <c r="K249" s="3"/>
      <c r="L249" s="3"/>
      <c r="M249" s="3"/>
      <c r="N249" s="3"/>
      <c r="O249" s="3"/>
    </row>
    <row r="250">
      <c r="B250" s="3"/>
      <c r="C250" s="3"/>
      <c r="D250" s="3"/>
      <c r="E250" s="3"/>
      <c r="F250" s="3"/>
      <c r="G250" s="3"/>
      <c r="H250" s="3"/>
      <c r="I250" s="3"/>
      <c r="J250" s="3"/>
      <c r="K250" s="3"/>
      <c r="L250" s="3"/>
      <c r="M250" s="3"/>
      <c r="N250" s="3"/>
      <c r="O250" s="3"/>
    </row>
    <row r="251">
      <c r="B251" s="3"/>
      <c r="C251" s="3"/>
      <c r="D251" s="3"/>
      <c r="E251" s="3"/>
      <c r="F251" s="3"/>
      <c r="G251" s="3"/>
      <c r="H251" s="3"/>
      <c r="I251" s="3"/>
      <c r="J251" s="3"/>
      <c r="K251" s="3"/>
      <c r="L251" s="3"/>
      <c r="M251" s="3"/>
      <c r="N251" s="3"/>
      <c r="O251" s="3"/>
    </row>
    <row r="252">
      <c r="B252" s="3"/>
      <c r="C252" s="3"/>
      <c r="D252" s="3"/>
      <c r="E252" s="3"/>
      <c r="F252" s="3"/>
      <c r="G252" s="3"/>
      <c r="H252" s="3"/>
      <c r="I252" s="3"/>
      <c r="J252" s="3"/>
      <c r="K252" s="3"/>
      <c r="L252" s="3"/>
      <c r="M252" s="3"/>
      <c r="N252" s="3"/>
      <c r="O252" s="3"/>
    </row>
    <row r="253">
      <c r="B253" s="3"/>
      <c r="C253" s="3"/>
      <c r="D253" s="3"/>
      <c r="E253" s="3"/>
      <c r="F253" s="3"/>
      <c r="G253" s="3"/>
      <c r="H253" s="3"/>
      <c r="I253" s="3"/>
      <c r="J253" s="3"/>
      <c r="K253" s="3"/>
      <c r="L253" s="3"/>
      <c r="M253" s="3"/>
      <c r="N253" s="3"/>
      <c r="O253" s="3"/>
    </row>
    <row r="254">
      <c r="B254" s="3"/>
      <c r="C254" s="3"/>
      <c r="D254" s="3"/>
      <c r="E254" s="3"/>
      <c r="F254" s="3"/>
      <c r="G254" s="3"/>
      <c r="H254" s="3"/>
      <c r="I254" s="3"/>
      <c r="J254" s="3"/>
      <c r="K254" s="3"/>
      <c r="L254" s="3"/>
      <c r="M254" s="3"/>
      <c r="N254" s="3"/>
      <c r="O254" s="3"/>
    </row>
    <row r="255">
      <c r="B255" s="3"/>
      <c r="C255" s="3"/>
      <c r="D255" s="3"/>
      <c r="E255" s="3"/>
      <c r="F255" s="3"/>
      <c r="G255" s="3"/>
      <c r="H255" s="3"/>
      <c r="I255" s="3"/>
      <c r="J255" s="3"/>
      <c r="K255" s="3"/>
      <c r="L255" s="3"/>
      <c r="M255" s="3"/>
      <c r="N255" s="3"/>
      <c r="O255" s="3"/>
    </row>
    <row r="256">
      <c r="B256" s="3"/>
      <c r="C256" s="3"/>
      <c r="D256" s="3"/>
      <c r="E256" s="3"/>
      <c r="F256" s="3"/>
      <c r="G256" s="3"/>
      <c r="H256" s="3"/>
      <c r="I256" s="3"/>
      <c r="J256" s="3"/>
      <c r="K256" s="3"/>
      <c r="L256" s="3"/>
      <c r="M256" s="3"/>
      <c r="N256" s="3"/>
      <c r="O256" s="3"/>
    </row>
    <row r="257">
      <c r="B257" s="3"/>
      <c r="C257" s="3"/>
      <c r="D257" s="3"/>
      <c r="E257" s="3"/>
      <c r="F257" s="3"/>
      <c r="G257" s="3"/>
      <c r="H257" s="3"/>
      <c r="I257" s="3"/>
      <c r="J257" s="3"/>
      <c r="K257" s="3"/>
      <c r="L257" s="3"/>
      <c r="M257" s="3"/>
      <c r="N257" s="3"/>
      <c r="O257" s="3"/>
    </row>
    <row r="258">
      <c r="B258" s="3"/>
      <c r="C258" s="3"/>
      <c r="D258" s="3"/>
      <c r="E258" s="3"/>
      <c r="F258" s="3"/>
      <c r="G258" s="3"/>
      <c r="H258" s="3"/>
      <c r="I258" s="3"/>
      <c r="J258" s="3"/>
      <c r="K258" s="3"/>
      <c r="L258" s="3"/>
      <c r="M258" s="3"/>
      <c r="N258" s="3"/>
      <c r="O258" s="3"/>
    </row>
    <row r="259">
      <c r="B259" s="3"/>
      <c r="C259" s="3"/>
      <c r="D259" s="3"/>
      <c r="E259" s="3"/>
      <c r="F259" s="3"/>
      <c r="G259" s="3"/>
      <c r="H259" s="3"/>
      <c r="I259" s="3"/>
      <c r="J259" s="3"/>
      <c r="K259" s="3"/>
      <c r="L259" s="3"/>
      <c r="M259" s="3"/>
      <c r="N259" s="3"/>
      <c r="O259" s="3"/>
    </row>
    <row r="260">
      <c r="B260" s="3"/>
      <c r="C260" s="3"/>
      <c r="D260" s="3"/>
      <c r="E260" s="3"/>
      <c r="F260" s="3"/>
      <c r="G260" s="3"/>
      <c r="H260" s="3"/>
      <c r="I260" s="3"/>
      <c r="J260" s="3"/>
      <c r="K260" s="3"/>
      <c r="L260" s="3"/>
      <c r="M260" s="3"/>
      <c r="N260" s="3"/>
      <c r="O260" s="3"/>
    </row>
    <row r="261">
      <c r="B261" s="3"/>
      <c r="C261" s="3"/>
      <c r="D261" s="3"/>
      <c r="E261" s="3"/>
      <c r="F261" s="3"/>
      <c r="G261" s="3"/>
      <c r="H261" s="3"/>
      <c r="I261" s="3"/>
      <c r="J261" s="3"/>
      <c r="K261" s="3"/>
      <c r="L261" s="3"/>
      <c r="M261" s="3"/>
      <c r="N261" s="3"/>
      <c r="O261" s="3"/>
    </row>
    <row r="262">
      <c r="B262" s="3"/>
      <c r="C262" s="3"/>
      <c r="D262" s="3"/>
      <c r="E262" s="3"/>
      <c r="F262" s="3"/>
      <c r="G262" s="3"/>
      <c r="H262" s="3"/>
      <c r="I262" s="3"/>
      <c r="J262" s="3"/>
      <c r="K262" s="3"/>
      <c r="L262" s="3"/>
      <c r="M262" s="3"/>
      <c r="N262" s="3"/>
      <c r="O262" s="3"/>
    </row>
    <row r="263">
      <c r="B263" s="3"/>
      <c r="C263" s="3"/>
      <c r="D263" s="3"/>
      <c r="E263" s="3"/>
      <c r="F263" s="3"/>
      <c r="G263" s="3"/>
      <c r="H263" s="3"/>
      <c r="I263" s="3"/>
      <c r="J263" s="3"/>
      <c r="K263" s="3"/>
      <c r="L263" s="3"/>
      <c r="M263" s="3"/>
      <c r="N263" s="3"/>
      <c r="O263" s="3"/>
    </row>
    <row r="264">
      <c r="B264" s="3"/>
      <c r="C264" s="3"/>
      <c r="D264" s="3"/>
      <c r="E264" s="3"/>
      <c r="F264" s="3"/>
      <c r="G264" s="3"/>
      <c r="H264" s="3"/>
      <c r="I264" s="3"/>
      <c r="J264" s="3"/>
      <c r="K264" s="3"/>
      <c r="L264" s="3"/>
      <c r="M264" s="3"/>
      <c r="N264" s="3"/>
      <c r="O264" s="3"/>
    </row>
    <row r="265">
      <c r="B265" s="3"/>
      <c r="C265" s="3"/>
      <c r="D265" s="3"/>
      <c r="E265" s="3"/>
      <c r="F265" s="3"/>
      <c r="G265" s="3"/>
      <c r="H265" s="3"/>
      <c r="I265" s="3"/>
      <c r="J265" s="3"/>
      <c r="K265" s="3"/>
      <c r="L265" s="3"/>
      <c r="M265" s="3"/>
      <c r="N265" s="3"/>
      <c r="O265" s="3"/>
    </row>
    <row r="266">
      <c r="B266" s="3"/>
      <c r="C266" s="3"/>
      <c r="D266" s="3"/>
      <c r="E266" s="3"/>
      <c r="F266" s="3"/>
      <c r="G266" s="3"/>
      <c r="H266" s="3"/>
      <c r="I266" s="3"/>
      <c r="J266" s="3"/>
      <c r="K266" s="3"/>
      <c r="L266" s="3"/>
      <c r="M266" s="3"/>
      <c r="N266" s="3"/>
      <c r="O266" s="3"/>
    </row>
    <row r="267">
      <c r="B267" s="3"/>
      <c r="C267" s="3"/>
      <c r="D267" s="3"/>
      <c r="E267" s="3"/>
      <c r="F267" s="3"/>
      <c r="G267" s="3"/>
      <c r="H267" s="3"/>
      <c r="I267" s="3"/>
      <c r="J267" s="3"/>
      <c r="K267" s="3"/>
      <c r="L267" s="3"/>
      <c r="M267" s="3"/>
      <c r="N267" s="3"/>
      <c r="O267" s="3"/>
    </row>
    <row r="268">
      <c r="B268" s="3"/>
      <c r="C268" s="3"/>
      <c r="D268" s="3"/>
      <c r="E268" s="3"/>
      <c r="F268" s="3"/>
      <c r="G268" s="3"/>
      <c r="H268" s="3"/>
      <c r="I268" s="3"/>
      <c r="J268" s="3"/>
      <c r="K268" s="3"/>
      <c r="L268" s="3"/>
      <c r="M268" s="3"/>
      <c r="N268" s="3"/>
      <c r="O268" s="3"/>
    </row>
    <row r="269">
      <c r="B269" s="3"/>
      <c r="C269" s="3"/>
      <c r="D269" s="3"/>
      <c r="E269" s="3"/>
      <c r="F269" s="3"/>
      <c r="G269" s="3"/>
      <c r="H269" s="3"/>
      <c r="I269" s="3"/>
      <c r="J269" s="3"/>
      <c r="K269" s="3"/>
      <c r="L269" s="3"/>
      <c r="M269" s="3"/>
      <c r="N269" s="3"/>
      <c r="O269" s="3"/>
    </row>
    <row r="270">
      <c r="B270" s="3"/>
      <c r="C270" s="3"/>
      <c r="D270" s="3"/>
      <c r="E270" s="3"/>
      <c r="F270" s="3"/>
      <c r="G270" s="3"/>
      <c r="H270" s="3"/>
      <c r="I270" s="3"/>
      <c r="J270" s="3"/>
      <c r="K270" s="3"/>
      <c r="L270" s="3"/>
      <c r="M270" s="3"/>
      <c r="N270" s="3"/>
      <c r="O270" s="3"/>
    </row>
    <row r="271">
      <c r="B271" s="3"/>
      <c r="C271" s="3"/>
      <c r="D271" s="3"/>
      <c r="E271" s="3"/>
      <c r="F271" s="3"/>
      <c r="G271" s="3"/>
      <c r="H271" s="3"/>
      <c r="I271" s="3"/>
      <c r="J271" s="3"/>
      <c r="K271" s="3"/>
      <c r="L271" s="3"/>
      <c r="M271" s="3"/>
      <c r="N271" s="3"/>
      <c r="O271" s="3"/>
    </row>
    <row r="272">
      <c r="B272" s="3"/>
      <c r="C272" s="3"/>
      <c r="D272" s="3"/>
      <c r="E272" s="3"/>
      <c r="F272" s="3"/>
      <c r="G272" s="3"/>
      <c r="H272" s="3"/>
      <c r="I272" s="3"/>
      <c r="J272" s="3"/>
      <c r="K272" s="3"/>
      <c r="L272" s="3"/>
      <c r="M272" s="3"/>
      <c r="N272" s="3"/>
      <c r="O272" s="3"/>
    </row>
    <row r="273">
      <c r="B273" s="3"/>
      <c r="C273" s="3"/>
      <c r="D273" s="3"/>
      <c r="E273" s="3"/>
      <c r="F273" s="3"/>
      <c r="G273" s="3"/>
      <c r="H273" s="3"/>
      <c r="I273" s="3"/>
      <c r="J273" s="3"/>
      <c r="K273" s="3"/>
      <c r="L273" s="3"/>
      <c r="M273" s="3"/>
      <c r="N273" s="3"/>
      <c r="O273" s="3"/>
    </row>
    <row r="274">
      <c r="B274" s="3"/>
      <c r="C274" s="3"/>
      <c r="D274" s="3"/>
      <c r="E274" s="3"/>
      <c r="F274" s="3"/>
      <c r="G274" s="3"/>
      <c r="H274" s="3"/>
      <c r="I274" s="3"/>
      <c r="J274" s="3"/>
      <c r="K274" s="3"/>
      <c r="L274" s="3"/>
      <c r="M274" s="3"/>
      <c r="N274" s="3"/>
      <c r="O274" s="3"/>
    </row>
    <row r="275">
      <c r="B275" s="3"/>
      <c r="C275" s="3"/>
      <c r="D275" s="3"/>
      <c r="E275" s="3"/>
      <c r="F275" s="3"/>
      <c r="G275" s="3"/>
      <c r="H275" s="3"/>
      <c r="I275" s="3"/>
      <c r="J275" s="3"/>
      <c r="K275" s="3"/>
      <c r="L275" s="3"/>
      <c r="M275" s="3"/>
      <c r="N275" s="3"/>
      <c r="O275" s="3"/>
    </row>
    <row r="276">
      <c r="B276" s="3"/>
      <c r="C276" s="3"/>
      <c r="D276" s="3"/>
      <c r="E276" s="3"/>
      <c r="F276" s="3"/>
      <c r="G276" s="3"/>
      <c r="H276" s="3"/>
      <c r="I276" s="3"/>
      <c r="J276" s="3"/>
      <c r="K276" s="3"/>
      <c r="L276" s="3"/>
      <c r="M276" s="3"/>
      <c r="N276" s="3"/>
      <c r="O276" s="3"/>
    </row>
    <row r="277">
      <c r="B277" s="3"/>
      <c r="C277" s="3"/>
      <c r="D277" s="3"/>
      <c r="E277" s="3"/>
      <c r="F277" s="3"/>
      <c r="G277" s="3"/>
      <c r="H277" s="3"/>
      <c r="I277" s="3"/>
      <c r="J277" s="3"/>
      <c r="K277" s="3"/>
      <c r="L277" s="3"/>
      <c r="M277" s="3"/>
      <c r="N277" s="3"/>
      <c r="O277" s="3"/>
    </row>
    <row r="278">
      <c r="B278" s="3"/>
      <c r="C278" s="3"/>
      <c r="D278" s="3"/>
      <c r="E278" s="3"/>
      <c r="F278" s="3"/>
      <c r="G278" s="3"/>
      <c r="H278" s="3"/>
      <c r="I278" s="3"/>
      <c r="J278" s="3"/>
      <c r="K278" s="3"/>
      <c r="L278" s="3"/>
      <c r="M278" s="3"/>
      <c r="N278" s="3"/>
      <c r="O278" s="3"/>
    </row>
    <row r="279">
      <c r="B279" s="3"/>
      <c r="C279" s="3"/>
      <c r="D279" s="3"/>
      <c r="E279" s="3"/>
      <c r="F279" s="3"/>
      <c r="G279" s="3"/>
      <c r="H279" s="3"/>
      <c r="I279" s="3"/>
      <c r="J279" s="3"/>
      <c r="K279" s="3"/>
      <c r="L279" s="3"/>
      <c r="M279" s="3"/>
      <c r="N279" s="3"/>
      <c r="O279" s="3"/>
    </row>
    <row r="280">
      <c r="B280" s="3"/>
      <c r="C280" s="3"/>
      <c r="D280" s="3"/>
      <c r="E280" s="3"/>
      <c r="F280" s="3"/>
      <c r="G280" s="3"/>
      <c r="H280" s="3"/>
      <c r="I280" s="3"/>
      <c r="J280" s="3"/>
      <c r="K280" s="3"/>
      <c r="L280" s="3"/>
      <c r="M280" s="3"/>
      <c r="N280" s="3"/>
      <c r="O280" s="3"/>
    </row>
    <row r="281">
      <c r="B281" s="3"/>
      <c r="C281" s="3"/>
      <c r="D281" s="3"/>
      <c r="E281" s="3"/>
      <c r="F281" s="3"/>
      <c r="G281" s="3"/>
      <c r="H281" s="3"/>
      <c r="I281" s="3"/>
      <c r="J281" s="3"/>
      <c r="K281" s="3"/>
      <c r="L281" s="3"/>
      <c r="M281" s="3"/>
      <c r="N281" s="3"/>
      <c r="O281" s="3"/>
    </row>
    <row r="282">
      <c r="B282" s="3"/>
      <c r="C282" s="3"/>
      <c r="D282" s="3"/>
      <c r="E282" s="3"/>
      <c r="F282" s="3"/>
      <c r="G282" s="3"/>
      <c r="H282" s="3"/>
      <c r="I282" s="3"/>
      <c r="J282" s="3"/>
      <c r="K282" s="3"/>
      <c r="L282" s="3"/>
      <c r="M282" s="3"/>
      <c r="N282" s="3"/>
      <c r="O282" s="3"/>
    </row>
    <row r="283">
      <c r="B283" s="3"/>
      <c r="C283" s="3"/>
      <c r="D283" s="3"/>
      <c r="E283" s="3"/>
      <c r="F283" s="3"/>
      <c r="G283" s="3"/>
      <c r="H283" s="3"/>
      <c r="I283" s="3"/>
      <c r="J283" s="3"/>
      <c r="K283" s="3"/>
      <c r="L283" s="3"/>
      <c r="M283" s="3"/>
      <c r="N283" s="3"/>
      <c r="O283" s="3"/>
    </row>
    <row r="284">
      <c r="B284" s="3"/>
      <c r="C284" s="3"/>
      <c r="D284" s="3"/>
      <c r="E284" s="3"/>
      <c r="F284" s="3"/>
      <c r="G284" s="3"/>
      <c r="H284" s="3"/>
      <c r="I284" s="3"/>
      <c r="J284" s="3"/>
      <c r="K284" s="3"/>
      <c r="L284" s="3"/>
      <c r="M284" s="3"/>
      <c r="N284" s="3"/>
      <c r="O284" s="3"/>
    </row>
    <row r="285">
      <c r="B285" s="3"/>
      <c r="C285" s="3"/>
      <c r="D285" s="3"/>
      <c r="E285" s="3"/>
      <c r="F285" s="3"/>
      <c r="G285" s="3"/>
      <c r="H285" s="3"/>
      <c r="I285" s="3"/>
      <c r="J285" s="3"/>
      <c r="K285" s="3"/>
      <c r="L285" s="3"/>
      <c r="M285" s="3"/>
      <c r="N285" s="3"/>
      <c r="O285" s="3"/>
    </row>
    <row r="286">
      <c r="B286" s="3"/>
      <c r="C286" s="3"/>
      <c r="D286" s="3"/>
      <c r="E286" s="3"/>
      <c r="F286" s="3"/>
      <c r="G286" s="3"/>
      <c r="H286" s="3"/>
      <c r="I286" s="3"/>
      <c r="J286" s="3"/>
      <c r="K286" s="3"/>
      <c r="L286" s="3"/>
      <c r="M286" s="3"/>
      <c r="N286" s="3"/>
      <c r="O286" s="3"/>
    </row>
    <row r="287">
      <c r="B287" s="3"/>
      <c r="C287" s="3"/>
      <c r="D287" s="3"/>
      <c r="E287" s="3"/>
      <c r="F287" s="3"/>
      <c r="G287" s="3"/>
      <c r="H287" s="3"/>
      <c r="I287" s="3"/>
      <c r="J287" s="3"/>
      <c r="K287" s="3"/>
      <c r="L287" s="3"/>
      <c r="M287" s="3"/>
      <c r="N287" s="3"/>
      <c r="O287" s="3"/>
    </row>
    <row r="288">
      <c r="B288" s="3"/>
      <c r="C288" s="3"/>
      <c r="D288" s="3"/>
      <c r="E288" s="3"/>
      <c r="F288" s="3"/>
      <c r="G288" s="3"/>
      <c r="H288" s="3"/>
      <c r="I288" s="3"/>
      <c r="J288" s="3"/>
      <c r="K288" s="3"/>
      <c r="L288" s="3"/>
      <c r="M288" s="3"/>
      <c r="N288" s="3"/>
      <c r="O288" s="3"/>
    </row>
    <row r="289">
      <c r="B289" s="3"/>
      <c r="C289" s="3"/>
      <c r="D289" s="3"/>
      <c r="E289" s="3"/>
      <c r="F289" s="3"/>
      <c r="G289" s="3"/>
      <c r="H289" s="3"/>
      <c r="I289" s="3"/>
      <c r="J289" s="3"/>
      <c r="K289" s="3"/>
      <c r="L289" s="3"/>
      <c r="M289" s="3"/>
      <c r="N289" s="3"/>
      <c r="O289" s="3"/>
    </row>
    <row r="290">
      <c r="B290" s="3"/>
      <c r="C290" s="3"/>
      <c r="D290" s="3"/>
      <c r="E290" s="3"/>
      <c r="F290" s="3"/>
      <c r="G290" s="3"/>
      <c r="H290" s="3"/>
      <c r="I290" s="3"/>
      <c r="J290" s="3"/>
      <c r="K290" s="3"/>
      <c r="L290" s="3"/>
      <c r="M290" s="3"/>
      <c r="N290" s="3"/>
      <c r="O290" s="3"/>
    </row>
    <row r="291">
      <c r="B291" s="3"/>
      <c r="C291" s="3"/>
      <c r="D291" s="3"/>
      <c r="E291" s="3"/>
      <c r="F291" s="3"/>
      <c r="G291" s="3"/>
      <c r="H291" s="3"/>
      <c r="I291" s="3"/>
      <c r="J291" s="3"/>
      <c r="K291" s="3"/>
      <c r="L291" s="3"/>
      <c r="M291" s="3"/>
      <c r="N291" s="3"/>
      <c r="O291" s="3"/>
    </row>
    <row r="292">
      <c r="B292" s="3"/>
      <c r="C292" s="3"/>
      <c r="D292" s="3"/>
      <c r="E292" s="3"/>
      <c r="F292" s="3"/>
      <c r="G292" s="3"/>
      <c r="H292" s="3"/>
      <c r="I292" s="3"/>
      <c r="J292" s="3"/>
      <c r="K292" s="3"/>
      <c r="L292" s="3"/>
      <c r="M292" s="3"/>
      <c r="N292" s="3"/>
      <c r="O292" s="3"/>
    </row>
    <row r="293">
      <c r="B293" s="3"/>
      <c r="C293" s="3"/>
      <c r="D293" s="3"/>
      <c r="E293" s="3"/>
      <c r="F293" s="3"/>
      <c r="G293" s="3"/>
      <c r="H293" s="3"/>
      <c r="I293" s="3"/>
      <c r="J293" s="3"/>
      <c r="K293" s="3"/>
      <c r="L293" s="3"/>
      <c r="M293" s="3"/>
      <c r="N293" s="3"/>
      <c r="O293" s="3"/>
    </row>
    <row r="294">
      <c r="B294" s="3"/>
      <c r="C294" s="3"/>
      <c r="D294" s="3"/>
      <c r="E294" s="3"/>
      <c r="F294" s="3"/>
      <c r="G294" s="3"/>
      <c r="H294" s="3"/>
      <c r="I294" s="3"/>
      <c r="J294" s="3"/>
      <c r="K294" s="3"/>
      <c r="L294" s="3"/>
      <c r="M294" s="3"/>
      <c r="N294" s="3"/>
      <c r="O294" s="3"/>
    </row>
    <row r="295">
      <c r="B295" s="3"/>
      <c r="C295" s="3"/>
      <c r="D295" s="3"/>
      <c r="E295" s="3"/>
      <c r="F295" s="3"/>
      <c r="G295" s="3"/>
      <c r="H295" s="3"/>
      <c r="I295" s="3"/>
      <c r="J295" s="3"/>
      <c r="K295" s="3"/>
      <c r="L295" s="3"/>
      <c r="M295" s="3"/>
      <c r="N295" s="3"/>
      <c r="O295" s="3"/>
    </row>
    <row r="296">
      <c r="B296" s="3"/>
      <c r="C296" s="3"/>
      <c r="D296" s="3"/>
      <c r="E296" s="3"/>
      <c r="F296" s="3"/>
      <c r="G296" s="3"/>
      <c r="H296" s="3"/>
      <c r="I296" s="3"/>
      <c r="J296" s="3"/>
      <c r="K296" s="3"/>
      <c r="L296" s="3"/>
      <c r="M296" s="3"/>
      <c r="N296" s="3"/>
      <c r="O296" s="3"/>
    </row>
    <row r="297">
      <c r="B297" s="3"/>
      <c r="C297" s="3"/>
      <c r="D297" s="3"/>
      <c r="E297" s="3"/>
      <c r="F297" s="3"/>
      <c r="G297" s="3"/>
      <c r="H297" s="3"/>
      <c r="I297" s="3"/>
      <c r="J297" s="3"/>
      <c r="K297" s="3"/>
      <c r="L297" s="3"/>
      <c r="M297" s="3"/>
      <c r="N297" s="3"/>
      <c r="O297" s="3"/>
    </row>
    <row r="298">
      <c r="B298" s="3"/>
      <c r="C298" s="3"/>
      <c r="D298" s="3"/>
      <c r="E298" s="3"/>
      <c r="F298" s="3"/>
      <c r="G298" s="3"/>
      <c r="H298" s="3"/>
      <c r="I298" s="3"/>
      <c r="J298" s="3"/>
      <c r="K298" s="3"/>
      <c r="L298" s="3"/>
      <c r="M298" s="3"/>
      <c r="N298" s="3"/>
      <c r="O298" s="3"/>
    </row>
    <row r="299">
      <c r="B299" s="3"/>
      <c r="C299" s="3"/>
      <c r="D299" s="3"/>
      <c r="E299" s="3"/>
      <c r="F299" s="3"/>
      <c r="G299" s="3"/>
      <c r="H299" s="3"/>
      <c r="I299" s="3"/>
      <c r="J299" s="3"/>
      <c r="K299" s="3"/>
      <c r="L299" s="3"/>
      <c r="M299" s="3"/>
      <c r="N299" s="3"/>
      <c r="O299" s="3"/>
    </row>
    <row r="300">
      <c r="B300" s="3"/>
      <c r="C300" s="3"/>
      <c r="D300" s="3"/>
      <c r="E300" s="3"/>
      <c r="F300" s="3"/>
      <c r="G300" s="3"/>
      <c r="H300" s="3"/>
      <c r="I300" s="3"/>
      <c r="J300" s="3"/>
      <c r="K300" s="3"/>
      <c r="L300" s="3"/>
      <c r="M300" s="3"/>
      <c r="N300" s="3"/>
      <c r="O300" s="3"/>
    </row>
    <row r="301">
      <c r="B301" s="3"/>
      <c r="C301" s="3"/>
      <c r="D301" s="3"/>
      <c r="E301" s="3"/>
      <c r="F301" s="3"/>
      <c r="G301" s="3"/>
      <c r="H301" s="3"/>
      <c r="I301" s="3"/>
      <c r="J301" s="3"/>
      <c r="K301" s="3"/>
      <c r="L301" s="3"/>
      <c r="M301" s="3"/>
      <c r="N301" s="3"/>
      <c r="O301" s="3"/>
    </row>
    <row r="302">
      <c r="B302" s="3"/>
      <c r="C302" s="3"/>
      <c r="D302" s="3"/>
      <c r="E302" s="3"/>
      <c r="F302" s="3"/>
      <c r="G302" s="3"/>
      <c r="H302" s="3"/>
      <c r="I302" s="3"/>
      <c r="J302" s="3"/>
      <c r="K302" s="3"/>
      <c r="L302" s="3"/>
      <c r="M302" s="3"/>
      <c r="N302" s="3"/>
      <c r="O302" s="3"/>
    </row>
    <row r="303">
      <c r="B303" s="3"/>
      <c r="C303" s="3"/>
      <c r="D303" s="3"/>
      <c r="E303" s="3"/>
      <c r="F303" s="3"/>
      <c r="G303" s="3"/>
      <c r="H303" s="3"/>
      <c r="I303" s="3"/>
      <c r="J303" s="3"/>
      <c r="K303" s="3"/>
      <c r="L303" s="3"/>
      <c r="M303" s="3"/>
      <c r="N303" s="3"/>
      <c r="O303" s="3"/>
    </row>
    <row r="304">
      <c r="B304" s="3"/>
      <c r="C304" s="3"/>
      <c r="D304" s="3"/>
      <c r="E304" s="3"/>
      <c r="F304" s="3"/>
      <c r="G304" s="3"/>
      <c r="H304" s="3"/>
      <c r="I304" s="3"/>
      <c r="J304" s="3"/>
      <c r="K304" s="3"/>
      <c r="L304" s="3"/>
      <c r="M304" s="3"/>
      <c r="N304" s="3"/>
      <c r="O304" s="3"/>
    </row>
    <row r="305">
      <c r="B305" s="3"/>
      <c r="C305" s="3"/>
      <c r="D305" s="3"/>
      <c r="E305" s="3"/>
      <c r="F305" s="3"/>
      <c r="G305" s="3"/>
      <c r="H305" s="3"/>
      <c r="I305" s="3"/>
      <c r="J305" s="3"/>
      <c r="K305" s="3"/>
      <c r="L305" s="3"/>
      <c r="M305" s="3"/>
      <c r="N305" s="3"/>
      <c r="O305" s="3"/>
    </row>
    <row r="306">
      <c r="B306" s="3"/>
      <c r="C306" s="3"/>
      <c r="D306" s="3"/>
      <c r="E306" s="3"/>
      <c r="F306" s="3"/>
      <c r="G306" s="3"/>
      <c r="H306" s="3"/>
      <c r="I306" s="3"/>
      <c r="J306" s="3"/>
      <c r="K306" s="3"/>
      <c r="L306" s="3"/>
      <c r="M306" s="3"/>
      <c r="N306" s="3"/>
      <c r="O306" s="3"/>
    </row>
    <row r="307">
      <c r="B307" s="3"/>
      <c r="C307" s="3"/>
      <c r="D307" s="3"/>
      <c r="E307" s="3"/>
      <c r="F307" s="3"/>
      <c r="G307" s="3"/>
      <c r="H307" s="3"/>
      <c r="I307" s="3"/>
      <c r="J307" s="3"/>
      <c r="K307" s="3"/>
      <c r="L307" s="3"/>
      <c r="M307" s="3"/>
      <c r="N307" s="3"/>
      <c r="O307" s="3"/>
    </row>
    <row r="308">
      <c r="B308" s="3"/>
      <c r="C308" s="3"/>
      <c r="D308" s="3"/>
      <c r="E308" s="3"/>
      <c r="F308" s="3"/>
      <c r="G308" s="3"/>
      <c r="H308" s="3"/>
      <c r="I308" s="3"/>
      <c r="J308" s="3"/>
      <c r="K308" s="3"/>
      <c r="L308" s="3"/>
      <c r="M308" s="3"/>
      <c r="N308" s="3"/>
      <c r="O308" s="3"/>
    </row>
    <row r="309">
      <c r="B309" s="3"/>
      <c r="C309" s="3"/>
      <c r="D309" s="3"/>
      <c r="E309" s="3"/>
      <c r="F309" s="3"/>
      <c r="G309" s="3"/>
      <c r="H309" s="3"/>
      <c r="I309" s="3"/>
      <c r="J309" s="3"/>
      <c r="K309" s="3"/>
      <c r="L309" s="3"/>
      <c r="M309" s="3"/>
      <c r="N309" s="3"/>
      <c r="O309" s="3"/>
    </row>
    <row r="310">
      <c r="B310" s="3"/>
      <c r="C310" s="3"/>
      <c r="D310" s="3"/>
      <c r="E310" s="3"/>
      <c r="F310" s="3"/>
      <c r="G310" s="3"/>
      <c r="H310" s="3"/>
      <c r="I310" s="3"/>
      <c r="J310" s="3"/>
      <c r="K310" s="3"/>
      <c r="L310" s="3"/>
      <c r="M310" s="3"/>
      <c r="N310" s="3"/>
      <c r="O310" s="3"/>
    </row>
    <row r="311">
      <c r="B311" s="3"/>
      <c r="C311" s="3"/>
      <c r="D311" s="3"/>
      <c r="E311" s="3"/>
      <c r="F311" s="3"/>
      <c r="G311" s="3"/>
      <c r="H311" s="3"/>
      <c r="I311" s="3"/>
      <c r="J311" s="3"/>
      <c r="K311" s="3"/>
      <c r="L311" s="3"/>
      <c r="M311" s="3"/>
      <c r="N311" s="3"/>
      <c r="O311" s="3"/>
    </row>
    <row r="312">
      <c r="B312" s="3"/>
      <c r="C312" s="3"/>
      <c r="D312" s="3"/>
      <c r="E312" s="3"/>
      <c r="F312" s="3"/>
      <c r="G312" s="3"/>
      <c r="H312" s="3"/>
      <c r="I312" s="3"/>
      <c r="J312" s="3"/>
      <c r="K312" s="3"/>
      <c r="L312" s="3"/>
      <c r="M312" s="3"/>
      <c r="N312" s="3"/>
      <c r="O312" s="3"/>
    </row>
    <row r="313">
      <c r="B313" s="3"/>
      <c r="C313" s="3"/>
      <c r="D313" s="3"/>
      <c r="E313" s="3"/>
      <c r="F313" s="3"/>
      <c r="G313" s="3"/>
      <c r="H313" s="3"/>
      <c r="I313" s="3"/>
      <c r="J313" s="3"/>
      <c r="K313" s="3"/>
      <c r="L313" s="3"/>
      <c r="M313" s="3"/>
      <c r="N313" s="3"/>
      <c r="O313" s="3"/>
    </row>
    <row r="314">
      <c r="B314" s="3"/>
      <c r="C314" s="3"/>
      <c r="D314" s="3"/>
      <c r="E314" s="3"/>
      <c r="F314" s="3"/>
      <c r="G314" s="3"/>
      <c r="H314" s="3"/>
      <c r="I314" s="3"/>
      <c r="J314" s="3"/>
      <c r="K314" s="3"/>
      <c r="L314" s="3"/>
      <c r="M314" s="3"/>
      <c r="N314" s="3"/>
      <c r="O314" s="3"/>
    </row>
    <row r="315">
      <c r="B315" s="3"/>
      <c r="C315" s="3"/>
      <c r="D315" s="3"/>
      <c r="E315" s="3"/>
      <c r="F315" s="3"/>
      <c r="G315" s="3"/>
      <c r="H315" s="3"/>
      <c r="I315" s="3"/>
      <c r="J315" s="3"/>
      <c r="K315" s="3"/>
      <c r="L315" s="3"/>
      <c r="M315" s="3"/>
      <c r="N315" s="3"/>
      <c r="O315" s="3"/>
    </row>
    <row r="316">
      <c r="B316" s="3"/>
      <c r="C316" s="3"/>
      <c r="D316" s="3"/>
      <c r="E316" s="3"/>
      <c r="F316" s="3"/>
      <c r="G316" s="3"/>
      <c r="H316" s="3"/>
      <c r="I316" s="3"/>
      <c r="J316" s="3"/>
      <c r="K316" s="3"/>
      <c r="L316" s="3"/>
      <c r="M316" s="3"/>
      <c r="N316" s="3"/>
      <c r="O316" s="3"/>
    </row>
    <row r="317">
      <c r="B317" s="3"/>
      <c r="C317" s="3"/>
      <c r="D317" s="3"/>
      <c r="E317" s="3"/>
      <c r="F317" s="3"/>
      <c r="G317" s="3"/>
      <c r="H317" s="3"/>
      <c r="I317" s="3"/>
      <c r="J317" s="3"/>
      <c r="K317" s="3"/>
      <c r="L317" s="3"/>
      <c r="M317" s="3"/>
      <c r="N317" s="3"/>
      <c r="O317" s="3"/>
    </row>
    <row r="318">
      <c r="B318" s="3"/>
      <c r="C318" s="3"/>
      <c r="D318" s="3"/>
      <c r="E318" s="3"/>
      <c r="F318" s="3"/>
      <c r="G318" s="3"/>
      <c r="H318" s="3"/>
      <c r="I318" s="3"/>
      <c r="J318" s="3"/>
      <c r="K318" s="3"/>
      <c r="L318" s="3"/>
      <c r="M318" s="3"/>
      <c r="N318" s="3"/>
      <c r="O318" s="3"/>
    </row>
    <row r="319">
      <c r="B319" s="3"/>
      <c r="C319" s="3"/>
      <c r="D319" s="3"/>
      <c r="E319" s="3"/>
      <c r="F319" s="3"/>
      <c r="G319" s="3"/>
      <c r="H319" s="3"/>
      <c r="I319" s="3"/>
      <c r="J319" s="3"/>
      <c r="K319" s="3"/>
      <c r="L319" s="3"/>
      <c r="M319" s="3"/>
      <c r="N319" s="3"/>
      <c r="O319" s="3"/>
    </row>
    <row r="320">
      <c r="B320" s="3"/>
      <c r="C320" s="3"/>
      <c r="D320" s="3"/>
      <c r="E320" s="3"/>
      <c r="F320" s="3"/>
      <c r="G320" s="3"/>
      <c r="H320" s="3"/>
      <c r="I320" s="3"/>
      <c r="J320" s="3"/>
      <c r="K320" s="3"/>
      <c r="L320" s="3"/>
      <c r="M320" s="3"/>
      <c r="N320" s="3"/>
      <c r="O320" s="3"/>
    </row>
    <row r="321">
      <c r="B321" s="3"/>
      <c r="C321" s="3"/>
      <c r="D321" s="3"/>
      <c r="E321" s="3"/>
      <c r="F321" s="3"/>
      <c r="G321" s="3"/>
      <c r="H321" s="3"/>
      <c r="I321" s="3"/>
      <c r="J321" s="3"/>
      <c r="K321" s="3"/>
      <c r="L321" s="3"/>
      <c r="M321" s="3"/>
      <c r="N321" s="3"/>
      <c r="O321" s="3"/>
    </row>
    <row r="322">
      <c r="B322" s="3"/>
      <c r="C322" s="3"/>
      <c r="D322" s="3"/>
      <c r="E322" s="3"/>
      <c r="F322" s="3"/>
      <c r="G322" s="3"/>
      <c r="H322" s="3"/>
      <c r="I322" s="3"/>
      <c r="J322" s="3"/>
      <c r="K322" s="3"/>
      <c r="L322" s="3"/>
      <c r="M322" s="3"/>
      <c r="N322" s="3"/>
      <c r="O322" s="3"/>
    </row>
    <row r="323">
      <c r="B323" s="3"/>
      <c r="C323" s="3"/>
      <c r="D323" s="3"/>
      <c r="E323" s="3"/>
      <c r="F323" s="3"/>
      <c r="G323" s="3"/>
      <c r="H323" s="3"/>
      <c r="I323" s="3"/>
      <c r="J323" s="3"/>
      <c r="K323" s="3"/>
      <c r="L323" s="3"/>
      <c r="M323" s="3"/>
      <c r="N323" s="3"/>
      <c r="O323" s="3"/>
    </row>
    <row r="324">
      <c r="B324" s="3"/>
      <c r="C324" s="3"/>
      <c r="D324" s="3"/>
      <c r="E324" s="3"/>
      <c r="F324" s="3"/>
      <c r="G324" s="3"/>
      <c r="H324" s="3"/>
      <c r="I324" s="3"/>
      <c r="J324" s="3"/>
      <c r="K324" s="3"/>
      <c r="L324" s="3"/>
      <c r="M324" s="3"/>
      <c r="N324" s="3"/>
      <c r="O324" s="3"/>
    </row>
    <row r="325">
      <c r="B325" s="3"/>
      <c r="C325" s="3"/>
      <c r="D325" s="3"/>
      <c r="E325" s="3"/>
      <c r="F325" s="3"/>
      <c r="G325" s="3"/>
      <c r="H325" s="3"/>
      <c r="I325" s="3"/>
      <c r="J325" s="3"/>
      <c r="K325" s="3"/>
      <c r="L325" s="3"/>
      <c r="M325" s="3"/>
      <c r="N325" s="3"/>
      <c r="O325" s="3"/>
    </row>
    <row r="326">
      <c r="B326" s="3"/>
      <c r="C326" s="3"/>
      <c r="D326" s="3"/>
      <c r="E326" s="3"/>
      <c r="F326" s="3"/>
      <c r="G326" s="3"/>
      <c r="H326" s="3"/>
      <c r="I326" s="3"/>
      <c r="J326" s="3"/>
      <c r="K326" s="3"/>
      <c r="L326" s="3"/>
      <c r="M326" s="3"/>
      <c r="N326" s="3"/>
      <c r="O326" s="3"/>
    </row>
    <row r="327">
      <c r="B327" s="3"/>
      <c r="C327" s="3"/>
      <c r="D327" s="3"/>
      <c r="E327" s="3"/>
      <c r="F327" s="3"/>
      <c r="G327" s="3"/>
      <c r="H327" s="3"/>
      <c r="I327" s="3"/>
      <c r="J327" s="3"/>
      <c r="K327" s="3"/>
      <c r="L327" s="3"/>
      <c r="M327" s="3"/>
      <c r="N327" s="3"/>
      <c r="O327" s="3"/>
    </row>
    <row r="328">
      <c r="B328" s="3"/>
      <c r="C328" s="3"/>
      <c r="D328" s="3"/>
      <c r="E328" s="3"/>
      <c r="F328" s="3"/>
      <c r="G328" s="3"/>
      <c r="H328" s="3"/>
      <c r="I328" s="3"/>
      <c r="J328" s="3"/>
      <c r="K328" s="3"/>
      <c r="L328" s="3"/>
      <c r="M328" s="3"/>
      <c r="N328" s="3"/>
      <c r="O328" s="3"/>
    </row>
    <row r="329">
      <c r="B329" s="3"/>
      <c r="C329" s="3"/>
      <c r="D329" s="3"/>
      <c r="E329" s="3"/>
      <c r="F329" s="3"/>
      <c r="G329" s="3"/>
      <c r="H329" s="3"/>
      <c r="I329" s="3"/>
      <c r="J329" s="3"/>
      <c r="K329" s="3"/>
      <c r="L329" s="3"/>
      <c r="M329" s="3"/>
      <c r="N329" s="3"/>
      <c r="O329" s="3"/>
    </row>
    <row r="330">
      <c r="B330" s="3"/>
      <c r="C330" s="3"/>
      <c r="D330" s="3"/>
      <c r="E330" s="3"/>
      <c r="F330" s="3"/>
      <c r="G330" s="3"/>
      <c r="H330" s="3"/>
      <c r="I330" s="3"/>
      <c r="J330" s="3"/>
      <c r="K330" s="3"/>
      <c r="L330" s="3"/>
      <c r="M330" s="3"/>
      <c r="N330" s="3"/>
      <c r="O330" s="3"/>
    </row>
    <row r="331">
      <c r="B331" s="3"/>
      <c r="C331" s="3"/>
      <c r="D331" s="3"/>
      <c r="E331" s="3"/>
      <c r="F331" s="3"/>
      <c r="G331" s="3"/>
      <c r="H331" s="3"/>
      <c r="I331" s="3"/>
      <c r="J331" s="3"/>
      <c r="K331" s="3"/>
      <c r="L331" s="3"/>
      <c r="M331" s="3"/>
      <c r="N331" s="3"/>
      <c r="O331" s="3"/>
    </row>
    <row r="332">
      <c r="B332" s="3"/>
      <c r="C332" s="3"/>
      <c r="D332" s="3"/>
      <c r="E332" s="3"/>
      <c r="F332" s="3"/>
      <c r="G332" s="3"/>
      <c r="H332" s="3"/>
      <c r="I332" s="3"/>
      <c r="J332" s="3"/>
      <c r="K332" s="3"/>
      <c r="L332" s="3"/>
      <c r="M332" s="3"/>
      <c r="N332" s="3"/>
      <c r="O332" s="3"/>
    </row>
    <row r="333">
      <c r="B333" s="3"/>
      <c r="C333" s="3"/>
      <c r="D333" s="3"/>
      <c r="E333" s="3"/>
      <c r="F333" s="3"/>
      <c r="G333" s="3"/>
      <c r="H333" s="3"/>
      <c r="I333" s="3"/>
      <c r="J333" s="3"/>
      <c r="K333" s="3"/>
      <c r="L333" s="3"/>
      <c r="M333" s="3"/>
      <c r="N333" s="3"/>
      <c r="O333" s="3"/>
    </row>
    <row r="334">
      <c r="B334" s="3"/>
      <c r="C334" s="3"/>
      <c r="D334" s="3"/>
      <c r="E334" s="3"/>
      <c r="F334" s="3"/>
      <c r="G334" s="3"/>
      <c r="H334" s="3"/>
      <c r="I334" s="3"/>
      <c r="J334" s="3"/>
      <c r="K334" s="3"/>
      <c r="L334" s="3"/>
      <c r="M334" s="3"/>
      <c r="N334" s="3"/>
      <c r="O334" s="3"/>
    </row>
    <row r="335">
      <c r="B335" s="3"/>
      <c r="C335" s="3"/>
      <c r="D335" s="3"/>
      <c r="E335" s="3"/>
      <c r="F335" s="3"/>
      <c r="G335" s="3"/>
      <c r="H335" s="3"/>
      <c r="I335" s="3"/>
      <c r="J335" s="3"/>
      <c r="K335" s="3"/>
      <c r="L335" s="3"/>
      <c r="M335" s="3"/>
      <c r="N335" s="3"/>
      <c r="O335" s="3"/>
    </row>
    <row r="336">
      <c r="B336" s="3"/>
      <c r="C336" s="3"/>
      <c r="D336" s="3"/>
      <c r="E336" s="3"/>
      <c r="F336" s="3"/>
      <c r="G336" s="3"/>
      <c r="H336" s="3"/>
      <c r="I336" s="3"/>
      <c r="J336" s="3"/>
      <c r="K336" s="3"/>
      <c r="L336" s="3"/>
      <c r="M336" s="3"/>
      <c r="N336" s="3"/>
      <c r="O336" s="3"/>
    </row>
    <row r="337">
      <c r="B337" s="3"/>
      <c r="C337" s="3"/>
      <c r="D337" s="3"/>
      <c r="E337" s="3"/>
      <c r="F337" s="3"/>
      <c r="G337" s="3"/>
      <c r="H337" s="3"/>
      <c r="I337" s="3"/>
      <c r="J337" s="3"/>
      <c r="K337" s="3"/>
      <c r="L337" s="3"/>
      <c r="M337" s="3"/>
      <c r="N337" s="3"/>
      <c r="O337" s="3"/>
    </row>
    <row r="338">
      <c r="B338" s="3"/>
      <c r="C338" s="3"/>
      <c r="D338" s="3"/>
      <c r="E338" s="3"/>
      <c r="F338" s="3"/>
      <c r="G338" s="3"/>
      <c r="H338" s="3"/>
      <c r="I338" s="3"/>
      <c r="J338" s="3"/>
      <c r="K338" s="3"/>
      <c r="L338" s="3"/>
      <c r="M338" s="3"/>
      <c r="N338" s="3"/>
      <c r="O338" s="3"/>
    </row>
    <row r="339">
      <c r="B339" s="3"/>
      <c r="C339" s="3"/>
      <c r="D339" s="3"/>
      <c r="E339" s="3"/>
      <c r="F339" s="3"/>
      <c r="G339" s="3"/>
      <c r="H339" s="3"/>
      <c r="I339" s="3"/>
      <c r="J339" s="3"/>
      <c r="K339" s="3"/>
      <c r="L339" s="3"/>
      <c r="M339" s="3"/>
      <c r="N339" s="3"/>
      <c r="O339" s="3"/>
    </row>
    <row r="340">
      <c r="B340" s="3"/>
      <c r="C340" s="3"/>
      <c r="D340" s="3"/>
      <c r="E340" s="3"/>
      <c r="F340" s="3"/>
      <c r="G340" s="3"/>
      <c r="H340" s="3"/>
      <c r="I340" s="3"/>
      <c r="J340" s="3"/>
      <c r="K340" s="3"/>
      <c r="L340" s="3"/>
      <c r="M340" s="3"/>
      <c r="N340" s="3"/>
      <c r="O340" s="3"/>
    </row>
    <row r="341">
      <c r="B341" s="3"/>
      <c r="C341" s="3"/>
      <c r="D341" s="3"/>
      <c r="E341" s="3"/>
      <c r="F341" s="3"/>
      <c r="G341" s="3"/>
      <c r="H341" s="3"/>
      <c r="I341" s="3"/>
      <c r="J341" s="3"/>
      <c r="K341" s="3"/>
      <c r="L341" s="3"/>
      <c r="M341" s="3"/>
      <c r="N341" s="3"/>
      <c r="O341" s="3"/>
    </row>
    <row r="342">
      <c r="B342" s="3"/>
      <c r="C342" s="3"/>
      <c r="D342" s="3"/>
      <c r="E342" s="3"/>
      <c r="F342" s="3"/>
      <c r="G342" s="3"/>
      <c r="H342" s="3"/>
      <c r="I342" s="3"/>
      <c r="J342" s="3"/>
      <c r="K342" s="3"/>
      <c r="L342" s="3"/>
      <c r="M342" s="3"/>
      <c r="N342" s="3"/>
      <c r="O342" s="3"/>
    </row>
    <row r="343">
      <c r="B343" s="3"/>
      <c r="C343" s="3"/>
      <c r="D343" s="3"/>
      <c r="E343" s="3"/>
      <c r="F343" s="3"/>
      <c r="G343" s="3"/>
      <c r="H343" s="3"/>
      <c r="I343" s="3"/>
      <c r="J343" s="3"/>
      <c r="K343" s="3"/>
      <c r="L343" s="3"/>
      <c r="M343" s="3"/>
      <c r="N343" s="3"/>
      <c r="O343" s="3"/>
    </row>
    <row r="344">
      <c r="B344" s="3"/>
      <c r="C344" s="3"/>
      <c r="D344" s="3"/>
      <c r="E344" s="3"/>
      <c r="F344" s="3"/>
      <c r="G344" s="3"/>
      <c r="H344" s="3"/>
      <c r="I344" s="3"/>
      <c r="J344" s="3"/>
      <c r="K344" s="3"/>
      <c r="L344" s="3"/>
      <c r="M344" s="3"/>
      <c r="N344" s="3"/>
      <c r="O344" s="3"/>
    </row>
    <row r="345">
      <c r="B345" s="3"/>
      <c r="C345" s="3"/>
      <c r="D345" s="3"/>
      <c r="E345" s="3"/>
      <c r="F345" s="3"/>
      <c r="G345" s="3"/>
      <c r="H345" s="3"/>
      <c r="I345" s="3"/>
      <c r="J345" s="3"/>
      <c r="K345" s="3"/>
      <c r="L345" s="3"/>
      <c r="M345" s="3"/>
      <c r="N345" s="3"/>
      <c r="O345" s="3"/>
    </row>
    <row r="346">
      <c r="B346" s="3"/>
      <c r="C346" s="3"/>
      <c r="D346" s="3"/>
      <c r="E346" s="3"/>
      <c r="F346" s="3"/>
      <c r="G346" s="3"/>
      <c r="H346" s="3"/>
      <c r="I346" s="3"/>
      <c r="J346" s="3"/>
      <c r="K346" s="3"/>
      <c r="L346" s="3"/>
      <c r="M346" s="3"/>
      <c r="N346" s="3"/>
      <c r="O346" s="3"/>
    </row>
    <row r="347">
      <c r="B347" s="3"/>
      <c r="C347" s="3"/>
      <c r="D347" s="3"/>
      <c r="E347" s="3"/>
      <c r="F347" s="3"/>
      <c r="G347" s="3"/>
      <c r="H347" s="3"/>
      <c r="I347" s="3"/>
      <c r="J347" s="3"/>
      <c r="K347" s="3"/>
      <c r="L347" s="3"/>
      <c r="M347" s="3"/>
      <c r="N347" s="3"/>
      <c r="O347" s="3"/>
    </row>
    <row r="348">
      <c r="B348" s="3"/>
      <c r="C348" s="3"/>
      <c r="D348" s="3"/>
      <c r="E348" s="3"/>
      <c r="F348" s="3"/>
      <c r="G348" s="3"/>
      <c r="H348" s="3"/>
      <c r="I348" s="3"/>
      <c r="J348" s="3"/>
      <c r="K348" s="3"/>
      <c r="L348" s="3"/>
      <c r="M348" s="3"/>
      <c r="N348" s="3"/>
      <c r="O348" s="3"/>
    </row>
    <row r="349">
      <c r="B349" s="3"/>
      <c r="C349" s="3"/>
      <c r="D349" s="3"/>
      <c r="E349" s="3"/>
      <c r="F349" s="3"/>
      <c r="G349" s="3"/>
      <c r="H349" s="3"/>
      <c r="I349" s="3"/>
      <c r="J349" s="3"/>
      <c r="K349" s="3"/>
      <c r="L349" s="3"/>
      <c r="M349" s="3"/>
      <c r="N349" s="3"/>
      <c r="O349" s="3"/>
    </row>
    <row r="350">
      <c r="B350" s="3"/>
      <c r="C350" s="3"/>
      <c r="D350" s="3"/>
      <c r="E350" s="3"/>
      <c r="F350" s="3"/>
      <c r="G350" s="3"/>
      <c r="H350" s="3"/>
      <c r="I350" s="3"/>
      <c r="J350" s="3"/>
      <c r="K350" s="3"/>
      <c r="L350" s="3"/>
      <c r="M350" s="3"/>
      <c r="N350" s="3"/>
      <c r="O350" s="3"/>
    </row>
    <row r="351">
      <c r="B351" s="3"/>
      <c r="C351" s="3"/>
      <c r="D351" s="3"/>
      <c r="E351" s="3"/>
      <c r="F351" s="3"/>
      <c r="G351" s="3"/>
      <c r="H351" s="3"/>
      <c r="I351" s="3"/>
      <c r="J351" s="3"/>
      <c r="K351" s="3"/>
      <c r="L351" s="3"/>
      <c r="M351" s="3"/>
      <c r="N351" s="3"/>
      <c r="O351" s="3"/>
    </row>
    <row r="352">
      <c r="B352" s="3"/>
      <c r="C352" s="3"/>
      <c r="D352" s="3"/>
      <c r="E352" s="3"/>
      <c r="F352" s="3"/>
      <c r="G352" s="3"/>
      <c r="H352" s="3"/>
      <c r="I352" s="3"/>
      <c r="J352" s="3"/>
      <c r="K352" s="3"/>
      <c r="L352" s="3"/>
      <c r="M352" s="3"/>
      <c r="N352" s="3"/>
      <c r="O352" s="3"/>
    </row>
    <row r="353">
      <c r="B353" s="3"/>
      <c r="C353" s="3"/>
      <c r="D353" s="3"/>
      <c r="E353" s="3"/>
      <c r="F353" s="3"/>
      <c r="G353" s="3"/>
      <c r="H353" s="3"/>
      <c r="I353" s="3"/>
      <c r="J353" s="3"/>
      <c r="K353" s="3"/>
      <c r="L353" s="3"/>
      <c r="M353" s="3"/>
      <c r="N353" s="3"/>
      <c r="O353" s="3"/>
    </row>
    <row r="354">
      <c r="B354" s="3"/>
      <c r="C354" s="3"/>
      <c r="D354" s="3"/>
      <c r="E354" s="3"/>
      <c r="F354" s="3"/>
      <c r="G354" s="3"/>
      <c r="H354" s="3"/>
      <c r="I354" s="3"/>
      <c r="J354" s="3"/>
      <c r="K354" s="3"/>
      <c r="L354" s="3"/>
      <c r="M354" s="3"/>
      <c r="N354" s="3"/>
      <c r="O354" s="3"/>
    </row>
    <row r="355">
      <c r="B355" s="3"/>
      <c r="C355" s="3"/>
      <c r="D355" s="3"/>
      <c r="E355" s="3"/>
      <c r="F355" s="3"/>
      <c r="G355" s="3"/>
      <c r="H355" s="3"/>
      <c r="I355" s="3"/>
      <c r="J355" s="3"/>
      <c r="K355" s="3"/>
      <c r="L355" s="3"/>
      <c r="M355" s="3"/>
      <c r="N355" s="3"/>
      <c r="O355" s="3"/>
    </row>
    <row r="356">
      <c r="B356" s="3"/>
      <c r="C356" s="3"/>
      <c r="D356" s="3"/>
      <c r="E356" s="3"/>
      <c r="F356" s="3"/>
      <c r="G356" s="3"/>
      <c r="H356" s="3"/>
      <c r="I356" s="3"/>
      <c r="J356" s="3"/>
      <c r="K356" s="3"/>
      <c r="L356" s="3"/>
      <c r="M356" s="3"/>
      <c r="N356" s="3"/>
      <c r="O356" s="3"/>
    </row>
    <row r="357">
      <c r="B357" s="3"/>
      <c r="C357" s="3"/>
      <c r="D357" s="3"/>
      <c r="E357" s="3"/>
      <c r="F357" s="3"/>
      <c r="G357" s="3"/>
      <c r="H357" s="3"/>
      <c r="I357" s="3"/>
      <c r="J357" s="3"/>
      <c r="K357" s="3"/>
      <c r="L357" s="3"/>
      <c r="M357" s="3"/>
      <c r="N357" s="3"/>
      <c r="O357" s="3"/>
    </row>
    <row r="358">
      <c r="B358" s="3"/>
      <c r="C358" s="3"/>
      <c r="D358" s="3"/>
      <c r="E358" s="3"/>
      <c r="F358" s="3"/>
      <c r="G358" s="3"/>
      <c r="H358" s="3"/>
      <c r="I358" s="3"/>
      <c r="J358" s="3"/>
      <c r="K358" s="3"/>
      <c r="L358" s="3"/>
      <c r="M358" s="3"/>
      <c r="N358" s="3"/>
      <c r="O358" s="3"/>
    </row>
    <row r="359">
      <c r="B359" s="3"/>
      <c r="C359" s="3"/>
      <c r="D359" s="3"/>
      <c r="E359" s="3"/>
      <c r="F359" s="3"/>
      <c r="G359" s="3"/>
      <c r="H359" s="3"/>
      <c r="I359" s="3"/>
      <c r="J359" s="3"/>
      <c r="K359" s="3"/>
      <c r="L359" s="3"/>
      <c r="M359" s="3"/>
      <c r="N359" s="3"/>
      <c r="O359" s="3"/>
    </row>
    <row r="360">
      <c r="B360" s="3"/>
      <c r="C360" s="3"/>
      <c r="D360" s="3"/>
      <c r="E360" s="3"/>
      <c r="F360" s="3"/>
      <c r="G360" s="3"/>
      <c r="H360" s="3"/>
      <c r="I360" s="3"/>
      <c r="J360" s="3"/>
      <c r="K360" s="3"/>
      <c r="L360" s="3"/>
      <c r="M360" s="3"/>
      <c r="N360" s="3"/>
      <c r="O360" s="3"/>
    </row>
    <row r="361">
      <c r="B361" s="3"/>
      <c r="C361" s="3"/>
      <c r="D361" s="3"/>
      <c r="E361" s="3"/>
      <c r="F361" s="3"/>
      <c r="G361" s="3"/>
      <c r="H361" s="3"/>
      <c r="I361" s="3"/>
      <c r="J361" s="3"/>
      <c r="K361" s="3"/>
      <c r="L361" s="3"/>
      <c r="M361" s="3"/>
      <c r="N361" s="3"/>
      <c r="O361" s="3"/>
    </row>
    <row r="362">
      <c r="B362" s="3"/>
      <c r="C362" s="3"/>
      <c r="D362" s="3"/>
      <c r="E362" s="3"/>
      <c r="F362" s="3"/>
      <c r="G362" s="3"/>
      <c r="H362" s="3"/>
      <c r="I362" s="3"/>
      <c r="J362" s="3"/>
      <c r="K362" s="3"/>
      <c r="L362" s="3"/>
      <c r="M362" s="3"/>
      <c r="N362" s="3"/>
      <c r="O362" s="3"/>
    </row>
    <row r="363">
      <c r="B363" s="3"/>
      <c r="C363" s="3"/>
      <c r="D363" s="3"/>
      <c r="E363" s="3"/>
      <c r="F363" s="3"/>
      <c r="G363" s="3"/>
      <c r="H363" s="3"/>
      <c r="I363" s="3"/>
      <c r="J363" s="3"/>
      <c r="K363" s="3"/>
      <c r="L363" s="3"/>
      <c r="M363" s="3"/>
      <c r="N363" s="3"/>
      <c r="O363" s="3"/>
    </row>
    <row r="364">
      <c r="B364" s="3"/>
      <c r="C364" s="3"/>
      <c r="D364" s="3"/>
      <c r="E364" s="3"/>
      <c r="F364" s="3"/>
      <c r="G364" s="3"/>
      <c r="H364" s="3"/>
      <c r="I364" s="3"/>
      <c r="J364" s="3"/>
      <c r="K364" s="3"/>
      <c r="L364" s="3"/>
      <c r="M364" s="3"/>
      <c r="N364" s="3"/>
      <c r="O364" s="3"/>
    </row>
    <row r="365">
      <c r="B365" s="3"/>
      <c r="C365" s="3"/>
      <c r="D365" s="3"/>
      <c r="E365" s="3"/>
      <c r="F365" s="3"/>
      <c r="G365" s="3"/>
      <c r="H365" s="3"/>
      <c r="I365" s="3"/>
      <c r="J365" s="3"/>
      <c r="K365" s="3"/>
      <c r="L365" s="3"/>
      <c r="M365" s="3"/>
      <c r="N365" s="3"/>
      <c r="O365" s="3"/>
    </row>
    <row r="366">
      <c r="B366" s="3"/>
      <c r="C366" s="3"/>
      <c r="D366" s="3"/>
      <c r="E366" s="3"/>
      <c r="F366" s="3"/>
      <c r="G366" s="3"/>
      <c r="H366" s="3"/>
      <c r="I366" s="3"/>
      <c r="J366" s="3"/>
      <c r="K366" s="3"/>
      <c r="L366" s="3"/>
      <c r="M366" s="3"/>
      <c r="N366" s="3"/>
      <c r="O366" s="3"/>
    </row>
    <row r="367">
      <c r="B367" s="3"/>
      <c r="C367" s="3"/>
      <c r="D367" s="3"/>
      <c r="E367" s="3"/>
      <c r="F367" s="3"/>
      <c r="G367" s="3"/>
      <c r="H367" s="3"/>
      <c r="I367" s="3"/>
      <c r="J367" s="3"/>
      <c r="K367" s="3"/>
      <c r="L367" s="3"/>
      <c r="M367" s="3"/>
      <c r="N367" s="3"/>
      <c r="O367" s="3"/>
    </row>
    <row r="368">
      <c r="B368" s="3"/>
      <c r="C368" s="3"/>
      <c r="D368" s="3"/>
      <c r="E368" s="3"/>
      <c r="F368" s="3"/>
      <c r="G368" s="3"/>
      <c r="H368" s="3"/>
      <c r="I368" s="3"/>
      <c r="J368" s="3"/>
      <c r="K368" s="3"/>
      <c r="L368" s="3"/>
      <c r="M368" s="3"/>
      <c r="N368" s="3"/>
      <c r="O368" s="3"/>
    </row>
    <row r="369">
      <c r="B369" s="3"/>
      <c r="C369" s="3"/>
      <c r="D369" s="3"/>
      <c r="E369" s="3"/>
      <c r="F369" s="3"/>
      <c r="G369" s="3"/>
      <c r="H369" s="3"/>
      <c r="I369" s="3"/>
      <c r="J369" s="3"/>
      <c r="K369" s="3"/>
      <c r="L369" s="3"/>
      <c r="M369" s="3"/>
      <c r="N369" s="3"/>
      <c r="O369" s="3"/>
    </row>
    <row r="370">
      <c r="B370" s="3"/>
      <c r="C370" s="3"/>
      <c r="D370" s="3"/>
      <c r="E370" s="3"/>
      <c r="F370" s="3"/>
      <c r="G370" s="3"/>
      <c r="H370" s="3"/>
      <c r="I370" s="3"/>
      <c r="J370" s="3"/>
      <c r="K370" s="3"/>
      <c r="L370" s="3"/>
      <c r="M370" s="3"/>
      <c r="N370" s="3"/>
      <c r="O370" s="3"/>
    </row>
    <row r="371">
      <c r="B371" s="3"/>
      <c r="C371" s="3"/>
      <c r="D371" s="3"/>
      <c r="E371" s="3"/>
      <c r="F371" s="3"/>
      <c r="G371" s="3"/>
      <c r="H371" s="3"/>
      <c r="I371" s="3"/>
      <c r="J371" s="3"/>
      <c r="K371" s="3"/>
      <c r="L371" s="3"/>
      <c r="M371" s="3"/>
      <c r="N371" s="3"/>
      <c r="O371" s="3"/>
    </row>
    <row r="372">
      <c r="B372" s="3"/>
      <c r="C372" s="3"/>
      <c r="D372" s="3"/>
      <c r="E372" s="3"/>
      <c r="F372" s="3"/>
      <c r="G372" s="3"/>
      <c r="H372" s="3"/>
      <c r="I372" s="3"/>
      <c r="J372" s="3"/>
      <c r="K372" s="3"/>
      <c r="L372" s="3"/>
      <c r="M372" s="3"/>
      <c r="N372" s="3"/>
      <c r="O372" s="3"/>
    </row>
    <row r="373">
      <c r="B373" s="3"/>
      <c r="C373" s="3"/>
      <c r="D373" s="3"/>
      <c r="E373" s="3"/>
      <c r="F373" s="3"/>
      <c r="G373" s="3"/>
      <c r="H373" s="3"/>
      <c r="I373" s="3"/>
      <c r="J373" s="3"/>
      <c r="K373" s="3"/>
      <c r="L373" s="3"/>
      <c r="M373" s="3"/>
      <c r="N373" s="3"/>
      <c r="O373" s="3"/>
    </row>
    <row r="374">
      <c r="B374" s="3"/>
      <c r="C374" s="3"/>
      <c r="D374" s="3"/>
      <c r="E374" s="3"/>
      <c r="F374" s="3"/>
      <c r="G374" s="3"/>
      <c r="H374" s="3"/>
      <c r="I374" s="3"/>
      <c r="J374" s="3"/>
      <c r="K374" s="3"/>
      <c r="L374" s="3"/>
      <c r="M374" s="3"/>
      <c r="N374" s="3"/>
      <c r="O374" s="3"/>
    </row>
    <row r="375">
      <c r="B375" s="3"/>
      <c r="C375" s="3"/>
      <c r="D375" s="3"/>
      <c r="E375" s="3"/>
      <c r="F375" s="3"/>
      <c r="G375" s="3"/>
      <c r="H375" s="3"/>
      <c r="I375" s="3"/>
      <c r="J375" s="3"/>
      <c r="K375" s="3"/>
      <c r="L375" s="3"/>
      <c r="M375" s="3"/>
      <c r="N375" s="3"/>
      <c r="O375" s="3"/>
    </row>
    <row r="376">
      <c r="B376" s="3"/>
      <c r="C376" s="3"/>
      <c r="D376" s="3"/>
      <c r="E376" s="3"/>
      <c r="F376" s="3"/>
      <c r="G376" s="3"/>
      <c r="H376" s="3"/>
      <c r="I376" s="3"/>
      <c r="J376" s="3"/>
      <c r="K376" s="3"/>
      <c r="L376" s="3"/>
      <c r="M376" s="3"/>
      <c r="N376" s="3"/>
      <c r="O376" s="3"/>
    </row>
    <row r="377">
      <c r="B377" s="3"/>
      <c r="C377" s="3"/>
      <c r="D377" s="3"/>
      <c r="E377" s="3"/>
      <c r="F377" s="3"/>
      <c r="G377" s="3"/>
      <c r="H377" s="3"/>
      <c r="I377" s="3"/>
      <c r="J377" s="3"/>
      <c r="K377" s="3"/>
      <c r="L377" s="3"/>
      <c r="M377" s="3"/>
      <c r="N377" s="3"/>
      <c r="O377" s="3"/>
    </row>
    <row r="378">
      <c r="B378" s="3"/>
      <c r="C378" s="3"/>
      <c r="D378" s="3"/>
      <c r="E378" s="3"/>
      <c r="F378" s="3"/>
      <c r="G378" s="3"/>
      <c r="H378" s="3"/>
      <c r="I378" s="3"/>
      <c r="J378" s="3"/>
      <c r="K378" s="3"/>
      <c r="L378" s="3"/>
      <c r="M378" s="3"/>
      <c r="N378" s="3"/>
      <c r="O378" s="3"/>
    </row>
    <row r="379">
      <c r="B379" s="3"/>
      <c r="C379" s="3"/>
      <c r="D379" s="3"/>
      <c r="E379" s="3"/>
      <c r="F379" s="3"/>
      <c r="G379" s="3"/>
      <c r="H379" s="3"/>
      <c r="I379" s="3"/>
      <c r="J379" s="3"/>
      <c r="K379" s="3"/>
      <c r="L379" s="3"/>
      <c r="M379" s="3"/>
      <c r="N379" s="3"/>
      <c r="O379" s="3"/>
    </row>
    <row r="380">
      <c r="B380" s="3"/>
      <c r="C380" s="3"/>
      <c r="D380" s="3"/>
      <c r="E380" s="3"/>
      <c r="F380" s="3"/>
      <c r="G380" s="3"/>
      <c r="H380" s="3"/>
      <c r="I380" s="3"/>
      <c r="J380" s="3"/>
      <c r="K380" s="3"/>
      <c r="L380" s="3"/>
      <c r="M380" s="3"/>
      <c r="N380" s="3"/>
      <c r="O380" s="3"/>
    </row>
    <row r="381">
      <c r="B381" s="3"/>
      <c r="C381" s="3"/>
      <c r="D381" s="3"/>
      <c r="E381" s="3"/>
      <c r="F381" s="3"/>
      <c r="G381" s="3"/>
      <c r="H381" s="3"/>
      <c r="I381" s="3"/>
      <c r="J381" s="3"/>
      <c r="K381" s="3"/>
      <c r="L381" s="3"/>
      <c r="M381" s="3"/>
      <c r="N381" s="3"/>
      <c r="O381" s="3"/>
    </row>
    <row r="382">
      <c r="B382" s="3"/>
      <c r="C382" s="3"/>
      <c r="D382" s="3"/>
      <c r="E382" s="3"/>
      <c r="F382" s="3"/>
      <c r="G382" s="3"/>
      <c r="H382" s="3"/>
      <c r="I382" s="3"/>
      <c r="J382" s="3"/>
      <c r="K382" s="3"/>
      <c r="L382" s="3"/>
      <c r="M382" s="3"/>
      <c r="N382" s="3"/>
      <c r="O382" s="3"/>
    </row>
    <row r="383">
      <c r="B383" s="3"/>
      <c r="C383" s="3"/>
      <c r="D383" s="3"/>
      <c r="E383" s="3"/>
      <c r="F383" s="3"/>
      <c r="G383" s="3"/>
      <c r="H383" s="3"/>
      <c r="I383" s="3"/>
      <c r="J383" s="3"/>
      <c r="K383" s="3"/>
      <c r="L383" s="3"/>
      <c r="M383" s="3"/>
      <c r="N383" s="3"/>
      <c r="O383" s="3"/>
    </row>
    <row r="384">
      <c r="B384" s="3"/>
      <c r="C384" s="3"/>
      <c r="D384" s="3"/>
      <c r="E384" s="3"/>
      <c r="F384" s="3"/>
      <c r="G384" s="3"/>
      <c r="H384" s="3"/>
      <c r="I384" s="3"/>
      <c r="J384" s="3"/>
      <c r="K384" s="3"/>
      <c r="L384" s="3"/>
      <c r="M384" s="3"/>
      <c r="N384" s="3"/>
      <c r="O384" s="3"/>
    </row>
    <row r="385">
      <c r="B385" s="3"/>
      <c r="C385" s="3"/>
      <c r="D385" s="3"/>
      <c r="E385" s="3"/>
      <c r="F385" s="3"/>
      <c r="G385" s="3"/>
      <c r="H385" s="3"/>
      <c r="I385" s="3"/>
      <c r="J385" s="3"/>
      <c r="K385" s="3"/>
      <c r="L385" s="3"/>
      <c r="M385" s="3"/>
      <c r="N385" s="3"/>
      <c r="O385" s="3"/>
    </row>
    <row r="386">
      <c r="B386" s="3"/>
      <c r="C386" s="3"/>
      <c r="D386" s="3"/>
      <c r="E386" s="3"/>
      <c r="F386" s="3"/>
      <c r="G386" s="3"/>
      <c r="H386" s="3"/>
      <c r="I386" s="3"/>
      <c r="J386" s="3"/>
      <c r="K386" s="3"/>
      <c r="L386" s="3"/>
      <c r="M386" s="3"/>
      <c r="N386" s="3"/>
      <c r="O386" s="3"/>
    </row>
    <row r="387">
      <c r="B387" s="3"/>
      <c r="C387" s="3"/>
      <c r="D387" s="3"/>
      <c r="E387" s="3"/>
      <c r="F387" s="3"/>
      <c r="G387" s="3"/>
      <c r="H387" s="3"/>
      <c r="I387" s="3"/>
      <c r="J387" s="3"/>
      <c r="K387" s="3"/>
      <c r="L387" s="3"/>
      <c r="M387" s="3"/>
      <c r="N387" s="3"/>
      <c r="O387" s="3"/>
    </row>
    <row r="388">
      <c r="B388" s="3"/>
      <c r="C388" s="3"/>
      <c r="D388" s="3"/>
      <c r="E388" s="3"/>
      <c r="F388" s="3"/>
      <c r="G388" s="3"/>
      <c r="H388" s="3"/>
      <c r="I388" s="3"/>
      <c r="J388" s="3"/>
      <c r="K388" s="3"/>
      <c r="L388" s="3"/>
      <c r="M388" s="3"/>
      <c r="N388" s="3"/>
      <c r="O388" s="3"/>
    </row>
    <row r="389">
      <c r="B389" s="3"/>
      <c r="C389" s="3"/>
      <c r="D389" s="3"/>
      <c r="E389" s="3"/>
      <c r="F389" s="3"/>
      <c r="G389" s="3"/>
      <c r="H389" s="3"/>
      <c r="I389" s="3"/>
      <c r="J389" s="3"/>
      <c r="K389" s="3"/>
      <c r="L389" s="3"/>
      <c r="M389" s="3"/>
      <c r="N389" s="3"/>
      <c r="O389" s="3"/>
    </row>
    <row r="390">
      <c r="B390" s="3"/>
      <c r="C390" s="3"/>
      <c r="D390" s="3"/>
      <c r="E390" s="3"/>
      <c r="F390" s="3"/>
      <c r="G390" s="3"/>
      <c r="H390" s="3"/>
      <c r="I390" s="3"/>
      <c r="J390" s="3"/>
      <c r="K390" s="3"/>
      <c r="L390" s="3"/>
      <c r="M390" s="3"/>
      <c r="N390" s="3"/>
      <c r="O390" s="3"/>
    </row>
    <row r="391">
      <c r="B391" s="3"/>
      <c r="C391" s="3"/>
      <c r="D391" s="3"/>
      <c r="E391" s="3"/>
      <c r="F391" s="3"/>
      <c r="G391" s="3"/>
      <c r="H391" s="3"/>
      <c r="I391" s="3"/>
      <c r="J391" s="3"/>
      <c r="K391" s="3"/>
      <c r="L391" s="3"/>
      <c r="M391" s="3"/>
      <c r="N391" s="3"/>
      <c r="O391" s="3"/>
    </row>
    <row r="392">
      <c r="B392" s="3"/>
      <c r="C392" s="3"/>
      <c r="D392" s="3"/>
      <c r="E392" s="3"/>
      <c r="F392" s="3"/>
      <c r="G392" s="3"/>
      <c r="H392" s="3"/>
      <c r="I392" s="3"/>
      <c r="J392" s="3"/>
      <c r="K392" s="3"/>
      <c r="L392" s="3"/>
      <c r="M392" s="3"/>
      <c r="N392" s="3"/>
      <c r="O392" s="3"/>
    </row>
    <row r="393">
      <c r="B393" s="3"/>
      <c r="C393" s="3"/>
      <c r="D393" s="3"/>
      <c r="E393" s="3"/>
      <c r="F393" s="3"/>
      <c r="G393" s="3"/>
      <c r="H393" s="3"/>
      <c r="I393" s="3"/>
      <c r="J393" s="3"/>
      <c r="K393" s="3"/>
      <c r="L393" s="3"/>
      <c r="M393" s="3"/>
      <c r="N393" s="3"/>
      <c r="O393" s="3"/>
    </row>
    <row r="394">
      <c r="B394" s="3"/>
      <c r="C394" s="3"/>
      <c r="D394" s="3"/>
      <c r="E394" s="3"/>
      <c r="F394" s="3"/>
      <c r="G394" s="3"/>
      <c r="H394" s="3"/>
      <c r="I394" s="3"/>
      <c r="J394" s="3"/>
      <c r="K394" s="3"/>
      <c r="L394" s="3"/>
      <c r="M394" s="3"/>
      <c r="N394" s="3"/>
      <c r="O394" s="3"/>
    </row>
    <row r="395">
      <c r="B395" s="3"/>
      <c r="C395" s="3"/>
      <c r="D395" s="3"/>
      <c r="E395" s="3"/>
      <c r="F395" s="3"/>
      <c r="G395" s="3"/>
      <c r="H395" s="3"/>
      <c r="I395" s="3"/>
      <c r="J395" s="3"/>
      <c r="K395" s="3"/>
      <c r="L395" s="3"/>
      <c r="M395" s="3"/>
      <c r="N395" s="3"/>
      <c r="O395" s="3"/>
    </row>
    <row r="396">
      <c r="B396" s="3"/>
      <c r="C396" s="3"/>
      <c r="D396" s="3"/>
      <c r="E396" s="3"/>
      <c r="F396" s="3"/>
      <c r="G396" s="3"/>
      <c r="H396" s="3"/>
      <c r="I396" s="3"/>
      <c r="J396" s="3"/>
      <c r="K396" s="3"/>
      <c r="L396" s="3"/>
      <c r="M396" s="3"/>
      <c r="N396" s="3"/>
      <c r="O396" s="3"/>
    </row>
    <row r="397">
      <c r="B397" s="3"/>
      <c r="C397" s="3"/>
      <c r="D397" s="3"/>
      <c r="E397" s="3"/>
      <c r="F397" s="3"/>
      <c r="G397" s="3"/>
      <c r="H397" s="3"/>
      <c r="I397" s="3"/>
      <c r="J397" s="3"/>
      <c r="K397" s="3"/>
      <c r="L397" s="3"/>
      <c r="M397" s="3"/>
      <c r="N397" s="3"/>
      <c r="O397" s="3"/>
    </row>
    <row r="398">
      <c r="B398" s="3"/>
      <c r="C398" s="3"/>
      <c r="D398" s="3"/>
      <c r="E398" s="3"/>
      <c r="F398" s="3"/>
      <c r="G398" s="3"/>
      <c r="H398" s="3"/>
      <c r="I398" s="3"/>
      <c r="J398" s="3"/>
      <c r="K398" s="3"/>
      <c r="L398" s="3"/>
      <c r="M398" s="3"/>
      <c r="N398" s="3"/>
      <c r="O398" s="3"/>
    </row>
    <row r="399">
      <c r="B399" s="3"/>
      <c r="C399" s="3"/>
      <c r="D399" s="3"/>
      <c r="E399" s="3"/>
      <c r="F399" s="3"/>
      <c r="G399" s="3"/>
      <c r="H399" s="3"/>
      <c r="I399" s="3"/>
      <c r="J399" s="3"/>
      <c r="K399" s="3"/>
      <c r="L399" s="3"/>
      <c r="M399" s="3"/>
      <c r="N399" s="3"/>
      <c r="O399" s="3"/>
    </row>
    <row r="400">
      <c r="B400" s="3"/>
      <c r="C400" s="3"/>
      <c r="D400" s="3"/>
      <c r="E400" s="3"/>
      <c r="F400" s="3"/>
      <c r="G400" s="3"/>
      <c r="H400" s="3"/>
      <c r="I400" s="3"/>
      <c r="J400" s="3"/>
      <c r="K400" s="3"/>
      <c r="L400" s="3"/>
      <c r="M400" s="3"/>
      <c r="N400" s="3"/>
      <c r="O400" s="3"/>
    </row>
    <row r="401">
      <c r="B401" s="3"/>
      <c r="C401" s="3"/>
      <c r="D401" s="3"/>
      <c r="E401" s="3"/>
      <c r="F401" s="3"/>
      <c r="G401" s="3"/>
      <c r="H401" s="3"/>
      <c r="I401" s="3"/>
      <c r="J401" s="3"/>
      <c r="K401" s="3"/>
      <c r="L401" s="3"/>
      <c r="M401" s="3"/>
      <c r="N401" s="3"/>
      <c r="O401" s="3"/>
    </row>
    <row r="402">
      <c r="B402" s="3"/>
      <c r="C402" s="3"/>
      <c r="D402" s="3"/>
      <c r="E402" s="3"/>
      <c r="F402" s="3"/>
      <c r="G402" s="3"/>
      <c r="H402" s="3"/>
      <c r="I402" s="3"/>
      <c r="J402" s="3"/>
      <c r="K402" s="3"/>
      <c r="L402" s="3"/>
      <c r="M402" s="3"/>
      <c r="N402" s="3"/>
      <c r="O402" s="3"/>
    </row>
    <row r="403">
      <c r="B403" s="3"/>
      <c r="C403" s="3"/>
      <c r="D403" s="3"/>
      <c r="E403" s="3"/>
      <c r="F403" s="3"/>
      <c r="G403" s="3"/>
      <c r="H403" s="3"/>
      <c r="I403" s="3"/>
      <c r="J403" s="3"/>
      <c r="K403" s="3"/>
      <c r="L403" s="3"/>
      <c r="M403" s="3"/>
      <c r="N403" s="3"/>
      <c r="O403" s="3"/>
    </row>
    <row r="404">
      <c r="B404" s="3"/>
      <c r="C404" s="3"/>
      <c r="D404" s="3"/>
      <c r="E404" s="3"/>
      <c r="F404" s="3"/>
      <c r="G404" s="3"/>
      <c r="H404" s="3"/>
      <c r="I404" s="3"/>
      <c r="J404" s="3"/>
      <c r="K404" s="3"/>
      <c r="L404" s="3"/>
      <c r="M404" s="3"/>
      <c r="N404" s="3"/>
      <c r="O404" s="3"/>
    </row>
    <row r="405">
      <c r="B405" s="3"/>
      <c r="C405" s="3"/>
      <c r="D405" s="3"/>
      <c r="E405" s="3"/>
      <c r="F405" s="3"/>
      <c r="G405" s="3"/>
      <c r="H405" s="3"/>
      <c r="I405" s="3"/>
      <c r="J405" s="3"/>
      <c r="K405" s="3"/>
      <c r="L405" s="3"/>
      <c r="M405" s="3"/>
      <c r="N405" s="3"/>
      <c r="O405" s="3"/>
    </row>
    <row r="406">
      <c r="B406" s="3"/>
      <c r="C406" s="3"/>
      <c r="D406" s="3"/>
      <c r="E406" s="3"/>
      <c r="F406" s="3"/>
      <c r="G406" s="3"/>
      <c r="H406" s="3"/>
      <c r="I406" s="3"/>
      <c r="J406" s="3"/>
      <c r="K406" s="3"/>
      <c r="L406" s="3"/>
      <c r="M406" s="3"/>
      <c r="N406" s="3"/>
      <c r="O406" s="3"/>
    </row>
    <row r="407">
      <c r="B407" s="3"/>
      <c r="C407" s="3"/>
      <c r="D407" s="3"/>
      <c r="E407" s="3"/>
      <c r="F407" s="3"/>
      <c r="G407" s="3"/>
      <c r="H407" s="3"/>
      <c r="I407" s="3"/>
      <c r="J407" s="3"/>
      <c r="K407" s="3"/>
      <c r="L407" s="3"/>
      <c r="M407" s="3"/>
      <c r="N407" s="3"/>
      <c r="O407" s="3"/>
    </row>
    <row r="408">
      <c r="B408" s="3"/>
      <c r="C408" s="3"/>
      <c r="D408" s="3"/>
      <c r="E408" s="3"/>
      <c r="F408" s="3"/>
      <c r="G408" s="3"/>
      <c r="H408" s="3"/>
      <c r="I408" s="3"/>
      <c r="J408" s="3"/>
      <c r="K408" s="3"/>
      <c r="L408" s="3"/>
      <c r="M408" s="3"/>
      <c r="N408" s="3"/>
      <c r="O408" s="3"/>
    </row>
    <row r="409">
      <c r="B409" s="3"/>
      <c r="C409" s="3"/>
      <c r="D409" s="3"/>
      <c r="E409" s="3"/>
      <c r="F409" s="3"/>
      <c r="G409" s="3"/>
      <c r="H409" s="3"/>
      <c r="I409" s="3"/>
      <c r="J409" s="3"/>
      <c r="K409" s="3"/>
      <c r="L409" s="3"/>
      <c r="M409" s="3"/>
      <c r="N409" s="3"/>
      <c r="O409" s="3"/>
    </row>
    <row r="410">
      <c r="B410" s="3"/>
      <c r="C410" s="3"/>
      <c r="D410" s="3"/>
      <c r="E410" s="3"/>
      <c r="F410" s="3"/>
      <c r="G410" s="3"/>
      <c r="H410" s="3"/>
      <c r="I410" s="3"/>
      <c r="J410" s="3"/>
      <c r="K410" s="3"/>
      <c r="L410" s="3"/>
      <c r="M410" s="3"/>
      <c r="N410" s="3"/>
      <c r="O410" s="3"/>
    </row>
    <row r="411">
      <c r="B411" s="3"/>
      <c r="C411" s="3"/>
      <c r="D411" s="3"/>
      <c r="E411" s="3"/>
      <c r="F411" s="3"/>
      <c r="G411" s="3"/>
      <c r="H411" s="3"/>
      <c r="I411" s="3"/>
      <c r="J411" s="3"/>
      <c r="K411" s="3"/>
      <c r="L411" s="3"/>
      <c r="M411" s="3"/>
      <c r="N411" s="3"/>
      <c r="O411" s="3"/>
    </row>
    <row r="412">
      <c r="B412" s="3"/>
      <c r="C412" s="3"/>
      <c r="D412" s="3"/>
      <c r="E412" s="3"/>
      <c r="F412" s="3"/>
      <c r="G412" s="3"/>
      <c r="H412" s="3"/>
      <c r="I412" s="3"/>
      <c r="J412" s="3"/>
      <c r="K412" s="3"/>
      <c r="L412" s="3"/>
      <c r="M412" s="3"/>
      <c r="N412" s="3"/>
      <c r="O412" s="3"/>
    </row>
    <row r="413">
      <c r="B413" s="3"/>
      <c r="C413" s="3"/>
      <c r="D413" s="3"/>
      <c r="E413" s="3"/>
      <c r="F413" s="3"/>
      <c r="G413" s="3"/>
      <c r="H413" s="3"/>
      <c r="I413" s="3"/>
      <c r="J413" s="3"/>
      <c r="K413" s="3"/>
      <c r="L413" s="3"/>
      <c r="M413" s="3"/>
      <c r="N413" s="3"/>
      <c r="O413" s="3"/>
    </row>
    <row r="414">
      <c r="B414" s="3"/>
      <c r="C414" s="3"/>
      <c r="D414" s="3"/>
      <c r="E414" s="3"/>
      <c r="F414" s="3"/>
      <c r="G414" s="3"/>
      <c r="H414" s="3"/>
      <c r="I414" s="3"/>
      <c r="J414" s="3"/>
      <c r="K414" s="3"/>
      <c r="L414" s="3"/>
      <c r="M414" s="3"/>
      <c r="N414" s="3"/>
      <c r="O414" s="3"/>
    </row>
    <row r="415">
      <c r="B415" s="3"/>
      <c r="C415" s="3"/>
      <c r="D415" s="3"/>
      <c r="E415" s="3"/>
      <c r="F415" s="3"/>
      <c r="G415" s="3"/>
      <c r="H415" s="3"/>
      <c r="I415" s="3"/>
      <c r="J415" s="3"/>
      <c r="K415" s="3"/>
      <c r="L415" s="3"/>
      <c r="M415" s="3"/>
      <c r="N415" s="3"/>
      <c r="O415" s="3"/>
    </row>
    <row r="416">
      <c r="B416" s="3"/>
      <c r="C416" s="3"/>
      <c r="D416" s="3"/>
      <c r="E416" s="3"/>
      <c r="F416" s="3"/>
      <c r="G416" s="3"/>
      <c r="H416" s="3"/>
      <c r="I416" s="3"/>
      <c r="J416" s="3"/>
      <c r="K416" s="3"/>
      <c r="L416" s="3"/>
      <c r="M416" s="3"/>
      <c r="N416" s="3"/>
      <c r="O416" s="3"/>
    </row>
    <row r="417">
      <c r="B417" s="3"/>
      <c r="C417" s="3"/>
      <c r="D417" s="3"/>
      <c r="E417" s="3"/>
      <c r="F417" s="3"/>
      <c r="G417" s="3"/>
      <c r="H417" s="3"/>
      <c r="I417" s="3"/>
      <c r="J417" s="3"/>
      <c r="K417" s="3"/>
      <c r="L417" s="3"/>
      <c r="M417" s="3"/>
      <c r="N417" s="3"/>
      <c r="O417" s="3"/>
    </row>
    <row r="418">
      <c r="B418" s="3"/>
      <c r="C418" s="3"/>
      <c r="D418" s="3"/>
      <c r="E418" s="3"/>
      <c r="F418" s="3"/>
      <c r="G418" s="3"/>
      <c r="H418" s="3"/>
      <c r="I418" s="3"/>
      <c r="J418" s="3"/>
      <c r="K418" s="3"/>
      <c r="L418" s="3"/>
      <c r="M418" s="3"/>
      <c r="N418" s="3"/>
      <c r="O418" s="3"/>
    </row>
    <row r="419">
      <c r="B419" s="3"/>
      <c r="C419" s="3"/>
      <c r="D419" s="3"/>
      <c r="E419" s="3"/>
      <c r="F419" s="3"/>
      <c r="G419" s="3"/>
      <c r="H419" s="3"/>
      <c r="I419" s="3"/>
      <c r="J419" s="3"/>
      <c r="K419" s="3"/>
      <c r="L419" s="3"/>
      <c r="M419" s="3"/>
      <c r="N419" s="3"/>
      <c r="O419" s="3"/>
    </row>
    <row r="420">
      <c r="B420" s="3"/>
      <c r="C420" s="3"/>
      <c r="D420" s="3"/>
      <c r="E420" s="3"/>
      <c r="F420" s="3"/>
      <c r="G420" s="3"/>
      <c r="H420" s="3"/>
      <c r="I420" s="3"/>
      <c r="J420" s="3"/>
      <c r="K420" s="3"/>
      <c r="L420" s="3"/>
      <c r="M420" s="3"/>
      <c r="N420" s="3"/>
      <c r="O420" s="3"/>
    </row>
    <row r="421">
      <c r="B421" s="3"/>
      <c r="C421" s="3"/>
      <c r="D421" s="3"/>
      <c r="E421" s="3"/>
      <c r="F421" s="3"/>
      <c r="G421" s="3"/>
      <c r="H421" s="3"/>
      <c r="I421" s="3"/>
      <c r="J421" s="3"/>
      <c r="K421" s="3"/>
      <c r="L421" s="3"/>
      <c r="M421" s="3"/>
      <c r="N421" s="3"/>
      <c r="O421" s="3"/>
    </row>
    <row r="422">
      <c r="B422" s="3"/>
      <c r="C422" s="3"/>
      <c r="D422" s="3"/>
      <c r="E422" s="3"/>
      <c r="F422" s="3"/>
      <c r="G422" s="3"/>
      <c r="H422" s="3"/>
      <c r="I422" s="3"/>
      <c r="J422" s="3"/>
      <c r="K422" s="3"/>
      <c r="L422" s="3"/>
      <c r="M422" s="3"/>
      <c r="N422" s="3"/>
      <c r="O422" s="3"/>
    </row>
    <row r="423">
      <c r="B423" s="3"/>
      <c r="C423" s="3"/>
      <c r="D423" s="3"/>
      <c r="E423" s="3"/>
      <c r="F423" s="3"/>
      <c r="G423" s="3"/>
      <c r="H423" s="3"/>
      <c r="I423" s="3"/>
      <c r="J423" s="3"/>
      <c r="K423" s="3"/>
      <c r="L423" s="3"/>
      <c r="M423" s="3"/>
      <c r="N423" s="3"/>
      <c r="O423" s="3"/>
    </row>
    <row r="424">
      <c r="B424" s="3"/>
      <c r="C424" s="3"/>
      <c r="D424" s="3"/>
      <c r="E424" s="3"/>
      <c r="F424" s="3"/>
      <c r="G424" s="3"/>
      <c r="H424" s="3"/>
      <c r="I424" s="3"/>
      <c r="J424" s="3"/>
      <c r="K424" s="3"/>
      <c r="L424" s="3"/>
      <c r="M424" s="3"/>
      <c r="N424" s="3"/>
      <c r="O424" s="3"/>
    </row>
    <row r="425">
      <c r="B425" s="3"/>
      <c r="C425" s="3"/>
      <c r="D425" s="3"/>
      <c r="E425" s="3"/>
      <c r="F425" s="3"/>
      <c r="G425" s="3"/>
      <c r="H425" s="3"/>
      <c r="I425" s="3"/>
      <c r="J425" s="3"/>
      <c r="K425" s="3"/>
      <c r="L425" s="3"/>
      <c r="M425" s="3"/>
      <c r="N425" s="3"/>
      <c r="O425" s="3"/>
    </row>
    <row r="426">
      <c r="B426" s="3"/>
      <c r="C426" s="3"/>
      <c r="D426" s="3"/>
      <c r="E426" s="3"/>
      <c r="F426" s="3"/>
      <c r="G426" s="3"/>
      <c r="H426" s="3"/>
      <c r="I426" s="3"/>
      <c r="J426" s="3"/>
      <c r="K426" s="3"/>
      <c r="L426" s="3"/>
      <c r="M426" s="3"/>
      <c r="N426" s="3"/>
      <c r="O426" s="3"/>
    </row>
    <row r="427">
      <c r="B427" s="3"/>
      <c r="C427" s="3"/>
      <c r="D427" s="3"/>
      <c r="E427" s="3"/>
      <c r="F427" s="3"/>
      <c r="G427" s="3"/>
      <c r="H427" s="3"/>
      <c r="I427" s="3"/>
      <c r="J427" s="3"/>
      <c r="K427" s="3"/>
      <c r="L427" s="3"/>
      <c r="M427" s="3"/>
      <c r="N427" s="3"/>
      <c r="O427" s="3"/>
    </row>
    <row r="428">
      <c r="B428" s="3"/>
      <c r="C428" s="3"/>
      <c r="D428" s="3"/>
      <c r="E428" s="3"/>
      <c r="F428" s="3"/>
      <c r="G428" s="3"/>
      <c r="H428" s="3"/>
      <c r="I428" s="3"/>
      <c r="J428" s="3"/>
      <c r="K428" s="3"/>
      <c r="L428" s="3"/>
      <c r="M428" s="3"/>
      <c r="N428" s="3"/>
      <c r="O428" s="3"/>
    </row>
    <row r="429">
      <c r="B429" s="3"/>
      <c r="C429" s="3"/>
      <c r="D429" s="3"/>
      <c r="E429" s="3"/>
      <c r="F429" s="3"/>
      <c r="G429" s="3"/>
      <c r="H429" s="3"/>
      <c r="I429" s="3"/>
      <c r="J429" s="3"/>
      <c r="K429" s="3"/>
      <c r="L429" s="3"/>
      <c r="M429" s="3"/>
      <c r="N429" s="3"/>
      <c r="O429" s="3"/>
    </row>
    <row r="430">
      <c r="B430" s="3"/>
      <c r="C430" s="3"/>
      <c r="D430" s="3"/>
      <c r="E430" s="3"/>
      <c r="F430" s="3"/>
      <c r="G430" s="3"/>
      <c r="H430" s="3"/>
      <c r="I430" s="3"/>
      <c r="J430" s="3"/>
      <c r="K430" s="3"/>
      <c r="L430" s="3"/>
      <c r="M430" s="3"/>
      <c r="N430" s="3"/>
      <c r="O430" s="3"/>
    </row>
    <row r="431">
      <c r="B431" s="3"/>
      <c r="C431" s="3"/>
      <c r="D431" s="3"/>
      <c r="E431" s="3"/>
      <c r="F431" s="3"/>
      <c r="G431" s="3"/>
      <c r="H431" s="3"/>
      <c r="I431" s="3"/>
      <c r="J431" s="3"/>
      <c r="K431" s="3"/>
      <c r="L431" s="3"/>
      <c r="M431" s="3"/>
      <c r="N431" s="3"/>
      <c r="O431" s="3"/>
    </row>
    <row r="432">
      <c r="B432" s="3"/>
      <c r="C432" s="3"/>
      <c r="D432" s="3"/>
      <c r="E432" s="3"/>
      <c r="F432" s="3"/>
      <c r="G432" s="3"/>
      <c r="H432" s="3"/>
      <c r="I432" s="3"/>
      <c r="J432" s="3"/>
      <c r="K432" s="3"/>
      <c r="L432" s="3"/>
      <c r="M432" s="3"/>
      <c r="N432" s="3"/>
      <c r="O432" s="3"/>
    </row>
    <row r="433">
      <c r="B433" s="3"/>
      <c r="C433" s="3"/>
      <c r="D433" s="3"/>
      <c r="E433" s="3"/>
      <c r="F433" s="3"/>
      <c r="G433" s="3"/>
      <c r="H433" s="3"/>
      <c r="I433" s="3"/>
      <c r="J433" s="3"/>
      <c r="K433" s="3"/>
      <c r="L433" s="3"/>
      <c r="M433" s="3"/>
      <c r="N433" s="3"/>
      <c r="O433" s="3"/>
    </row>
    <row r="434">
      <c r="B434" s="3"/>
      <c r="C434" s="3"/>
      <c r="D434" s="3"/>
      <c r="E434" s="3"/>
      <c r="F434" s="3"/>
      <c r="G434" s="3"/>
      <c r="H434" s="3"/>
      <c r="I434" s="3"/>
      <c r="J434" s="3"/>
      <c r="K434" s="3"/>
      <c r="L434" s="3"/>
      <c r="M434" s="3"/>
      <c r="N434" s="3"/>
      <c r="O434" s="3"/>
    </row>
    <row r="435">
      <c r="B435" s="3"/>
      <c r="C435" s="3"/>
      <c r="D435" s="3"/>
      <c r="E435" s="3"/>
      <c r="F435" s="3"/>
      <c r="G435" s="3"/>
      <c r="H435" s="3"/>
      <c r="I435" s="3"/>
      <c r="J435" s="3"/>
      <c r="K435" s="3"/>
      <c r="L435" s="3"/>
      <c r="M435" s="3"/>
      <c r="N435" s="3"/>
      <c r="O435" s="3"/>
    </row>
    <row r="436">
      <c r="B436" s="3"/>
      <c r="C436" s="3"/>
      <c r="D436" s="3"/>
      <c r="E436" s="3"/>
      <c r="F436" s="3"/>
      <c r="G436" s="3"/>
      <c r="H436" s="3"/>
      <c r="I436" s="3"/>
      <c r="J436" s="3"/>
      <c r="K436" s="3"/>
      <c r="L436" s="3"/>
      <c r="M436" s="3"/>
      <c r="N436" s="3"/>
      <c r="O436" s="3"/>
    </row>
    <row r="437">
      <c r="B437" s="3"/>
      <c r="C437" s="3"/>
      <c r="D437" s="3"/>
      <c r="E437" s="3"/>
      <c r="F437" s="3"/>
      <c r="G437" s="3"/>
      <c r="H437" s="3"/>
      <c r="I437" s="3"/>
      <c r="J437" s="3"/>
      <c r="K437" s="3"/>
      <c r="L437" s="3"/>
      <c r="M437" s="3"/>
      <c r="N437" s="3"/>
      <c r="O437" s="3"/>
    </row>
    <row r="438">
      <c r="B438" s="3"/>
      <c r="C438" s="3"/>
      <c r="D438" s="3"/>
      <c r="E438" s="3"/>
      <c r="F438" s="3"/>
      <c r="G438" s="3"/>
      <c r="H438" s="3"/>
      <c r="I438" s="3"/>
      <c r="J438" s="3"/>
      <c r="K438" s="3"/>
      <c r="L438" s="3"/>
      <c r="M438" s="3"/>
      <c r="N438" s="3"/>
      <c r="O438" s="3"/>
    </row>
    <row r="439">
      <c r="B439" s="3"/>
      <c r="C439" s="3"/>
      <c r="D439" s="3"/>
      <c r="E439" s="3"/>
      <c r="F439" s="3"/>
      <c r="G439" s="3"/>
      <c r="H439" s="3"/>
      <c r="I439" s="3"/>
      <c r="J439" s="3"/>
      <c r="K439" s="3"/>
      <c r="L439" s="3"/>
      <c r="M439" s="3"/>
      <c r="N439" s="3"/>
      <c r="O439" s="3"/>
    </row>
    <row r="440">
      <c r="B440" s="3"/>
      <c r="C440" s="3"/>
      <c r="D440" s="3"/>
      <c r="E440" s="3"/>
      <c r="F440" s="3"/>
      <c r="G440" s="3"/>
      <c r="H440" s="3"/>
      <c r="I440" s="3"/>
      <c r="J440" s="3"/>
      <c r="K440" s="3"/>
      <c r="L440" s="3"/>
      <c r="M440" s="3"/>
      <c r="N440" s="3"/>
      <c r="O440" s="3"/>
    </row>
    <row r="441">
      <c r="B441" s="3"/>
      <c r="C441" s="3"/>
      <c r="D441" s="3"/>
      <c r="E441" s="3"/>
      <c r="F441" s="3"/>
      <c r="G441" s="3"/>
      <c r="H441" s="3"/>
      <c r="I441" s="3"/>
      <c r="J441" s="3"/>
      <c r="K441" s="3"/>
      <c r="L441" s="3"/>
      <c r="M441" s="3"/>
      <c r="N441" s="3"/>
      <c r="O441" s="3"/>
    </row>
    <row r="442">
      <c r="B442" s="3"/>
      <c r="C442" s="3"/>
      <c r="D442" s="3"/>
      <c r="E442" s="3"/>
      <c r="F442" s="3"/>
      <c r="G442" s="3"/>
      <c r="H442" s="3"/>
      <c r="I442" s="3"/>
      <c r="J442" s="3"/>
      <c r="K442" s="3"/>
      <c r="L442" s="3"/>
      <c r="M442" s="3"/>
      <c r="N442" s="3"/>
      <c r="O442" s="3"/>
    </row>
    <row r="443">
      <c r="B443" s="3"/>
      <c r="C443" s="3"/>
      <c r="D443" s="3"/>
      <c r="E443" s="3"/>
      <c r="F443" s="3"/>
      <c r="G443" s="3"/>
      <c r="H443" s="3"/>
      <c r="I443" s="3"/>
      <c r="J443" s="3"/>
      <c r="K443" s="3"/>
      <c r="L443" s="3"/>
      <c r="M443" s="3"/>
      <c r="N443" s="3"/>
      <c r="O443" s="3"/>
    </row>
    <row r="444">
      <c r="B444" s="3"/>
      <c r="C444" s="3"/>
      <c r="D444" s="3"/>
      <c r="E444" s="3"/>
      <c r="F444" s="3"/>
      <c r="G444" s="3"/>
      <c r="H444" s="3"/>
      <c r="I444" s="3"/>
      <c r="J444" s="3"/>
      <c r="K444" s="3"/>
      <c r="L444" s="3"/>
      <c r="M444" s="3"/>
      <c r="N444" s="3"/>
      <c r="O444" s="3"/>
    </row>
    <row r="445">
      <c r="B445" s="3"/>
      <c r="C445" s="3"/>
      <c r="D445" s="3"/>
      <c r="E445" s="3"/>
      <c r="F445" s="3"/>
      <c r="G445" s="3"/>
      <c r="H445" s="3"/>
      <c r="I445" s="3"/>
      <c r="J445" s="3"/>
      <c r="K445" s="3"/>
      <c r="L445" s="3"/>
      <c r="M445" s="3"/>
      <c r="N445" s="3"/>
      <c r="O445" s="3"/>
    </row>
    <row r="446">
      <c r="B446" s="3"/>
      <c r="C446" s="3"/>
      <c r="D446" s="3"/>
      <c r="E446" s="3"/>
      <c r="F446" s="3"/>
      <c r="G446" s="3"/>
      <c r="H446" s="3"/>
      <c r="I446" s="3"/>
      <c r="J446" s="3"/>
      <c r="K446" s="3"/>
      <c r="L446" s="3"/>
      <c r="M446" s="3"/>
      <c r="N446" s="3"/>
      <c r="O446" s="3"/>
    </row>
    <row r="447">
      <c r="B447" s="3"/>
      <c r="C447" s="3"/>
      <c r="D447" s="3"/>
      <c r="E447" s="3"/>
      <c r="F447" s="3"/>
      <c r="G447" s="3"/>
      <c r="H447" s="3"/>
      <c r="I447" s="3"/>
      <c r="J447" s="3"/>
      <c r="K447" s="3"/>
      <c r="L447" s="3"/>
      <c r="M447" s="3"/>
      <c r="N447" s="3"/>
      <c r="O447" s="3"/>
    </row>
    <row r="448">
      <c r="B448" s="3"/>
      <c r="C448" s="3"/>
      <c r="D448" s="3"/>
      <c r="E448" s="3"/>
      <c r="F448" s="3"/>
      <c r="G448" s="3"/>
      <c r="H448" s="3"/>
      <c r="I448" s="3"/>
      <c r="J448" s="3"/>
      <c r="K448" s="3"/>
      <c r="L448" s="3"/>
      <c r="M448" s="3"/>
      <c r="N448" s="3"/>
      <c r="O448" s="3"/>
    </row>
    <row r="449">
      <c r="B449" s="3"/>
      <c r="C449" s="3"/>
      <c r="D449" s="3"/>
      <c r="E449" s="3"/>
      <c r="F449" s="3"/>
      <c r="G449" s="3"/>
      <c r="H449" s="3"/>
      <c r="I449" s="3"/>
      <c r="J449" s="3"/>
      <c r="K449" s="3"/>
      <c r="L449" s="3"/>
      <c r="M449" s="3"/>
      <c r="N449" s="3"/>
      <c r="O449" s="3"/>
    </row>
    <row r="450">
      <c r="B450" s="3"/>
      <c r="C450" s="3"/>
      <c r="D450" s="3"/>
      <c r="E450" s="3"/>
      <c r="F450" s="3"/>
      <c r="G450" s="3"/>
      <c r="H450" s="3"/>
      <c r="I450" s="3"/>
      <c r="J450" s="3"/>
      <c r="K450" s="3"/>
      <c r="L450" s="3"/>
      <c r="M450" s="3"/>
      <c r="N450" s="3"/>
      <c r="O450" s="3"/>
    </row>
    <row r="451">
      <c r="B451" s="3"/>
      <c r="C451" s="3"/>
      <c r="D451" s="3"/>
      <c r="E451" s="3"/>
      <c r="F451" s="3"/>
      <c r="G451" s="3"/>
      <c r="H451" s="3"/>
      <c r="I451" s="3"/>
      <c r="J451" s="3"/>
      <c r="K451" s="3"/>
      <c r="L451" s="3"/>
      <c r="M451" s="3"/>
      <c r="N451" s="3"/>
      <c r="O451" s="3"/>
    </row>
    <row r="452">
      <c r="B452" s="3"/>
      <c r="C452" s="3"/>
      <c r="D452" s="3"/>
      <c r="E452" s="3"/>
      <c r="F452" s="3"/>
      <c r="G452" s="3"/>
      <c r="H452" s="3"/>
      <c r="I452" s="3"/>
      <c r="J452" s="3"/>
      <c r="K452" s="3"/>
      <c r="L452" s="3"/>
      <c r="M452" s="3"/>
      <c r="N452" s="3"/>
      <c r="O452" s="3"/>
    </row>
    <row r="453">
      <c r="B453" s="3"/>
      <c r="C453" s="3"/>
      <c r="D453" s="3"/>
      <c r="E453" s="3"/>
      <c r="F453" s="3"/>
      <c r="G453" s="3"/>
      <c r="H453" s="3"/>
      <c r="I453" s="3"/>
      <c r="J453" s="3"/>
      <c r="K453" s="3"/>
      <c r="L453" s="3"/>
      <c r="M453" s="3"/>
      <c r="N453" s="3"/>
      <c r="O453" s="3"/>
    </row>
    <row r="454">
      <c r="B454" s="3"/>
      <c r="C454" s="3"/>
      <c r="D454" s="3"/>
      <c r="E454" s="3"/>
      <c r="F454" s="3"/>
      <c r="G454" s="3"/>
      <c r="H454" s="3"/>
      <c r="I454" s="3"/>
      <c r="J454" s="3"/>
      <c r="K454" s="3"/>
      <c r="L454" s="3"/>
      <c r="M454" s="3"/>
      <c r="N454" s="3"/>
      <c r="O454" s="3"/>
    </row>
    <row r="455">
      <c r="B455" s="3"/>
      <c r="C455" s="3"/>
      <c r="D455" s="3"/>
      <c r="E455" s="3"/>
      <c r="F455" s="3"/>
      <c r="G455" s="3"/>
      <c r="H455" s="3"/>
      <c r="I455" s="3"/>
      <c r="J455" s="3"/>
      <c r="K455" s="3"/>
      <c r="L455" s="3"/>
      <c r="M455" s="3"/>
      <c r="N455" s="3"/>
      <c r="O455" s="3"/>
    </row>
    <row r="456">
      <c r="B456" s="3"/>
      <c r="C456" s="3"/>
      <c r="D456" s="3"/>
      <c r="E456" s="3"/>
      <c r="F456" s="3"/>
      <c r="G456" s="3"/>
      <c r="H456" s="3"/>
      <c r="I456" s="3"/>
      <c r="J456" s="3"/>
      <c r="K456" s="3"/>
      <c r="L456" s="3"/>
      <c r="M456" s="3"/>
      <c r="N456" s="3"/>
      <c r="O456" s="3"/>
    </row>
    <row r="457">
      <c r="B457" s="3"/>
      <c r="C457" s="3"/>
      <c r="D457" s="3"/>
      <c r="E457" s="3"/>
      <c r="F457" s="3"/>
      <c r="G457" s="3"/>
      <c r="H457" s="3"/>
      <c r="I457" s="3"/>
      <c r="J457" s="3"/>
      <c r="K457" s="3"/>
      <c r="L457" s="3"/>
      <c r="M457" s="3"/>
      <c r="N457" s="3"/>
      <c r="O457" s="3"/>
    </row>
    <row r="458">
      <c r="B458" s="3"/>
      <c r="C458" s="3"/>
      <c r="D458" s="3"/>
      <c r="E458" s="3"/>
      <c r="F458" s="3"/>
      <c r="G458" s="3"/>
      <c r="H458" s="3"/>
      <c r="I458" s="3"/>
      <c r="J458" s="3"/>
      <c r="K458" s="3"/>
      <c r="L458" s="3"/>
      <c r="M458" s="3"/>
      <c r="N458" s="3"/>
      <c r="O458" s="3"/>
    </row>
    <row r="459">
      <c r="B459" s="3"/>
      <c r="C459" s="3"/>
      <c r="D459" s="3"/>
      <c r="E459" s="3"/>
      <c r="F459" s="3"/>
      <c r="G459" s="3"/>
      <c r="H459" s="3"/>
      <c r="I459" s="3"/>
      <c r="J459" s="3"/>
      <c r="K459" s="3"/>
      <c r="L459" s="3"/>
      <c r="M459" s="3"/>
      <c r="N459" s="3"/>
      <c r="O459" s="3"/>
    </row>
    <row r="460">
      <c r="B460" s="3"/>
      <c r="C460" s="3"/>
      <c r="D460" s="3"/>
      <c r="E460" s="3"/>
      <c r="F460" s="3"/>
      <c r="G460" s="3"/>
      <c r="H460" s="3"/>
      <c r="I460" s="3"/>
      <c r="J460" s="3"/>
      <c r="K460" s="3"/>
      <c r="L460" s="3"/>
      <c r="M460" s="3"/>
      <c r="N460" s="3"/>
      <c r="O460" s="3"/>
    </row>
    <row r="461">
      <c r="B461" s="3"/>
      <c r="C461" s="3"/>
      <c r="D461" s="3"/>
      <c r="E461" s="3"/>
      <c r="F461" s="3"/>
      <c r="G461" s="3"/>
      <c r="H461" s="3"/>
      <c r="I461" s="3"/>
      <c r="J461" s="3"/>
      <c r="K461" s="3"/>
      <c r="L461" s="3"/>
      <c r="M461" s="3"/>
      <c r="N461" s="3"/>
      <c r="O461" s="3"/>
    </row>
    <row r="462">
      <c r="B462" s="3"/>
      <c r="C462" s="3"/>
      <c r="D462" s="3"/>
      <c r="E462" s="3"/>
      <c r="F462" s="3"/>
      <c r="G462" s="3"/>
      <c r="H462" s="3"/>
      <c r="I462" s="3"/>
      <c r="J462" s="3"/>
      <c r="K462" s="3"/>
      <c r="L462" s="3"/>
      <c r="M462" s="3"/>
      <c r="N462" s="3"/>
      <c r="O462" s="3"/>
    </row>
    <row r="463">
      <c r="B463" s="3"/>
      <c r="C463" s="3"/>
      <c r="D463" s="3"/>
      <c r="E463" s="3"/>
      <c r="F463" s="3"/>
      <c r="G463" s="3"/>
      <c r="H463" s="3"/>
      <c r="I463" s="3"/>
      <c r="J463" s="3"/>
      <c r="K463" s="3"/>
      <c r="L463" s="3"/>
      <c r="M463" s="3"/>
      <c r="N463" s="3"/>
      <c r="O463" s="3"/>
    </row>
    <row r="464">
      <c r="B464" s="3"/>
      <c r="C464" s="3"/>
      <c r="D464" s="3"/>
      <c r="E464" s="3"/>
      <c r="F464" s="3"/>
      <c r="G464" s="3"/>
      <c r="H464" s="3"/>
      <c r="I464" s="3"/>
      <c r="J464" s="3"/>
      <c r="K464" s="3"/>
      <c r="L464" s="3"/>
      <c r="M464" s="3"/>
      <c r="N464" s="3"/>
      <c r="O464" s="3"/>
    </row>
    <row r="465">
      <c r="B465" s="3"/>
      <c r="C465" s="3"/>
      <c r="D465" s="3"/>
      <c r="E465" s="3"/>
      <c r="F465" s="3"/>
      <c r="G465" s="3"/>
      <c r="H465" s="3"/>
      <c r="I465" s="3"/>
      <c r="J465" s="3"/>
      <c r="K465" s="3"/>
      <c r="L465" s="3"/>
      <c r="M465" s="3"/>
      <c r="N465" s="3"/>
      <c r="O465" s="3"/>
    </row>
    <row r="466">
      <c r="B466" s="3"/>
      <c r="C466" s="3"/>
      <c r="D466" s="3"/>
      <c r="E466" s="3"/>
      <c r="F466" s="3"/>
      <c r="G466" s="3"/>
      <c r="H466" s="3"/>
      <c r="I466" s="3"/>
      <c r="J466" s="3"/>
      <c r="K466" s="3"/>
      <c r="L466" s="3"/>
      <c r="M466" s="3"/>
      <c r="N466" s="3"/>
      <c r="O466" s="3"/>
    </row>
    <row r="467">
      <c r="B467" s="3"/>
      <c r="C467" s="3"/>
      <c r="D467" s="3"/>
      <c r="E467" s="3"/>
      <c r="F467" s="3"/>
      <c r="G467" s="3"/>
      <c r="H467" s="3"/>
      <c r="I467" s="3"/>
      <c r="J467" s="3"/>
      <c r="K467" s="3"/>
      <c r="L467" s="3"/>
      <c r="M467" s="3"/>
      <c r="N467" s="3"/>
      <c r="O467" s="3"/>
    </row>
    <row r="468">
      <c r="B468" s="3"/>
      <c r="C468" s="3"/>
      <c r="D468" s="3"/>
      <c r="E468" s="3"/>
      <c r="F468" s="3"/>
      <c r="G468" s="3"/>
      <c r="H468" s="3"/>
      <c r="I468" s="3"/>
      <c r="J468" s="3"/>
      <c r="K468" s="3"/>
      <c r="L468" s="3"/>
      <c r="M468" s="3"/>
      <c r="N468" s="3"/>
      <c r="O468" s="3"/>
    </row>
    <row r="469">
      <c r="B469" s="3"/>
      <c r="C469" s="3"/>
      <c r="D469" s="3"/>
      <c r="E469" s="3"/>
      <c r="F469" s="3"/>
      <c r="G469" s="3"/>
      <c r="H469" s="3"/>
      <c r="I469" s="3"/>
      <c r="J469" s="3"/>
      <c r="K469" s="3"/>
      <c r="L469" s="3"/>
      <c r="M469" s="3"/>
      <c r="N469" s="3"/>
      <c r="O469" s="3"/>
    </row>
    <row r="470">
      <c r="B470" s="3"/>
      <c r="C470" s="3"/>
      <c r="D470" s="3"/>
      <c r="E470" s="3"/>
      <c r="F470" s="3"/>
      <c r="G470" s="3"/>
      <c r="H470" s="3"/>
      <c r="I470" s="3"/>
      <c r="J470" s="3"/>
      <c r="K470" s="3"/>
      <c r="L470" s="3"/>
      <c r="M470" s="3"/>
      <c r="N470" s="3"/>
      <c r="O470" s="3"/>
    </row>
    <row r="471">
      <c r="B471" s="3"/>
      <c r="C471" s="3"/>
      <c r="D471" s="3"/>
      <c r="E471" s="3"/>
      <c r="F471" s="3"/>
      <c r="G471" s="3"/>
      <c r="H471" s="3"/>
      <c r="I471" s="3"/>
      <c r="J471" s="3"/>
      <c r="K471" s="3"/>
      <c r="L471" s="3"/>
      <c r="M471" s="3"/>
      <c r="N471" s="3"/>
      <c r="O471" s="3"/>
    </row>
    <row r="472">
      <c r="B472" s="3"/>
      <c r="C472" s="3"/>
      <c r="D472" s="3"/>
      <c r="E472" s="3"/>
      <c r="F472" s="3"/>
      <c r="G472" s="3"/>
      <c r="H472" s="3"/>
      <c r="I472" s="3"/>
      <c r="J472" s="3"/>
      <c r="K472" s="3"/>
      <c r="L472" s="3"/>
      <c r="M472" s="3"/>
      <c r="N472" s="3"/>
      <c r="O472" s="3"/>
    </row>
    <row r="473">
      <c r="B473" s="3"/>
      <c r="C473" s="3"/>
      <c r="D473" s="3"/>
      <c r="E473" s="3"/>
      <c r="F473" s="3"/>
      <c r="G473" s="3"/>
      <c r="H473" s="3"/>
      <c r="I473" s="3"/>
      <c r="J473" s="3"/>
      <c r="K473" s="3"/>
      <c r="L473" s="3"/>
      <c r="M473" s="3"/>
      <c r="N473" s="3"/>
      <c r="O473" s="3"/>
    </row>
    <row r="474">
      <c r="B474" s="3"/>
      <c r="C474" s="3"/>
      <c r="D474" s="3"/>
      <c r="E474" s="3"/>
      <c r="F474" s="3"/>
      <c r="G474" s="3"/>
      <c r="H474" s="3"/>
      <c r="I474" s="3"/>
      <c r="J474" s="3"/>
      <c r="K474" s="3"/>
      <c r="L474" s="3"/>
      <c r="M474" s="3"/>
      <c r="N474" s="3"/>
      <c r="O474" s="3"/>
    </row>
    <row r="475">
      <c r="B475" s="3"/>
      <c r="C475" s="3"/>
      <c r="D475" s="3"/>
      <c r="E475" s="3"/>
      <c r="F475" s="3"/>
      <c r="G475" s="3"/>
      <c r="H475" s="3"/>
      <c r="I475" s="3"/>
      <c r="J475" s="3"/>
      <c r="K475" s="3"/>
      <c r="L475" s="3"/>
      <c r="M475" s="3"/>
      <c r="N475" s="3"/>
      <c r="O475" s="3"/>
    </row>
    <row r="476">
      <c r="B476" s="3"/>
      <c r="C476" s="3"/>
      <c r="D476" s="3"/>
      <c r="E476" s="3"/>
      <c r="F476" s="3"/>
      <c r="G476" s="3"/>
      <c r="H476" s="3"/>
      <c r="I476" s="3"/>
      <c r="J476" s="3"/>
      <c r="K476" s="3"/>
      <c r="L476" s="3"/>
      <c r="M476" s="3"/>
      <c r="N476" s="3"/>
      <c r="O476" s="3"/>
    </row>
    <row r="477">
      <c r="B477" s="3"/>
      <c r="C477" s="3"/>
      <c r="D477" s="3"/>
      <c r="E477" s="3"/>
      <c r="F477" s="3"/>
      <c r="G477" s="3"/>
      <c r="H477" s="3"/>
      <c r="I477" s="3"/>
      <c r="J477" s="3"/>
      <c r="K477" s="3"/>
      <c r="L477" s="3"/>
      <c r="M477" s="3"/>
      <c r="N477" s="3"/>
      <c r="O477" s="3"/>
    </row>
    <row r="478">
      <c r="B478" s="3"/>
      <c r="C478" s="3"/>
      <c r="D478" s="3"/>
      <c r="E478" s="3"/>
      <c r="F478" s="3"/>
      <c r="G478" s="3"/>
      <c r="H478" s="3"/>
      <c r="I478" s="3"/>
      <c r="J478" s="3"/>
      <c r="K478" s="3"/>
      <c r="L478" s="3"/>
      <c r="M478" s="3"/>
      <c r="N478" s="3"/>
      <c r="O478" s="3"/>
    </row>
    <row r="479">
      <c r="B479" s="3"/>
      <c r="C479" s="3"/>
      <c r="D479" s="3"/>
      <c r="E479" s="3"/>
      <c r="F479" s="3"/>
      <c r="G479" s="3"/>
      <c r="H479" s="3"/>
      <c r="I479" s="3"/>
      <c r="J479" s="3"/>
      <c r="K479" s="3"/>
      <c r="L479" s="3"/>
      <c r="M479" s="3"/>
      <c r="N479" s="3"/>
      <c r="O479" s="3"/>
    </row>
    <row r="480">
      <c r="B480" s="3"/>
      <c r="C480" s="3"/>
      <c r="D480" s="3"/>
      <c r="E480" s="3"/>
      <c r="F480" s="3"/>
      <c r="G480" s="3"/>
      <c r="H480" s="3"/>
      <c r="I480" s="3"/>
      <c r="J480" s="3"/>
      <c r="K480" s="3"/>
      <c r="L480" s="3"/>
      <c r="M480" s="3"/>
      <c r="N480" s="3"/>
      <c r="O480" s="3"/>
    </row>
    <row r="481">
      <c r="B481" s="3"/>
      <c r="C481" s="3"/>
      <c r="D481" s="3"/>
      <c r="E481" s="3"/>
      <c r="F481" s="3"/>
      <c r="G481" s="3"/>
      <c r="H481" s="3"/>
      <c r="I481" s="3"/>
      <c r="J481" s="3"/>
      <c r="K481" s="3"/>
      <c r="L481" s="3"/>
      <c r="M481" s="3"/>
      <c r="N481" s="3"/>
      <c r="O481" s="3"/>
    </row>
    <row r="482">
      <c r="B482" s="3"/>
      <c r="C482" s="3"/>
      <c r="D482" s="3"/>
      <c r="E482" s="3"/>
      <c r="F482" s="3"/>
      <c r="G482" s="3"/>
      <c r="H482" s="3"/>
      <c r="I482" s="3"/>
      <c r="J482" s="3"/>
      <c r="K482" s="3"/>
      <c r="L482" s="3"/>
      <c r="M482" s="3"/>
      <c r="N482" s="3"/>
      <c r="O482" s="3"/>
    </row>
    <row r="483">
      <c r="B483" s="3"/>
      <c r="C483" s="3"/>
      <c r="D483" s="3"/>
      <c r="E483" s="3"/>
      <c r="F483" s="3"/>
      <c r="G483" s="3"/>
      <c r="H483" s="3"/>
      <c r="I483" s="3"/>
      <c r="J483" s="3"/>
      <c r="K483" s="3"/>
      <c r="L483" s="3"/>
      <c r="M483" s="3"/>
      <c r="N483" s="3"/>
      <c r="O483" s="3"/>
    </row>
    <row r="484">
      <c r="B484" s="3"/>
      <c r="C484" s="3"/>
      <c r="D484" s="3"/>
      <c r="E484" s="3"/>
      <c r="F484" s="3"/>
      <c r="G484" s="3"/>
      <c r="H484" s="3"/>
      <c r="I484" s="3"/>
      <c r="J484" s="3"/>
      <c r="K484" s="3"/>
      <c r="L484" s="3"/>
      <c r="M484" s="3"/>
      <c r="N484" s="3"/>
      <c r="O484" s="3"/>
    </row>
    <row r="485">
      <c r="B485" s="3"/>
      <c r="C485" s="3"/>
      <c r="D485" s="3"/>
      <c r="E485" s="3"/>
      <c r="F485" s="3"/>
      <c r="G485" s="3"/>
      <c r="H485" s="3"/>
      <c r="I485" s="3"/>
      <c r="J485" s="3"/>
      <c r="K485" s="3"/>
      <c r="L485" s="3"/>
      <c r="M485" s="3"/>
      <c r="N485" s="3"/>
      <c r="O485" s="3"/>
    </row>
    <row r="486">
      <c r="B486" s="3"/>
      <c r="C486" s="3"/>
      <c r="D486" s="3"/>
      <c r="E486" s="3"/>
      <c r="F486" s="3"/>
      <c r="G486" s="3"/>
      <c r="H486" s="3"/>
      <c r="I486" s="3"/>
      <c r="J486" s="3"/>
      <c r="K486" s="3"/>
      <c r="L486" s="3"/>
      <c r="M486" s="3"/>
      <c r="N486" s="3"/>
      <c r="O486" s="3"/>
    </row>
    <row r="487">
      <c r="B487" s="3"/>
      <c r="C487" s="3"/>
      <c r="D487" s="3"/>
      <c r="E487" s="3"/>
      <c r="F487" s="3"/>
      <c r="G487" s="3"/>
      <c r="H487" s="3"/>
      <c r="I487" s="3"/>
      <c r="J487" s="3"/>
      <c r="K487" s="3"/>
      <c r="L487" s="3"/>
      <c r="M487" s="3"/>
      <c r="N487" s="3"/>
      <c r="O487" s="3"/>
    </row>
    <row r="488">
      <c r="B488" s="3"/>
      <c r="C488" s="3"/>
      <c r="D488" s="3"/>
      <c r="E488" s="3"/>
      <c r="F488" s="3"/>
      <c r="G488" s="3"/>
      <c r="H488" s="3"/>
      <c r="I488" s="3"/>
      <c r="J488" s="3"/>
      <c r="K488" s="3"/>
      <c r="L488" s="3"/>
      <c r="M488" s="3"/>
      <c r="N488" s="3"/>
      <c r="O488" s="3"/>
    </row>
    <row r="489">
      <c r="B489" s="3"/>
      <c r="C489" s="3"/>
      <c r="D489" s="3"/>
      <c r="E489" s="3"/>
      <c r="F489" s="3"/>
      <c r="G489" s="3"/>
      <c r="H489" s="3"/>
      <c r="I489" s="3"/>
      <c r="J489" s="3"/>
      <c r="K489" s="3"/>
      <c r="L489" s="3"/>
      <c r="M489" s="3"/>
      <c r="N489" s="3"/>
      <c r="O489" s="3"/>
    </row>
    <row r="490">
      <c r="B490" s="3"/>
      <c r="C490" s="3"/>
      <c r="D490" s="3"/>
      <c r="E490" s="3"/>
      <c r="F490" s="3"/>
      <c r="G490" s="3"/>
      <c r="H490" s="3"/>
      <c r="I490" s="3"/>
      <c r="J490" s="3"/>
      <c r="K490" s="3"/>
      <c r="L490" s="3"/>
      <c r="M490" s="3"/>
      <c r="N490" s="3"/>
      <c r="O490" s="3"/>
    </row>
    <row r="491">
      <c r="B491" s="3"/>
      <c r="C491" s="3"/>
      <c r="D491" s="3"/>
      <c r="E491" s="3"/>
      <c r="F491" s="3"/>
      <c r="G491" s="3"/>
      <c r="H491" s="3"/>
      <c r="I491" s="3"/>
      <c r="J491" s="3"/>
      <c r="K491" s="3"/>
      <c r="L491" s="3"/>
      <c r="M491" s="3"/>
      <c r="N491" s="3"/>
      <c r="O491" s="3"/>
    </row>
    <row r="492">
      <c r="B492" s="3"/>
      <c r="C492" s="3"/>
      <c r="D492" s="3"/>
      <c r="E492" s="3"/>
      <c r="F492" s="3"/>
      <c r="G492" s="3"/>
      <c r="H492" s="3"/>
      <c r="I492" s="3"/>
      <c r="J492" s="3"/>
      <c r="K492" s="3"/>
      <c r="L492" s="3"/>
      <c r="M492" s="3"/>
      <c r="N492" s="3"/>
      <c r="O492" s="3"/>
    </row>
    <row r="493">
      <c r="B493" s="3"/>
      <c r="C493" s="3"/>
      <c r="D493" s="3"/>
      <c r="E493" s="3"/>
      <c r="F493" s="3"/>
      <c r="G493" s="3"/>
      <c r="H493" s="3"/>
      <c r="I493" s="3"/>
      <c r="J493" s="3"/>
      <c r="K493" s="3"/>
      <c r="L493" s="3"/>
      <c r="M493" s="3"/>
      <c r="N493" s="3"/>
      <c r="O493" s="3"/>
    </row>
    <row r="494">
      <c r="B494" s="3"/>
      <c r="C494" s="3"/>
      <c r="D494" s="3"/>
      <c r="E494" s="3"/>
      <c r="F494" s="3"/>
      <c r="G494" s="3"/>
      <c r="H494" s="3"/>
      <c r="I494" s="3"/>
      <c r="J494" s="3"/>
      <c r="K494" s="3"/>
      <c r="L494" s="3"/>
      <c r="M494" s="3"/>
      <c r="N494" s="3"/>
      <c r="O494" s="3"/>
    </row>
    <row r="495">
      <c r="B495" s="3"/>
      <c r="C495" s="3"/>
      <c r="D495" s="3"/>
      <c r="E495" s="3"/>
      <c r="F495" s="3"/>
      <c r="G495" s="3"/>
      <c r="H495" s="3"/>
      <c r="I495" s="3"/>
      <c r="J495" s="3"/>
      <c r="K495" s="3"/>
      <c r="L495" s="3"/>
      <c r="M495" s="3"/>
      <c r="N495" s="3"/>
      <c r="O495" s="3"/>
    </row>
    <row r="496">
      <c r="B496" s="3"/>
      <c r="C496" s="3"/>
      <c r="D496" s="3"/>
      <c r="E496" s="3"/>
      <c r="F496" s="3"/>
      <c r="G496" s="3"/>
      <c r="H496" s="3"/>
      <c r="I496" s="3"/>
      <c r="J496" s="3"/>
      <c r="K496" s="3"/>
      <c r="L496" s="3"/>
      <c r="M496" s="3"/>
      <c r="N496" s="3"/>
      <c r="O496" s="3"/>
    </row>
    <row r="497">
      <c r="B497" s="3"/>
      <c r="C497" s="3"/>
      <c r="D497" s="3"/>
      <c r="E497" s="3"/>
      <c r="F497" s="3"/>
      <c r="G497" s="3"/>
      <c r="H497" s="3"/>
      <c r="I497" s="3"/>
      <c r="J497" s="3"/>
      <c r="K497" s="3"/>
      <c r="L497" s="3"/>
      <c r="M497" s="3"/>
      <c r="N497" s="3"/>
      <c r="O497" s="3"/>
    </row>
    <row r="498">
      <c r="B498" s="3"/>
      <c r="C498" s="3"/>
      <c r="D498" s="3"/>
      <c r="E498" s="3"/>
      <c r="F498" s="3"/>
      <c r="G498" s="3"/>
      <c r="H498" s="3"/>
      <c r="I498" s="3"/>
      <c r="J498" s="3"/>
      <c r="K498" s="3"/>
      <c r="L498" s="3"/>
      <c r="M498" s="3"/>
      <c r="N498" s="3"/>
      <c r="O498" s="3"/>
    </row>
    <row r="499">
      <c r="B499" s="3"/>
      <c r="C499" s="3"/>
      <c r="D499" s="3"/>
      <c r="E499" s="3"/>
      <c r="F499" s="3"/>
      <c r="G499" s="3"/>
      <c r="H499" s="3"/>
      <c r="I499" s="3"/>
      <c r="J499" s="3"/>
      <c r="K499" s="3"/>
      <c r="L499" s="3"/>
      <c r="M499" s="3"/>
      <c r="N499" s="3"/>
      <c r="O499" s="3"/>
    </row>
    <row r="500">
      <c r="B500" s="3"/>
      <c r="C500" s="3"/>
      <c r="D500" s="3"/>
      <c r="E500" s="3"/>
      <c r="F500" s="3"/>
      <c r="G500" s="3"/>
      <c r="H500" s="3"/>
      <c r="I500" s="3"/>
      <c r="J500" s="3"/>
      <c r="K500" s="3"/>
      <c r="L500" s="3"/>
      <c r="M500" s="3"/>
      <c r="N500" s="3"/>
      <c r="O500" s="3"/>
    </row>
    <row r="501">
      <c r="B501" s="3"/>
      <c r="C501" s="3"/>
      <c r="D501" s="3"/>
      <c r="E501" s="3"/>
      <c r="F501" s="3"/>
      <c r="G501" s="3"/>
      <c r="H501" s="3"/>
      <c r="I501" s="3"/>
      <c r="J501" s="3"/>
      <c r="K501" s="3"/>
      <c r="L501" s="3"/>
      <c r="M501" s="3"/>
      <c r="N501" s="3"/>
      <c r="O501" s="3"/>
    </row>
    <row r="502">
      <c r="B502" s="3"/>
      <c r="C502" s="3"/>
      <c r="D502" s="3"/>
      <c r="E502" s="3"/>
      <c r="F502" s="3"/>
      <c r="G502" s="3"/>
      <c r="H502" s="3"/>
      <c r="I502" s="3"/>
      <c r="J502" s="3"/>
      <c r="K502" s="3"/>
      <c r="L502" s="3"/>
      <c r="M502" s="3"/>
      <c r="N502" s="3"/>
      <c r="O502" s="3"/>
    </row>
    <row r="503">
      <c r="B503" s="3"/>
      <c r="C503" s="3"/>
      <c r="D503" s="3"/>
      <c r="E503" s="3"/>
      <c r="F503" s="3"/>
      <c r="G503" s="3"/>
      <c r="H503" s="3"/>
      <c r="I503" s="3"/>
      <c r="J503" s="3"/>
      <c r="K503" s="3"/>
      <c r="L503" s="3"/>
      <c r="M503" s="3"/>
      <c r="N503" s="3"/>
      <c r="O503" s="3"/>
    </row>
    <row r="504">
      <c r="B504" s="3"/>
      <c r="C504" s="3"/>
      <c r="D504" s="3"/>
      <c r="E504" s="3"/>
      <c r="F504" s="3"/>
      <c r="G504" s="3"/>
      <c r="H504" s="3"/>
      <c r="I504" s="3"/>
      <c r="J504" s="3"/>
      <c r="K504" s="3"/>
      <c r="L504" s="3"/>
      <c r="M504" s="3"/>
      <c r="N504" s="3"/>
      <c r="O504" s="3"/>
    </row>
    <row r="505">
      <c r="B505" s="3"/>
      <c r="C505" s="3"/>
      <c r="D505" s="3"/>
      <c r="E505" s="3"/>
      <c r="F505" s="3"/>
      <c r="G505" s="3"/>
      <c r="H505" s="3"/>
      <c r="I505" s="3"/>
      <c r="J505" s="3"/>
      <c r="K505" s="3"/>
      <c r="L505" s="3"/>
      <c r="M505" s="3"/>
      <c r="N505" s="3"/>
      <c r="O505" s="3"/>
    </row>
    <row r="506">
      <c r="B506" s="3"/>
      <c r="C506" s="3"/>
      <c r="D506" s="3"/>
      <c r="E506" s="3"/>
      <c r="F506" s="3"/>
      <c r="G506" s="3"/>
      <c r="H506" s="3"/>
      <c r="I506" s="3"/>
      <c r="J506" s="3"/>
      <c r="K506" s="3"/>
      <c r="L506" s="3"/>
      <c r="M506" s="3"/>
      <c r="N506" s="3"/>
      <c r="O506" s="3"/>
    </row>
    <row r="507">
      <c r="B507" s="3"/>
      <c r="C507" s="3"/>
      <c r="D507" s="3"/>
      <c r="E507" s="3"/>
      <c r="F507" s="3"/>
      <c r="G507" s="3"/>
      <c r="H507" s="3"/>
      <c r="I507" s="3"/>
      <c r="J507" s="3"/>
      <c r="K507" s="3"/>
      <c r="L507" s="3"/>
      <c r="M507" s="3"/>
      <c r="N507" s="3"/>
      <c r="O507" s="3"/>
    </row>
    <row r="508">
      <c r="B508" s="3"/>
      <c r="C508" s="3"/>
      <c r="D508" s="3"/>
      <c r="E508" s="3"/>
      <c r="F508" s="3"/>
      <c r="G508" s="3"/>
      <c r="H508" s="3"/>
      <c r="I508" s="3"/>
      <c r="J508" s="3"/>
      <c r="K508" s="3"/>
      <c r="L508" s="3"/>
      <c r="M508" s="3"/>
      <c r="N508" s="3"/>
      <c r="O508" s="3"/>
    </row>
    <row r="509">
      <c r="B509" s="3"/>
      <c r="C509" s="3"/>
      <c r="D509" s="3"/>
      <c r="E509" s="3"/>
      <c r="F509" s="3"/>
      <c r="G509" s="3"/>
      <c r="H509" s="3"/>
      <c r="I509" s="3"/>
      <c r="J509" s="3"/>
      <c r="K509" s="3"/>
      <c r="L509" s="3"/>
      <c r="M509" s="3"/>
      <c r="N509" s="3"/>
      <c r="O509" s="3"/>
    </row>
    <row r="510">
      <c r="B510" s="3"/>
      <c r="C510" s="3"/>
      <c r="D510" s="3"/>
      <c r="E510" s="3"/>
      <c r="F510" s="3"/>
      <c r="G510" s="3"/>
      <c r="H510" s="3"/>
      <c r="I510" s="3"/>
      <c r="J510" s="3"/>
      <c r="K510" s="3"/>
      <c r="L510" s="3"/>
      <c r="M510" s="3"/>
      <c r="N510" s="3"/>
      <c r="O510" s="3"/>
    </row>
    <row r="511">
      <c r="B511" s="3"/>
      <c r="C511" s="3"/>
      <c r="D511" s="3"/>
      <c r="E511" s="3"/>
      <c r="F511" s="3"/>
      <c r="G511" s="3"/>
      <c r="H511" s="3"/>
      <c r="I511" s="3"/>
      <c r="J511" s="3"/>
      <c r="K511" s="3"/>
      <c r="L511" s="3"/>
      <c r="M511" s="3"/>
      <c r="N511" s="3"/>
      <c r="O511" s="3"/>
    </row>
    <row r="512">
      <c r="B512" s="3"/>
      <c r="C512" s="3"/>
      <c r="D512" s="3"/>
      <c r="E512" s="3"/>
      <c r="F512" s="3"/>
      <c r="G512" s="3"/>
      <c r="H512" s="3"/>
      <c r="I512" s="3"/>
      <c r="J512" s="3"/>
      <c r="K512" s="3"/>
      <c r="L512" s="3"/>
      <c r="M512" s="3"/>
      <c r="N512" s="3"/>
      <c r="O512" s="3"/>
    </row>
    <row r="513">
      <c r="B513" s="3"/>
      <c r="C513" s="3"/>
      <c r="D513" s="3"/>
      <c r="E513" s="3"/>
      <c r="F513" s="3"/>
      <c r="G513" s="3"/>
      <c r="H513" s="3"/>
      <c r="I513" s="3"/>
      <c r="J513" s="3"/>
      <c r="K513" s="3"/>
      <c r="L513" s="3"/>
      <c r="M513" s="3"/>
      <c r="N513" s="3"/>
      <c r="O513" s="3"/>
    </row>
    <row r="514">
      <c r="B514" s="3"/>
      <c r="C514" s="3"/>
      <c r="D514" s="3"/>
      <c r="E514" s="3"/>
      <c r="F514" s="3"/>
      <c r="G514" s="3"/>
      <c r="H514" s="3"/>
      <c r="I514" s="3"/>
      <c r="J514" s="3"/>
      <c r="K514" s="3"/>
      <c r="L514" s="3"/>
      <c r="M514" s="3"/>
      <c r="N514" s="3"/>
      <c r="O514" s="3"/>
    </row>
    <row r="515">
      <c r="B515" s="3"/>
      <c r="C515" s="3"/>
      <c r="D515" s="3"/>
      <c r="E515" s="3"/>
      <c r="F515" s="3"/>
      <c r="G515" s="3"/>
      <c r="H515" s="3"/>
      <c r="I515" s="3"/>
      <c r="J515" s="3"/>
      <c r="K515" s="3"/>
      <c r="L515" s="3"/>
      <c r="M515" s="3"/>
      <c r="N515" s="3"/>
      <c r="O515" s="3"/>
    </row>
    <row r="516">
      <c r="B516" s="3"/>
      <c r="C516" s="3"/>
      <c r="D516" s="3"/>
      <c r="E516" s="3"/>
      <c r="F516" s="3"/>
      <c r="G516" s="3"/>
      <c r="H516" s="3"/>
      <c r="I516" s="3"/>
      <c r="J516" s="3"/>
      <c r="K516" s="3"/>
      <c r="L516" s="3"/>
      <c r="M516" s="3"/>
      <c r="N516" s="3"/>
      <c r="O516" s="3"/>
    </row>
    <row r="517">
      <c r="B517" s="3"/>
      <c r="C517" s="3"/>
      <c r="D517" s="3"/>
      <c r="E517" s="3"/>
      <c r="F517" s="3"/>
      <c r="G517" s="3"/>
      <c r="H517" s="3"/>
      <c r="I517" s="3"/>
      <c r="J517" s="3"/>
      <c r="K517" s="3"/>
      <c r="L517" s="3"/>
      <c r="M517" s="3"/>
      <c r="N517" s="3"/>
      <c r="O517" s="3"/>
    </row>
    <row r="518">
      <c r="B518" s="3"/>
      <c r="C518" s="3"/>
      <c r="D518" s="3"/>
      <c r="E518" s="3"/>
      <c r="F518" s="3"/>
      <c r="G518" s="3"/>
      <c r="H518" s="3"/>
      <c r="I518" s="3"/>
      <c r="J518" s="3"/>
      <c r="K518" s="3"/>
      <c r="L518" s="3"/>
      <c r="M518" s="3"/>
      <c r="N518" s="3"/>
      <c r="O518" s="3"/>
    </row>
    <row r="519">
      <c r="B519" s="3"/>
      <c r="C519" s="3"/>
      <c r="D519" s="3"/>
      <c r="E519" s="3"/>
      <c r="F519" s="3"/>
      <c r="G519" s="3"/>
      <c r="H519" s="3"/>
      <c r="I519" s="3"/>
      <c r="J519" s="3"/>
      <c r="K519" s="3"/>
      <c r="L519" s="3"/>
      <c r="M519" s="3"/>
      <c r="N519" s="3"/>
      <c r="O519" s="3"/>
    </row>
    <row r="520">
      <c r="B520" s="3"/>
      <c r="C520" s="3"/>
      <c r="D520" s="3"/>
      <c r="E520" s="3"/>
      <c r="F520" s="3"/>
      <c r="G520" s="3"/>
      <c r="H520" s="3"/>
      <c r="I520" s="3"/>
      <c r="J520" s="3"/>
      <c r="K520" s="3"/>
      <c r="L520" s="3"/>
      <c r="M520" s="3"/>
      <c r="N520" s="3"/>
      <c r="O520" s="3"/>
    </row>
    <row r="521">
      <c r="B521" s="3"/>
      <c r="C521" s="3"/>
      <c r="D521" s="3"/>
      <c r="E521" s="3"/>
      <c r="F521" s="3"/>
      <c r="G521" s="3"/>
      <c r="H521" s="3"/>
      <c r="I521" s="3"/>
      <c r="J521" s="3"/>
      <c r="K521" s="3"/>
      <c r="L521" s="3"/>
      <c r="M521" s="3"/>
      <c r="N521" s="3"/>
      <c r="O521" s="3"/>
    </row>
    <row r="522">
      <c r="B522" s="3"/>
      <c r="C522" s="3"/>
      <c r="D522" s="3"/>
      <c r="E522" s="3"/>
      <c r="F522" s="3"/>
      <c r="G522" s="3"/>
      <c r="H522" s="3"/>
      <c r="I522" s="3"/>
      <c r="J522" s="3"/>
      <c r="K522" s="3"/>
      <c r="L522" s="3"/>
      <c r="M522" s="3"/>
      <c r="N522" s="3"/>
      <c r="O522" s="3"/>
    </row>
    <row r="523">
      <c r="B523" s="3"/>
      <c r="C523" s="3"/>
      <c r="D523" s="3"/>
      <c r="E523" s="3"/>
      <c r="F523" s="3"/>
      <c r="G523" s="3"/>
      <c r="H523" s="3"/>
      <c r="I523" s="3"/>
      <c r="J523" s="3"/>
      <c r="K523" s="3"/>
      <c r="L523" s="3"/>
      <c r="M523" s="3"/>
      <c r="N523" s="3"/>
      <c r="O523" s="3"/>
    </row>
    <row r="524">
      <c r="B524" s="3"/>
      <c r="C524" s="3"/>
      <c r="D524" s="3"/>
      <c r="E524" s="3"/>
      <c r="F524" s="3"/>
      <c r="G524" s="3"/>
      <c r="H524" s="3"/>
      <c r="I524" s="3"/>
      <c r="J524" s="3"/>
      <c r="K524" s="3"/>
      <c r="L524" s="3"/>
      <c r="M524" s="3"/>
      <c r="N524" s="3"/>
      <c r="O524" s="3"/>
    </row>
    <row r="525">
      <c r="B525" s="3"/>
      <c r="C525" s="3"/>
      <c r="D525" s="3"/>
      <c r="E525" s="3"/>
      <c r="F525" s="3"/>
      <c r="G525" s="3"/>
      <c r="H525" s="3"/>
      <c r="I525" s="3"/>
      <c r="J525" s="3"/>
      <c r="K525" s="3"/>
      <c r="L525" s="3"/>
      <c r="M525" s="3"/>
      <c r="N525" s="3"/>
      <c r="O525" s="3"/>
    </row>
    <row r="526">
      <c r="B526" s="3"/>
      <c r="C526" s="3"/>
      <c r="D526" s="3"/>
      <c r="E526" s="3"/>
      <c r="F526" s="3"/>
      <c r="G526" s="3"/>
      <c r="H526" s="3"/>
      <c r="I526" s="3"/>
      <c r="J526" s="3"/>
      <c r="K526" s="3"/>
      <c r="L526" s="3"/>
      <c r="M526" s="3"/>
      <c r="N526" s="3"/>
      <c r="O526" s="3"/>
    </row>
    <row r="527">
      <c r="B527" s="3"/>
      <c r="C527" s="3"/>
      <c r="D527" s="3"/>
      <c r="E527" s="3"/>
      <c r="F527" s="3"/>
      <c r="G527" s="3"/>
      <c r="H527" s="3"/>
      <c r="I527" s="3"/>
      <c r="J527" s="3"/>
      <c r="K527" s="3"/>
      <c r="L527" s="3"/>
      <c r="M527" s="3"/>
      <c r="N527" s="3"/>
      <c r="O527" s="3"/>
    </row>
    <row r="528">
      <c r="B528" s="3"/>
      <c r="C528" s="3"/>
      <c r="D528" s="3"/>
      <c r="E528" s="3"/>
      <c r="F528" s="3"/>
      <c r="G528" s="3"/>
      <c r="H528" s="3"/>
      <c r="I528" s="3"/>
      <c r="J528" s="3"/>
      <c r="K528" s="3"/>
      <c r="L528" s="3"/>
      <c r="M528" s="3"/>
      <c r="N528" s="3"/>
      <c r="O528" s="3"/>
    </row>
    <row r="529">
      <c r="B529" s="3"/>
      <c r="C529" s="3"/>
      <c r="D529" s="3"/>
      <c r="E529" s="3"/>
      <c r="F529" s="3"/>
      <c r="G529" s="3"/>
      <c r="H529" s="3"/>
      <c r="I529" s="3"/>
      <c r="J529" s="3"/>
      <c r="K529" s="3"/>
      <c r="L529" s="3"/>
      <c r="M529" s="3"/>
      <c r="N529" s="3"/>
      <c r="O529" s="3"/>
    </row>
    <row r="530">
      <c r="B530" s="3"/>
      <c r="C530" s="3"/>
      <c r="D530" s="3"/>
      <c r="E530" s="3"/>
      <c r="F530" s="3"/>
      <c r="G530" s="3"/>
      <c r="H530" s="3"/>
      <c r="I530" s="3"/>
      <c r="J530" s="3"/>
      <c r="K530" s="3"/>
      <c r="L530" s="3"/>
      <c r="M530" s="3"/>
      <c r="N530" s="3"/>
      <c r="O530" s="3"/>
    </row>
    <row r="531">
      <c r="B531" s="3"/>
      <c r="C531" s="3"/>
      <c r="D531" s="3"/>
      <c r="E531" s="3"/>
      <c r="F531" s="3"/>
      <c r="G531" s="3"/>
      <c r="H531" s="3"/>
      <c r="I531" s="3"/>
      <c r="J531" s="3"/>
      <c r="K531" s="3"/>
      <c r="L531" s="3"/>
      <c r="M531" s="3"/>
      <c r="N531" s="3"/>
      <c r="O531" s="3"/>
    </row>
    <row r="532">
      <c r="B532" s="3"/>
      <c r="C532" s="3"/>
      <c r="D532" s="3"/>
      <c r="E532" s="3"/>
      <c r="F532" s="3"/>
      <c r="G532" s="3"/>
      <c r="H532" s="3"/>
      <c r="I532" s="3"/>
      <c r="J532" s="3"/>
      <c r="K532" s="3"/>
      <c r="L532" s="3"/>
      <c r="M532" s="3"/>
      <c r="N532" s="3"/>
      <c r="O532" s="3"/>
    </row>
    <row r="533">
      <c r="B533" s="3"/>
      <c r="C533" s="3"/>
      <c r="D533" s="3"/>
      <c r="E533" s="3"/>
      <c r="F533" s="3"/>
      <c r="G533" s="3"/>
      <c r="H533" s="3"/>
      <c r="I533" s="3"/>
      <c r="J533" s="3"/>
      <c r="K533" s="3"/>
      <c r="L533" s="3"/>
      <c r="M533" s="3"/>
      <c r="N533" s="3"/>
      <c r="O533" s="3"/>
    </row>
    <row r="534">
      <c r="B534" s="3"/>
      <c r="C534" s="3"/>
      <c r="D534" s="3"/>
      <c r="E534" s="3"/>
      <c r="F534" s="3"/>
      <c r="G534" s="3"/>
      <c r="H534" s="3"/>
      <c r="I534" s="3"/>
      <c r="J534" s="3"/>
      <c r="K534" s="3"/>
      <c r="L534" s="3"/>
      <c r="M534" s="3"/>
      <c r="N534" s="3"/>
      <c r="O534" s="3"/>
    </row>
    <row r="535">
      <c r="B535" s="3"/>
      <c r="C535" s="3"/>
      <c r="D535" s="3"/>
      <c r="E535" s="3"/>
      <c r="F535" s="3"/>
      <c r="G535" s="3"/>
      <c r="H535" s="3"/>
      <c r="I535" s="3"/>
      <c r="J535" s="3"/>
      <c r="K535" s="3"/>
      <c r="L535" s="3"/>
      <c r="M535" s="3"/>
      <c r="N535" s="3"/>
      <c r="O535" s="3"/>
    </row>
    <row r="536">
      <c r="B536" s="3"/>
      <c r="C536" s="3"/>
      <c r="D536" s="3"/>
      <c r="E536" s="3"/>
      <c r="F536" s="3"/>
      <c r="G536" s="3"/>
      <c r="H536" s="3"/>
      <c r="I536" s="3"/>
      <c r="J536" s="3"/>
      <c r="K536" s="3"/>
      <c r="L536" s="3"/>
      <c r="M536" s="3"/>
      <c r="N536" s="3"/>
      <c r="O536" s="3"/>
    </row>
    <row r="537">
      <c r="B537" s="3"/>
      <c r="C537" s="3"/>
      <c r="D537" s="3"/>
      <c r="E537" s="3"/>
      <c r="F537" s="3"/>
      <c r="G537" s="3"/>
      <c r="H537" s="3"/>
      <c r="I537" s="3"/>
      <c r="J537" s="3"/>
      <c r="K537" s="3"/>
      <c r="L537" s="3"/>
      <c r="M537" s="3"/>
      <c r="N537" s="3"/>
      <c r="O537" s="3"/>
    </row>
    <row r="538">
      <c r="B538" s="3"/>
      <c r="C538" s="3"/>
      <c r="D538" s="3"/>
      <c r="E538" s="3"/>
      <c r="F538" s="3"/>
      <c r="G538" s="3"/>
      <c r="H538" s="3"/>
      <c r="I538" s="3"/>
      <c r="J538" s="3"/>
      <c r="K538" s="3"/>
      <c r="L538" s="3"/>
      <c r="M538" s="3"/>
      <c r="N538" s="3"/>
      <c r="O538" s="3"/>
    </row>
    <row r="539">
      <c r="B539" s="3"/>
      <c r="C539" s="3"/>
      <c r="D539" s="3"/>
      <c r="E539" s="3"/>
      <c r="F539" s="3"/>
      <c r="G539" s="3"/>
      <c r="H539" s="3"/>
      <c r="I539" s="3"/>
      <c r="J539" s="3"/>
      <c r="K539" s="3"/>
      <c r="L539" s="3"/>
      <c r="M539" s="3"/>
      <c r="N539" s="3"/>
      <c r="O539" s="3"/>
    </row>
    <row r="540">
      <c r="B540" s="3"/>
      <c r="C540" s="3"/>
      <c r="D540" s="3"/>
      <c r="E540" s="3"/>
      <c r="F540" s="3"/>
      <c r="G540" s="3"/>
      <c r="H540" s="3"/>
      <c r="I540" s="3"/>
      <c r="J540" s="3"/>
      <c r="K540" s="3"/>
      <c r="L540" s="3"/>
      <c r="M540" s="3"/>
      <c r="N540" s="3"/>
      <c r="O540" s="3"/>
    </row>
    <row r="541">
      <c r="B541" s="3"/>
      <c r="C541" s="3"/>
      <c r="D541" s="3"/>
      <c r="E541" s="3"/>
      <c r="F541" s="3"/>
      <c r="G541" s="3"/>
      <c r="H541" s="3"/>
      <c r="I541" s="3"/>
      <c r="J541" s="3"/>
      <c r="K541" s="3"/>
      <c r="L541" s="3"/>
      <c r="M541" s="3"/>
      <c r="N541" s="3"/>
      <c r="O541" s="3"/>
    </row>
    <row r="542">
      <c r="B542" s="3"/>
      <c r="C542" s="3"/>
      <c r="D542" s="3"/>
      <c r="E542" s="3"/>
      <c r="F542" s="3"/>
      <c r="G542" s="3"/>
      <c r="H542" s="3"/>
      <c r="I542" s="3"/>
      <c r="J542" s="3"/>
      <c r="K542" s="3"/>
      <c r="L542" s="3"/>
      <c r="M542" s="3"/>
      <c r="N542" s="3"/>
      <c r="O542" s="3"/>
    </row>
    <row r="543">
      <c r="B543" s="3"/>
      <c r="C543" s="3"/>
      <c r="D543" s="3"/>
      <c r="E543" s="3"/>
      <c r="F543" s="3"/>
      <c r="G543" s="3"/>
      <c r="H543" s="3"/>
      <c r="I543" s="3"/>
      <c r="J543" s="3"/>
      <c r="K543" s="3"/>
      <c r="L543" s="3"/>
      <c r="M543" s="3"/>
      <c r="N543" s="3"/>
      <c r="O543" s="3"/>
    </row>
    <row r="544">
      <c r="B544" s="3"/>
      <c r="C544" s="3"/>
      <c r="D544" s="3"/>
      <c r="E544" s="3"/>
      <c r="F544" s="3"/>
      <c r="G544" s="3"/>
      <c r="H544" s="3"/>
      <c r="I544" s="3"/>
      <c r="J544" s="3"/>
      <c r="K544" s="3"/>
      <c r="L544" s="3"/>
      <c r="M544" s="3"/>
      <c r="N544" s="3"/>
      <c r="O544" s="3"/>
    </row>
    <row r="545">
      <c r="B545" s="3"/>
      <c r="C545" s="3"/>
      <c r="D545" s="3"/>
      <c r="E545" s="3"/>
      <c r="F545" s="3"/>
      <c r="G545" s="3"/>
      <c r="H545" s="3"/>
      <c r="I545" s="3"/>
      <c r="J545" s="3"/>
      <c r="K545" s="3"/>
      <c r="L545" s="3"/>
      <c r="M545" s="3"/>
      <c r="N545" s="3"/>
      <c r="O545" s="3"/>
    </row>
    <row r="546">
      <c r="B546" s="3"/>
      <c r="C546" s="3"/>
      <c r="D546" s="3"/>
      <c r="E546" s="3"/>
      <c r="F546" s="3"/>
      <c r="G546" s="3"/>
      <c r="H546" s="3"/>
      <c r="I546" s="3"/>
      <c r="J546" s="3"/>
      <c r="K546" s="3"/>
      <c r="L546" s="3"/>
      <c r="M546" s="3"/>
      <c r="N546" s="3"/>
      <c r="O546" s="3"/>
    </row>
    <row r="547">
      <c r="B547" s="3"/>
      <c r="C547" s="3"/>
      <c r="D547" s="3"/>
      <c r="E547" s="3"/>
      <c r="F547" s="3"/>
      <c r="G547" s="3"/>
      <c r="H547" s="3"/>
      <c r="I547" s="3"/>
      <c r="J547" s="3"/>
      <c r="K547" s="3"/>
      <c r="L547" s="3"/>
      <c r="M547" s="3"/>
      <c r="N547" s="3"/>
      <c r="O547" s="3"/>
    </row>
    <row r="548">
      <c r="B548" s="3"/>
      <c r="C548" s="3"/>
      <c r="D548" s="3"/>
      <c r="E548" s="3"/>
      <c r="F548" s="3"/>
      <c r="G548" s="3"/>
      <c r="H548" s="3"/>
      <c r="I548" s="3"/>
      <c r="J548" s="3"/>
      <c r="K548" s="3"/>
      <c r="L548" s="3"/>
      <c r="M548" s="3"/>
      <c r="N548" s="3"/>
      <c r="O548" s="3"/>
    </row>
    <row r="549">
      <c r="B549" s="3"/>
      <c r="C549" s="3"/>
      <c r="D549" s="3"/>
      <c r="E549" s="3"/>
      <c r="F549" s="3"/>
      <c r="G549" s="3"/>
      <c r="H549" s="3"/>
      <c r="I549" s="3"/>
      <c r="J549" s="3"/>
      <c r="K549" s="3"/>
      <c r="L549" s="3"/>
      <c r="M549" s="3"/>
      <c r="N549" s="3"/>
      <c r="O549" s="3"/>
    </row>
    <row r="550">
      <c r="B550" s="3"/>
      <c r="C550" s="3"/>
      <c r="D550" s="3"/>
      <c r="E550" s="3"/>
      <c r="F550" s="3"/>
      <c r="G550" s="3"/>
      <c r="H550" s="3"/>
      <c r="I550" s="3"/>
      <c r="J550" s="3"/>
      <c r="K550" s="3"/>
      <c r="L550" s="3"/>
      <c r="M550" s="3"/>
      <c r="N550" s="3"/>
      <c r="O550" s="3"/>
    </row>
    <row r="551">
      <c r="B551" s="3"/>
      <c r="C551" s="3"/>
      <c r="D551" s="3"/>
      <c r="E551" s="3"/>
      <c r="F551" s="3"/>
      <c r="G551" s="3"/>
      <c r="H551" s="3"/>
      <c r="I551" s="3"/>
      <c r="J551" s="3"/>
      <c r="K551" s="3"/>
      <c r="L551" s="3"/>
      <c r="M551" s="3"/>
      <c r="N551" s="3"/>
      <c r="O551" s="3"/>
    </row>
    <row r="552">
      <c r="B552" s="3"/>
      <c r="C552" s="3"/>
      <c r="D552" s="3"/>
      <c r="E552" s="3"/>
      <c r="F552" s="3"/>
      <c r="G552" s="3"/>
      <c r="H552" s="3"/>
      <c r="I552" s="3"/>
      <c r="J552" s="3"/>
      <c r="K552" s="3"/>
      <c r="L552" s="3"/>
      <c r="M552" s="3"/>
      <c r="N552" s="3"/>
      <c r="O552" s="3"/>
    </row>
    <row r="553">
      <c r="B553" s="3"/>
      <c r="C553" s="3"/>
      <c r="D553" s="3"/>
      <c r="E553" s="3"/>
      <c r="F553" s="3"/>
      <c r="G553" s="3"/>
      <c r="H553" s="3"/>
      <c r="I553" s="3"/>
      <c r="J553" s="3"/>
      <c r="K553" s="3"/>
      <c r="L553" s="3"/>
      <c r="M553" s="3"/>
      <c r="N553" s="3"/>
      <c r="O553" s="3"/>
    </row>
    <row r="554">
      <c r="B554" s="3"/>
      <c r="C554" s="3"/>
      <c r="D554" s="3"/>
      <c r="E554" s="3"/>
      <c r="F554" s="3"/>
      <c r="G554" s="3"/>
      <c r="H554" s="3"/>
      <c r="I554" s="3"/>
      <c r="J554" s="3"/>
      <c r="K554" s="3"/>
      <c r="L554" s="3"/>
      <c r="M554" s="3"/>
      <c r="N554" s="3"/>
      <c r="O554" s="3"/>
    </row>
    <row r="555">
      <c r="B555" s="3"/>
      <c r="C555" s="3"/>
      <c r="D555" s="3"/>
      <c r="E555" s="3"/>
      <c r="F555" s="3"/>
      <c r="G555" s="3"/>
      <c r="H555" s="3"/>
      <c r="I555" s="3"/>
      <c r="J555" s="3"/>
      <c r="K555" s="3"/>
      <c r="L555" s="3"/>
      <c r="M555" s="3"/>
      <c r="N555" s="3"/>
      <c r="O555" s="3"/>
    </row>
    <row r="556">
      <c r="B556" s="3"/>
      <c r="C556" s="3"/>
      <c r="D556" s="3"/>
      <c r="E556" s="3"/>
      <c r="F556" s="3"/>
      <c r="G556" s="3"/>
      <c r="H556" s="3"/>
      <c r="I556" s="3"/>
      <c r="J556" s="3"/>
      <c r="K556" s="3"/>
      <c r="L556" s="3"/>
      <c r="M556" s="3"/>
      <c r="N556" s="3"/>
      <c r="O556" s="3"/>
    </row>
    <row r="557">
      <c r="B557" s="3"/>
      <c r="C557" s="3"/>
      <c r="D557" s="3"/>
      <c r="E557" s="3"/>
      <c r="F557" s="3"/>
      <c r="G557" s="3"/>
      <c r="H557" s="3"/>
      <c r="I557" s="3"/>
      <c r="J557" s="3"/>
      <c r="K557" s="3"/>
      <c r="L557" s="3"/>
      <c r="M557" s="3"/>
      <c r="N557" s="3"/>
      <c r="O557" s="3"/>
    </row>
    <row r="558">
      <c r="B558" s="3"/>
      <c r="C558" s="3"/>
      <c r="D558" s="3"/>
      <c r="E558" s="3"/>
      <c r="F558" s="3"/>
      <c r="G558" s="3"/>
      <c r="H558" s="3"/>
      <c r="I558" s="3"/>
      <c r="J558" s="3"/>
      <c r="K558" s="3"/>
      <c r="L558" s="3"/>
      <c r="M558" s="3"/>
      <c r="N558" s="3"/>
      <c r="O558" s="3"/>
    </row>
    <row r="559">
      <c r="B559" s="3"/>
      <c r="C559" s="3"/>
      <c r="D559" s="3"/>
      <c r="E559" s="3"/>
      <c r="F559" s="3"/>
      <c r="G559" s="3"/>
      <c r="H559" s="3"/>
      <c r="I559" s="3"/>
      <c r="J559" s="3"/>
      <c r="K559" s="3"/>
      <c r="L559" s="3"/>
      <c r="M559" s="3"/>
      <c r="N559" s="3"/>
      <c r="O559" s="3"/>
    </row>
    <row r="560">
      <c r="B560" s="3"/>
      <c r="C560" s="3"/>
      <c r="D560" s="3"/>
      <c r="E560" s="3"/>
      <c r="F560" s="3"/>
      <c r="G560" s="3"/>
      <c r="H560" s="3"/>
      <c r="I560" s="3"/>
      <c r="J560" s="3"/>
      <c r="K560" s="3"/>
      <c r="L560" s="3"/>
      <c r="M560" s="3"/>
      <c r="N560" s="3"/>
      <c r="O560" s="3"/>
    </row>
    <row r="561">
      <c r="B561" s="3"/>
      <c r="C561" s="3"/>
      <c r="D561" s="3"/>
      <c r="E561" s="3"/>
      <c r="F561" s="3"/>
      <c r="G561" s="3"/>
      <c r="H561" s="3"/>
      <c r="I561" s="3"/>
      <c r="J561" s="3"/>
      <c r="K561" s="3"/>
      <c r="L561" s="3"/>
      <c r="M561" s="3"/>
      <c r="N561" s="3"/>
      <c r="O561" s="3"/>
    </row>
    <row r="562">
      <c r="B562" s="3"/>
      <c r="C562" s="3"/>
      <c r="D562" s="3"/>
      <c r="E562" s="3"/>
      <c r="F562" s="3"/>
      <c r="G562" s="3"/>
      <c r="H562" s="3"/>
      <c r="I562" s="3"/>
      <c r="J562" s="3"/>
      <c r="K562" s="3"/>
      <c r="L562" s="3"/>
      <c r="M562" s="3"/>
      <c r="N562" s="3"/>
      <c r="O562" s="3"/>
    </row>
    <row r="563">
      <c r="B563" s="3"/>
      <c r="C563" s="3"/>
      <c r="D563" s="3"/>
      <c r="E563" s="3"/>
      <c r="F563" s="3"/>
      <c r="G563" s="3"/>
      <c r="H563" s="3"/>
      <c r="I563" s="3"/>
      <c r="J563" s="3"/>
      <c r="K563" s="3"/>
      <c r="L563" s="3"/>
      <c r="M563" s="3"/>
      <c r="N563" s="3"/>
      <c r="O563" s="3"/>
    </row>
    <row r="564">
      <c r="B564" s="3"/>
      <c r="C564" s="3"/>
      <c r="D564" s="3"/>
      <c r="E564" s="3"/>
      <c r="F564" s="3"/>
      <c r="G564" s="3"/>
      <c r="H564" s="3"/>
      <c r="I564" s="3"/>
      <c r="J564" s="3"/>
      <c r="K564" s="3"/>
      <c r="L564" s="3"/>
      <c r="M564" s="3"/>
      <c r="N564" s="3"/>
      <c r="O564" s="3"/>
    </row>
    <row r="565">
      <c r="B565" s="3"/>
      <c r="C565" s="3"/>
      <c r="D565" s="3"/>
      <c r="E565" s="3"/>
      <c r="F565" s="3"/>
      <c r="G565" s="3"/>
      <c r="H565" s="3"/>
      <c r="I565" s="3"/>
      <c r="J565" s="3"/>
      <c r="K565" s="3"/>
      <c r="L565" s="3"/>
      <c r="M565" s="3"/>
      <c r="N565" s="3"/>
      <c r="O565" s="3"/>
    </row>
    <row r="566">
      <c r="B566" s="3"/>
      <c r="C566" s="3"/>
      <c r="D566" s="3"/>
      <c r="E566" s="3"/>
      <c r="F566" s="3"/>
      <c r="G566" s="3"/>
      <c r="H566" s="3"/>
      <c r="I566" s="3"/>
      <c r="J566" s="3"/>
      <c r="K566" s="3"/>
      <c r="L566" s="3"/>
      <c r="M566" s="3"/>
      <c r="N566" s="3"/>
      <c r="O566" s="3"/>
    </row>
    <row r="567">
      <c r="B567" s="3"/>
      <c r="C567" s="3"/>
      <c r="D567" s="3"/>
      <c r="E567" s="3"/>
      <c r="F567" s="3"/>
      <c r="G567" s="3"/>
      <c r="H567" s="3"/>
      <c r="I567" s="3"/>
      <c r="J567" s="3"/>
      <c r="K567" s="3"/>
      <c r="L567" s="3"/>
      <c r="M567" s="3"/>
      <c r="N567" s="3"/>
      <c r="O567" s="3"/>
    </row>
    <row r="568">
      <c r="B568" s="3"/>
      <c r="C568" s="3"/>
      <c r="D568" s="3"/>
      <c r="E568" s="3"/>
      <c r="F568" s="3"/>
      <c r="G568" s="3"/>
      <c r="H568" s="3"/>
      <c r="I568" s="3"/>
      <c r="J568" s="3"/>
      <c r="K568" s="3"/>
      <c r="L568" s="3"/>
      <c r="M568" s="3"/>
      <c r="N568" s="3"/>
      <c r="O568" s="3"/>
    </row>
    <row r="569">
      <c r="B569" s="3"/>
      <c r="C569" s="3"/>
      <c r="D569" s="3"/>
      <c r="E569" s="3"/>
      <c r="F569" s="3"/>
      <c r="G569" s="3"/>
      <c r="H569" s="3"/>
      <c r="I569" s="3"/>
      <c r="J569" s="3"/>
      <c r="K569" s="3"/>
      <c r="L569" s="3"/>
      <c r="M569" s="3"/>
      <c r="N569" s="3"/>
      <c r="O569" s="3"/>
    </row>
    <row r="570">
      <c r="B570" s="3"/>
      <c r="C570" s="3"/>
      <c r="D570" s="3"/>
      <c r="E570" s="3"/>
      <c r="F570" s="3"/>
      <c r="G570" s="3"/>
      <c r="H570" s="3"/>
      <c r="I570" s="3"/>
      <c r="J570" s="3"/>
      <c r="K570" s="3"/>
      <c r="L570" s="3"/>
      <c r="M570" s="3"/>
      <c r="N570" s="3"/>
      <c r="O570" s="3"/>
    </row>
    <row r="571">
      <c r="B571" s="3"/>
      <c r="C571" s="3"/>
      <c r="D571" s="3"/>
      <c r="E571" s="3"/>
      <c r="F571" s="3"/>
      <c r="G571" s="3"/>
      <c r="H571" s="3"/>
      <c r="I571" s="3"/>
      <c r="J571" s="3"/>
      <c r="K571" s="3"/>
      <c r="L571" s="3"/>
      <c r="M571" s="3"/>
      <c r="N571" s="3"/>
      <c r="O571" s="3"/>
    </row>
    <row r="572">
      <c r="B572" s="3"/>
      <c r="C572" s="3"/>
      <c r="D572" s="3"/>
      <c r="E572" s="3"/>
      <c r="F572" s="3"/>
      <c r="G572" s="3"/>
      <c r="H572" s="3"/>
      <c r="I572" s="3"/>
      <c r="J572" s="3"/>
      <c r="K572" s="3"/>
      <c r="L572" s="3"/>
      <c r="M572" s="3"/>
      <c r="N572" s="3"/>
      <c r="O572" s="3"/>
    </row>
    <row r="573">
      <c r="B573" s="3"/>
      <c r="C573" s="3"/>
      <c r="D573" s="3"/>
      <c r="E573" s="3"/>
      <c r="F573" s="3"/>
      <c r="G573" s="3"/>
      <c r="H573" s="3"/>
      <c r="I573" s="3"/>
      <c r="J573" s="3"/>
      <c r="K573" s="3"/>
      <c r="L573" s="3"/>
      <c r="M573" s="3"/>
      <c r="N573" s="3"/>
      <c r="O573" s="3"/>
    </row>
    <row r="574">
      <c r="B574" s="3"/>
      <c r="C574" s="3"/>
      <c r="D574" s="3"/>
      <c r="E574" s="3"/>
      <c r="F574" s="3"/>
      <c r="G574" s="3"/>
      <c r="H574" s="3"/>
      <c r="I574" s="3"/>
      <c r="J574" s="3"/>
      <c r="K574" s="3"/>
      <c r="L574" s="3"/>
      <c r="M574" s="3"/>
      <c r="N574" s="3"/>
      <c r="O574" s="3"/>
    </row>
    <row r="575">
      <c r="B575" s="3"/>
      <c r="C575" s="3"/>
      <c r="D575" s="3"/>
      <c r="E575" s="3"/>
      <c r="F575" s="3"/>
      <c r="G575" s="3"/>
      <c r="H575" s="3"/>
      <c r="I575" s="3"/>
      <c r="J575" s="3"/>
      <c r="K575" s="3"/>
      <c r="L575" s="3"/>
      <c r="M575" s="3"/>
      <c r="N575" s="3"/>
      <c r="O575" s="3"/>
    </row>
    <row r="576">
      <c r="B576" s="3"/>
      <c r="C576" s="3"/>
      <c r="D576" s="3"/>
      <c r="E576" s="3"/>
      <c r="F576" s="3"/>
      <c r="G576" s="3"/>
      <c r="H576" s="3"/>
      <c r="I576" s="3"/>
      <c r="J576" s="3"/>
      <c r="K576" s="3"/>
      <c r="L576" s="3"/>
      <c r="M576" s="3"/>
      <c r="N576" s="3"/>
      <c r="O576" s="3"/>
    </row>
    <row r="577">
      <c r="B577" s="3"/>
      <c r="C577" s="3"/>
      <c r="D577" s="3"/>
      <c r="E577" s="3"/>
      <c r="F577" s="3"/>
      <c r="G577" s="3"/>
      <c r="H577" s="3"/>
      <c r="I577" s="3"/>
      <c r="J577" s="3"/>
      <c r="K577" s="3"/>
      <c r="L577" s="3"/>
      <c r="M577" s="3"/>
      <c r="N577" s="3"/>
      <c r="O577" s="3"/>
    </row>
    <row r="578">
      <c r="B578" s="3"/>
      <c r="C578" s="3"/>
      <c r="D578" s="3"/>
      <c r="E578" s="3"/>
      <c r="F578" s="3"/>
      <c r="G578" s="3"/>
      <c r="H578" s="3"/>
      <c r="I578" s="3"/>
      <c r="J578" s="3"/>
      <c r="K578" s="3"/>
      <c r="L578" s="3"/>
      <c r="M578" s="3"/>
      <c r="N578" s="3"/>
      <c r="O578" s="3"/>
    </row>
    <row r="579">
      <c r="B579" s="3"/>
      <c r="C579" s="3"/>
      <c r="D579" s="3"/>
      <c r="E579" s="3"/>
      <c r="F579" s="3"/>
      <c r="G579" s="3"/>
      <c r="H579" s="3"/>
      <c r="I579" s="3"/>
      <c r="J579" s="3"/>
      <c r="K579" s="3"/>
      <c r="L579" s="3"/>
      <c r="M579" s="3"/>
      <c r="N579" s="3"/>
      <c r="O579" s="3"/>
    </row>
    <row r="580">
      <c r="B580" s="3"/>
      <c r="C580" s="3"/>
      <c r="D580" s="3"/>
      <c r="E580" s="3"/>
      <c r="F580" s="3"/>
      <c r="G580" s="3"/>
      <c r="H580" s="3"/>
      <c r="I580" s="3"/>
      <c r="J580" s="3"/>
      <c r="K580" s="3"/>
      <c r="L580" s="3"/>
      <c r="M580" s="3"/>
      <c r="N580" s="3"/>
      <c r="O580" s="3"/>
    </row>
    <row r="581">
      <c r="B581" s="3"/>
      <c r="C581" s="3"/>
      <c r="D581" s="3"/>
      <c r="E581" s="3"/>
      <c r="F581" s="3"/>
      <c r="G581" s="3"/>
      <c r="H581" s="3"/>
      <c r="I581" s="3"/>
      <c r="J581" s="3"/>
      <c r="K581" s="3"/>
      <c r="L581" s="3"/>
      <c r="M581" s="3"/>
      <c r="N581" s="3"/>
      <c r="O581" s="3"/>
    </row>
    <row r="582">
      <c r="B582" s="3"/>
      <c r="C582" s="3"/>
      <c r="D582" s="3"/>
      <c r="E582" s="3"/>
      <c r="F582" s="3"/>
      <c r="G582" s="3"/>
      <c r="H582" s="3"/>
      <c r="I582" s="3"/>
      <c r="J582" s="3"/>
      <c r="K582" s="3"/>
      <c r="L582" s="3"/>
      <c r="M582" s="3"/>
      <c r="N582" s="3"/>
      <c r="O582" s="3"/>
    </row>
    <row r="583">
      <c r="B583" s="3"/>
      <c r="C583" s="3"/>
      <c r="D583" s="3"/>
      <c r="E583" s="3"/>
      <c r="F583" s="3"/>
      <c r="G583" s="3"/>
      <c r="H583" s="3"/>
      <c r="I583" s="3"/>
      <c r="J583" s="3"/>
      <c r="K583" s="3"/>
      <c r="L583" s="3"/>
      <c r="M583" s="3"/>
      <c r="N583" s="3"/>
      <c r="O583" s="3"/>
    </row>
    <row r="584">
      <c r="B584" s="3"/>
      <c r="C584" s="3"/>
      <c r="D584" s="3"/>
      <c r="E584" s="3"/>
      <c r="F584" s="3"/>
      <c r="G584" s="3"/>
      <c r="H584" s="3"/>
      <c r="I584" s="3"/>
      <c r="J584" s="3"/>
      <c r="K584" s="3"/>
      <c r="L584" s="3"/>
      <c r="M584" s="3"/>
      <c r="N584" s="3"/>
      <c r="O584" s="3"/>
    </row>
    <row r="585">
      <c r="B585" s="3"/>
      <c r="C585" s="3"/>
      <c r="D585" s="3"/>
      <c r="E585" s="3"/>
      <c r="F585" s="3"/>
      <c r="G585" s="3"/>
      <c r="H585" s="3"/>
      <c r="I585" s="3"/>
      <c r="J585" s="3"/>
      <c r="K585" s="3"/>
      <c r="L585" s="3"/>
      <c r="M585" s="3"/>
      <c r="N585" s="3"/>
      <c r="O585" s="3"/>
    </row>
    <row r="586">
      <c r="B586" s="3"/>
      <c r="C586" s="3"/>
      <c r="D586" s="3"/>
      <c r="E586" s="3"/>
      <c r="F586" s="3"/>
      <c r="G586" s="3"/>
      <c r="H586" s="3"/>
      <c r="I586" s="3"/>
      <c r="J586" s="3"/>
      <c r="K586" s="3"/>
      <c r="L586" s="3"/>
      <c r="M586" s="3"/>
      <c r="N586" s="3"/>
      <c r="O586" s="3"/>
    </row>
    <row r="587">
      <c r="B587" s="3"/>
      <c r="C587" s="3"/>
      <c r="D587" s="3"/>
      <c r="E587" s="3"/>
      <c r="F587" s="3"/>
      <c r="G587" s="3"/>
      <c r="H587" s="3"/>
      <c r="I587" s="3"/>
      <c r="J587" s="3"/>
      <c r="K587" s="3"/>
      <c r="L587" s="3"/>
      <c r="M587" s="3"/>
      <c r="N587" s="3"/>
      <c r="O587" s="3"/>
    </row>
    <row r="588">
      <c r="B588" s="3"/>
      <c r="C588" s="3"/>
      <c r="D588" s="3"/>
      <c r="E588" s="3"/>
      <c r="F588" s="3"/>
      <c r="G588" s="3"/>
      <c r="H588" s="3"/>
      <c r="I588" s="3"/>
      <c r="J588" s="3"/>
      <c r="K588" s="3"/>
      <c r="L588" s="3"/>
      <c r="M588" s="3"/>
      <c r="N588" s="3"/>
      <c r="O588" s="3"/>
    </row>
    <row r="589">
      <c r="B589" s="3"/>
      <c r="C589" s="3"/>
      <c r="D589" s="3"/>
      <c r="E589" s="3"/>
      <c r="F589" s="3"/>
      <c r="G589" s="3"/>
      <c r="H589" s="3"/>
      <c r="I589" s="3"/>
      <c r="J589" s="3"/>
      <c r="K589" s="3"/>
      <c r="L589" s="3"/>
      <c r="M589" s="3"/>
      <c r="N589" s="3"/>
      <c r="O589" s="3"/>
    </row>
    <row r="590">
      <c r="B590" s="3"/>
      <c r="C590" s="3"/>
      <c r="D590" s="3"/>
      <c r="E590" s="3"/>
      <c r="F590" s="3"/>
      <c r="G590" s="3"/>
      <c r="H590" s="3"/>
      <c r="I590" s="3"/>
      <c r="J590" s="3"/>
      <c r="K590" s="3"/>
      <c r="L590" s="3"/>
      <c r="M590" s="3"/>
      <c r="N590" s="3"/>
      <c r="O590" s="3"/>
    </row>
    <row r="591">
      <c r="B591" s="3"/>
      <c r="C591" s="3"/>
      <c r="D591" s="3"/>
      <c r="E591" s="3"/>
      <c r="F591" s="3"/>
      <c r="G591" s="3"/>
      <c r="H591" s="3"/>
      <c r="I591" s="3"/>
      <c r="J591" s="3"/>
      <c r="K591" s="3"/>
      <c r="L591" s="3"/>
      <c r="M591" s="3"/>
      <c r="N591" s="3"/>
      <c r="O591" s="3"/>
    </row>
    <row r="592">
      <c r="B592" s="3"/>
      <c r="C592" s="3"/>
      <c r="D592" s="3"/>
      <c r="E592" s="3"/>
      <c r="F592" s="3"/>
      <c r="G592" s="3"/>
      <c r="H592" s="3"/>
      <c r="I592" s="3"/>
      <c r="J592" s="3"/>
      <c r="K592" s="3"/>
      <c r="L592" s="3"/>
      <c r="M592" s="3"/>
      <c r="N592" s="3"/>
      <c r="O592" s="3"/>
    </row>
    <row r="593">
      <c r="B593" s="3"/>
      <c r="C593" s="3"/>
      <c r="D593" s="3"/>
      <c r="E593" s="3"/>
      <c r="F593" s="3"/>
      <c r="G593" s="3"/>
      <c r="H593" s="3"/>
      <c r="I593" s="3"/>
      <c r="J593" s="3"/>
      <c r="K593" s="3"/>
      <c r="L593" s="3"/>
      <c r="M593" s="3"/>
      <c r="N593" s="3"/>
      <c r="O593" s="3"/>
    </row>
    <row r="594">
      <c r="B594" s="3"/>
      <c r="C594" s="3"/>
      <c r="D594" s="3"/>
      <c r="E594" s="3"/>
      <c r="F594" s="3"/>
      <c r="G594" s="3"/>
      <c r="H594" s="3"/>
      <c r="I594" s="3"/>
      <c r="J594" s="3"/>
      <c r="K594" s="3"/>
      <c r="L594" s="3"/>
      <c r="M594" s="3"/>
      <c r="N594" s="3"/>
      <c r="O594" s="3"/>
    </row>
    <row r="595">
      <c r="B595" s="3"/>
      <c r="C595" s="3"/>
      <c r="D595" s="3"/>
      <c r="E595" s="3"/>
      <c r="F595" s="3"/>
      <c r="G595" s="3"/>
      <c r="H595" s="3"/>
      <c r="I595" s="3"/>
      <c r="J595" s="3"/>
      <c r="K595" s="3"/>
      <c r="L595" s="3"/>
      <c r="M595" s="3"/>
      <c r="N595" s="3"/>
      <c r="O595" s="3"/>
    </row>
    <row r="596">
      <c r="B596" s="3"/>
      <c r="C596" s="3"/>
      <c r="D596" s="3"/>
      <c r="E596" s="3"/>
      <c r="F596" s="3"/>
      <c r="G596" s="3"/>
      <c r="H596" s="3"/>
      <c r="I596" s="3"/>
      <c r="J596" s="3"/>
      <c r="K596" s="3"/>
      <c r="L596" s="3"/>
      <c r="M596" s="3"/>
      <c r="N596" s="3"/>
      <c r="O596" s="3"/>
    </row>
    <row r="597">
      <c r="B597" s="3"/>
      <c r="C597" s="3"/>
      <c r="D597" s="3"/>
      <c r="E597" s="3"/>
      <c r="F597" s="3"/>
      <c r="G597" s="3"/>
      <c r="H597" s="3"/>
      <c r="I597" s="3"/>
      <c r="J597" s="3"/>
      <c r="K597" s="3"/>
      <c r="L597" s="3"/>
      <c r="M597" s="3"/>
      <c r="N597" s="3"/>
      <c r="O597" s="3"/>
    </row>
    <row r="598">
      <c r="B598" s="3"/>
      <c r="C598" s="3"/>
      <c r="D598" s="3"/>
      <c r="E598" s="3"/>
      <c r="F598" s="3"/>
      <c r="G598" s="3"/>
      <c r="H598" s="3"/>
      <c r="I598" s="3"/>
      <c r="J598" s="3"/>
      <c r="K598" s="3"/>
      <c r="L598" s="3"/>
      <c r="M598" s="3"/>
      <c r="N598" s="3"/>
      <c r="O598" s="3"/>
    </row>
    <row r="599">
      <c r="B599" s="3"/>
      <c r="C599" s="3"/>
      <c r="D599" s="3"/>
      <c r="E599" s="3"/>
      <c r="F599" s="3"/>
      <c r="G599" s="3"/>
      <c r="H599" s="3"/>
      <c r="I599" s="3"/>
      <c r="J599" s="3"/>
      <c r="K599" s="3"/>
      <c r="L599" s="3"/>
      <c r="M599" s="3"/>
      <c r="N599" s="3"/>
      <c r="O599" s="3"/>
    </row>
    <row r="600">
      <c r="B600" s="3"/>
      <c r="C600" s="3"/>
      <c r="D600" s="3"/>
      <c r="E600" s="3"/>
      <c r="F600" s="3"/>
      <c r="G600" s="3"/>
      <c r="H600" s="3"/>
      <c r="I600" s="3"/>
      <c r="J600" s="3"/>
      <c r="K600" s="3"/>
      <c r="L600" s="3"/>
      <c r="M600" s="3"/>
      <c r="N600" s="3"/>
      <c r="O600" s="3"/>
    </row>
    <row r="601">
      <c r="B601" s="3"/>
      <c r="C601" s="3"/>
      <c r="D601" s="3"/>
      <c r="E601" s="3"/>
      <c r="F601" s="3"/>
      <c r="G601" s="3"/>
      <c r="H601" s="3"/>
      <c r="I601" s="3"/>
      <c r="J601" s="3"/>
      <c r="K601" s="3"/>
      <c r="L601" s="3"/>
      <c r="M601" s="3"/>
      <c r="N601" s="3"/>
      <c r="O601" s="3"/>
    </row>
    <row r="602">
      <c r="B602" s="3"/>
      <c r="C602" s="3"/>
      <c r="D602" s="3"/>
      <c r="E602" s="3"/>
      <c r="F602" s="3"/>
      <c r="G602" s="3"/>
      <c r="H602" s="3"/>
      <c r="I602" s="3"/>
      <c r="J602" s="3"/>
      <c r="K602" s="3"/>
      <c r="L602" s="3"/>
      <c r="M602" s="3"/>
      <c r="N602" s="3"/>
      <c r="O602" s="3"/>
    </row>
    <row r="603">
      <c r="B603" s="3"/>
      <c r="C603" s="3"/>
      <c r="D603" s="3"/>
      <c r="E603" s="3"/>
      <c r="F603" s="3"/>
      <c r="G603" s="3"/>
      <c r="H603" s="3"/>
      <c r="I603" s="3"/>
      <c r="J603" s="3"/>
      <c r="K603" s="3"/>
      <c r="L603" s="3"/>
      <c r="M603" s="3"/>
      <c r="N603" s="3"/>
      <c r="O603" s="3"/>
    </row>
    <row r="604">
      <c r="B604" s="3"/>
      <c r="C604" s="3"/>
      <c r="D604" s="3"/>
      <c r="E604" s="3"/>
      <c r="F604" s="3"/>
      <c r="G604" s="3"/>
      <c r="H604" s="3"/>
      <c r="I604" s="3"/>
      <c r="J604" s="3"/>
      <c r="K604" s="3"/>
      <c r="L604" s="3"/>
      <c r="M604" s="3"/>
      <c r="N604" s="3"/>
      <c r="O604" s="3"/>
    </row>
    <row r="605">
      <c r="B605" s="3"/>
      <c r="C605" s="3"/>
      <c r="D605" s="3"/>
      <c r="E605" s="3"/>
      <c r="F605" s="3"/>
      <c r="G605" s="3"/>
      <c r="H605" s="3"/>
      <c r="I605" s="3"/>
      <c r="J605" s="3"/>
      <c r="K605" s="3"/>
      <c r="L605" s="3"/>
      <c r="M605" s="3"/>
      <c r="N605" s="3"/>
      <c r="O605" s="3"/>
    </row>
    <row r="606">
      <c r="B606" s="3"/>
      <c r="C606" s="3"/>
      <c r="D606" s="3"/>
      <c r="E606" s="3"/>
      <c r="F606" s="3"/>
      <c r="G606" s="3"/>
      <c r="H606" s="3"/>
      <c r="I606" s="3"/>
      <c r="J606" s="3"/>
      <c r="K606" s="3"/>
      <c r="L606" s="3"/>
      <c r="M606" s="3"/>
      <c r="N606" s="3"/>
      <c r="O606" s="3"/>
    </row>
    <row r="607">
      <c r="B607" s="3"/>
      <c r="C607" s="3"/>
      <c r="D607" s="3"/>
      <c r="E607" s="3"/>
      <c r="F607" s="3"/>
      <c r="G607" s="3"/>
      <c r="H607" s="3"/>
      <c r="I607" s="3"/>
      <c r="J607" s="3"/>
      <c r="K607" s="3"/>
      <c r="L607" s="3"/>
      <c r="M607" s="3"/>
      <c r="N607" s="3"/>
      <c r="O607" s="3"/>
    </row>
    <row r="608">
      <c r="B608" s="3"/>
      <c r="C608" s="3"/>
      <c r="D608" s="3"/>
      <c r="E608" s="3"/>
      <c r="F608" s="3"/>
      <c r="G608" s="3"/>
      <c r="H608" s="3"/>
      <c r="I608" s="3"/>
      <c r="J608" s="3"/>
      <c r="K608" s="3"/>
      <c r="L608" s="3"/>
      <c r="M608" s="3"/>
      <c r="N608" s="3"/>
      <c r="O608" s="3"/>
    </row>
    <row r="609">
      <c r="B609" s="3"/>
      <c r="C609" s="3"/>
      <c r="D609" s="3"/>
      <c r="E609" s="3"/>
      <c r="F609" s="3"/>
      <c r="G609" s="3"/>
      <c r="H609" s="3"/>
      <c r="I609" s="3"/>
      <c r="J609" s="3"/>
      <c r="K609" s="3"/>
      <c r="L609" s="3"/>
      <c r="M609" s="3"/>
      <c r="N609" s="3"/>
      <c r="O609" s="3"/>
    </row>
    <row r="610">
      <c r="B610" s="3"/>
      <c r="C610" s="3"/>
      <c r="D610" s="3"/>
      <c r="E610" s="3"/>
      <c r="F610" s="3"/>
      <c r="G610" s="3"/>
      <c r="H610" s="3"/>
      <c r="I610" s="3"/>
      <c r="J610" s="3"/>
      <c r="K610" s="3"/>
      <c r="L610" s="3"/>
      <c r="M610" s="3"/>
      <c r="N610" s="3"/>
      <c r="O610" s="3"/>
    </row>
    <row r="611">
      <c r="B611" s="3"/>
      <c r="C611" s="3"/>
      <c r="D611" s="3"/>
      <c r="E611" s="3"/>
      <c r="F611" s="3"/>
      <c r="G611" s="3"/>
      <c r="H611" s="3"/>
      <c r="I611" s="3"/>
      <c r="J611" s="3"/>
      <c r="K611" s="3"/>
      <c r="L611" s="3"/>
      <c r="M611" s="3"/>
      <c r="N611" s="3"/>
      <c r="O611" s="3"/>
    </row>
    <row r="612">
      <c r="B612" s="3"/>
      <c r="C612" s="3"/>
      <c r="D612" s="3"/>
      <c r="E612" s="3"/>
      <c r="F612" s="3"/>
      <c r="G612" s="3"/>
      <c r="H612" s="3"/>
      <c r="I612" s="3"/>
      <c r="J612" s="3"/>
      <c r="K612" s="3"/>
      <c r="L612" s="3"/>
      <c r="M612" s="3"/>
      <c r="N612" s="3"/>
      <c r="O612" s="3"/>
    </row>
    <row r="613">
      <c r="B613" s="3"/>
      <c r="C613" s="3"/>
      <c r="D613" s="3"/>
      <c r="E613" s="3"/>
      <c r="F613" s="3"/>
      <c r="G613" s="3"/>
      <c r="H613" s="3"/>
      <c r="I613" s="3"/>
      <c r="J613" s="3"/>
      <c r="K613" s="3"/>
      <c r="L613" s="3"/>
      <c r="M613" s="3"/>
      <c r="N613" s="3"/>
      <c r="O613" s="3"/>
    </row>
    <row r="614">
      <c r="B614" s="3"/>
      <c r="C614" s="3"/>
      <c r="D614" s="3"/>
      <c r="E614" s="3"/>
      <c r="F614" s="3"/>
      <c r="G614" s="3"/>
      <c r="H614" s="3"/>
      <c r="I614" s="3"/>
      <c r="J614" s="3"/>
      <c r="K614" s="3"/>
      <c r="L614" s="3"/>
      <c r="M614" s="3"/>
      <c r="N614" s="3"/>
      <c r="O614" s="3"/>
    </row>
    <row r="615">
      <c r="B615" s="3"/>
      <c r="C615" s="3"/>
      <c r="D615" s="3"/>
      <c r="E615" s="3"/>
      <c r="F615" s="3"/>
      <c r="G615" s="3"/>
      <c r="H615" s="3"/>
      <c r="I615" s="3"/>
      <c r="J615" s="3"/>
      <c r="K615" s="3"/>
      <c r="L615" s="3"/>
      <c r="M615" s="3"/>
      <c r="N615" s="3"/>
      <c r="O615" s="3"/>
    </row>
    <row r="616">
      <c r="B616" s="3"/>
      <c r="C616" s="3"/>
      <c r="D616" s="3"/>
      <c r="E616" s="3"/>
      <c r="F616" s="3"/>
      <c r="G616" s="3"/>
      <c r="H616" s="3"/>
      <c r="I616" s="3"/>
      <c r="J616" s="3"/>
      <c r="K616" s="3"/>
      <c r="L616" s="3"/>
      <c r="M616" s="3"/>
      <c r="N616" s="3"/>
      <c r="O616" s="3"/>
    </row>
    <row r="617">
      <c r="B617" s="3"/>
      <c r="C617" s="3"/>
      <c r="D617" s="3"/>
      <c r="E617" s="3"/>
      <c r="F617" s="3"/>
      <c r="G617" s="3"/>
      <c r="H617" s="3"/>
      <c r="I617" s="3"/>
      <c r="J617" s="3"/>
      <c r="K617" s="3"/>
      <c r="L617" s="3"/>
      <c r="M617" s="3"/>
      <c r="N617" s="3"/>
      <c r="O617" s="3"/>
    </row>
    <row r="618">
      <c r="B618" s="3"/>
      <c r="C618" s="3"/>
      <c r="D618" s="3"/>
      <c r="E618" s="3"/>
      <c r="F618" s="3"/>
      <c r="G618" s="3"/>
      <c r="H618" s="3"/>
      <c r="I618" s="3"/>
      <c r="J618" s="3"/>
      <c r="K618" s="3"/>
      <c r="L618" s="3"/>
      <c r="M618" s="3"/>
      <c r="N618" s="3"/>
      <c r="O618" s="3"/>
    </row>
    <row r="619">
      <c r="B619" s="3"/>
      <c r="C619" s="3"/>
      <c r="D619" s="3"/>
      <c r="E619" s="3"/>
      <c r="F619" s="3"/>
      <c r="G619" s="3"/>
      <c r="H619" s="3"/>
      <c r="I619" s="3"/>
      <c r="J619" s="3"/>
      <c r="K619" s="3"/>
      <c r="L619" s="3"/>
      <c r="M619" s="3"/>
      <c r="N619" s="3"/>
      <c r="O619" s="3"/>
    </row>
    <row r="620">
      <c r="B620" s="3"/>
      <c r="C620" s="3"/>
      <c r="D620" s="3"/>
      <c r="E620" s="3"/>
      <c r="F620" s="3"/>
      <c r="G620" s="3"/>
      <c r="H620" s="3"/>
      <c r="I620" s="3"/>
      <c r="J620" s="3"/>
      <c r="K620" s="3"/>
      <c r="L620" s="3"/>
      <c r="M620" s="3"/>
      <c r="N620" s="3"/>
      <c r="O620" s="3"/>
    </row>
    <row r="621">
      <c r="B621" s="3"/>
      <c r="C621" s="3"/>
      <c r="D621" s="3"/>
      <c r="E621" s="3"/>
      <c r="F621" s="3"/>
      <c r="G621" s="3"/>
      <c r="H621" s="3"/>
      <c r="I621" s="3"/>
      <c r="J621" s="3"/>
      <c r="K621" s="3"/>
      <c r="L621" s="3"/>
      <c r="M621" s="3"/>
      <c r="N621" s="3"/>
      <c r="O621" s="3"/>
    </row>
    <row r="622">
      <c r="B622" s="3"/>
      <c r="C622" s="3"/>
      <c r="D622" s="3"/>
      <c r="E622" s="3"/>
      <c r="F622" s="3"/>
      <c r="G622" s="3"/>
      <c r="H622" s="3"/>
      <c r="I622" s="3"/>
      <c r="J622" s="3"/>
      <c r="K622" s="3"/>
      <c r="L622" s="3"/>
      <c r="M622" s="3"/>
      <c r="N622" s="3"/>
      <c r="O622" s="3"/>
    </row>
    <row r="623">
      <c r="B623" s="3"/>
      <c r="C623" s="3"/>
      <c r="D623" s="3"/>
      <c r="E623" s="3"/>
      <c r="F623" s="3"/>
      <c r="G623" s="3"/>
      <c r="H623" s="3"/>
      <c r="I623" s="3"/>
      <c r="J623" s="3"/>
      <c r="K623" s="3"/>
      <c r="L623" s="3"/>
      <c r="M623" s="3"/>
      <c r="N623" s="3"/>
      <c r="O623" s="3"/>
    </row>
    <row r="624">
      <c r="B624" s="3"/>
      <c r="C624" s="3"/>
      <c r="D624" s="3"/>
      <c r="E624" s="3"/>
      <c r="F624" s="3"/>
      <c r="G624" s="3"/>
      <c r="H624" s="3"/>
      <c r="I624" s="3"/>
      <c r="J624" s="3"/>
      <c r="K624" s="3"/>
      <c r="L624" s="3"/>
      <c r="M624" s="3"/>
      <c r="N624" s="3"/>
      <c r="O624" s="3"/>
    </row>
    <row r="625">
      <c r="B625" s="3"/>
      <c r="C625" s="3"/>
      <c r="D625" s="3"/>
      <c r="E625" s="3"/>
      <c r="F625" s="3"/>
      <c r="G625" s="3"/>
      <c r="H625" s="3"/>
      <c r="I625" s="3"/>
      <c r="J625" s="3"/>
      <c r="K625" s="3"/>
      <c r="L625" s="3"/>
      <c r="M625" s="3"/>
      <c r="N625" s="3"/>
      <c r="O625" s="3"/>
    </row>
    <row r="626">
      <c r="B626" s="3"/>
      <c r="C626" s="3"/>
      <c r="D626" s="3"/>
      <c r="E626" s="3"/>
      <c r="F626" s="3"/>
      <c r="G626" s="3"/>
      <c r="H626" s="3"/>
      <c r="I626" s="3"/>
      <c r="J626" s="3"/>
      <c r="K626" s="3"/>
      <c r="L626" s="3"/>
      <c r="M626" s="3"/>
      <c r="N626" s="3"/>
      <c r="O626" s="3"/>
    </row>
    <row r="627">
      <c r="B627" s="3"/>
      <c r="C627" s="3"/>
      <c r="D627" s="3"/>
      <c r="E627" s="3"/>
      <c r="F627" s="3"/>
      <c r="G627" s="3"/>
      <c r="H627" s="3"/>
      <c r="I627" s="3"/>
      <c r="J627" s="3"/>
      <c r="K627" s="3"/>
      <c r="L627" s="3"/>
      <c r="M627" s="3"/>
      <c r="N627" s="3"/>
      <c r="O627" s="3"/>
    </row>
    <row r="628">
      <c r="B628" s="3"/>
      <c r="C628" s="3"/>
      <c r="D628" s="3"/>
      <c r="E628" s="3"/>
      <c r="F628" s="3"/>
      <c r="G628" s="3"/>
      <c r="H628" s="3"/>
      <c r="I628" s="3"/>
      <c r="J628" s="3"/>
      <c r="K628" s="3"/>
      <c r="L628" s="3"/>
      <c r="M628" s="3"/>
      <c r="N628" s="3"/>
      <c r="O628" s="3"/>
    </row>
    <row r="629">
      <c r="B629" s="3"/>
      <c r="C629" s="3"/>
      <c r="D629" s="3"/>
      <c r="E629" s="3"/>
      <c r="F629" s="3"/>
      <c r="G629" s="3"/>
      <c r="H629" s="3"/>
      <c r="I629" s="3"/>
      <c r="J629" s="3"/>
      <c r="K629" s="3"/>
      <c r="L629" s="3"/>
      <c r="M629" s="3"/>
      <c r="N629" s="3"/>
      <c r="O629" s="3"/>
    </row>
    <row r="630">
      <c r="B630" s="3"/>
      <c r="C630" s="3"/>
      <c r="D630" s="3"/>
      <c r="E630" s="3"/>
      <c r="F630" s="3"/>
      <c r="G630" s="3"/>
      <c r="H630" s="3"/>
      <c r="I630" s="3"/>
      <c r="J630" s="3"/>
      <c r="K630" s="3"/>
      <c r="L630" s="3"/>
      <c r="M630" s="3"/>
      <c r="N630" s="3"/>
      <c r="O630" s="3"/>
    </row>
    <row r="631">
      <c r="B631" s="3"/>
      <c r="C631" s="3"/>
      <c r="D631" s="3"/>
      <c r="E631" s="3"/>
      <c r="F631" s="3"/>
      <c r="G631" s="3"/>
      <c r="H631" s="3"/>
      <c r="I631" s="3"/>
      <c r="J631" s="3"/>
      <c r="K631" s="3"/>
      <c r="L631" s="3"/>
      <c r="M631" s="3"/>
      <c r="N631" s="3"/>
      <c r="O631" s="3"/>
    </row>
    <row r="632">
      <c r="B632" s="3"/>
      <c r="C632" s="3"/>
      <c r="D632" s="3"/>
      <c r="E632" s="3"/>
      <c r="F632" s="3"/>
      <c r="G632" s="3"/>
      <c r="H632" s="3"/>
      <c r="I632" s="3"/>
      <c r="J632" s="3"/>
      <c r="K632" s="3"/>
      <c r="L632" s="3"/>
      <c r="M632" s="3"/>
      <c r="N632" s="3"/>
      <c r="O632" s="3"/>
    </row>
    <row r="633">
      <c r="B633" s="3"/>
      <c r="C633" s="3"/>
      <c r="D633" s="3"/>
      <c r="E633" s="3"/>
      <c r="F633" s="3"/>
      <c r="G633" s="3"/>
      <c r="H633" s="3"/>
      <c r="I633" s="3"/>
      <c r="J633" s="3"/>
      <c r="K633" s="3"/>
      <c r="L633" s="3"/>
      <c r="M633" s="3"/>
      <c r="N633" s="3"/>
      <c r="O633" s="3"/>
    </row>
    <row r="634">
      <c r="B634" s="3"/>
      <c r="C634" s="3"/>
      <c r="D634" s="3"/>
      <c r="E634" s="3"/>
      <c r="F634" s="3"/>
      <c r="G634" s="3"/>
      <c r="H634" s="3"/>
      <c r="I634" s="3"/>
      <c r="J634" s="3"/>
      <c r="K634" s="3"/>
      <c r="L634" s="3"/>
      <c r="M634" s="3"/>
      <c r="N634" s="3"/>
      <c r="O634" s="3"/>
    </row>
    <row r="635">
      <c r="B635" s="3"/>
      <c r="C635" s="3"/>
      <c r="D635" s="3"/>
      <c r="E635" s="3"/>
      <c r="F635" s="3"/>
      <c r="G635" s="3"/>
      <c r="H635" s="3"/>
      <c r="I635" s="3"/>
      <c r="J635" s="3"/>
      <c r="K635" s="3"/>
      <c r="L635" s="3"/>
      <c r="M635" s="3"/>
      <c r="N635" s="3"/>
      <c r="O635" s="3"/>
    </row>
    <row r="636">
      <c r="B636" s="3"/>
      <c r="C636" s="3"/>
      <c r="D636" s="3"/>
      <c r="E636" s="3"/>
      <c r="F636" s="3"/>
      <c r="G636" s="3"/>
      <c r="H636" s="3"/>
      <c r="I636" s="3"/>
      <c r="J636" s="3"/>
      <c r="K636" s="3"/>
      <c r="L636" s="3"/>
      <c r="M636" s="3"/>
      <c r="N636" s="3"/>
      <c r="O636" s="3"/>
    </row>
    <row r="637">
      <c r="B637" s="3"/>
      <c r="C637" s="3"/>
      <c r="D637" s="3"/>
      <c r="E637" s="3"/>
      <c r="F637" s="3"/>
      <c r="G637" s="3"/>
      <c r="H637" s="3"/>
      <c r="I637" s="3"/>
      <c r="J637" s="3"/>
      <c r="K637" s="3"/>
      <c r="L637" s="3"/>
      <c r="M637" s="3"/>
      <c r="N637" s="3"/>
      <c r="O637" s="3"/>
    </row>
    <row r="638">
      <c r="B638" s="3"/>
      <c r="C638" s="3"/>
      <c r="D638" s="3"/>
      <c r="E638" s="3"/>
      <c r="F638" s="3"/>
      <c r="G638" s="3"/>
      <c r="H638" s="3"/>
      <c r="I638" s="3"/>
      <c r="J638" s="3"/>
      <c r="K638" s="3"/>
      <c r="L638" s="3"/>
      <c r="M638" s="3"/>
      <c r="N638" s="3"/>
      <c r="O638" s="3"/>
    </row>
    <row r="639">
      <c r="B639" s="3"/>
      <c r="C639" s="3"/>
      <c r="D639" s="3"/>
      <c r="E639" s="3"/>
      <c r="F639" s="3"/>
      <c r="G639" s="3"/>
      <c r="H639" s="3"/>
      <c r="I639" s="3"/>
      <c r="J639" s="3"/>
      <c r="K639" s="3"/>
      <c r="L639" s="3"/>
      <c r="M639" s="3"/>
      <c r="N639" s="3"/>
      <c r="O639" s="3"/>
    </row>
    <row r="640">
      <c r="B640" s="3"/>
      <c r="C640" s="3"/>
      <c r="D640" s="3"/>
      <c r="E640" s="3"/>
      <c r="F640" s="3"/>
      <c r="G640" s="3"/>
      <c r="H640" s="3"/>
      <c r="I640" s="3"/>
      <c r="J640" s="3"/>
      <c r="K640" s="3"/>
      <c r="L640" s="3"/>
      <c r="M640" s="3"/>
      <c r="N640" s="3"/>
      <c r="O640" s="3"/>
    </row>
    <row r="641">
      <c r="B641" s="3"/>
      <c r="C641" s="3"/>
      <c r="D641" s="3"/>
      <c r="E641" s="3"/>
      <c r="F641" s="3"/>
      <c r="G641" s="3"/>
      <c r="H641" s="3"/>
      <c r="I641" s="3"/>
      <c r="J641" s="3"/>
      <c r="K641" s="3"/>
      <c r="L641" s="3"/>
      <c r="M641" s="3"/>
      <c r="N641" s="3"/>
      <c r="O641" s="3"/>
    </row>
    <row r="642">
      <c r="B642" s="3"/>
      <c r="C642" s="3"/>
      <c r="D642" s="3"/>
      <c r="E642" s="3"/>
      <c r="F642" s="3"/>
      <c r="G642" s="3"/>
      <c r="H642" s="3"/>
      <c r="I642" s="3"/>
      <c r="J642" s="3"/>
      <c r="K642" s="3"/>
      <c r="L642" s="3"/>
      <c r="M642" s="3"/>
      <c r="N642" s="3"/>
      <c r="O642" s="3"/>
    </row>
    <row r="643">
      <c r="B643" s="3"/>
      <c r="C643" s="3"/>
      <c r="D643" s="3"/>
      <c r="E643" s="3"/>
      <c r="F643" s="3"/>
      <c r="G643" s="3"/>
      <c r="H643" s="3"/>
      <c r="I643" s="3"/>
      <c r="J643" s="3"/>
      <c r="K643" s="3"/>
      <c r="L643" s="3"/>
      <c r="M643" s="3"/>
      <c r="N643" s="3"/>
      <c r="O643" s="3"/>
    </row>
    <row r="644">
      <c r="B644" s="3"/>
      <c r="C644" s="3"/>
      <c r="D644" s="3"/>
      <c r="E644" s="3"/>
      <c r="F644" s="3"/>
      <c r="G644" s="3"/>
      <c r="H644" s="3"/>
      <c r="I644" s="3"/>
      <c r="J644" s="3"/>
      <c r="K644" s="3"/>
      <c r="L644" s="3"/>
      <c r="M644" s="3"/>
      <c r="N644" s="3"/>
      <c r="O644" s="3"/>
    </row>
    <row r="645">
      <c r="B645" s="3"/>
      <c r="C645" s="3"/>
      <c r="D645" s="3"/>
      <c r="E645" s="3"/>
      <c r="F645" s="3"/>
      <c r="G645" s="3"/>
      <c r="H645" s="3"/>
      <c r="I645" s="3"/>
      <c r="J645" s="3"/>
      <c r="K645" s="3"/>
      <c r="L645" s="3"/>
      <c r="M645" s="3"/>
      <c r="N645" s="3"/>
      <c r="O645" s="3"/>
    </row>
    <row r="646">
      <c r="B646" s="3"/>
      <c r="C646" s="3"/>
      <c r="D646" s="3"/>
      <c r="E646" s="3"/>
      <c r="F646" s="3"/>
      <c r="G646" s="3"/>
      <c r="H646" s="3"/>
      <c r="I646" s="3"/>
      <c r="J646" s="3"/>
      <c r="K646" s="3"/>
      <c r="L646" s="3"/>
      <c r="M646" s="3"/>
      <c r="N646" s="3"/>
      <c r="O646" s="3"/>
    </row>
    <row r="647">
      <c r="B647" s="3"/>
      <c r="C647" s="3"/>
      <c r="D647" s="3"/>
      <c r="E647" s="3"/>
      <c r="F647" s="3"/>
      <c r="G647" s="3"/>
      <c r="H647" s="3"/>
      <c r="I647" s="3"/>
      <c r="J647" s="3"/>
      <c r="K647" s="3"/>
      <c r="L647" s="3"/>
      <c r="M647" s="3"/>
      <c r="N647" s="3"/>
      <c r="O647" s="3"/>
    </row>
    <row r="648">
      <c r="B648" s="3"/>
      <c r="C648" s="3"/>
      <c r="D648" s="3"/>
      <c r="E648" s="3"/>
      <c r="F648" s="3"/>
      <c r="G648" s="3"/>
      <c r="H648" s="3"/>
      <c r="I648" s="3"/>
      <c r="J648" s="3"/>
      <c r="K648" s="3"/>
      <c r="L648" s="3"/>
      <c r="M648" s="3"/>
      <c r="N648" s="3"/>
      <c r="O648" s="3"/>
    </row>
    <row r="649">
      <c r="B649" s="3"/>
      <c r="C649" s="3"/>
      <c r="D649" s="3"/>
      <c r="E649" s="3"/>
      <c r="F649" s="3"/>
      <c r="G649" s="3"/>
      <c r="H649" s="3"/>
      <c r="I649" s="3"/>
      <c r="J649" s="3"/>
      <c r="K649" s="3"/>
      <c r="L649" s="3"/>
      <c r="M649" s="3"/>
      <c r="N649" s="3"/>
      <c r="O649" s="3"/>
    </row>
    <row r="650">
      <c r="B650" s="3"/>
      <c r="C650" s="3"/>
      <c r="D650" s="3"/>
      <c r="E650" s="3"/>
      <c r="F650" s="3"/>
      <c r="G650" s="3"/>
      <c r="H650" s="3"/>
      <c r="I650" s="3"/>
      <c r="J650" s="3"/>
      <c r="K650" s="3"/>
      <c r="L650" s="3"/>
      <c r="M650" s="3"/>
      <c r="N650" s="3"/>
      <c r="O650" s="3"/>
    </row>
    <row r="651">
      <c r="B651" s="3"/>
      <c r="C651" s="3"/>
      <c r="D651" s="3"/>
      <c r="E651" s="3"/>
      <c r="F651" s="3"/>
      <c r="G651" s="3"/>
      <c r="H651" s="3"/>
      <c r="I651" s="3"/>
      <c r="J651" s="3"/>
      <c r="K651" s="3"/>
      <c r="L651" s="3"/>
      <c r="M651" s="3"/>
      <c r="N651" s="3"/>
      <c r="O651" s="3"/>
    </row>
    <row r="652">
      <c r="B652" s="3"/>
      <c r="C652" s="3"/>
      <c r="D652" s="3"/>
      <c r="E652" s="3"/>
      <c r="F652" s="3"/>
      <c r="G652" s="3"/>
      <c r="H652" s="3"/>
      <c r="I652" s="3"/>
      <c r="J652" s="3"/>
      <c r="K652" s="3"/>
      <c r="L652" s="3"/>
      <c r="M652" s="3"/>
      <c r="N652" s="3"/>
      <c r="O652" s="3"/>
    </row>
    <row r="653">
      <c r="B653" s="3"/>
      <c r="C653" s="3"/>
      <c r="D653" s="3"/>
      <c r="E653" s="3"/>
      <c r="F653" s="3"/>
      <c r="G653" s="3"/>
      <c r="H653" s="3"/>
      <c r="I653" s="3"/>
      <c r="J653" s="3"/>
      <c r="K653" s="3"/>
      <c r="L653" s="3"/>
      <c r="M653" s="3"/>
      <c r="N653" s="3"/>
      <c r="O653" s="3"/>
    </row>
    <row r="654">
      <c r="B654" s="3"/>
      <c r="C654" s="3"/>
      <c r="D654" s="3"/>
      <c r="E654" s="3"/>
      <c r="F654" s="3"/>
      <c r="G654" s="3"/>
      <c r="H654" s="3"/>
      <c r="I654" s="3"/>
      <c r="J654" s="3"/>
      <c r="K654" s="3"/>
      <c r="L654" s="3"/>
      <c r="M654" s="3"/>
      <c r="N654" s="3"/>
      <c r="O654" s="3"/>
    </row>
    <row r="655">
      <c r="B655" s="3"/>
      <c r="C655" s="3"/>
      <c r="D655" s="3"/>
      <c r="E655" s="3"/>
      <c r="F655" s="3"/>
      <c r="G655" s="3"/>
      <c r="H655" s="3"/>
      <c r="I655" s="3"/>
      <c r="J655" s="3"/>
      <c r="K655" s="3"/>
      <c r="L655" s="3"/>
      <c r="M655" s="3"/>
      <c r="N655" s="3"/>
      <c r="O655" s="3"/>
    </row>
    <row r="656">
      <c r="B656" s="3"/>
      <c r="C656" s="3"/>
      <c r="D656" s="3"/>
      <c r="E656" s="3"/>
      <c r="F656" s="3"/>
      <c r="G656" s="3"/>
      <c r="H656" s="3"/>
      <c r="I656" s="3"/>
      <c r="J656" s="3"/>
      <c r="K656" s="3"/>
      <c r="L656" s="3"/>
      <c r="M656" s="3"/>
      <c r="N656" s="3"/>
      <c r="O656" s="3"/>
    </row>
    <row r="657">
      <c r="B657" s="3"/>
      <c r="C657" s="3"/>
      <c r="D657" s="3"/>
      <c r="E657" s="3"/>
      <c r="F657" s="3"/>
      <c r="G657" s="3"/>
      <c r="H657" s="3"/>
      <c r="I657" s="3"/>
      <c r="J657" s="3"/>
      <c r="K657" s="3"/>
      <c r="L657" s="3"/>
      <c r="M657" s="3"/>
      <c r="N657" s="3"/>
      <c r="O657" s="3"/>
    </row>
    <row r="658">
      <c r="B658" s="3"/>
      <c r="C658" s="3"/>
      <c r="D658" s="3"/>
      <c r="E658" s="3"/>
      <c r="F658" s="3"/>
      <c r="G658" s="3"/>
      <c r="H658" s="3"/>
      <c r="I658" s="3"/>
      <c r="J658" s="3"/>
      <c r="K658" s="3"/>
      <c r="L658" s="3"/>
      <c r="M658" s="3"/>
      <c r="N658" s="3"/>
      <c r="O658" s="3"/>
    </row>
    <row r="659">
      <c r="B659" s="3"/>
      <c r="C659" s="3"/>
      <c r="D659" s="3"/>
      <c r="E659" s="3"/>
      <c r="F659" s="3"/>
      <c r="G659" s="3"/>
      <c r="H659" s="3"/>
      <c r="I659" s="3"/>
      <c r="J659" s="3"/>
      <c r="K659" s="3"/>
      <c r="L659" s="3"/>
      <c r="M659" s="3"/>
      <c r="N659" s="3"/>
      <c r="O659" s="3"/>
    </row>
    <row r="660">
      <c r="B660" s="3"/>
      <c r="C660" s="3"/>
      <c r="D660" s="3"/>
      <c r="E660" s="3"/>
      <c r="F660" s="3"/>
      <c r="G660" s="3"/>
      <c r="H660" s="3"/>
      <c r="I660" s="3"/>
      <c r="J660" s="3"/>
      <c r="K660" s="3"/>
      <c r="L660" s="3"/>
      <c r="M660" s="3"/>
      <c r="N660" s="3"/>
      <c r="O660" s="3"/>
    </row>
    <row r="661">
      <c r="B661" s="3"/>
      <c r="C661" s="3"/>
      <c r="D661" s="3"/>
      <c r="E661" s="3"/>
      <c r="F661" s="3"/>
      <c r="G661" s="3"/>
      <c r="H661" s="3"/>
      <c r="I661" s="3"/>
      <c r="J661" s="3"/>
      <c r="K661" s="3"/>
      <c r="L661" s="3"/>
      <c r="M661" s="3"/>
      <c r="N661" s="3"/>
      <c r="O661" s="3"/>
    </row>
    <row r="662">
      <c r="B662" s="3"/>
      <c r="C662" s="3"/>
      <c r="D662" s="3"/>
      <c r="E662" s="3"/>
      <c r="F662" s="3"/>
      <c r="G662" s="3"/>
      <c r="H662" s="3"/>
      <c r="I662" s="3"/>
      <c r="J662" s="3"/>
      <c r="K662" s="3"/>
      <c r="L662" s="3"/>
      <c r="M662" s="3"/>
      <c r="N662" s="3"/>
      <c r="O662" s="3"/>
    </row>
    <row r="663">
      <c r="B663" s="3"/>
      <c r="C663" s="3"/>
      <c r="D663" s="3"/>
      <c r="E663" s="3"/>
      <c r="F663" s="3"/>
      <c r="G663" s="3"/>
      <c r="H663" s="3"/>
      <c r="I663" s="3"/>
      <c r="J663" s="3"/>
      <c r="K663" s="3"/>
      <c r="L663" s="3"/>
      <c r="M663" s="3"/>
      <c r="N663" s="3"/>
      <c r="O663" s="3"/>
    </row>
    <row r="664">
      <c r="B664" s="3"/>
      <c r="C664" s="3"/>
      <c r="D664" s="3"/>
      <c r="E664" s="3"/>
      <c r="F664" s="3"/>
      <c r="G664" s="3"/>
      <c r="H664" s="3"/>
      <c r="I664" s="3"/>
      <c r="J664" s="3"/>
      <c r="K664" s="3"/>
      <c r="L664" s="3"/>
      <c r="M664" s="3"/>
      <c r="N664" s="3"/>
      <c r="O664" s="3"/>
    </row>
    <row r="665">
      <c r="B665" s="3"/>
      <c r="C665" s="3"/>
      <c r="D665" s="3"/>
      <c r="E665" s="3"/>
      <c r="F665" s="3"/>
      <c r="G665" s="3"/>
      <c r="H665" s="3"/>
      <c r="I665" s="3"/>
      <c r="J665" s="3"/>
      <c r="K665" s="3"/>
      <c r="L665" s="3"/>
      <c r="M665" s="3"/>
      <c r="N665" s="3"/>
      <c r="O665" s="3"/>
    </row>
    <row r="666">
      <c r="B666" s="3"/>
      <c r="C666" s="3"/>
      <c r="D666" s="3"/>
      <c r="E666" s="3"/>
      <c r="F666" s="3"/>
      <c r="G666" s="3"/>
      <c r="H666" s="3"/>
      <c r="I666" s="3"/>
      <c r="J666" s="3"/>
      <c r="K666" s="3"/>
      <c r="L666" s="3"/>
      <c r="M666" s="3"/>
      <c r="N666" s="3"/>
      <c r="O666" s="3"/>
    </row>
    <row r="667">
      <c r="B667" s="3"/>
      <c r="C667" s="3"/>
      <c r="D667" s="3"/>
      <c r="E667" s="3"/>
      <c r="F667" s="3"/>
      <c r="G667" s="3"/>
      <c r="H667" s="3"/>
      <c r="I667" s="3"/>
      <c r="J667" s="3"/>
      <c r="K667" s="3"/>
      <c r="L667" s="3"/>
      <c r="M667" s="3"/>
      <c r="N667" s="3"/>
      <c r="O667" s="3"/>
    </row>
    <row r="668">
      <c r="B668" s="3"/>
      <c r="C668" s="3"/>
      <c r="D668" s="3"/>
      <c r="E668" s="3"/>
      <c r="F668" s="3"/>
      <c r="G668" s="3"/>
      <c r="H668" s="3"/>
      <c r="I668" s="3"/>
      <c r="J668" s="3"/>
      <c r="K668" s="3"/>
      <c r="L668" s="3"/>
      <c r="M668" s="3"/>
      <c r="N668" s="3"/>
      <c r="O668" s="3"/>
    </row>
    <row r="669">
      <c r="B669" s="3"/>
      <c r="C669" s="3"/>
      <c r="D669" s="3"/>
      <c r="E669" s="3"/>
      <c r="F669" s="3"/>
      <c r="G669" s="3"/>
      <c r="H669" s="3"/>
      <c r="I669" s="3"/>
      <c r="J669" s="3"/>
      <c r="K669" s="3"/>
      <c r="L669" s="3"/>
      <c r="M669" s="3"/>
      <c r="N669" s="3"/>
      <c r="O669" s="3"/>
    </row>
    <row r="670">
      <c r="B670" s="3"/>
      <c r="C670" s="3"/>
      <c r="D670" s="3"/>
      <c r="E670" s="3"/>
      <c r="F670" s="3"/>
      <c r="G670" s="3"/>
      <c r="H670" s="3"/>
      <c r="I670" s="3"/>
      <c r="J670" s="3"/>
      <c r="K670" s="3"/>
      <c r="L670" s="3"/>
      <c r="M670" s="3"/>
      <c r="N670" s="3"/>
      <c r="O670" s="3"/>
    </row>
    <row r="671">
      <c r="B671" s="3"/>
      <c r="C671" s="3"/>
      <c r="D671" s="3"/>
      <c r="E671" s="3"/>
      <c r="F671" s="3"/>
      <c r="G671" s="3"/>
      <c r="H671" s="3"/>
      <c r="I671" s="3"/>
      <c r="J671" s="3"/>
      <c r="K671" s="3"/>
      <c r="L671" s="3"/>
      <c r="M671" s="3"/>
      <c r="N671" s="3"/>
      <c r="O671" s="3"/>
    </row>
    <row r="672">
      <c r="B672" s="3"/>
      <c r="C672" s="3"/>
      <c r="D672" s="3"/>
      <c r="E672" s="3"/>
      <c r="F672" s="3"/>
      <c r="G672" s="3"/>
      <c r="H672" s="3"/>
      <c r="I672" s="3"/>
      <c r="J672" s="3"/>
      <c r="K672" s="3"/>
      <c r="L672" s="3"/>
      <c r="M672" s="3"/>
      <c r="N672" s="3"/>
      <c r="O672" s="3"/>
    </row>
    <row r="673">
      <c r="B673" s="3"/>
      <c r="C673" s="3"/>
      <c r="D673" s="3"/>
      <c r="E673" s="3"/>
      <c r="F673" s="3"/>
      <c r="G673" s="3"/>
      <c r="H673" s="3"/>
      <c r="I673" s="3"/>
      <c r="J673" s="3"/>
      <c r="K673" s="3"/>
      <c r="L673" s="3"/>
      <c r="M673" s="3"/>
      <c r="N673" s="3"/>
      <c r="O673" s="3"/>
    </row>
    <row r="674">
      <c r="B674" s="3"/>
      <c r="C674" s="3"/>
      <c r="D674" s="3"/>
      <c r="E674" s="3"/>
      <c r="F674" s="3"/>
      <c r="G674" s="3"/>
      <c r="H674" s="3"/>
      <c r="I674" s="3"/>
      <c r="J674" s="3"/>
      <c r="K674" s="3"/>
      <c r="L674" s="3"/>
      <c r="M674" s="3"/>
      <c r="N674" s="3"/>
      <c r="O674" s="3"/>
    </row>
    <row r="675">
      <c r="B675" s="3"/>
      <c r="C675" s="3"/>
      <c r="D675" s="3"/>
      <c r="E675" s="3"/>
      <c r="F675" s="3"/>
      <c r="G675" s="3"/>
      <c r="H675" s="3"/>
      <c r="I675" s="3"/>
      <c r="J675" s="3"/>
      <c r="K675" s="3"/>
      <c r="L675" s="3"/>
      <c r="M675" s="3"/>
      <c r="N675" s="3"/>
      <c r="O675" s="3"/>
    </row>
    <row r="676">
      <c r="B676" s="3"/>
      <c r="C676" s="3"/>
      <c r="D676" s="3"/>
      <c r="E676" s="3"/>
      <c r="F676" s="3"/>
      <c r="G676" s="3"/>
      <c r="H676" s="3"/>
      <c r="I676" s="3"/>
      <c r="J676" s="3"/>
      <c r="K676" s="3"/>
      <c r="L676" s="3"/>
      <c r="M676" s="3"/>
      <c r="N676" s="3"/>
      <c r="O676" s="3"/>
    </row>
    <row r="677">
      <c r="B677" s="3"/>
      <c r="C677" s="3"/>
      <c r="D677" s="3"/>
      <c r="E677" s="3"/>
      <c r="F677" s="3"/>
      <c r="G677" s="3"/>
      <c r="H677" s="3"/>
      <c r="I677" s="3"/>
      <c r="J677" s="3"/>
      <c r="K677" s="3"/>
      <c r="L677" s="3"/>
      <c r="M677" s="3"/>
      <c r="N677" s="3"/>
      <c r="O677" s="3"/>
    </row>
    <row r="678">
      <c r="B678" s="3"/>
      <c r="C678" s="3"/>
      <c r="D678" s="3"/>
      <c r="E678" s="3"/>
      <c r="F678" s="3"/>
      <c r="G678" s="3"/>
      <c r="H678" s="3"/>
      <c r="I678" s="3"/>
      <c r="J678" s="3"/>
      <c r="K678" s="3"/>
      <c r="L678" s="3"/>
      <c r="M678" s="3"/>
      <c r="N678" s="3"/>
      <c r="O678" s="3"/>
    </row>
    <row r="679">
      <c r="B679" s="3"/>
      <c r="C679" s="3"/>
      <c r="D679" s="3"/>
      <c r="E679" s="3"/>
      <c r="F679" s="3"/>
      <c r="G679" s="3"/>
      <c r="H679" s="3"/>
      <c r="I679" s="3"/>
      <c r="J679" s="3"/>
      <c r="K679" s="3"/>
      <c r="L679" s="3"/>
      <c r="M679" s="3"/>
      <c r="N679" s="3"/>
      <c r="O679" s="3"/>
    </row>
    <row r="680">
      <c r="B680" s="3"/>
      <c r="C680" s="3"/>
      <c r="D680" s="3"/>
      <c r="E680" s="3"/>
      <c r="F680" s="3"/>
      <c r="G680" s="3"/>
      <c r="H680" s="3"/>
      <c r="I680" s="3"/>
      <c r="J680" s="3"/>
      <c r="K680" s="3"/>
      <c r="L680" s="3"/>
      <c r="M680" s="3"/>
      <c r="N680" s="3"/>
      <c r="O680" s="3"/>
    </row>
    <row r="681">
      <c r="B681" s="3"/>
      <c r="C681" s="3"/>
      <c r="D681" s="3"/>
      <c r="E681" s="3"/>
      <c r="F681" s="3"/>
      <c r="G681" s="3"/>
      <c r="H681" s="3"/>
      <c r="I681" s="3"/>
      <c r="J681" s="3"/>
      <c r="K681" s="3"/>
      <c r="L681" s="3"/>
      <c r="M681" s="3"/>
      <c r="N681" s="3"/>
      <c r="O681" s="3"/>
    </row>
    <row r="682">
      <c r="B682" s="3"/>
      <c r="C682" s="3"/>
      <c r="D682" s="3"/>
      <c r="E682" s="3"/>
      <c r="F682" s="3"/>
      <c r="G682" s="3"/>
      <c r="H682" s="3"/>
      <c r="I682" s="3"/>
      <c r="J682" s="3"/>
      <c r="K682" s="3"/>
      <c r="L682" s="3"/>
      <c r="M682" s="3"/>
      <c r="N682" s="3"/>
      <c r="O682" s="3"/>
    </row>
    <row r="683">
      <c r="B683" s="3"/>
      <c r="C683" s="3"/>
      <c r="D683" s="3"/>
      <c r="E683" s="3"/>
      <c r="F683" s="3"/>
      <c r="G683" s="3"/>
      <c r="H683" s="3"/>
      <c r="I683" s="3"/>
      <c r="J683" s="3"/>
      <c r="K683" s="3"/>
      <c r="L683" s="3"/>
      <c r="M683" s="3"/>
      <c r="N683" s="3"/>
      <c r="O683" s="3"/>
    </row>
    <row r="684">
      <c r="B684" s="3"/>
      <c r="C684" s="3"/>
      <c r="D684" s="3"/>
      <c r="E684" s="3"/>
      <c r="F684" s="3"/>
      <c r="G684" s="3"/>
      <c r="H684" s="3"/>
      <c r="I684" s="3"/>
      <c r="J684" s="3"/>
      <c r="K684" s="3"/>
      <c r="L684" s="3"/>
      <c r="M684" s="3"/>
      <c r="N684" s="3"/>
      <c r="O684" s="3"/>
    </row>
    <row r="685">
      <c r="B685" s="3"/>
      <c r="C685" s="3"/>
      <c r="D685" s="3"/>
      <c r="E685" s="3"/>
      <c r="F685" s="3"/>
      <c r="G685" s="3"/>
      <c r="H685" s="3"/>
      <c r="I685" s="3"/>
      <c r="J685" s="3"/>
      <c r="K685" s="3"/>
      <c r="L685" s="3"/>
      <c r="M685" s="3"/>
      <c r="N685" s="3"/>
      <c r="O685" s="3"/>
    </row>
    <row r="686">
      <c r="B686" s="3"/>
      <c r="C686" s="3"/>
      <c r="D686" s="3"/>
      <c r="E686" s="3"/>
      <c r="F686" s="3"/>
      <c r="G686" s="3"/>
      <c r="H686" s="3"/>
      <c r="I686" s="3"/>
      <c r="J686" s="3"/>
      <c r="K686" s="3"/>
      <c r="L686" s="3"/>
      <c r="M686" s="3"/>
      <c r="N686" s="3"/>
      <c r="O686" s="3"/>
    </row>
    <row r="687">
      <c r="B687" s="3"/>
      <c r="C687" s="3"/>
      <c r="D687" s="3"/>
      <c r="E687" s="3"/>
      <c r="F687" s="3"/>
      <c r="G687" s="3"/>
      <c r="H687" s="3"/>
      <c r="I687" s="3"/>
      <c r="J687" s="3"/>
      <c r="K687" s="3"/>
      <c r="L687" s="3"/>
      <c r="M687" s="3"/>
      <c r="N687" s="3"/>
      <c r="O687" s="3"/>
    </row>
    <row r="688">
      <c r="B688" s="3"/>
      <c r="C688" s="3"/>
      <c r="D688" s="3"/>
      <c r="E688" s="3"/>
      <c r="F688" s="3"/>
      <c r="G688" s="3"/>
      <c r="H688" s="3"/>
      <c r="I688" s="3"/>
      <c r="J688" s="3"/>
      <c r="K688" s="3"/>
      <c r="L688" s="3"/>
      <c r="M688" s="3"/>
      <c r="N688" s="3"/>
      <c r="O688" s="3"/>
    </row>
    <row r="689">
      <c r="B689" s="3"/>
      <c r="C689" s="3"/>
      <c r="D689" s="3"/>
      <c r="E689" s="3"/>
      <c r="F689" s="3"/>
      <c r="G689" s="3"/>
      <c r="H689" s="3"/>
      <c r="I689" s="3"/>
      <c r="J689" s="3"/>
      <c r="K689" s="3"/>
      <c r="L689" s="3"/>
      <c r="M689" s="3"/>
      <c r="N689" s="3"/>
      <c r="O689" s="3"/>
    </row>
    <row r="690">
      <c r="B690" s="3"/>
      <c r="C690" s="3"/>
      <c r="D690" s="3"/>
      <c r="E690" s="3"/>
      <c r="F690" s="3"/>
      <c r="G690" s="3"/>
      <c r="H690" s="3"/>
      <c r="I690" s="3"/>
      <c r="J690" s="3"/>
      <c r="K690" s="3"/>
      <c r="L690" s="3"/>
      <c r="M690" s="3"/>
      <c r="N690" s="3"/>
      <c r="O690" s="3"/>
    </row>
    <row r="691">
      <c r="B691" s="3"/>
      <c r="C691" s="3"/>
      <c r="D691" s="3"/>
      <c r="E691" s="3"/>
      <c r="F691" s="3"/>
      <c r="G691" s="3"/>
      <c r="H691" s="3"/>
      <c r="I691" s="3"/>
      <c r="J691" s="3"/>
      <c r="K691" s="3"/>
      <c r="L691" s="3"/>
      <c r="M691" s="3"/>
      <c r="N691" s="3"/>
      <c r="O691" s="3"/>
    </row>
    <row r="692">
      <c r="B692" s="3"/>
      <c r="C692" s="3"/>
      <c r="D692" s="3"/>
      <c r="E692" s="3"/>
      <c r="F692" s="3"/>
      <c r="G692" s="3"/>
      <c r="H692" s="3"/>
      <c r="I692" s="3"/>
      <c r="J692" s="3"/>
      <c r="K692" s="3"/>
      <c r="L692" s="3"/>
      <c r="M692" s="3"/>
      <c r="N692" s="3"/>
      <c r="O692" s="3"/>
    </row>
    <row r="693">
      <c r="B693" s="3"/>
      <c r="C693" s="3"/>
      <c r="D693" s="3"/>
      <c r="E693" s="3"/>
      <c r="F693" s="3"/>
      <c r="G693" s="3"/>
      <c r="H693" s="3"/>
      <c r="I693" s="3"/>
      <c r="J693" s="3"/>
      <c r="K693" s="3"/>
      <c r="L693" s="3"/>
      <c r="M693" s="3"/>
      <c r="N693" s="3"/>
      <c r="O693" s="3"/>
    </row>
    <row r="694">
      <c r="B694" s="3"/>
      <c r="C694" s="3"/>
      <c r="D694" s="3"/>
      <c r="E694" s="3"/>
      <c r="F694" s="3"/>
      <c r="G694" s="3"/>
      <c r="H694" s="3"/>
      <c r="I694" s="3"/>
      <c r="J694" s="3"/>
      <c r="K694" s="3"/>
      <c r="L694" s="3"/>
      <c r="M694" s="3"/>
      <c r="N694" s="3"/>
      <c r="O694" s="3"/>
    </row>
    <row r="695">
      <c r="B695" s="3"/>
      <c r="C695" s="3"/>
      <c r="D695" s="3"/>
      <c r="E695" s="3"/>
      <c r="F695" s="3"/>
      <c r="G695" s="3"/>
      <c r="H695" s="3"/>
      <c r="I695" s="3"/>
      <c r="J695" s="3"/>
      <c r="K695" s="3"/>
      <c r="L695" s="3"/>
      <c r="M695" s="3"/>
      <c r="N695" s="3"/>
      <c r="O695" s="3"/>
    </row>
    <row r="696">
      <c r="B696" s="3"/>
      <c r="C696" s="3"/>
      <c r="D696" s="3"/>
      <c r="E696" s="3"/>
      <c r="F696" s="3"/>
      <c r="G696" s="3"/>
      <c r="H696" s="3"/>
      <c r="I696" s="3"/>
      <c r="J696" s="3"/>
      <c r="K696" s="3"/>
      <c r="L696" s="3"/>
      <c r="M696" s="3"/>
      <c r="N696" s="3"/>
      <c r="O696" s="3"/>
    </row>
    <row r="697">
      <c r="B697" s="3"/>
      <c r="C697" s="3"/>
      <c r="D697" s="3"/>
      <c r="E697" s="3"/>
      <c r="F697" s="3"/>
      <c r="G697" s="3"/>
      <c r="H697" s="3"/>
      <c r="I697" s="3"/>
      <c r="J697" s="3"/>
      <c r="K697" s="3"/>
      <c r="L697" s="3"/>
      <c r="M697" s="3"/>
      <c r="N697" s="3"/>
      <c r="O697" s="3"/>
    </row>
    <row r="698">
      <c r="B698" s="3"/>
      <c r="C698" s="3"/>
      <c r="D698" s="3"/>
      <c r="E698" s="3"/>
      <c r="F698" s="3"/>
      <c r="G698" s="3"/>
      <c r="H698" s="3"/>
      <c r="I698" s="3"/>
      <c r="J698" s="3"/>
      <c r="K698" s="3"/>
      <c r="L698" s="3"/>
      <c r="M698" s="3"/>
      <c r="N698" s="3"/>
      <c r="O698" s="3"/>
    </row>
    <row r="699">
      <c r="B699" s="3"/>
      <c r="C699" s="3"/>
      <c r="D699" s="3"/>
      <c r="E699" s="3"/>
      <c r="F699" s="3"/>
      <c r="G699" s="3"/>
      <c r="H699" s="3"/>
      <c r="I699" s="3"/>
      <c r="J699" s="3"/>
      <c r="K699" s="3"/>
      <c r="L699" s="3"/>
      <c r="M699" s="3"/>
      <c r="N699" s="3"/>
      <c r="O699" s="3"/>
    </row>
    <row r="700">
      <c r="B700" s="3"/>
      <c r="C700" s="3"/>
      <c r="D700" s="3"/>
      <c r="E700" s="3"/>
      <c r="F700" s="3"/>
      <c r="G700" s="3"/>
      <c r="H700" s="3"/>
      <c r="I700" s="3"/>
      <c r="J700" s="3"/>
      <c r="K700" s="3"/>
      <c r="L700" s="3"/>
      <c r="M700" s="3"/>
      <c r="N700" s="3"/>
      <c r="O700" s="3"/>
    </row>
    <row r="701">
      <c r="B701" s="3"/>
      <c r="C701" s="3"/>
      <c r="D701" s="3"/>
      <c r="E701" s="3"/>
      <c r="F701" s="3"/>
      <c r="G701" s="3"/>
      <c r="H701" s="3"/>
      <c r="I701" s="3"/>
      <c r="J701" s="3"/>
      <c r="K701" s="3"/>
      <c r="L701" s="3"/>
      <c r="M701" s="3"/>
      <c r="N701" s="3"/>
      <c r="O701" s="3"/>
    </row>
    <row r="702">
      <c r="B702" s="3"/>
      <c r="C702" s="3"/>
      <c r="D702" s="3"/>
      <c r="E702" s="3"/>
      <c r="F702" s="3"/>
      <c r="G702" s="3"/>
      <c r="H702" s="3"/>
      <c r="I702" s="3"/>
      <c r="J702" s="3"/>
      <c r="K702" s="3"/>
      <c r="L702" s="3"/>
      <c r="M702" s="3"/>
      <c r="N702" s="3"/>
      <c r="O702" s="3"/>
    </row>
    <row r="703">
      <c r="B703" s="3"/>
      <c r="C703" s="3"/>
      <c r="D703" s="3"/>
      <c r="E703" s="3"/>
      <c r="F703" s="3"/>
      <c r="G703" s="3"/>
      <c r="H703" s="3"/>
      <c r="I703" s="3"/>
      <c r="J703" s="3"/>
      <c r="K703" s="3"/>
      <c r="L703" s="3"/>
      <c r="M703" s="3"/>
      <c r="N703" s="3"/>
      <c r="O703" s="3"/>
    </row>
    <row r="704">
      <c r="B704" s="3"/>
      <c r="C704" s="3"/>
      <c r="D704" s="3"/>
      <c r="E704" s="3"/>
      <c r="F704" s="3"/>
      <c r="G704" s="3"/>
      <c r="H704" s="3"/>
      <c r="I704" s="3"/>
      <c r="J704" s="3"/>
      <c r="K704" s="3"/>
      <c r="L704" s="3"/>
      <c r="M704" s="3"/>
      <c r="N704" s="3"/>
      <c r="O704" s="3"/>
    </row>
    <row r="705">
      <c r="B705" s="3"/>
      <c r="C705" s="3"/>
      <c r="D705" s="3"/>
      <c r="E705" s="3"/>
      <c r="F705" s="3"/>
      <c r="G705" s="3"/>
      <c r="H705" s="3"/>
      <c r="I705" s="3"/>
      <c r="J705" s="3"/>
      <c r="K705" s="3"/>
      <c r="L705" s="3"/>
      <c r="M705" s="3"/>
      <c r="N705" s="3"/>
      <c r="O705" s="3"/>
    </row>
    <row r="706">
      <c r="B706" s="3"/>
      <c r="C706" s="3"/>
      <c r="D706" s="3"/>
      <c r="E706" s="3"/>
      <c r="F706" s="3"/>
      <c r="G706" s="3"/>
      <c r="H706" s="3"/>
      <c r="I706" s="3"/>
      <c r="J706" s="3"/>
      <c r="K706" s="3"/>
      <c r="L706" s="3"/>
      <c r="M706" s="3"/>
      <c r="N706" s="3"/>
      <c r="O706" s="3"/>
    </row>
    <row r="707">
      <c r="B707" s="3"/>
      <c r="C707" s="3"/>
      <c r="D707" s="3"/>
      <c r="E707" s="3"/>
      <c r="F707" s="3"/>
      <c r="G707" s="3"/>
      <c r="H707" s="3"/>
      <c r="I707" s="3"/>
      <c r="J707" s="3"/>
      <c r="K707" s="3"/>
      <c r="L707" s="3"/>
      <c r="M707" s="3"/>
      <c r="N707" s="3"/>
      <c r="O707" s="3"/>
    </row>
    <row r="708">
      <c r="B708" s="3"/>
      <c r="C708" s="3"/>
      <c r="D708" s="3"/>
      <c r="E708" s="3"/>
      <c r="F708" s="3"/>
      <c r="G708" s="3"/>
      <c r="H708" s="3"/>
      <c r="I708" s="3"/>
      <c r="J708" s="3"/>
      <c r="K708" s="3"/>
      <c r="L708" s="3"/>
      <c r="M708" s="3"/>
      <c r="N708" s="3"/>
      <c r="O708" s="3"/>
    </row>
    <row r="709">
      <c r="B709" s="3"/>
      <c r="C709" s="3"/>
      <c r="D709" s="3"/>
      <c r="E709" s="3"/>
      <c r="F709" s="3"/>
      <c r="G709" s="3"/>
      <c r="H709" s="3"/>
      <c r="I709" s="3"/>
      <c r="J709" s="3"/>
      <c r="K709" s="3"/>
      <c r="L709" s="3"/>
      <c r="M709" s="3"/>
      <c r="N709" s="3"/>
      <c r="O709" s="3"/>
    </row>
    <row r="710">
      <c r="B710" s="3"/>
      <c r="C710" s="3"/>
      <c r="D710" s="3"/>
      <c r="E710" s="3"/>
      <c r="F710" s="3"/>
      <c r="G710" s="3"/>
      <c r="H710" s="3"/>
      <c r="I710" s="3"/>
      <c r="J710" s="3"/>
      <c r="K710" s="3"/>
      <c r="L710" s="3"/>
      <c r="M710" s="3"/>
      <c r="N710" s="3"/>
      <c r="O710" s="3"/>
    </row>
    <row r="711">
      <c r="B711" s="3"/>
      <c r="C711" s="3"/>
      <c r="D711" s="3"/>
      <c r="E711" s="3"/>
      <c r="F711" s="3"/>
      <c r="G711" s="3"/>
      <c r="H711" s="3"/>
      <c r="I711" s="3"/>
      <c r="J711" s="3"/>
      <c r="K711" s="3"/>
      <c r="L711" s="3"/>
      <c r="M711" s="3"/>
      <c r="N711" s="3"/>
      <c r="O711" s="3"/>
    </row>
    <row r="712">
      <c r="B712" s="3"/>
      <c r="C712" s="3"/>
      <c r="D712" s="3"/>
      <c r="E712" s="3"/>
      <c r="F712" s="3"/>
      <c r="G712" s="3"/>
      <c r="H712" s="3"/>
      <c r="I712" s="3"/>
      <c r="J712" s="3"/>
      <c r="K712" s="3"/>
      <c r="L712" s="3"/>
      <c r="M712" s="3"/>
      <c r="N712" s="3"/>
      <c r="O712" s="3"/>
    </row>
    <row r="713">
      <c r="B713" s="3"/>
      <c r="C713" s="3"/>
      <c r="D713" s="3"/>
      <c r="E713" s="3"/>
      <c r="F713" s="3"/>
      <c r="G713" s="3"/>
      <c r="H713" s="3"/>
      <c r="I713" s="3"/>
      <c r="J713" s="3"/>
      <c r="K713" s="3"/>
      <c r="L713" s="3"/>
      <c r="M713" s="3"/>
      <c r="N713" s="3"/>
      <c r="O713" s="3"/>
    </row>
    <row r="714">
      <c r="B714" s="3"/>
      <c r="C714" s="3"/>
      <c r="D714" s="3"/>
      <c r="E714" s="3"/>
      <c r="F714" s="3"/>
      <c r="G714" s="3"/>
      <c r="H714" s="3"/>
      <c r="I714" s="3"/>
      <c r="J714" s="3"/>
      <c r="K714" s="3"/>
      <c r="L714" s="3"/>
      <c r="M714" s="3"/>
      <c r="N714" s="3"/>
      <c r="O714" s="3"/>
    </row>
    <row r="715">
      <c r="B715" s="3"/>
      <c r="C715" s="3"/>
      <c r="D715" s="3"/>
      <c r="E715" s="3"/>
      <c r="F715" s="3"/>
      <c r="G715" s="3"/>
      <c r="H715" s="3"/>
      <c r="I715" s="3"/>
      <c r="J715" s="3"/>
      <c r="K715" s="3"/>
      <c r="L715" s="3"/>
      <c r="M715" s="3"/>
      <c r="N715" s="3"/>
      <c r="O715" s="3"/>
    </row>
    <row r="716">
      <c r="B716" s="3"/>
      <c r="C716" s="3"/>
      <c r="D716" s="3"/>
      <c r="E716" s="3"/>
      <c r="F716" s="3"/>
      <c r="G716" s="3"/>
      <c r="H716" s="3"/>
      <c r="I716" s="3"/>
      <c r="J716" s="3"/>
      <c r="K716" s="3"/>
      <c r="L716" s="3"/>
      <c r="M716" s="3"/>
      <c r="N716" s="3"/>
      <c r="O716" s="3"/>
    </row>
    <row r="717">
      <c r="B717" s="3"/>
      <c r="C717" s="3"/>
      <c r="D717" s="3"/>
      <c r="E717" s="3"/>
      <c r="F717" s="3"/>
      <c r="G717" s="3"/>
      <c r="H717" s="3"/>
      <c r="I717" s="3"/>
      <c r="J717" s="3"/>
      <c r="K717" s="3"/>
      <c r="L717" s="3"/>
      <c r="M717" s="3"/>
      <c r="N717" s="3"/>
      <c r="O717" s="3"/>
    </row>
    <row r="718">
      <c r="B718" s="3"/>
      <c r="C718" s="3"/>
      <c r="D718" s="3"/>
      <c r="E718" s="3"/>
      <c r="F718" s="3"/>
      <c r="G718" s="3"/>
      <c r="H718" s="3"/>
      <c r="I718" s="3"/>
      <c r="J718" s="3"/>
      <c r="K718" s="3"/>
      <c r="L718" s="3"/>
      <c r="M718" s="3"/>
      <c r="N718" s="3"/>
      <c r="O718" s="3"/>
    </row>
    <row r="719">
      <c r="B719" s="3"/>
      <c r="C719" s="3"/>
      <c r="D719" s="3"/>
      <c r="E719" s="3"/>
      <c r="F719" s="3"/>
      <c r="G719" s="3"/>
      <c r="H719" s="3"/>
      <c r="I719" s="3"/>
      <c r="J719" s="3"/>
      <c r="K719" s="3"/>
      <c r="L719" s="3"/>
      <c r="M719" s="3"/>
      <c r="N719" s="3"/>
      <c r="O719" s="3"/>
    </row>
    <row r="720">
      <c r="B720" s="3"/>
      <c r="C720" s="3"/>
      <c r="D720" s="3"/>
      <c r="E720" s="3"/>
      <c r="F720" s="3"/>
      <c r="G720" s="3"/>
      <c r="H720" s="3"/>
      <c r="I720" s="3"/>
      <c r="J720" s="3"/>
      <c r="K720" s="3"/>
      <c r="L720" s="3"/>
      <c r="M720" s="3"/>
      <c r="N720" s="3"/>
      <c r="O720" s="3"/>
    </row>
    <row r="721">
      <c r="B721" s="3"/>
      <c r="C721" s="3"/>
      <c r="D721" s="3"/>
      <c r="E721" s="3"/>
      <c r="F721" s="3"/>
      <c r="G721" s="3"/>
      <c r="H721" s="3"/>
      <c r="I721" s="3"/>
      <c r="J721" s="3"/>
      <c r="K721" s="3"/>
      <c r="L721" s="3"/>
      <c r="M721" s="3"/>
      <c r="N721" s="3"/>
      <c r="O721" s="3"/>
    </row>
    <row r="722">
      <c r="B722" s="3"/>
      <c r="C722" s="3"/>
      <c r="D722" s="3"/>
      <c r="E722" s="3"/>
      <c r="F722" s="3"/>
      <c r="G722" s="3"/>
      <c r="H722" s="3"/>
      <c r="I722" s="3"/>
      <c r="J722" s="3"/>
      <c r="K722" s="3"/>
      <c r="L722" s="3"/>
      <c r="M722" s="3"/>
      <c r="N722" s="3"/>
      <c r="O722" s="3"/>
    </row>
    <row r="723">
      <c r="B723" s="3"/>
      <c r="C723" s="3"/>
      <c r="D723" s="3"/>
      <c r="E723" s="3"/>
      <c r="F723" s="3"/>
      <c r="G723" s="3"/>
      <c r="H723" s="3"/>
      <c r="I723" s="3"/>
      <c r="J723" s="3"/>
      <c r="K723" s="3"/>
      <c r="L723" s="3"/>
      <c r="M723" s="3"/>
      <c r="N723" s="3"/>
      <c r="O723" s="3"/>
    </row>
    <row r="724">
      <c r="B724" s="3"/>
      <c r="C724" s="3"/>
      <c r="D724" s="3"/>
      <c r="E724" s="3"/>
      <c r="F724" s="3"/>
      <c r="G724" s="3"/>
      <c r="H724" s="3"/>
      <c r="I724" s="3"/>
      <c r="J724" s="3"/>
      <c r="K724" s="3"/>
      <c r="L724" s="3"/>
      <c r="M724" s="3"/>
      <c r="N724" s="3"/>
      <c r="O724" s="3"/>
    </row>
    <row r="725">
      <c r="B725" s="3"/>
      <c r="C725" s="3"/>
      <c r="D725" s="3"/>
      <c r="E725" s="3"/>
      <c r="F725" s="3"/>
      <c r="G725" s="3"/>
      <c r="H725" s="3"/>
      <c r="I725" s="3"/>
      <c r="J725" s="3"/>
      <c r="K725" s="3"/>
      <c r="L725" s="3"/>
      <c r="M725" s="3"/>
      <c r="N725" s="3"/>
      <c r="O725" s="3"/>
    </row>
    <row r="726">
      <c r="B726" s="3"/>
      <c r="C726" s="3"/>
      <c r="D726" s="3"/>
      <c r="E726" s="3"/>
      <c r="F726" s="3"/>
      <c r="G726" s="3"/>
      <c r="H726" s="3"/>
      <c r="I726" s="3"/>
      <c r="J726" s="3"/>
      <c r="K726" s="3"/>
      <c r="L726" s="3"/>
      <c r="M726" s="3"/>
      <c r="N726" s="3"/>
      <c r="O726" s="3"/>
    </row>
    <row r="727">
      <c r="B727" s="3"/>
      <c r="C727" s="3"/>
      <c r="D727" s="3"/>
      <c r="E727" s="3"/>
      <c r="F727" s="3"/>
      <c r="G727" s="3"/>
      <c r="H727" s="3"/>
      <c r="I727" s="3"/>
      <c r="J727" s="3"/>
      <c r="K727" s="3"/>
      <c r="L727" s="3"/>
      <c r="M727" s="3"/>
      <c r="N727" s="3"/>
      <c r="O727" s="3"/>
    </row>
    <row r="728">
      <c r="B728" s="3"/>
      <c r="C728" s="3"/>
      <c r="D728" s="3"/>
      <c r="E728" s="3"/>
      <c r="F728" s="3"/>
      <c r="G728" s="3"/>
      <c r="H728" s="3"/>
      <c r="I728" s="3"/>
      <c r="J728" s="3"/>
      <c r="K728" s="3"/>
      <c r="L728" s="3"/>
      <c r="M728" s="3"/>
      <c r="N728" s="3"/>
      <c r="O728" s="3"/>
    </row>
    <row r="729">
      <c r="B729" s="3"/>
      <c r="C729" s="3"/>
      <c r="D729" s="3"/>
      <c r="E729" s="3"/>
      <c r="F729" s="3"/>
      <c r="G729" s="3"/>
      <c r="H729" s="3"/>
      <c r="I729" s="3"/>
      <c r="J729" s="3"/>
      <c r="K729" s="3"/>
      <c r="L729" s="3"/>
      <c r="M729" s="3"/>
      <c r="N729" s="3"/>
      <c r="O729" s="3"/>
    </row>
    <row r="730">
      <c r="B730" s="3"/>
      <c r="C730" s="3"/>
      <c r="D730" s="3"/>
      <c r="E730" s="3"/>
      <c r="F730" s="3"/>
      <c r="G730" s="3"/>
      <c r="H730" s="3"/>
      <c r="I730" s="3"/>
      <c r="J730" s="3"/>
      <c r="K730" s="3"/>
      <c r="L730" s="3"/>
      <c r="M730" s="3"/>
      <c r="N730" s="3"/>
      <c r="O730" s="3"/>
    </row>
    <row r="731">
      <c r="B731" s="3"/>
      <c r="C731" s="3"/>
      <c r="D731" s="3"/>
      <c r="E731" s="3"/>
      <c r="F731" s="3"/>
      <c r="G731" s="3"/>
      <c r="H731" s="3"/>
      <c r="I731" s="3"/>
      <c r="J731" s="3"/>
      <c r="K731" s="3"/>
      <c r="L731" s="3"/>
      <c r="M731" s="3"/>
      <c r="N731" s="3"/>
      <c r="O731" s="3"/>
    </row>
    <row r="732">
      <c r="B732" s="3"/>
      <c r="C732" s="3"/>
      <c r="D732" s="3"/>
      <c r="E732" s="3"/>
      <c r="F732" s="3"/>
      <c r="G732" s="3"/>
      <c r="H732" s="3"/>
      <c r="I732" s="3"/>
      <c r="J732" s="3"/>
      <c r="K732" s="3"/>
      <c r="L732" s="3"/>
      <c r="M732" s="3"/>
      <c r="N732" s="3"/>
      <c r="O732" s="3"/>
    </row>
    <row r="733">
      <c r="B733" s="3"/>
      <c r="C733" s="3"/>
      <c r="D733" s="3"/>
      <c r="E733" s="3"/>
      <c r="F733" s="3"/>
      <c r="G733" s="3"/>
      <c r="H733" s="3"/>
      <c r="I733" s="3"/>
      <c r="J733" s="3"/>
      <c r="K733" s="3"/>
      <c r="L733" s="3"/>
      <c r="M733" s="3"/>
      <c r="N733" s="3"/>
      <c r="O733" s="3"/>
    </row>
    <row r="734">
      <c r="B734" s="3"/>
      <c r="C734" s="3"/>
      <c r="D734" s="3"/>
      <c r="E734" s="3"/>
      <c r="F734" s="3"/>
      <c r="G734" s="3"/>
      <c r="H734" s="3"/>
      <c r="I734" s="3"/>
      <c r="J734" s="3"/>
      <c r="K734" s="3"/>
      <c r="L734" s="3"/>
      <c r="M734" s="3"/>
      <c r="N734" s="3"/>
      <c r="O734" s="3"/>
    </row>
    <row r="735">
      <c r="B735" s="3"/>
      <c r="C735" s="3"/>
      <c r="D735" s="3"/>
      <c r="E735" s="3"/>
      <c r="F735" s="3"/>
      <c r="G735" s="3"/>
      <c r="H735" s="3"/>
      <c r="I735" s="3"/>
      <c r="J735" s="3"/>
      <c r="K735" s="3"/>
      <c r="L735" s="3"/>
      <c r="M735" s="3"/>
      <c r="N735" s="3"/>
      <c r="O735" s="3"/>
    </row>
    <row r="736">
      <c r="B736" s="3"/>
      <c r="C736" s="3"/>
      <c r="D736" s="3"/>
      <c r="E736" s="3"/>
      <c r="F736" s="3"/>
      <c r="G736" s="3"/>
      <c r="H736" s="3"/>
      <c r="I736" s="3"/>
      <c r="J736" s="3"/>
      <c r="K736" s="3"/>
      <c r="L736" s="3"/>
      <c r="M736" s="3"/>
      <c r="N736" s="3"/>
      <c r="O736" s="3"/>
    </row>
    <row r="737">
      <c r="B737" s="3"/>
      <c r="C737" s="3"/>
      <c r="D737" s="3"/>
      <c r="E737" s="3"/>
      <c r="F737" s="3"/>
      <c r="G737" s="3"/>
      <c r="H737" s="3"/>
      <c r="I737" s="3"/>
      <c r="J737" s="3"/>
      <c r="K737" s="3"/>
      <c r="L737" s="3"/>
      <c r="M737" s="3"/>
      <c r="N737" s="3"/>
      <c r="O737" s="3"/>
    </row>
    <row r="738">
      <c r="B738" s="3"/>
      <c r="C738" s="3"/>
      <c r="D738" s="3"/>
      <c r="E738" s="3"/>
      <c r="F738" s="3"/>
      <c r="G738" s="3"/>
      <c r="H738" s="3"/>
      <c r="I738" s="3"/>
      <c r="J738" s="3"/>
      <c r="K738" s="3"/>
      <c r="L738" s="3"/>
      <c r="M738" s="3"/>
      <c r="N738" s="3"/>
      <c r="O738" s="3"/>
    </row>
    <row r="739">
      <c r="B739" s="3"/>
      <c r="C739" s="3"/>
      <c r="D739" s="3"/>
      <c r="E739" s="3"/>
      <c r="F739" s="3"/>
      <c r="G739" s="3"/>
      <c r="H739" s="3"/>
      <c r="I739" s="3"/>
      <c r="J739" s="3"/>
      <c r="K739" s="3"/>
      <c r="L739" s="3"/>
      <c r="M739" s="3"/>
      <c r="N739" s="3"/>
      <c r="O739" s="3"/>
    </row>
    <row r="740">
      <c r="B740" s="3"/>
      <c r="C740" s="3"/>
      <c r="D740" s="3"/>
      <c r="E740" s="3"/>
      <c r="F740" s="3"/>
      <c r="G740" s="3"/>
      <c r="H740" s="3"/>
      <c r="I740" s="3"/>
      <c r="J740" s="3"/>
      <c r="K740" s="3"/>
      <c r="L740" s="3"/>
      <c r="M740" s="3"/>
      <c r="N740" s="3"/>
      <c r="O740" s="3"/>
    </row>
    <row r="741">
      <c r="B741" s="3"/>
      <c r="C741" s="3"/>
      <c r="D741" s="3"/>
      <c r="E741" s="3"/>
      <c r="F741" s="3"/>
      <c r="G741" s="3"/>
      <c r="H741" s="3"/>
      <c r="I741" s="3"/>
      <c r="J741" s="3"/>
      <c r="K741" s="3"/>
      <c r="L741" s="3"/>
      <c r="M741" s="3"/>
      <c r="N741" s="3"/>
      <c r="O741" s="3"/>
    </row>
    <row r="742">
      <c r="B742" s="3"/>
      <c r="C742" s="3"/>
      <c r="D742" s="3"/>
      <c r="E742" s="3"/>
      <c r="F742" s="3"/>
      <c r="G742" s="3"/>
      <c r="H742" s="3"/>
      <c r="I742" s="3"/>
      <c r="J742" s="3"/>
      <c r="K742" s="3"/>
      <c r="L742" s="3"/>
      <c r="M742" s="3"/>
      <c r="N742" s="3"/>
      <c r="O742" s="3"/>
    </row>
    <row r="743">
      <c r="B743" s="3"/>
      <c r="C743" s="3"/>
      <c r="D743" s="3"/>
      <c r="E743" s="3"/>
      <c r="F743" s="3"/>
      <c r="G743" s="3"/>
      <c r="H743" s="3"/>
      <c r="I743" s="3"/>
      <c r="J743" s="3"/>
      <c r="K743" s="3"/>
      <c r="L743" s="3"/>
      <c r="M743" s="3"/>
      <c r="N743" s="3"/>
      <c r="O743" s="3"/>
    </row>
    <row r="744">
      <c r="B744" s="3"/>
      <c r="C744" s="3"/>
      <c r="D744" s="3"/>
      <c r="E744" s="3"/>
      <c r="F744" s="3"/>
      <c r="G744" s="3"/>
      <c r="H744" s="3"/>
      <c r="I744" s="3"/>
      <c r="J744" s="3"/>
      <c r="K744" s="3"/>
      <c r="L744" s="3"/>
      <c r="M744" s="3"/>
      <c r="N744" s="3"/>
      <c r="O744" s="3"/>
    </row>
    <row r="745">
      <c r="B745" s="3"/>
      <c r="C745" s="3"/>
      <c r="D745" s="3"/>
      <c r="E745" s="3"/>
      <c r="F745" s="3"/>
      <c r="G745" s="3"/>
      <c r="H745" s="3"/>
      <c r="I745" s="3"/>
      <c r="J745" s="3"/>
      <c r="K745" s="3"/>
      <c r="L745" s="3"/>
      <c r="M745" s="3"/>
      <c r="N745" s="3"/>
      <c r="O745" s="3"/>
    </row>
    <row r="746">
      <c r="B746" s="3"/>
      <c r="C746" s="3"/>
      <c r="D746" s="3"/>
      <c r="E746" s="3"/>
      <c r="F746" s="3"/>
      <c r="G746" s="3"/>
      <c r="H746" s="3"/>
      <c r="I746" s="3"/>
      <c r="J746" s="3"/>
      <c r="K746" s="3"/>
      <c r="L746" s="3"/>
      <c r="M746" s="3"/>
      <c r="N746" s="3"/>
      <c r="O746" s="3"/>
    </row>
    <row r="747">
      <c r="B747" s="3"/>
      <c r="C747" s="3"/>
      <c r="D747" s="3"/>
      <c r="E747" s="3"/>
      <c r="F747" s="3"/>
      <c r="G747" s="3"/>
      <c r="H747" s="3"/>
      <c r="I747" s="3"/>
      <c r="J747" s="3"/>
      <c r="K747" s="3"/>
      <c r="L747" s="3"/>
      <c r="M747" s="3"/>
      <c r="N747" s="3"/>
      <c r="O747" s="3"/>
    </row>
    <row r="748">
      <c r="B748" s="3"/>
      <c r="C748" s="3"/>
      <c r="D748" s="3"/>
      <c r="E748" s="3"/>
      <c r="F748" s="3"/>
      <c r="G748" s="3"/>
      <c r="H748" s="3"/>
      <c r="I748" s="3"/>
      <c r="J748" s="3"/>
      <c r="K748" s="3"/>
      <c r="L748" s="3"/>
      <c r="M748" s="3"/>
      <c r="N748" s="3"/>
      <c r="O748" s="3"/>
    </row>
    <row r="749">
      <c r="B749" s="3"/>
      <c r="C749" s="3"/>
      <c r="D749" s="3"/>
      <c r="E749" s="3"/>
      <c r="F749" s="3"/>
      <c r="G749" s="3"/>
      <c r="H749" s="3"/>
      <c r="I749" s="3"/>
      <c r="J749" s="3"/>
      <c r="K749" s="3"/>
      <c r="L749" s="3"/>
      <c r="M749" s="3"/>
      <c r="N749" s="3"/>
      <c r="O749" s="3"/>
    </row>
    <row r="750">
      <c r="B750" s="3"/>
      <c r="C750" s="3"/>
      <c r="D750" s="3"/>
      <c r="E750" s="3"/>
      <c r="F750" s="3"/>
      <c r="G750" s="3"/>
      <c r="H750" s="3"/>
      <c r="I750" s="3"/>
      <c r="J750" s="3"/>
      <c r="K750" s="3"/>
      <c r="L750" s="3"/>
      <c r="M750" s="3"/>
      <c r="N750" s="3"/>
      <c r="O750" s="3"/>
    </row>
    <row r="751">
      <c r="B751" s="3"/>
      <c r="C751" s="3"/>
      <c r="D751" s="3"/>
      <c r="E751" s="3"/>
      <c r="F751" s="3"/>
      <c r="G751" s="3"/>
      <c r="H751" s="3"/>
      <c r="I751" s="3"/>
      <c r="J751" s="3"/>
      <c r="K751" s="3"/>
      <c r="L751" s="3"/>
      <c r="M751" s="3"/>
      <c r="N751" s="3"/>
      <c r="O751" s="3"/>
    </row>
    <row r="752">
      <c r="B752" s="3"/>
      <c r="C752" s="3"/>
      <c r="D752" s="3"/>
      <c r="E752" s="3"/>
      <c r="F752" s="3"/>
      <c r="G752" s="3"/>
      <c r="H752" s="3"/>
      <c r="I752" s="3"/>
      <c r="J752" s="3"/>
      <c r="K752" s="3"/>
      <c r="L752" s="3"/>
      <c r="M752" s="3"/>
      <c r="N752" s="3"/>
      <c r="O752" s="3"/>
    </row>
    <row r="753">
      <c r="B753" s="3"/>
      <c r="C753" s="3"/>
      <c r="D753" s="3"/>
      <c r="E753" s="3"/>
      <c r="F753" s="3"/>
      <c r="G753" s="3"/>
      <c r="H753" s="3"/>
      <c r="I753" s="3"/>
      <c r="J753" s="3"/>
      <c r="K753" s="3"/>
      <c r="L753" s="3"/>
      <c r="M753" s="3"/>
      <c r="N753" s="3"/>
      <c r="O753" s="3"/>
    </row>
    <row r="754">
      <c r="B754" s="3"/>
      <c r="C754" s="3"/>
      <c r="D754" s="3"/>
      <c r="E754" s="3"/>
      <c r="F754" s="3"/>
      <c r="G754" s="3"/>
      <c r="H754" s="3"/>
      <c r="I754" s="3"/>
      <c r="J754" s="3"/>
      <c r="K754" s="3"/>
      <c r="L754" s="3"/>
      <c r="M754" s="3"/>
      <c r="N754" s="3"/>
      <c r="O754" s="3"/>
    </row>
    <row r="755">
      <c r="B755" s="3"/>
      <c r="C755" s="3"/>
      <c r="D755" s="3"/>
      <c r="E755" s="3"/>
      <c r="F755" s="3"/>
      <c r="G755" s="3"/>
      <c r="H755" s="3"/>
      <c r="I755" s="3"/>
      <c r="J755" s="3"/>
      <c r="K755" s="3"/>
      <c r="L755" s="3"/>
      <c r="M755" s="3"/>
      <c r="N755" s="3"/>
      <c r="O755" s="3"/>
    </row>
    <row r="756">
      <c r="B756" s="3"/>
      <c r="C756" s="3"/>
      <c r="D756" s="3"/>
      <c r="E756" s="3"/>
      <c r="F756" s="3"/>
      <c r="G756" s="3"/>
      <c r="H756" s="3"/>
      <c r="I756" s="3"/>
      <c r="J756" s="3"/>
      <c r="K756" s="3"/>
      <c r="L756" s="3"/>
      <c r="M756" s="3"/>
      <c r="N756" s="3"/>
      <c r="O756" s="3"/>
    </row>
    <row r="757">
      <c r="B757" s="3"/>
      <c r="C757" s="3"/>
      <c r="D757" s="3"/>
      <c r="E757" s="3"/>
      <c r="F757" s="3"/>
      <c r="G757" s="3"/>
      <c r="H757" s="3"/>
      <c r="I757" s="3"/>
      <c r="J757" s="3"/>
      <c r="K757" s="3"/>
      <c r="L757" s="3"/>
      <c r="M757" s="3"/>
      <c r="N757" s="3"/>
      <c r="O757" s="3"/>
    </row>
    <row r="758">
      <c r="B758" s="3"/>
      <c r="C758" s="3"/>
      <c r="D758" s="3"/>
      <c r="E758" s="3"/>
      <c r="F758" s="3"/>
      <c r="G758" s="3"/>
      <c r="H758" s="3"/>
      <c r="I758" s="3"/>
      <c r="J758" s="3"/>
      <c r="K758" s="3"/>
      <c r="L758" s="3"/>
      <c r="M758" s="3"/>
      <c r="N758" s="3"/>
      <c r="O758" s="3"/>
    </row>
    <row r="759">
      <c r="B759" s="3"/>
      <c r="C759" s="3"/>
      <c r="D759" s="3"/>
      <c r="E759" s="3"/>
      <c r="F759" s="3"/>
      <c r="G759" s="3"/>
      <c r="H759" s="3"/>
      <c r="I759" s="3"/>
      <c r="J759" s="3"/>
      <c r="K759" s="3"/>
      <c r="L759" s="3"/>
      <c r="M759" s="3"/>
      <c r="N759" s="3"/>
      <c r="O759" s="3"/>
    </row>
    <row r="760">
      <c r="B760" s="3"/>
      <c r="C760" s="3"/>
      <c r="D760" s="3"/>
      <c r="E760" s="3"/>
      <c r="F760" s="3"/>
      <c r="G760" s="3"/>
      <c r="H760" s="3"/>
      <c r="I760" s="3"/>
      <c r="J760" s="3"/>
      <c r="K760" s="3"/>
      <c r="L760" s="3"/>
      <c r="M760" s="3"/>
      <c r="N760" s="3"/>
      <c r="O760" s="3"/>
    </row>
    <row r="761">
      <c r="B761" s="3"/>
      <c r="C761" s="3"/>
      <c r="D761" s="3"/>
      <c r="E761" s="3"/>
      <c r="F761" s="3"/>
      <c r="G761" s="3"/>
      <c r="H761" s="3"/>
      <c r="I761" s="3"/>
      <c r="J761" s="3"/>
      <c r="K761" s="3"/>
      <c r="L761" s="3"/>
      <c r="M761" s="3"/>
      <c r="N761" s="3"/>
      <c r="O761" s="3"/>
    </row>
    <row r="762">
      <c r="B762" s="3"/>
      <c r="C762" s="3"/>
      <c r="D762" s="3"/>
      <c r="E762" s="3"/>
      <c r="F762" s="3"/>
      <c r="G762" s="3"/>
      <c r="H762" s="3"/>
      <c r="I762" s="3"/>
      <c r="J762" s="3"/>
      <c r="K762" s="3"/>
      <c r="L762" s="3"/>
      <c r="M762" s="3"/>
      <c r="N762" s="3"/>
      <c r="O762" s="3"/>
    </row>
    <row r="763">
      <c r="B763" s="3"/>
      <c r="C763" s="3"/>
      <c r="D763" s="3"/>
      <c r="E763" s="3"/>
      <c r="F763" s="3"/>
      <c r="G763" s="3"/>
      <c r="H763" s="3"/>
      <c r="I763" s="3"/>
      <c r="J763" s="3"/>
      <c r="K763" s="3"/>
      <c r="L763" s="3"/>
      <c r="M763" s="3"/>
      <c r="N763" s="3"/>
      <c r="O763" s="3"/>
    </row>
    <row r="764">
      <c r="B764" s="3"/>
      <c r="C764" s="3"/>
      <c r="D764" s="3"/>
      <c r="E764" s="3"/>
      <c r="F764" s="3"/>
      <c r="G764" s="3"/>
      <c r="H764" s="3"/>
      <c r="I764" s="3"/>
      <c r="J764" s="3"/>
      <c r="K764" s="3"/>
      <c r="L764" s="3"/>
      <c r="M764" s="3"/>
      <c r="N764" s="3"/>
      <c r="O764" s="3"/>
    </row>
    <row r="765">
      <c r="B765" s="3"/>
      <c r="C765" s="3"/>
      <c r="D765" s="3"/>
      <c r="E765" s="3"/>
      <c r="F765" s="3"/>
      <c r="G765" s="3"/>
      <c r="H765" s="3"/>
      <c r="I765" s="3"/>
      <c r="J765" s="3"/>
      <c r="K765" s="3"/>
      <c r="L765" s="3"/>
      <c r="M765" s="3"/>
      <c r="N765" s="3"/>
      <c r="O765" s="3"/>
    </row>
    <row r="766">
      <c r="B766" s="3"/>
      <c r="C766" s="3"/>
      <c r="D766" s="3"/>
      <c r="E766" s="3"/>
      <c r="F766" s="3"/>
      <c r="G766" s="3"/>
      <c r="H766" s="3"/>
      <c r="I766" s="3"/>
      <c r="J766" s="3"/>
      <c r="K766" s="3"/>
      <c r="L766" s="3"/>
      <c r="M766" s="3"/>
      <c r="N766" s="3"/>
      <c r="O766" s="3"/>
    </row>
    <row r="767">
      <c r="B767" s="3"/>
      <c r="C767" s="3"/>
      <c r="D767" s="3"/>
      <c r="E767" s="3"/>
      <c r="F767" s="3"/>
      <c r="G767" s="3"/>
      <c r="H767" s="3"/>
      <c r="I767" s="3"/>
      <c r="J767" s="3"/>
      <c r="K767" s="3"/>
      <c r="L767" s="3"/>
      <c r="M767" s="3"/>
      <c r="N767" s="3"/>
      <c r="O767" s="3"/>
    </row>
    <row r="768">
      <c r="B768" s="3"/>
      <c r="C768" s="3"/>
      <c r="D768" s="3"/>
      <c r="E768" s="3"/>
      <c r="F768" s="3"/>
      <c r="G768" s="3"/>
      <c r="H768" s="3"/>
      <c r="I768" s="3"/>
      <c r="J768" s="3"/>
      <c r="K768" s="3"/>
      <c r="L768" s="3"/>
      <c r="M768" s="3"/>
      <c r="N768" s="3"/>
      <c r="O768" s="3"/>
    </row>
    <row r="769">
      <c r="B769" s="3"/>
      <c r="C769" s="3"/>
      <c r="D769" s="3"/>
      <c r="E769" s="3"/>
      <c r="F769" s="3"/>
      <c r="G769" s="3"/>
      <c r="H769" s="3"/>
      <c r="I769" s="3"/>
      <c r="J769" s="3"/>
      <c r="K769" s="3"/>
      <c r="L769" s="3"/>
      <c r="M769" s="3"/>
      <c r="N769" s="3"/>
      <c r="O769" s="3"/>
    </row>
    <row r="770">
      <c r="B770" s="3"/>
      <c r="C770" s="3"/>
      <c r="D770" s="3"/>
      <c r="E770" s="3"/>
      <c r="F770" s="3"/>
      <c r="G770" s="3"/>
      <c r="H770" s="3"/>
      <c r="I770" s="3"/>
      <c r="J770" s="3"/>
      <c r="K770" s="3"/>
      <c r="L770" s="3"/>
      <c r="M770" s="3"/>
      <c r="N770" s="3"/>
      <c r="O770" s="3"/>
    </row>
    <row r="771">
      <c r="B771" s="3"/>
      <c r="C771" s="3"/>
      <c r="D771" s="3"/>
      <c r="E771" s="3"/>
      <c r="F771" s="3"/>
      <c r="G771" s="3"/>
      <c r="H771" s="3"/>
      <c r="I771" s="3"/>
      <c r="J771" s="3"/>
      <c r="K771" s="3"/>
      <c r="L771" s="3"/>
      <c r="M771" s="3"/>
      <c r="N771" s="3"/>
      <c r="O771" s="3"/>
    </row>
    <row r="772">
      <c r="B772" s="3"/>
      <c r="C772" s="3"/>
      <c r="D772" s="3"/>
      <c r="E772" s="3"/>
      <c r="F772" s="3"/>
      <c r="G772" s="3"/>
      <c r="H772" s="3"/>
      <c r="I772" s="3"/>
      <c r="J772" s="3"/>
      <c r="K772" s="3"/>
      <c r="L772" s="3"/>
      <c r="M772" s="3"/>
      <c r="N772" s="3"/>
      <c r="O772" s="3"/>
    </row>
    <row r="773">
      <c r="B773" s="3"/>
      <c r="C773" s="3"/>
      <c r="D773" s="3"/>
      <c r="E773" s="3"/>
      <c r="F773" s="3"/>
      <c r="G773" s="3"/>
      <c r="H773" s="3"/>
      <c r="I773" s="3"/>
      <c r="J773" s="3"/>
      <c r="K773" s="3"/>
      <c r="L773" s="3"/>
      <c r="M773" s="3"/>
      <c r="N773" s="3"/>
      <c r="O773" s="3"/>
    </row>
    <row r="774">
      <c r="B774" s="3"/>
      <c r="C774" s="3"/>
      <c r="D774" s="3"/>
      <c r="E774" s="3"/>
      <c r="F774" s="3"/>
      <c r="G774" s="3"/>
      <c r="H774" s="3"/>
      <c r="I774" s="3"/>
      <c r="J774" s="3"/>
      <c r="K774" s="3"/>
      <c r="L774" s="3"/>
      <c r="M774" s="3"/>
      <c r="N774" s="3"/>
      <c r="O774" s="3"/>
    </row>
    <row r="775">
      <c r="B775" s="3"/>
      <c r="C775" s="3"/>
      <c r="D775" s="3"/>
      <c r="E775" s="3"/>
      <c r="F775" s="3"/>
      <c r="G775" s="3"/>
      <c r="H775" s="3"/>
      <c r="I775" s="3"/>
      <c r="J775" s="3"/>
      <c r="K775" s="3"/>
      <c r="L775" s="3"/>
      <c r="M775" s="3"/>
      <c r="N775" s="3"/>
      <c r="O775" s="3"/>
    </row>
    <row r="776">
      <c r="B776" s="3"/>
      <c r="C776" s="3"/>
      <c r="D776" s="3"/>
      <c r="E776" s="3"/>
      <c r="F776" s="3"/>
      <c r="G776" s="3"/>
      <c r="H776" s="3"/>
      <c r="I776" s="3"/>
      <c r="J776" s="3"/>
      <c r="K776" s="3"/>
      <c r="L776" s="3"/>
      <c r="M776" s="3"/>
      <c r="N776" s="3"/>
      <c r="O776" s="3"/>
    </row>
    <row r="777">
      <c r="B777" s="3"/>
      <c r="C777" s="3"/>
      <c r="D777" s="3"/>
      <c r="E777" s="3"/>
      <c r="F777" s="3"/>
      <c r="G777" s="3"/>
      <c r="H777" s="3"/>
      <c r="I777" s="3"/>
      <c r="J777" s="3"/>
      <c r="K777" s="3"/>
      <c r="L777" s="3"/>
      <c r="M777" s="3"/>
      <c r="N777" s="3"/>
      <c r="O777" s="3"/>
    </row>
    <row r="778">
      <c r="B778" s="3"/>
      <c r="C778" s="3"/>
      <c r="D778" s="3"/>
      <c r="E778" s="3"/>
      <c r="F778" s="3"/>
      <c r="G778" s="3"/>
      <c r="H778" s="3"/>
      <c r="I778" s="3"/>
      <c r="J778" s="3"/>
      <c r="K778" s="3"/>
      <c r="L778" s="3"/>
      <c r="M778" s="3"/>
      <c r="N778" s="3"/>
      <c r="O778" s="3"/>
    </row>
    <row r="779">
      <c r="B779" s="3"/>
      <c r="C779" s="3"/>
      <c r="D779" s="3"/>
      <c r="E779" s="3"/>
      <c r="F779" s="3"/>
      <c r="G779" s="3"/>
      <c r="H779" s="3"/>
      <c r="I779" s="3"/>
      <c r="J779" s="3"/>
      <c r="K779" s="3"/>
      <c r="L779" s="3"/>
      <c r="M779" s="3"/>
      <c r="N779" s="3"/>
      <c r="O779" s="3"/>
    </row>
    <row r="780">
      <c r="B780" s="3"/>
      <c r="C780" s="3"/>
      <c r="D780" s="3"/>
      <c r="E780" s="3"/>
      <c r="F780" s="3"/>
      <c r="G780" s="3"/>
      <c r="H780" s="3"/>
      <c r="I780" s="3"/>
      <c r="J780" s="3"/>
      <c r="K780" s="3"/>
      <c r="L780" s="3"/>
      <c r="M780" s="3"/>
      <c r="N780" s="3"/>
      <c r="O780" s="3"/>
    </row>
    <row r="781">
      <c r="B781" s="3"/>
      <c r="C781" s="3"/>
      <c r="D781" s="3"/>
      <c r="E781" s="3"/>
      <c r="F781" s="3"/>
      <c r="G781" s="3"/>
      <c r="H781" s="3"/>
      <c r="I781" s="3"/>
      <c r="J781" s="3"/>
      <c r="K781" s="3"/>
      <c r="L781" s="3"/>
      <c r="M781" s="3"/>
      <c r="N781" s="3"/>
      <c r="O781" s="3"/>
    </row>
    <row r="782">
      <c r="B782" s="3"/>
      <c r="C782" s="3"/>
      <c r="D782" s="3"/>
      <c r="E782" s="3"/>
      <c r="F782" s="3"/>
      <c r="G782" s="3"/>
      <c r="H782" s="3"/>
      <c r="I782" s="3"/>
      <c r="J782" s="3"/>
      <c r="K782" s="3"/>
      <c r="L782" s="3"/>
      <c r="M782" s="3"/>
      <c r="N782" s="3"/>
      <c r="O782" s="3"/>
    </row>
    <row r="783">
      <c r="B783" s="3"/>
      <c r="C783" s="3"/>
      <c r="D783" s="3"/>
      <c r="E783" s="3"/>
      <c r="F783" s="3"/>
      <c r="G783" s="3"/>
      <c r="H783" s="3"/>
      <c r="I783" s="3"/>
      <c r="J783" s="3"/>
      <c r="K783" s="3"/>
      <c r="L783" s="3"/>
      <c r="M783" s="3"/>
      <c r="N783" s="3"/>
      <c r="O783" s="3"/>
    </row>
    <row r="784">
      <c r="B784" s="3"/>
      <c r="C784" s="3"/>
      <c r="D784" s="3"/>
      <c r="E784" s="3"/>
      <c r="F784" s="3"/>
      <c r="G784" s="3"/>
      <c r="H784" s="3"/>
      <c r="I784" s="3"/>
      <c r="J784" s="3"/>
      <c r="K784" s="3"/>
      <c r="L784" s="3"/>
      <c r="M784" s="3"/>
      <c r="N784" s="3"/>
      <c r="O784" s="3"/>
    </row>
    <row r="785">
      <c r="B785" s="3"/>
      <c r="C785" s="3"/>
      <c r="D785" s="3"/>
      <c r="E785" s="3"/>
      <c r="F785" s="3"/>
      <c r="G785" s="3"/>
      <c r="H785" s="3"/>
      <c r="I785" s="3"/>
      <c r="J785" s="3"/>
      <c r="K785" s="3"/>
      <c r="L785" s="3"/>
      <c r="M785" s="3"/>
      <c r="N785" s="3"/>
      <c r="O785" s="3"/>
    </row>
    <row r="786">
      <c r="B786" s="3"/>
      <c r="C786" s="3"/>
      <c r="D786" s="3"/>
      <c r="E786" s="3"/>
      <c r="F786" s="3"/>
      <c r="G786" s="3"/>
      <c r="H786" s="3"/>
      <c r="I786" s="3"/>
      <c r="J786" s="3"/>
      <c r="K786" s="3"/>
      <c r="L786" s="3"/>
      <c r="M786" s="3"/>
      <c r="N786" s="3"/>
      <c r="O786" s="3"/>
    </row>
    <row r="787">
      <c r="B787" s="3"/>
      <c r="C787" s="3"/>
      <c r="D787" s="3"/>
      <c r="E787" s="3"/>
      <c r="F787" s="3"/>
      <c r="G787" s="3"/>
      <c r="H787" s="3"/>
      <c r="I787" s="3"/>
      <c r="J787" s="3"/>
      <c r="K787" s="3"/>
      <c r="L787" s="3"/>
      <c r="M787" s="3"/>
      <c r="N787" s="3"/>
      <c r="O787" s="3"/>
    </row>
    <row r="788">
      <c r="B788" s="3"/>
      <c r="C788" s="3"/>
      <c r="D788" s="3"/>
      <c r="E788" s="3"/>
      <c r="F788" s="3"/>
      <c r="G788" s="3"/>
      <c r="H788" s="3"/>
      <c r="I788" s="3"/>
      <c r="J788" s="3"/>
      <c r="K788" s="3"/>
      <c r="L788" s="3"/>
      <c r="M788" s="3"/>
      <c r="N788" s="3"/>
      <c r="O788" s="3"/>
    </row>
    <row r="789">
      <c r="B789" s="3"/>
      <c r="C789" s="3"/>
      <c r="D789" s="3"/>
      <c r="E789" s="3"/>
      <c r="F789" s="3"/>
      <c r="G789" s="3"/>
      <c r="H789" s="3"/>
      <c r="I789" s="3"/>
      <c r="J789" s="3"/>
      <c r="K789" s="3"/>
      <c r="L789" s="3"/>
      <c r="M789" s="3"/>
      <c r="N789" s="3"/>
      <c r="O789" s="3"/>
    </row>
    <row r="790">
      <c r="B790" s="3"/>
      <c r="C790" s="3"/>
      <c r="D790" s="3"/>
      <c r="E790" s="3"/>
      <c r="F790" s="3"/>
      <c r="G790" s="3"/>
      <c r="H790" s="3"/>
      <c r="I790" s="3"/>
      <c r="J790" s="3"/>
      <c r="K790" s="3"/>
      <c r="L790" s="3"/>
      <c r="M790" s="3"/>
      <c r="N790" s="3"/>
      <c r="O790" s="3"/>
    </row>
    <row r="791">
      <c r="B791" s="3"/>
      <c r="C791" s="3"/>
      <c r="D791" s="3"/>
      <c r="E791" s="3"/>
      <c r="F791" s="3"/>
      <c r="G791" s="3"/>
      <c r="H791" s="3"/>
      <c r="I791" s="3"/>
      <c r="J791" s="3"/>
      <c r="K791" s="3"/>
      <c r="L791" s="3"/>
      <c r="M791" s="3"/>
      <c r="N791" s="3"/>
      <c r="O791" s="3"/>
    </row>
    <row r="792">
      <c r="B792" s="3"/>
      <c r="C792" s="3"/>
      <c r="D792" s="3"/>
      <c r="E792" s="3"/>
      <c r="F792" s="3"/>
      <c r="G792" s="3"/>
      <c r="H792" s="3"/>
      <c r="I792" s="3"/>
      <c r="J792" s="3"/>
      <c r="K792" s="3"/>
      <c r="L792" s="3"/>
      <c r="M792" s="3"/>
      <c r="N792" s="3"/>
      <c r="O792" s="3"/>
    </row>
    <row r="793">
      <c r="B793" s="3"/>
      <c r="C793" s="3"/>
      <c r="D793" s="3"/>
      <c r="E793" s="3"/>
      <c r="F793" s="3"/>
      <c r="G793" s="3"/>
      <c r="H793" s="3"/>
      <c r="I793" s="3"/>
      <c r="J793" s="3"/>
      <c r="K793" s="3"/>
      <c r="L793" s="3"/>
      <c r="M793" s="3"/>
      <c r="N793" s="3"/>
      <c r="O793" s="3"/>
    </row>
    <row r="794">
      <c r="B794" s="3"/>
      <c r="C794" s="3"/>
      <c r="D794" s="3"/>
      <c r="E794" s="3"/>
      <c r="F794" s="3"/>
      <c r="G794" s="3"/>
      <c r="H794" s="3"/>
      <c r="I794" s="3"/>
      <c r="J794" s="3"/>
      <c r="K794" s="3"/>
      <c r="L794" s="3"/>
      <c r="M794" s="3"/>
      <c r="N794" s="3"/>
      <c r="O794" s="3"/>
    </row>
    <row r="795">
      <c r="B795" s="3"/>
      <c r="C795" s="3"/>
      <c r="D795" s="3"/>
      <c r="E795" s="3"/>
      <c r="F795" s="3"/>
      <c r="G795" s="3"/>
      <c r="H795" s="3"/>
      <c r="I795" s="3"/>
      <c r="J795" s="3"/>
      <c r="K795" s="3"/>
      <c r="L795" s="3"/>
      <c r="M795" s="3"/>
      <c r="N795" s="3"/>
      <c r="O795" s="3"/>
    </row>
    <row r="796">
      <c r="B796" s="3"/>
      <c r="C796" s="3"/>
      <c r="D796" s="3"/>
      <c r="E796" s="3"/>
      <c r="F796" s="3"/>
      <c r="G796" s="3"/>
      <c r="H796" s="3"/>
      <c r="I796" s="3"/>
      <c r="J796" s="3"/>
      <c r="K796" s="3"/>
      <c r="L796" s="3"/>
      <c r="M796" s="3"/>
      <c r="N796" s="3"/>
      <c r="O796" s="3"/>
    </row>
    <row r="797">
      <c r="B797" s="3"/>
      <c r="C797" s="3"/>
      <c r="D797" s="3"/>
      <c r="E797" s="3"/>
      <c r="F797" s="3"/>
      <c r="G797" s="3"/>
      <c r="H797" s="3"/>
      <c r="I797" s="3"/>
      <c r="J797" s="3"/>
      <c r="K797" s="3"/>
      <c r="L797" s="3"/>
      <c r="M797" s="3"/>
      <c r="N797" s="3"/>
      <c r="O797" s="3"/>
    </row>
    <row r="798">
      <c r="B798" s="3"/>
      <c r="C798" s="3"/>
      <c r="D798" s="3"/>
      <c r="E798" s="3"/>
      <c r="F798" s="3"/>
      <c r="G798" s="3"/>
      <c r="H798" s="3"/>
      <c r="I798" s="3"/>
      <c r="J798" s="3"/>
      <c r="K798" s="3"/>
      <c r="L798" s="3"/>
      <c r="M798" s="3"/>
      <c r="N798" s="3"/>
      <c r="O798" s="3"/>
    </row>
    <row r="799">
      <c r="B799" s="3"/>
      <c r="C799" s="3"/>
      <c r="D799" s="3"/>
      <c r="E799" s="3"/>
      <c r="F799" s="3"/>
      <c r="G799" s="3"/>
      <c r="H799" s="3"/>
      <c r="I799" s="3"/>
      <c r="J799" s="3"/>
      <c r="K799" s="3"/>
      <c r="L799" s="3"/>
      <c r="M799" s="3"/>
      <c r="N799" s="3"/>
      <c r="O799" s="3"/>
    </row>
    <row r="800">
      <c r="B800" s="3"/>
      <c r="C800" s="3"/>
      <c r="D800" s="3"/>
      <c r="E800" s="3"/>
      <c r="F800" s="3"/>
      <c r="G800" s="3"/>
      <c r="H800" s="3"/>
      <c r="I800" s="3"/>
      <c r="J800" s="3"/>
      <c r="K800" s="3"/>
      <c r="L800" s="3"/>
      <c r="M800" s="3"/>
      <c r="N800" s="3"/>
      <c r="O800" s="3"/>
    </row>
    <row r="801">
      <c r="B801" s="3"/>
      <c r="C801" s="3"/>
      <c r="D801" s="3"/>
      <c r="E801" s="3"/>
      <c r="F801" s="3"/>
      <c r="G801" s="3"/>
      <c r="H801" s="3"/>
      <c r="I801" s="3"/>
      <c r="J801" s="3"/>
      <c r="K801" s="3"/>
      <c r="L801" s="3"/>
      <c r="M801" s="3"/>
      <c r="N801" s="3"/>
      <c r="O801" s="3"/>
    </row>
    <row r="802">
      <c r="B802" s="3"/>
      <c r="C802" s="3"/>
      <c r="D802" s="3"/>
      <c r="E802" s="3"/>
      <c r="F802" s="3"/>
      <c r="G802" s="3"/>
      <c r="H802" s="3"/>
      <c r="I802" s="3"/>
      <c r="J802" s="3"/>
      <c r="K802" s="3"/>
      <c r="L802" s="3"/>
      <c r="M802" s="3"/>
      <c r="N802" s="3"/>
      <c r="O802" s="3"/>
    </row>
    <row r="803">
      <c r="B803" s="3"/>
      <c r="C803" s="3"/>
      <c r="D803" s="3"/>
      <c r="E803" s="3"/>
      <c r="F803" s="3"/>
      <c r="G803" s="3"/>
      <c r="H803" s="3"/>
      <c r="I803" s="3"/>
      <c r="J803" s="3"/>
      <c r="K803" s="3"/>
      <c r="L803" s="3"/>
      <c r="M803" s="3"/>
      <c r="N803" s="3"/>
      <c r="O803" s="3"/>
    </row>
    <row r="804">
      <c r="B804" s="3"/>
      <c r="C804" s="3"/>
      <c r="D804" s="3"/>
      <c r="E804" s="3"/>
      <c r="F804" s="3"/>
      <c r="G804" s="3"/>
      <c r="H804" s="3"/>
      <c r="I804" s="3"/>
      <c r="J804" s="3"/>
      <c r="K804" s="3"/>
      <c r="L804" s="3"/>
      <c r="M804" s="3"/>
      <c r="N804" s="3"/>
      <c r="O804" s="3"/>
    </row>
    <row r="805">
      <c r="B805" s="3"/>
      <c r="C805" s="3"/>
      <c r="D805" s="3"/>
      <c r="E805" s="3"/>
      <c r="F805" s="3"/>
      <c r="G805" s="3"/>
      <c r="H805" s="3"/>
      <c r="I805" s="3"/>
      <c r="J805" s="3"/>
      <c r="K805" s="3"/>
      <c r="L805" s="3"/>
      <c r="M805" s="3"/>
      <c r="N805" s="3"/>
      <c r="O805" s="3"/>
    </row>
    <row r="806">
      <c r="B806" s="3"/>
      <c r="C806" s="3"/>
      <c r="D806" s="3"/>
      <c r="E806" s="3"/>
      <c r="F806" s="3"/>
      <c r="G806" s="3"/>
      <c r="H806" s="3"/>
      <c r="I806" s="3"/>
      <c r="J806" s="3"/>
      <c r="K806" s="3"/>
      <c r="L806" s="3"/>
      <c r="M806" s="3"/>
      <c r="N806" s="3"/>
      <c r="O806" s="3"/>
    </row>
    <row r="807">
      <c r="B807" s="3"/>
      <c r="C807" s="3"/>
      <c r="D807" s="3"/>
      <c r="E807" s="3"/>
      <c r="F807" s="3"/>
      <c r="G807" s="3"/>
      <c r="H807" s="3"/>
      <c r="I807" s="3"/>
      <c r="J807" s="3"/>
      <c r="K807" s="3"/>
      <c r="L807" s="3"/>
      <c r="M807" s="3"/>
      <c r="N807" s="3"/>
      <c r="O807" s="3"/>
    </row>
    <row r="808">
      <c r="B808" s="3"/>
      <c r="C808" s="3"/>
      <c r="D808" s="3"/>
      <c r="E808" s="3"/>
      <c r="F808" s="3"/>
      <c r="G808" s="3"/>
      <c r="H808" s="3"/>
      <c r="I808" s="3"/>
      <c r="J808" s="3"/>
      <c r="K808" s="3"/>
      <c r="L808" s="3"/>
      <c r="M808" s="3"/>
      <c r="N808" s="3"/>
      <c r="O808" s="3"/>
    </row>
    <row r="809">
      <c r="B809" s="3"/>
      <c r="C809" s="3"/>
      <c r="D809" s="3"/>
      <c r="E809" s="3"/>
      <c r="F809" s="3"/>
      <c r="G809" s="3"/>
      <c r="H809" s="3"/>
      <c r="I809" s="3"/>
      <c r="J809" s="3"/>
      <c r="K809" s="3"/>
      <c r="L809" s="3"/>
      <c r="M809" s="3"/>
      <c r="N809" s="3"/>
      <c r="O809" s="3"/>
    </row>
    <row r="810">
      <c r="B810" s="3"/>
      <c r="C810" s="3"/>
      <c r="D810" s="3"/>
      <c r="E810" s="3"/>
      <c r="F810" s="3"/>
      <c r="G810" s="3"/>
      <c r="H810" s="3"/>
      <c r="I810" s="3"/>
      <c r="J810" s="3"/>
      <c r="K810" s="3"/>
      <c r="L810" s="3"/>
      <c r="M810" s="3"/>
      <c r="N810" s="3"/>
      <c r="O810" s="3"/>
    </row>
    <row r="811">
      <c r="B811" s="3"/>
      <c r="C811" s="3"/>
      <c r="D811" s="3"/>
      <c r="E811" s="3"/>
      <c r="F811" s="3"/>
      <c r="G811" s="3"/>
      <c r="H811" s="3"/>
      <c r="I811" s="3"/>
      <c r="J811" s="3"/>
      <c r="K811" s="3"/>
      <c r="L811" s="3"/>
      <c r="M811" s="3"/>
      <c r="N811" s="3"/>
      <c r="O811" s="3"/>
    </row>
    <row r="812">
      <c r="B812" s="3"/>
      <c r="C812" s="3"/>
      <c r="D812" s="3"/>
      <c r="E812" s="3"/>
      <c r="F812" s="3"/>
      <c r="G812" s="3"/>
      <c r="H812" s="3"/>
      <c r="I812" s="3"/>
      <c r="J812" s="3"/>
      <c r="K812" s="3"/>
      <c r="L812" s="3"/>
      <c r="M812" s="3"/>
      <c r="N812" s="3"/>
      <c r="O812" s="3"/>
    </row>
    <row r="813">
      <c r="B813" s="3"/>
      <c r="C813" s="3"/>
      <c r="D813" s="3"/>
      <c r="E813" s="3"/>
      <c r="F813" s="3"/>
      <c r="G813" s="3"/>
      <c r="H813" s="3"/>
      <c r="I813" s="3"/>
      <c r="J813" s="3"/>
      <c r="K813" s="3"/>
      <c r="L813" s="3"/>
      <c r="M813" s="3"/>
      <c r="N813" s="3"/>
      <c r="O813" s="3"/>
    </row>
    <row r="814">
      <c r="B814" s="3"/>
      <c r="C814" s="3"/>
      <c r="D814" s="3"/>
      <c r="E814" s="3"/>
      <c r="F814" s="3"/>
      <c r="G814" s="3"/>
      <c r="H814" s="3"/>
      <c r="I814" s="3"/>
      <c r="J814" s="3"/>
      <c r="K814" s="3"/>
      <c r="L814" s="3"/>
      <c r="M814" s="3"/>
      <c r="N814" s="3"/>
      <c r="O814" s="3"/>
    </row>
    <row r="815">
      <c r="B815" s="3"/>
      <c r="C815" s="3"/>
      <c r="D815" s="3"/>
      <c r="E815" s="3"/>
      <c r="F815" s="3"/>
      <c r="G815" s="3"/>
      <c r="H815" s="3"/>
      <c r="I815" s="3"/>
      <c r="J815" s="3"/>
      <c r="K815" s="3"/>
      <c r="L815" s="3"/>
      <c r="M815" s="3"/>
      <c r="N815" s="3"/>
      <c r="O815" s="3"/>
    </row>
    <row r="816">
      <c r="B816" s="3"/>
      <c r="C816" s="3"/>
      <c r="D816" s="3"/>
      <c r="E816" s="3"/>
      <c r="F816" s="3"/>
      <c r="G816" s="3"/>
      <c r="H816" s="3"/>
      <c r="I816" s="3"/>
      <c r="J816" s="3"/>
      <c r="K816" s="3"/>
      <c r="L816" s="3"/>
      <c r="M816" s="3"/>
      <c r="N816" s="3"/>
      <c r="O816" s="3"/>
    </row>
    <row r="817">
      <c r="B817" s="3"/>
      <c r="C817" s="3"/>
      <c r="D817" s="3"/>
      <c r="E817" s="3"/>
      <c r="F817" s="3"/>
      <c r="G817" s="3"/>
      <c r="H817" s="3"/>
      <c r="I817" s="3"/>
      <c r="J817" s="3"/>
      <c r="K817" s="3"/>
      <c r="L817" s="3"/>
      <c r="M817" s="3"/>
      <c r="N817" s="3"/>
      <c r="O817" s="3"/>
    </row>
    <row r="818">
      <c r="B818" s="3"/>
      <c r="C818" s="3"/>
      <c r="D818" s="3"/>
      <c r="E818" s="3"/>
      <c r="F818" s="3"/>
      <c r="G818" s="3"/>
      <c r="H818" s="3"/>
      <c r="I818" s="3"/>
      <c r="J818" s="3"/>
      <c r="K818" s="3"/>
      <c r="L818" s="3"/>
      <c r="M818" s="3"/>
      <c r="N818" s="3"/>
      <c r="O818" s="3"/>
    </row>
    <row r="819">
      <c r="B819" s="3"/>
      <c r="C819" s="3"/>
      <c r="D819" s="3"/>
      <c r="E819" s="3"/>
      <c r="F819" s="3"/>
      <c r="G819" s="3"/>
      <c r="H819" s="3"/>
      <c r="I819" s="3"/>
      <c r="J819" s="3"/>
      <c r="K819" s="3"/>
      <c r="L819" s="3"/>
      <c r="M819" s="3"/>
      <c r="N819" s="3"/>
      <c r="O819" s="3"/>
    </row>
    <row r="820">
      <c r="B820" s="3"/>
      <c r="C820" s="3"/>
      <c r="D820" s="3"/>
      <c r="E820" s="3"/>
      <c r="F820" s="3"/>
      <c r="G820" s="3"/>
      <c r="H820" s="3"/>
      <c r="I820" s="3"/>
      <c r="J820" s="3"/>
      <c r="K820" s="3"/>
      <c r="L820" s="3"/>
      <c r="M820" s="3"/>
      <c r="N820" s="3"/>
      <c r="O820" s="3"/>
    </row>
    <row r="821">
      <c r="B821" s="3"/>
      <c r="C821" s="3"/>
      <c r="D821" s="3"/>
      <c r="E821" s="3"/>
      <c r="F821" s="3"/>
      <c r="G821" s="3"/>
      <c r="H821" s="3"/>
      <c r="I821" s="3"/>
      <c r="J821" s="3"/>
      <c r="K821" s="3"/>
      <c r="L821" s="3"/>
      <c r="M821" s="3"/>
      <c r="N821" s="3"/>
      <c r="O821" s="3"/>
    </row>
    <row r="822">
      <c r="B822" s="3"/>
      <c r="C822" s="3"/>
      <c r="D822" s="3"/>
      <c r="E822" s="3"/>
      <c r="F822" s="3"/>
      <c r="G822" s="3"/>
      <c r="H822" s="3"/>
      <c r="I822" s="3"/>
      <c r="J822" s="3"/>
      <c r="K822" s="3"/>
      <c r="L822" s="3"/>
      <c r="M822" s="3"/>
      <c r="N822" s="3"/>
      <c r="O822" s="3"/>
    </row>
    <row r="823">
      <c r="B823" s="3"/>
      <c r="C823" s="3"/>
      <c r="D823" s="3"/>
      <c r="E823" s="3"/>
      <c r="F823" s="3"/>
      <c r="G823" s="3"/>
      <c r="H823" s="3"/>
      <c r="I823" s="3"/>
      <c r="J823" s="3"/>
      <c r="K823" s="3"/>
      <c r="L823" s="3"/>
      <c r="M823" s="3"/>
      <c r="N823" s="3"/>
      <c r="O823" s="3"/>
    </row>
    <row r="824">
      <c r="B824" s="3"/>
      <c r="C824" s="3"/>
      <c r="D824" s="3"/>
      <c r="E824" s="3"/>
      <c r="F824" s="3"/>
      <c r="G824" s="3"/>
      <c r="H824" s="3"/>
      <c r="I824" s="3"/>
      <c r="J824" s="3"/>
      <c r="K824" s="3"/>
      <c r="L824" s="3"/>
      <c r="M824" s="3"/>
      <c r="N824" s="3"/>
      <c r="O824" s="3"/>
    </row>
    <row r="825">
      <c r="B825" s="3"/>
      <c r="C825" s="3"/>
      <c r="D825" s="3"/>
      <c r="E825" s="3"/>
      <c r="F825" s="3"/>
      <c r="G825" s="3"/>
      <c r="H825" s="3"/>
      <c r="I825" s="3"/>
      <c r="J825" s="3"/>
      <c r="K825" s="3"/>
      <c r="L825" s="3"/>
      <c r="M825" s="3"/>
      <c r="N825" s="3"/>
      <c r="O825" s="3"/>
    </row>
    <row r="826">
      <c r="B826" s="3"/>
      <c r="C826" s="3"/>
      <c r="D826" s="3"/>
      <c r="E826" s="3"/>
      <c r="F826" s="3"/>
      <c r="G826" s="3"/>
      <c r="H826" s="3"/>
      <c r="I826" s="3"/>
      <c r="J826" s="3"/>
      <c r="K826" s="3"/>
      <c r="L826" s="3"/>
      <c r="M826" s="3"/>
      <c r="N826" s="3"/>
      <c r="O826" s="3"/>
    </row>
    <row r="827">
      <c r="B827" s="3"/>
      <c r="C827" s="3"/>
      <c r="D827" s="3"/>
      <c r="E827" s="3"/>
      <c r="F827" s="3"/>
      <c r="G827" s="3"/>
      <c r="H827" s="3"/>
      <c r="I827" s="3"/>
      <c r="J827" s="3"/>
      <c r="K827" s="3"/>
      <c r="L827" s="3"/>
      <c r="M827" s="3"/>
      <c r="N827" s="3"/>
      <c r="O827" s="3"/>
    </row>
    <row r="828">
      <c r="B828" s="3"/>
      <c r="C828" s="3"/>
      <c r="D828" s="3"/>
      <c r="E828" s="3"/>
      <c r="F828" s="3"/>
      <c r="G828" s="3"/>
      <c r="H828" s="3"/>
      <c r="I828" s="3"/>
      <c r="J828" s="3"/>
      <c r="K828" s="3"/>
      <c r="L828" s="3"/>
      <c r="M828" s="3"/>
      <c r="N828" s="3"/>
      <c r="O828" s="3"/>
    </row>
    <row r="829">
      <c r="B829" s="3"/>
      <c r="C829" s="3"/>
      <c r="D829" s="3"/>
      <c r="E829" s="3"/>
      <c r="F829" s="3"/>
      <c r="G829" s="3"/>
      <c r="H829" s="3"/>
      <c r="I829" s="3"/>
      <c r="J829" s="3"/>
      <c r="K829" s="3"/>
      <c r="L829" s="3"/>
      <c r="M829" s="3"/>
      <c r="N829" s="3"/>
      <c r="O829" s="3"/>
    </row>
    <row r="830">
      <c r="B830" s="3"/>
      <c r="C830" s="3"/>
      <c r="D830" s="3"/>
      <c r="E830" s="3"/>
      <c r="F830" s="3"/>
      <c r="G830" s="3"/>
      <c r="H830" s="3"/>
      <c r="I830" s="3"/>
      <c r="J830" s="3"/>
      <c r="K830" s="3"/>
      <c r="L830" s="3"/>
      <c r="M830" s="3"/>
      <c r="N830" s="3"/>
      <c r="O830" s="3"/>
    </row>
    <row r="831">
      <c r="B831" s="3"/>
      <c r="C831" s="3"/>
      <c r="D831" s="3"/>
      <c r="E831" s="3"/>
      <c r="F831" s="3"/>
      <c r="G831" s="3"/>
      <c r="H831" s="3"/>
      <c r="I831" s="3"/>
      <c r="J831" s="3"/>
      <c r="K831" s="3"/>
      <c r="L831" s="3"/>
      <c r="M831" s="3"/>
      <c r="N831" s="3"/>
      <c r="O831" s="3"/>
    </row>
    <row r="832">
      <c r="B832" s="3"/>
      <c r="C832" s="3"/>
      <c r="D832" s="3"/>
      <c r="E832" s="3"/>
      <c r="F832" s="3"/>
      <c r="G832" s="3"/>
      <c r="H832" s="3"/>
      <c r="I832" s="3"/>
      <c r="J832" s="3"/>
      <c r="K832" s="3"/>
      <c r="L832" s="3"/>
      <c r="M832" s="3"/>
      <c r="N832" s="3"/>
      <c r="O832" s="3"/>
    </row>
    <row r="833">
      <c r="B833" s="3"/>
      <c r="C833" s="3"/>
      <c r="D833" s="3"/>
      <c r="E833" s="3"/>
      <c r="F833" s="3"/>
      <c r="G833" s="3"/>
      <c r="H833" s="3"/>
      <c r="I833" s="3"/>
      <c r="J833" s="3"/>
      <c r="K833" s="3"/>
      <c r="L833" s="3"/>
      <c r="M833" s="3"/>
      <c r="N833" s="3"/>
      <c r="O833" s="3"/>
    </row>
    <row r="834">
      <c r="B834" s="3"/>
      <c r="C834" s="3"/>
      <c r="D834" s="3"/>
      <c r="E834" s="3"/>
      <c r="F834" s="3"/>
      <c r="G834" s="3"/>
      <c r="H834" s="3"/>
      <c r="I834" s="3"/>
      <c r="J834" s="3"/>
      <c r="K834" s="3"/>
      <c r="L834" s="3"/>
      <c r="M834" s="3"/>
      <c r="N834" s="3"/>
      <c r="O834" s="3"/>
    </row>
    <row r="835">
      <c r="B835" s="3"/>
      <c r="C835" s="3"/>
      <c r="D835" s="3"/>
      <c r="E835" s="3"/>
      <c r="F835" s="3"/>
      <c r="G835" s="3"/>
      <c r="H835" s="3"/>
      <c r="I835" s="3"/>
      <c r="J835" s="3"/>
      <c r="K835" s="3"/>
      <c r="L835" s="3"/>
      <c r="M835" s="3"/>
      <c r="N835" s="3"/>
      <c r="O835" s="3"/>
    </row>
    <row r="836">
      <c r="B836" s="3"/>
      <c r="C836" s="3"/>
      <c r="D836" s="3"/>
      <c r="E836" s="3"/>
      <c r="F836" s="3"/>
      <c r="G836" s="3"/>
      <c r="H836" s="3"/>
      <c r="I836" s="3"/>
      <c r="J836" s="3"/>
      <c r="K836" s="3"/>
      <c r="L836" s="3"/>
      <c r="M836" s="3"/>
      <c r="N836" s="3"/>
      <c r="O836" s="3"/>
    </row>
    <row r="837">
      <c r="B837" s="3"/>
      <c r="C837" s="3"/>
      <c r="D837" s="3"/>
      <c r="E837" s="3"/>
      <c r="F837" s="3"/>
      <c r="G837" s="3"/>
      <c r="H837" s="3"/>
      <c r="I837" s="3"/>
      <c r="J837" s="3"/>
      <c r="K837" s="3"/>
      <c r="L837" s="3"/>
      <c r="M837" s="3"/>
      <c r="N837" s="3"/>
      <c r="O837" s="3"/>
    </row>
    <row r="838">
      <c r="B838" s="3"/>
      <c r="C838" s="3"/>
      <c r="D838" s="3"/>
      <c r="E838" s="3"/>
      <c r="F838" s="3"/>
      <c r="G838" s="3"/>
      <c r="H838" s="3"/>
      <c r="I838" s="3"/>
      <c r="J838" s="3"/>
      <c r="K838" s="3"/>
      <c r="L838" s="3"/>
      <c r="M838" s="3"/>
      <c r="N838" s="3"/>
      <c r="O838" s="3"/>
    </row>
    <row r="839">
      <c r="B839" s="3"/>
      <c r="C839" s="3"/>
      <c r="D839" s="3"/>
      <c r="E839" s="3"/>
      <c r="F839" s="3"/>
      <c r="G839" s="3"/>
      <c r="H839" s="3"/>
      <c r="I839" s="3"/>
      <c r="J839" s="3"/>
      <c r="K839" s="3"/>
      <c r="L839" s="3"/>
      <c r="M839" s="3"/>
      <c r="N839" s="3"/>
      <c r="O839" s="3"/>
    </row>
    <row r="840">
      <c r="B840" s="3"/>
      <c r="C840" s="3"/>
      <c r="D840" s="3"/>
      <c r="E840" s="3"/>
      <c r="F840" s="3"/>
      <c r="G840" s="3"/>
      <c r="H840" s="3"/>
      <c r="I840" s="3"/>
      <c r="J840" s="3"/>
      <c r="K840" s="3"/>
      <c r="L840" s="3"/>
      <c r="M840" s="3"/>
      <c r="N840" s="3"/>
      <c r="O840" s="3"/>
    </row>
    <row r="841">
      <c r="B841" s="3"/>
      <c r="C841" s="3"/>
      <c r="D841" s="3"/>
      <c r="E841" s="3"/>
      <c r="F841" s="3"/>
      <c r="G841" s="3"/>
      <c r="H841" s="3"/>
      <c r="I841" s="3"/>
      <c r="J841" s="3"/>
      <c r="K841" s="3"/>
      <c r="L841" s="3"/>
      <c r="M841" s="3"/>
      <c r="N841" s="3"/>
      <c r="O841" s="3"/>
    </row>
    <row r="842">
      <c r="B842" s="3"/>
      <c r="C842" s="3"/>
      <c r="D842" s="3"/>
      <c r="E842" s="3"/>
      <c r="F842" s="3"/>
      <c r="G842" s="3"/>
      <c r="H842" s="3"/>
      <c r="I842" s="3"/>
      <c r="J842" s="3"/>
      <c r="K842" s="3"/>
      <c r="L842" s="3"/>
      <c r="M842" s="3"/>
      <c r="N842" s="3"/>
      <c r="O842" s="3"/>
    </row>
    <row r="843">
      <c r="B843" s="3"/>
      <c r="C843" s="3"/>
      <c r="D843" s="3"/>
      <c r="E843" s="3"/>
      <c r="F843" s="3"/>
      <c r="G843" s="3"/>
      <c r="H843" s="3"/>
      <c r="I843" s="3"/>
      <c r="J843" s="3"/>
      <c r="K843" s="3"/>
      <c r="L843" s="3"/>
      <c r="M843" s="3"/>
      <c r="N843" s="3"/>
      <c r="O843" s="3"/>
    </row>
    <row r="844">
      <c r="B844" s="3"/>
      <c r="C844" s="3"/>
      <c r="D844" s="3"/>
      <c r="E844" s="3"/>
      <c r="F844" s="3"/>
      <c r="G844" s="3"/>
      <c r="H844" s="3"/>
      <c r="I844" s="3"/>
      <c r="J844" s="3"/>
      <c r="K844" s="3"/>
      <c r="L844" s="3"/>
      <c r="M844" s="3"/>
      <c r="N844" s="3"/>
      <c r="O844" s="3"/>
    </row>
    <row r="845">
      <c r="B845" s="3"/>
      <c r="C845" s="3"/>
      <c r="D845" s="3"/>
      <c r="E845" s="3"/>
      <c r="F845" s="3"/>
      <c r="G845" s="3"/>
      <c r="H845" s="3"/>
      <c r="I845" s="3"/>
      <c r="J845" s="3"/>
      <c r="K845" s="3"/>
      <c r="L845" s="3"/>
      <c r="M845" s="3"/>
      <c r="N845" s="3"/>
      <c r="O845" s="3"/>
    </row>
    <row r="846">
      <c r="B846" s="3"/>
      <c r="C846" s="3"/>
      <c r="D846" s="3"/>
      <c r="E846" s="3"/>
      <c r="F846" s="3"/>
      <c r="G846" s="3"/>
      <c r="H846" s="3"/>
      <c r="I846" s="3"/>
      <c r="J846" s="3"/>
      <c r="K846" s="3"/>
      <c r="L846" s="3"/>
      <c r="M846" s="3"/>
      <c r="N846" s="3"/>
      <c r="O846" s="3"/>
    </row>
    <row r="847">
      <c r="B847" s="3"/>
      <c r="C847" s="3"/>
      <c r="D847" s="3"/>
      <c r="E847" s="3"/>
      <c r="F847" s="3"/>
      <c r="G847" s="3"/>
      <c r="H847" s="3"/>
      <c r="I847" s="3"/>
      <c r="J847" s="3"/>
      <c r="K847" s="3"/>
      <c r="L847" s="3"/>
      <c r="M847" s="3"/>
      <c r="N847" s="3"/>
      <c r="O847" s="3"/>
    </row>
    <row r="848">
      <c r="B848" s="3"/>
      <c r="C848" s="3"/>
      <c r="D848" s="3"/>
      <c r="E848" s="3"/>
      <c r="F848" s="3"/>
      <c r="G848" s="3"/>
      <c r="H848" s="3"/>
      <c r="I848" s="3"/>
      <c r="J848" s="3"/>
      <c r="K848" s="3"/>
      <c r="L848" s="3"/>
      <c r="M848" s="3"/>
      <c r="N848" s="3"/>
      <c r="O848" s="3"/>
    </row>
    <row r="849">
      <c r="B849" s="3"/>
      <c r="C849" s="3"/>
      <c r="D849" s="3"/>
      <c r="E849" s="3"/>
      <c r="F849" s="3"/>
      <c r="G849" s="3"/>
      <c r="H849" s="3"/>
      <c r="I849" s="3"/>
      <c r="J849" s="3"/>
      <c r="K849" s="3"/>
      <c r="L849" s="3"/>
      <c r="M849" s="3"/>
      <c r="N849" s="3"/>
      <c r="O849" s="3"/>
    </row>
    <row r="850">
      <c r="B850" s="3"/>
      <c r="C850" s="3"/>
      <c r="D850" s="3"/>
      <c r="E850" s="3"/>
      <c r="F850" s="3"/>
      <c r="G850" s="3"/>
      <c r="H850" s="3"/>
      <c r="I850" s="3"/>
      <c r="J850" s="3"/>
      <c r="K850" s="3"/>
      <c r="L850" s="3"/>
      <c r="M850" s="3"/>
      <c r="N850" s="3"/>
      <c r="O850" s="3"/>
    </row>
    <row r="851">
      <c r="B851" s="3"/>
      <c r="C851" s="3"/>
      <c r="D851" s="3"/>
      <c r="E851" s="3"/>
      <c r="F851" s="3"/>
      <c r="G851" s="3"/>
      <c r="H851" s="3"/>
      <c r="I851" s="3"/>
      <c r="J851" s="3"/>
      <c r="K851" s="3"/>
      <c r="L851" s="3"/>
      <c r="M851" s="3"/>
      <c r="N851" s="3"/>
      <c r="O851" s="3"/>
    </row>
    <row r="852">
      <c r="B852" s="3"/>
      <c r="C852" s="3"/>
      <c r="D852" s="3"/>
      <c r="E852" s="3"/>
      <c r="F852" s="3"/>
      <c r="G852" s="3"/>
      <c r="H852" s="3"/>
      <c r="I852" s="3"/>
      <c r="J852" s="3"/>
      <c r="K852" s="3"/>
      <c r="L852" s="3"/>
      <c r="M852" s="3"/>
      <c r="N852" s="3"/>
      <c r="O852" s="3"/>
    </row>
    <row r="853">
      <c r="B853" s="3"/>
      <c r="C853" s="3"/>
      <c r="D853" s="3"/>
      <c r="E853" s="3"/>
      <c r="F853" s="3"/>
      <c r="G853" s="3"/>
      <c r="H853" s="3"/>
      <c r="I853" s="3"/>
      <c r="J853" s="3"/>
      <c r="K853" s="3"/>
      <c r="L853" s="3"/>
      <c r="M853" s="3"/>
      <c r="N853" s="3"/>
      <c r="O853" s="3"/>
    </row>
    <row r="854">
      <c r="B854" s="3"/>
      <c r="C854" s="3"/>
      <c r="D854" s="3"/>
      <c r="E854" s="3"/>
      <c r="F854" s="3"/>
      <c r="G854" s="3"/>
      <c r="H854" s="3"/>
      <c r="I854" s="3"/>
      <c r="J854" s="3"/>
      <c r="K854" s="3"/>
      <c r="L854" s="3"/>
      <c r="M854" s="3"/>
      <c r="N854" s="3"/>
      <c r="O854" s="3"/>
    </row>
    <row r="855">
      <c r="B855" s="3"/>
      <c r="C855" s="3"/>
      <c r="D855" s="3"/>
      <c r="E855" s="3"/>
      <c r="F855" s="3"/>
      <c r="G855" s="3"/>
      <c r="H855" s="3"/>
      <c r="I855" s="3"/>
      <c r="J855" s="3"/>
      <c r="K855" s="3"/>
      <c r="L855" s="3"/>
      <c r="M855" s="3"/>
      <c r="N855" s="3"/>
      <c r="O855" s="3"/>
    </row>
    <row r="856">
      <c r="B856" s="3"/>
      <c r="C856" s="3"/>
      <c r="D856" s="3"/>
      <c r="E856" s="3"/>
      <c r="F856" s="3"/>
      <c r="G856" s="3"/>
      <c r="H856" s="3"/>
      <c r="I856" s="3"/>
      <c r="J856" s="3"/>
      <c r="K856" s="3"/>
      <c r="L856" s="3"/>
      <c r="M856" s="3"/>
      <c r="N856" s="3"/>
      <c r="O856" s="3"/>
    </row>
    <row r="857">
      <c r="B857" s="3"/>
      <c r="C857" s="3"/>
      <c r="D857" s="3"/>
      <c r="E857" s="3"/>
      <c r="F857" s="3"/>
      <c r="G857" s="3"/>
      <c r="H857" s="3"/>
      <c r="I857" s="3"/>
      <c r="J857" s="3"/>
      <c r="K857" s="3"/>
      <c r="L857" s="3"/>
      <c r="M857" s="3"/>
      <c r="N857" s="3"/>
      <c r="O857" s="3"/>
    </row>
    <row r="858">
      <c r="B858" s="3"/>
      <c r="C858" s="3"/>
      <c r="D858" s="3"/>
      <c r="E858" s="3"/>
      <c r="F858" s="3"/>
      <c r="G858" s="3"/>
      <c r="H858" s="3"/>
      <c r="I858" s="3"/>
      <c r="J858" s="3"/>
      <c r="K858" s="3"/>
      <c r="L858" s="3"/>
      <c r="M858" s="3"/>
      <c r="N858" s="3"/>
      <c r="O858" s="3"/>
    </row>
    <row r="859">
      <c r="B859" s="3"/>
      <c r="C859" s="3"/>
      <c r="D859" s="3"/>
      <c r="E859" s="3"/>
      <c r="F859" s="3"/>
      <c r="G859" s="3"/>
      <c r="H859" s="3"/>
      <c r="I859" s="3"/>
      <c r="J859" s="3"/>
      <c r="K859" s="3"/>
      <c r="L859" s="3"/>
      <c r="M859" s="3"/>
      <c r="N859" s="3"/>
      <c r="O859" s="3"/>
    </row>
    <row r="860">
      <c r="B860" s="3"/>
      <c r="C860" s="3"/>
      <c r="D860" s="3"/>
      <c r="E860" s="3"/>
      <c r="F860" s="3"/>
      <c r="G860" s="3"/>
      <c r="H860" s="3"/>
      <c r="I860" s="3"/>
      <c r="J860" s="3"/>
      <c r="K860" s="3"/>
      <c r="L860" s="3"/>
      <c r="M860" s="3"/>
      <c r="N860" s="3"/>
      <c r="O860" s="3"/>
    </row>
    <row r="861">
      <c r="B861" s="3"/>
      <c r="C861" s="3"/>
      <c r="D861" s="3"/>
      <c r="E861" s="3"/>
      <c r="F861" s="3"/>
      <c r="G861" s="3"/>
      <c r="H861" s="3"/>
      <c r="I861" s="3"/>
      <c r="J861" s="3"/>
      <c r="K861" s="3"/>
      <c r="L861" s="3"/>
      <c r="M861" s="3"/>
      <c r="N861" s="3"/>
      <c r="O861" s="3"/>
    </row>
    <row r="862">
      <c r="B862" s="3"/>
      <c r="C862" s="3"/>
      <c r="D862" s="3"/>
      <c r="E862" s="3"/>
      <c r="F862" s="3"/>
      <c r="G862" s="3"/>
      <c r="H862" s="3"/>
      <c r="I862" s="3"/>
      <c r="J862" s="3"/>
      <c r="K862" s="3"/>
      <c r="L862" s="3"/>
      <c r="M862" s="3"/>
      <c r="N862" s="3"/>
      <c r="O862" s="3"/>
    </row>
    <row r="863">
      <c r="B863" s="3"/>
      <c r="C863" s="3"/>
      <c r="D863" s="3"/>
      <c r="E863" s="3"/>
      <c r="F863" s="3"/>
      <c r="G863" s="3"/>
      <c r="H863" s="3"/>
      <c r="I863" s="3"/>
      <c r="J863" s="3"/>
      <c r="K863" s="3"/>
      <c r="L863" s="3"/>
      <c r="M863" s="3"/>
      <c r="N863" s="3"/>
      <c r="O863" s="3"/>
    </row>
    <row r="864">
      <c r="B864" s="3"/>
      <c r="C864" s="3"/>
      <c r="D864" s="3"/>
      <c r="E864" s="3"/>
      <c r="F864" s="3"/>
      <c r="G864" s="3"/>
      <c r="H864" s="3"/>
      <c r="I864" s="3"/>
      <c r="J864" s="3"/>
      <c r="K864" s="3"/>
      <c r="L864" s="3"/>
      <c r="M864" s="3"/>
      <c r="N864" s="3"/>
      <c r="O864" s="3"/>
    </row>
    <row r="865">
      <c r="B865" s="3"/>
      <c r="C865" s="3"/>
      <c r="D865" s="3"/>
      <c r="E865" s="3"/>
      <c r="F865" s="3"/>
      <c r="G865" s="3"/>
      <c r="H865" s="3"/>
      <c r="I865" s="3"/>
      <c r="J865" s="3"/>
      <c r="K865" s="3"/>
      <c r="L865" s="3"/>
      <c r="M865" s="3"/>
      <c r="N865" s="3"/>
      <c r="O865" s="3"/>
    </row>
    <row r="866">
      <c r="B866" s="3"/>
      <c r="C866" s="3"/>
      <c r="D866" s="3"/>
      <c r="E866" s="3"/>
      <c r="F866" s="3"/>
      <c r="G866" s="3"/>
      <c r="H866" s="3"/>
      <c r="I866" s="3"/>
      <c r="J866" s="3"/>
      <c r="K866" s="3"/>
      <c r="L866" s="3"/>
      <c r="M866" s="3"/>
      <c r="N866" s="3"/>
      <c r="O866" s="3"/>
    </row>
    <row r="867">
      <c r="B867" s="3"/>
      <c r="C867" s="3"/>
      <c r="D867" s="3"/>
      <c r="E867" s="3"/>
      <c r="F867" s="3"/>
      <c r="G867" s="3"/>
      <c r="H867" s="3"/>
      <c r="I867" s="3"/>
      <c r="J867" s="3"/>
      <c r="K867" s="3"/>
      <c r="L867" s="3"/>
      <c r="M867" s="3"/>
      <c r="N867" s="3"/>
      <c r="O867" s="3"/>
    </row>
    <row r="868">
      <c r="B868" s="3"/>
      <c r="C868" s="3"/>
      <c r="D868" s="3"/>
      <c r="E868" s="3"/>
      <c r="F868" s="3"/>
      <c r="G868" s="3"/>
      <c r="H868" s="3"/>
      <c r="I868" s="3"/>
      <c r="J868" s="3"/>
      <c r="K868" s="3"/>
      <c r="L868" s="3"/>
      <c r="M868" s="3"/>
      <c r="N868" s="3"/>
      <c r="O868" s="3"/>
    </row>
    <row r="869">
      <c r="B869" s="3"/>
      <c r="C869" s="3"/>
      <c r="D869" s="3"/>
      <c r="E869" s="3"/>
      <c r="F869" s="3"/>
      <c r="G869" s="3"/>
      <c r="H869" s="3"/>
      <c r="I869" s="3"/>
      <c r="J869" s="3"/>
      <c r="K869" s="3"/>
      <c r="L869" s="3"/>
      <c r="M869" s="3"/>
      <c r="N869" s="3"/>
      <c r="O869" s="3"/>
    </row>
    <row r="870">
      <c r="B870" s="3"/>
      <c r="C870" s="3"/>
      <c r="D870" s="3"/>
      <c r="E870" s="3"/>
      <c r="F870" s="3"/>
      <c r="G870" s="3"/>
      <c r="H870" s="3"/>
      <c r="I870" s="3"/>
      <c r="J870" s="3"/>
      <c r="K870" s="3"/>
      <c r="L870" s="3"/>
      <c r="M870" s="3"/>
      <c r="N870" s="3"/>
      <c r="O870" s="3"/>
    </row>
    <row r="871">
      <c r="B871" s="3"/>
      <c r="C871" s="3"/>
      <c r="D871" s="3"/>
      <c r="E871" s="3"/>
      <c r="F871" s="3"/>
      <c r="G871" s="3"/>
      <c r="H871" s="3"/>
      <c r="I871" s="3"/>
      <c r="J871" s="3"/>
      <c r="K871" s="3"/>
      <c r="L871" s="3"/>
      <c r="M871" s="3"/>
      <c r="N871" s="3"/>
      <c r="O871" s="3"/>
    </row>
    <row r="872">
      <c r="B872" s="3"/>
      <c r="C872" s="3"/>
      <c r="D872" s="3"/>
      <c r="E872" s="3"/>
      <c r="F872" s="3"/>
      <c r="G872" s="3"/>
      <c r="H872" s="3"/>
      <c r="I872" s="3"/>
      <c r="J872" s="3"/>
      <c r="K872" s="3"/>
      <c r="L872" s="3"/>
      <c r="M872" s="3"/>
      <c r="N872" s="3"/>
      <c r="O872" s="3"/>
    </row>
    <row r="873">
      <c r="B873" s="3"/>
      <c r="C873" s="3"/>
      <c r="D873" s="3"/>
      <c r="E873" s="3"/>
      <c r="F873" s="3"/>
      <c r="G873" s="3"/>
      <c r="H873" s="3"/>
      <c r="I873" s="3"/>
      <c r="J873" s="3"/>
      <c r="K873" s="3"/>
      <c r="L873" s="3"/>
      <c r="M873" s="3"/>
      <c r="N873" s="3"/>
      <c r="O873" s="3"/>
    </row>
    <row r="874">
      <c r="B874" s="3"/>
      <c r="C874" s="3"/>
      <c r="D874" s="3"/>
      <c r="E874" s="3"/>
      <c r="F874" s="3"/>
      <c r="G874" s="3"/>
      <c r="H874" s="3"/>
      <c r="I874" s="3"/>
      <c r="J874" s="3"/>
      <c r="K874" s="3"/>
      <c r="L874" s="3"/>
      <c r="M874" s="3"/>
      <c r="N874" s="3"/>
      <c r="O874" s="3"/>
    </row>
    <row r="875">
      <c r="B875" s="3"/>
      <c r="C875" s="3"/>
      <c r="D875" s="3"/>
      <c r="E875" s="3"/>
      <c r="F875" s="3"/>
      <c r="G875" s="3"/>
      <c r="H875" s="3"/>
      <c r="I875" s="3"/>
      <c r="J875" s="3"/>
      <c r="K875" s="3"/>
      <c r="L875" s="3"/>
      <c r="M875" s="3"/>
      <c r="N875" s="3"/>
      <c r="O875" s="3"/>
    </row>
    <row r="876">
      <c r="B876" s="3"/>
      <c r="C876" s="3"/>
      <c r="D876" s="3"/>
      <c r="E876" s="3"/>
      <c r="F876" s="3"/>
      <c r="G876" s="3"/>
      <c r="H876" s="3"/>
      <c r="I876" s="3"/>
      <c r="J876" s="3"/>
      <c r="K876" s="3"/>
      <c r="L876" s="3"/>
      <c r="M876" s="3"/>
      <c r="N876" s="3"/>
      <c r="O876" s="3"/>
    </row>
    <row r="877">
      <c r="B877" s="3"/>
      <c r="C877" s="3"/>
      <c r="D877" s="3"/>
      <c r="E877" s="3"/>
      <c r="F877" s="3"/>
      <c r="G877" s="3"/>
      <c r="H877" s="3"/>
      <c r="I877" s="3"/>
      <c r="J877" s="3"/>
      <c r="K877" s="3"/>
      <c r="L877" s="3"/>
      <c r="M877" s="3"/>
      <c r="N877" s="3"/>
      <c r="O877" s="3"/>
    </row>
    <row r="878">
      <c r="B878" s="3"/>
      <c r="C878" s="3"/>
      <c r="D878" s="3"/>
      <c r="E878" s="3"/>
      <c r="F878" s="3"/>
      <c r="G878" s="3"/>
      <c r="H878" s="3"/>
      <c r="I878" s="3"/>
      <c r="J878" s="3"/>
      <c r="K878" s="3"/>
      <c r="L878" s="3"/>
      <c r="M878" s="3"/>
      <c r="N878" s="3"/>
      <c r="O878" s="3"/>
    </row>
    <row r="879">
      <c r="B879" s="3"/>
      <c r="C879" s="3"/>
      <c r="D879" s="3"/>
      <c r="E879" s="3"/>
      <c r="F879" s="3"/>
      <c r="G879" s="3"/>
      <c r="H879" s="3"/>
      <c r="I879" s="3"/>
      <c r="J879" s="3"/>
      <c r="K879" s="3"/>
      <c r="L879" s="3"/>
      <c r="M879" s="3"/>
      <c r="N879" s="3"/>
      <c r="O879" s="3"/>
    </row>
    <row r="880">
      <c r="B880" s="3"/>
      <c r="C880" s="3"/>
      <c r="D880" s="3"/>
      <c r="E880" s="3"/>
      <c r="F880" s="3"/>
      <c r="G880" s="3"/>
      <c r="H880" s="3"/>
      <c r="I880" s="3"/>
      <c r="J880" s="3"/>
      <c r="K880" s="3"/>
      <c r="L880" s="3"/>
      <c r="M880" s="3"/>
      <c r="N880" s="3"/>
      <c r="O880" s="3"/>
    </row>
    <row r="881">
      <c r="B881" s="3"/>
      <c r="C881" s="3"/>
      <c r="D881" s="3"/>
      <c r="E881" s="3"/>
      <c r="F881" s="3"/>
      <c r="G881" s="3"/>
      <c r="H881" s="3"/>
      <c r="I881" s="3"/>
      <c r="J881" s="3"/>
      <c r="K881" s="3"/>
      <c r="L881" s="3"/>
      <c r="M881" s="3"/>
      <c r="N881" s="3"/>
      <c r="O881" s="3"/>
    </row>
    <row r="882">
      <c r="B882" s="3"/>
      <c r="C882" s="3"/>
      <c r="D882" s="3"/>
      <c r="E882" s="3"/>
      <c r="F882" s="3"/>
      <c r="G882" s="3"/>
      <c r="H882" s="3"/>
      <c r="I882" s="3"/>
      <c r="J882" s="3"/>
      <c r="K882" s="3"/>
      <c r="L882" s="3"/>
      <c r="M882" s="3"/>
      <c r="N882" s="3"/>
      <c r="O882" s="3"/>
    </row>
    <row r="883">
      <c r="B883" s="3"/>
      <c r="C883" s="3"/>
      <c r="D883" s="3"/>
      <c r="E883" s="3"/>
      <c r="F883" s="3"/>
      <c r="G883" s="3"/>
      <c r="H883" s="3"/>
      <c r="I883" s="3"/>
      <c r="J883" s="3"/>
      <c r="K883" s="3"/>
      <c r="L883" s="3"/>
      <c r="M883" s="3"/>
      <c r="N883" s="3"/>
      <c r="O883" s="3"/>
    </row>
    <row r="884">
      <c r="B884" s="3"/>
      <c r="C884" s="3"/>
      <c r="D884" s="3"/>
      <c r="E884" s="3"/>
      <c r="F884" s="3"/>
      <c r="G884" s="3"/>
      <c r="H884" s="3"/>
      <c r="I884" s="3"/>
      <c r="J884" s="3"/>
      <c r="K884" s="3"/>
      <c r="L884" s="3"/>
      <c r="M884" s="3"/>
      <c r="N884" s="3"/>
      <c r="O884" s="3"/>
    </row>
    <row r="885">
      <c r="B885" s="3"/>
      <c r="C885" s="3"/>
      <c r="D885" s="3"/>
      <c r="E885" s="3"/>
      <c r="F885" s="3"/>
      <c r="G885" s="3"/>
      <c r="H885" s="3"/>
      <c r="I885" s="3"/>
      <c r="J885" s="3"/>
      <c r="K885" s="3"/>
      <c r="L885" s="3"/>
      <c r="M885" s="3"/>
      <c r="N885" s="3"/>
      <c r="O885" s="3"/>
    </row>
    <row r="886">
      <c r="B886" s="3"/>
      <c r="C886" s="3"/>
      <c r="D886" s="3"/>
      <c r="E886" s="3"/>
      <c r="F886" s="3"/>
      <c r="G886" s="3"/>
      <c r="H886" s="3"/>
      <c r="I886" s="3"/>
      <c r="J886" s="3"/>
      <c r="K886" s="3"/>
      <c r="L886" s="3"/>
      <c r="M886" s="3"/>
      <c r="N886" s="3"/>
      <c r="O886" s="3"/>
    </row>
    <row r="887">
      <c r="B887" s="3"/>
      <c r="C887" s="3"/>
      <c r="D887" s="3"/>
      <c r="E887" s="3"/>
      <c r="F887" s="3"/>
      <c r="G887" s="3"/>
      <c r="H887" s="3"/>
      <c r="I887" s="3"/>
      <c r="J887" s="3"/>
      <c r="K887" s="3"/>
      <c r="L887" s="3"/>
      <c r="M887" s="3"/>
      <c r="N887" s="3"/>
      <c r="O887" s="3"/>
    </row>
    <row r="888">
      <c r="B888" s="3"/>
      <c r="C888" s="3"/>
      <c r="D888" s="3"/>
      <c r="E888" s="3"/>
      <c r="F888" s="3"/>
      <c r="G888" s="3"/>
      <c r="H888" s="3"/>
      <c r="I888" s="3"/>
      <c r="J888" s="3"/>
      <c r="K888" s="3"/>
      <c r="L888" s="3"/>
      <c r="M888" s="3"/>
      <c r="N888" s="3"/>
      <c r="O888" s="3"/>
    </row>
    <row r="889">
      <c r="B889" s="3"/>
      <c r="C889" s="3"/>
      <c r="D889" s="3"/>
      <c r="E889" s="3"/>
      <c r="F889" s="3"/>
      <c r="G889" s="3"/>
      <c r="H889" s="3"/>
      <c r="I889" s="3"/>
      <c r="J889" s="3"/>
      <c r="K889" s="3"/>
      <c r="L889" s="3"/>
      <c r="M889" s="3"/>
      <c r="N889" s="3"/>
      <c r="O889" s="3"/>
    </row>
    <row r="890">
      <c r="B890" s="3"/>
      <c r="C890" s="3"/>
      <c r="D890" s="3"/>
      <c r="E890" s="3"/>
      <c r="F890" s="3"/>
      <c r="G890" s="3"/>
      <c r="H890" s="3"/>
      <c r="I890" s="3"/>
      <c r="J890" s="3"/>
      <c r="K890" s="3"/>
      <c r="L890" s="3"/>
      <c r="M890" s="3"/>
      <c r="N890" s="3"/>
      <c r="O890" s="3"/>
    </row>
    <row r="891">
      <c r="B891" s="3"/>
      <c r="C891" s="3"/>
      <c r="D891" s="3"/>
      <c r="E891" s="3"/>
      <c r="F891" s="3"/>
      <c r="G891" s="3"/>
      <c r="H891" s="3"/>
      <c r="I891" s="3"/>
      <c r="J891" s="3"/>
      <c r="K891" s="3"/>
      <c r="L891" s="3"/>
      <c r="M891" s="3"/>
      <c r="N891" s="3"/>
      <c r="O891" s="3"/>
    </row>
    <row r="892">
      <c r="B892" s="3"/>
      <c r="C892" s="3"/>
      <c r="D892" s="3"/>
      <c r="E892" s="3"/>
      <c r="F892" s="3"/>
      <c r="G892" s="3"/>
      <c r="H892" s="3"/>
      <c r="I892" s="3"/>
      <c r="J892" s="3"/>
      <c r="K892" s="3"/>
      <c r="L892" s="3"/>
      <c r="M892" s="3"/>
      <c r="N892" s="3"/>
      <c r="O892" s="3"/>
    </row>
    <row r="893">
      <c r="B893" s="3"/>
      <c r="C893" s="3"/>
      <c r="D893" s="3"/>
      <c r="E893" s="3"/>
      <c r="F893" s="3"/>
      <c r="G893" s="3"/>
      <c r="H893" s="3"/>
      <c r="I893" s="3"/>
      <c r="J893" s="3"/>
      <c r="K893" s="3"/>
      <c r="L893" s="3"/>
      <c r="M893" s="3"/>
      <c r="N893" s="3"/>
      <c r="O893" s="3"/>
    </row>
    <row r="894">
      <c r="B894" s="3"/>
      <c r="C894" s="3"/>
      <c r="D894" s="3"/>
      <c r="E894" s="3"/>
      <c r="F894" s="3"/>
      <c r="G894" s="3"/>
      <c r="H894" s="3"/>
      <c r="I894" s="3"/>
      <c r="J894" s="3"/>
      <c r="K894" s="3"/>
      <c r="L894" s="3"/>
      <c r="M894" s="3"/>
      <c r="N894" s="3"/>
      <c r="O894" s="3"/>
    </row>
    <row r="895">
      <c r="B895" s="3"/>
      <c r="C895" s="3"/>
      <c r="D895" s="3"/>
      <c r="E895" s="3"/>
      <c r="F895" s="3"/>
      <c r="G895" s="3"/>
      <c r="H895" s="3"/>
      <c r="I895" s="3"/>
      <c r="J895" s="3"/>
      <c r="K895" s="3"/>
      <c r="L895" s="3"/>
      <c r="M895" s="3"/>
      <c r="N895" s="3"/>
      <c r="O895" s="3"/>
    </row>
    <row r="896">
      <c r="B896" s="3"/>
      <c r="C896" s="3"/>
      <c r="D896" s="3"/>
      <c r="E896" s="3"/>
      <c r="F896" s="3"/>
      <c r="G896" s="3"/>
      <c r="H896" s="3"/>
      <c r="I896" s="3"/>
      <c r="J896" s="3"/>
      <c r="K896" s="3"/>
      <c r="L896" s="3"/>
      <c r="M896" s="3"/>
      <c r="N896" s="3"/>
      <c r="O896" s="3"/>
    </row>
    <row r="897">
      <c r="B897" s="3"/>
      <c r="C897" s="3"/>
      <c r="D897" s="3"/>
      <c r="E897" s="3"/>
      <c r="F897" s="3"/>
      <c r="G897" s="3"/>
      <c r="H897" s="3"/>
      <c r="I897" s="3"/>
      <c r="J897" s="3"/>
      <c r="K897" s="3"/>
      <c r="L897" s="3"/>
      <c r="M897" s="3"/>
      <c r="N897" s="3"/>
      <c r="O897" s="3"/>
    </row>
    <row r="898">
      <c r="B898" s="3"/>
      <c r="C898" s="3"/>
      <c r="D898" s="3"/>
      <c r="E898" s="3"/>
      <c r="F898" s="3"/>
      <c r="G898" s="3"/>
      <c r="H898" s="3"/>
      <c r="I898" s="3"/>
      <c r="J898" s="3"/>
      <c r="K898" s="3"/>
      <c r="L898" s="3"/>
      <c r="M898" s="3"/>
      <c r="N898" s="3"/>
      <c r="O898" s="3"/>
    </row>
    <row r="899">
      <c r="B899" s="3"/>
      <c r="C899" s="3"/>
      <c r="D899" s="3"/>
      <c r="E899" s="3"/>
      <c r="F899" s="3"/>
      <c r="G899" s="3"/>
      <c r="H899" s="3"/>
      <c r="I899" s="3"/>
      <c r="J899" s="3"/>
      <c r="K899" s="3"/>
      <c r="L899" s="3"/>
      <c r="M899" s="3"/>
      <c r="N899" s="3"/>
      <c r="O899" s="3"/>
    </row>
    <row r="900">
      <c r="B900" s="3"/>
      <c r="C900" s="3"/>
      <c r="D900" s="3"/>
      <c r="E900" s="3"/>
      <c r="F900" s="3"/>
      <c r="G900" s="3"/>
      <c r="H900" s="3"/>
      <c r="I900" s="3"/>
      <c r="J900" s="3"/>
      <c r="K900" s="3"/>
      <c r="L900" s="3"/>
      <c r="M900" s="3"/>
      <c r="N900" s="3"/>
      <c r="O900" s="3"/>
    </row>
    <row r="901">
      <c r="B901" s="3"/>
      <c r="C901" s="3"/>
      <c r="D901" s="3"/>
      <c r="E901" s="3"/>
      <c r="F901" s="3"/>
      <c r="G901" s="3"/>
      <c r="H901" s="3"/>
      <c r="I901" s="3"/>
      <c r="J901" s="3"/>
      <c r="K901" s="3"/>
      <c r="L901" s="3"/>
      <c r="M901" s="3"/>
      <c r="N901" s="3"/>
      <c r="O901" s="3"/>
    </row>
    <row r="902">
      <c r="B902" s="3"/>
      <c r="C902" s="3"/>
      <c r="D902" s="3"/>
      <c r="E902" s="3"/>
      <c r="F902" s="3"/>
      <c r="G902" s="3"/>
      <c r="H902" s="3"/>
      <c r="I902" s="3"/>
      <c r="J902" s="3"/>
      <c r="K902" s="3"/>
      <c r="L902" s="3"/>
      <c r="M902" s="3"/>
      <c r="N902" s="3"/>
      <c r="O902" s="3"/>
    </row>
    <row r="903">
      <c r="B903" s="3"/>
      <c r="C903" s="3"/>
      <c r="D903" s="3"/>
      <c r="E903" s="3"/>
      <c r="F903" s="3"/>
      <c r="G903" s="3"/>
      <c r="H903" s="3"/>
      <c r="I903" s="3"/>
      <c r="J903" s="3"/>
      <c r="K903" s="3"/>
      <c r="L903" s="3"/>
      <c r="M903" s="3"/>
      <c r="N903" s="3"/>
      <c r="O903" s="3"/>
    </row>
    <row r="904">
      <c r="B904" s="3"/>
      <c r="C904" s="3"/>
      <c r="D904" s="3"/>
      <c r="E904" s="3"/>
      <c r="F904" s="3"/>
      <c r="G904" s="3"/>
      <c r="H904" s="3"/>
      <c r="I904" s="3"/>
      <c r="J904" s="3"/>
      <c r="K904" s="3"/>
      <c r="L904" s="3"/>
      <c r="M904" s="3"/>
      <c r="N904" s="3"/>
      <c r="O904" s="3"/>
    </row>
    <row r="905">
      <c r="B905" s="3"/>
      <c r="C905" s="3"/>
      <c r="D905" s="3"/>
      <c r="E905" s="3"/>
      <c r="F905" s="3"/>
      <c r="G905" s="3"/>
      <c r="H905" s="3"/>
      <c r="I905" s="3"/>
      <c r="J905" s="3"/>
      <c r="K905" s="3"/>
      <c r="L905" s="3"/>
      <c r="M905" s="3"/>
      <c r="N905" s="3"/>
      <c r="O905" s="3"/>
    </row>
    <row r="906">
      <c r="B906" s="3"/>
      <c r="C906" s="3"/>
      <c r="D906" s="3"/>
      <c r="E906" s="3"/>
      <c r="F906" s="3"/>
      <c r="G906" s="3"/>
      <c r="H906" s="3"/>
      <c r="I906" s="3"/>
      <c r="J906" s="3"/>
      <c r="K906" s="3"/>
      <c r="L906" s="3"/>
      <c r="M906" s="3"/>
      <c r="N906" s="3"/>
      <c r="O906" s="3"/>
    </row>
    <row r="907">
      <c r="B907" s="3"/>
      <c r="C907" s="3"/>
      <c r="D907" s="3"/>
      <c r="E907" s="3"/>
      <c r="F907" s="3"/>
      <c r="G907" s="3"/>
      <c r="H907" s="3"/>
      <c r="I907" s="3"/>
      <c r="J907" s="3"/>
      <c r="K907" s="3"/>
      <c r="L907" s="3"/>
      <c r="M907" s="3"/>
      <c r="N907" s="3"/>
      <c r="O907" s="3"/>
    </row>
    <row r="908">
      <c r="B908" s="3"/>
      <c r="C908" s="3"/>
      <c r="D908" s="3"/>
      <c r="E908" s="3"/>
      <c r="F908" s="3"/>
      <c r="G908" s="3"/>
      <c r="H908" s="3"/>
      <c r="I908" s="3"/>
      <c r="J908" s="3"/>
      <c r="K908" s="3"/>
      <c r="L908" s="3"/>
      <c r="M908" s="3"/>
      <c r="N908" s="3"/>
      <c r="O908" s="3"/>
    </row>
    <row r="909">
      <c r="B909" s="3"/>
      <c r="C909" s="3"/>
      <c r="D909" s="3"/>
      <c r="E909" s="3"/>
      <c r="F909" s="3"/>
      <c r="G909" s="3"/>
      <c r="H909" s="3"/>
      <c r="I909" s="3"/>
      <c r="J909" s="3"/>
      <c r="K909" s="3"/>
      <c r="L909" s="3"/>
      <c r="M909" s="3"/>
      <c r="N909" s="3"/>
      <c r="O909" s="3"/>
    </row>
    <row r="910">
      <c r="B910" s="3"/>
      <c r="C910" s="3"/>
      <c r="D910" s="3"/>
      <c r="E910" s="3"/>
      <c r="F910" s="3"/>
      <c r="G910" s="3"/>
      <c r="H910" s="3"/>
      <c r="I910" s="3"/>
      <c r="J910" s="3"/>
      <c r="K910" s="3"/>
      <c r="L910" s="3"/>
      <c r="M910" s="3"/>
      <c r="N910" s="3"/>
      <c r="O910" s="3"/>
    </row>
    <row r="911">
      <c r="B911" s="3"/>
      <c r="C911" s="3"/>
      <c r="D911" s="3"/>
      <c r="E911" s="3"/>
      <c r="F911" s="3"/>
      <c r="G911" s="3"/>
      <c r="H911" s="3"/>
      <c r="I911" s="3"/>
      <c r="J911" s="3"/>
      <c r="K911" s="3"/>
      <c r="L911" s="3"/>
      <c r="M911" s="3"/>
      <c r="N911" s="3"/>
      <c r="O911" s="3"/>
    </row>
    <row r="912">
      <c r="B912" s="3"/>
      <c r="C912" s="3"/>
      <c r="D912" s="3"/>
      <c r="E912" s="3"/>
      <c r="F912" s="3"/>
      <c r="G912" s="3"/>
      <c r="H912" s="3"/>
      <c r="I912" s="3"/>
      <c r="J912" s="3"/>
      <c r="K912" s="3"/>
      <c r="L912" s="3"/>
      <c r="M912" s="3"/>
      <c r="N912" s="3"/>
      <c r="O912" s="3"/>
    </row>
    <row r="913">
      <c r="B913" s="3"/>
      <c r="C913" s="3"/>
      <c r="D913" s="3"/>
      <c r="E913" s="3"/>
      <c r="F913" s="3"/>
      <c r="G913" s="3"/>
      <c r="H913" s="3"/>
      <c r="I913" s="3"/>
      <c r="J913" s="3"/>
      <c r="K913" s="3"/>
      <c r="L913" s="3"/>
      <c r="M913" s="3"/>
      <c r="N913" s="3"/>
      <c r="O913" s="3"/>
    </row>
    <row r="914">
      <c r="B914" s="3"/>
      <c r="C914" s="3"/>
      <c r="D914" s="3"/>
      <c r="E914" s="3"/>
      <c r="F914" s="3"/>
      <c r="G914" s="3"/>
      <c r="H914" s="3"/>
      <c r="I914" s="3"/>
      <c r="J914" s="3"/>
      <c r="K914" s="3"/>
      <c r="L914" s="3"/>
      <c r="M914" s="3"/>
      <c r="N914" s="3"/>
      <c r="O914" s="3"/>
    </row>
    <row r="915">
      <c r="B915" s="3"/>
      <c r="C915" s="3"/>
      <c r="D915" s="3"/>
      <c r="E915" s="3"/>
      <c r="F915" s="3"/>
      <c r="G915" s="3"/>
      <c r="H915" s="3"/>
      <c r="I915" s="3"/>
      <c r="J915" s="3"/>
      <c r="K915" s="3"/>
      <c r="L915" s="3"/>
      <c r="M915" s="3"/>
      <c r="N915" s="3"/>
      <c r="O915" s="3"/>
    </row>
    <row r="916">
      <c r="B916" s="3"/>
      <c r="C916" s="3"/>
      <c r="D916" s="3"/>
      <c r="E916" s="3"/>
      <c r="F916" s="3"/>
      <c r="G916" s="3"/>
      <c r="H916" s="3"/>
      <c r="I916" s="3"/>
      <c r="J916" s="3"/>
      <c r="K916" s="3"/>
      <c r="L916" s="3"/>
      <c r="M916" s="3"/>
      <c r="N916" s="3"/>
      <c r="O916" s="3"/>
    </row>
    <row r="917">
      <c r="B917" s="3"/>
      <c r="C917" s="3"/>
      <c r="D917" s="3"/>
      <c r="E917" s="3"/>
      <c r="F917" s="3"/>
      <c r="G917" s="3"/>
      <c r="H917" s="3"/>
      <c r="I917" s="3"/>
      <c r="J917" s="3"/>
      <c r="K917" s="3"/>
      <c r="L917" s="3"/>
      <c r="M917" s="3"/>
      <c r="N917" s="3"/>
      <c r="O917" s="3"/>
    </row>
    <row r="918">
      <c r="B918" s="3"/>
      <c r="C918" s="3"/>
      <c r="D918" s="3"/>
      <c r="E918" s="3"/>
      <c r="F918" s="3"/>
      <c r="G918" s="3"/>
      <c r="H918" s="3"/>
      <c r="I918" s="3"/>
      <c r="J918" s="3"/>
      <c r="K918" s="3"/>
      <c r="L918" s="3"/>
      <c r="M918" s="3"/>
      <c r="N918" s="3"/>
      <c r="O918" s="3"/>
    </row>
    <row r="919">
      <c r="B919" s="3"/>
      <c r="C919" s="3"/>
      <c r="D919" s="3"/>
      <c r="E919" s="3"/>
      <c r="F919" s="3"/>
      <c r="G919" s="3"/>
      <c r="H919" s="3"/>
      <c r="I919" s="3"/>
      <c r="J919" s="3"/>
      <c r="K919" s="3"/>
      <c r="L919" s="3"/>
      <c r="M919" s="3"/>
      <c r="N919" s="3"/>
      <c r="O919" s="3"/>
    </row>
    <row r="920">
      <c r="B920" s="3"/>
      <c r="C920" s="3"/>
      <c r="D920" s="3"/>
      <c r="E920" s="3"/>
      <c r="F920" s="3"/>
      <c r="G920" s="3"/>
      <c r="H920" s="3"/>
      <c r="I920" s="3"/>
      <c r="J920" s="3"/>
      <c r="K920" s="3"/>
      <c r="L920" s="3"/>
      <c r="M920" s="3"/>
      <c r="N920" s="3"/>
      <c r="O920" s="3"/>
    </row>
    <row r="921">
      <c r="B921" s="3"/>
      <c r="C921" s="3"/>
      <c r="D921" s="3"/>
      <c r="E921" s="3"/>
      <c r="F921" s="3"/>
      <c r="G921" s="3"/>
      <c r="H921" s="3"/>
      <c r="I921" s="3"/>
      <c r="J921" s="3"/>
      <c r="K921" s="3"/>
      <c r="L921" s="3"/>
      <c r="M921" s="3"/>
      <c r="N921" s="3"/>
      <c r="O921" s="3"/>
    </row>
    <row r="922">
      <c r="B922" s="3"/>
      <c r="C922" s="3"/>
      <c r="D922" s="3"/>
      <c r="E922" s="3"/>
      <c r="F922" s="3"/>
      <c r="G922" s="3"/>
      <c r="H922" s="3"/>
      <c r="I922" s="3"/>
      <c r="J922" s="3"/>
      <c r="K922" s="3"/>
      <c r="L922" s="3"/>
      <c r="M922" s="3"/>
      <c r="N922" s="3"/>
      <c r="O922" s="3"/>
    </row>
    <row r="923">
      <c r="B923" s="3"/>
      <c r="C923" s="3"/>
      <c r="D923" s="3"/>
      <c r="E923" s="3"/>
      <c r="F923" s="3"/>
      <c r="G923" s="3"/>
      <c r="H923" s="3"/>
      <c r="I923" s="3"/>
      <c r="J923" s="3"/>
      <c r="K923" s="3"/>
      <c r="L923" s="3"/>
      <c r="M923" s="3"/>
      <c r="N923" s="3"/>
      <c r="O923" s="3"/>
    </row>
    <row r="924">
      <c r="B924" s="3"/>
      <c r="C924" s="3"/>
      <c r="D924" s="3"/>
      <c r="E924" s="3"/>
      <c r="F924" s="3"/>
      <c r="G924" s="3"/>
      <c r="H924" s="3"/>
      <c r="I924" s="3"/>
      <c r="J924" s="3"/>
      <c r="K924" s="3"/>
      <c r="L924" s="3"/>
      <c r="M924" s="3"/>
      <c r="N924" s="3"/>
      <c r="O924" s="3"/>
    </row>
    <row r="925">
      <c r="B925" s="3"/>
      <c r="C925" s="3"/>
      <c r="D925" s="3"/>
      <c r="E925" s="3"/>
      <c r="F925" s="3"/>
      <c r="G925" s="3"/>
      <c r="H925" s="3"/>
      <c r="I925" s="3"/>
      <c r="J925" s="3"/>
      <c r="K925" s="3"/>
      <c r="L925" s="3"/>
      <c r="M925" s="3"/>
      <c r="N925" s="3"/>
      <c r="O925" s="3"/>
    </row>
    <row r="926">
      <c r="B926" s="3"/>
      <c r="C926" s="3"/>
      <c r="D926" s="3"/>
      <c r="E926" s="3"/>
      <c r="F926" s="3"/>
      <c r="G926" s="3"/>
      <c r="H926" s="3"/>
      <c r="I926" s="3"/>
      <c r="J926" s="3"/>
      <c r="K926" s="3"/>
      <c r="L926" s="3"/>
      <c r="M926" s="3"/>
      <c r="N926" s="3"/>
      <c r="O926" s="3"/>
    </row>
    <row r="927">
      <c r="B927" s="3"/>
      <c r="C927" s="3"/>
      <c r="D927" s="3"/>
      <c r="E927" s="3"/>
      <c r="F927" s="3"/>
      <c r="G927" s="3"/>
      <c r="H927" s="3"/>
      <c r="I927" s="3"/>
      <c r="J927" s="3"/>
      <c r="K927" s="3"/>
      <c r="L927" s="3"/>
      <c r="M927" s="3"/>
      <c r="N927" s="3"/>
      <c r="O927" s="3"/>
    </row>
    <row r="928">
      <c r="B928" s="3"/>
      <c r="C928" s="3"/>
      <c r="D928" s="3"/>
      <c r="E928" s="3"/>
      <c r="F928" s="3"/>
      <c r="G928" s="3"/>
      <c r="H928" s="3"/>
      <c r="I928" s="3"/>
      <c r="J928" s="3"/>
      <c r="K928" s="3"/>
      <c r="L928" s="3"/>
      <c r="M928" s="3"/>
      <c r="N928" s="3"/>
      <c r="O928" s="3"/>
    </row>
    <row r="929">
      <c r="B929" s="3"/>
      <c r="C929" s="3"/>
      <c r="D929" s="3"/>
      <c r="E929" s="3"/>
      <c r="F929" s="3"/>
      <c r="G929" s="3"/>
      <c r="H929" s="3"/>
      <c r="I929" s="3"/>
      <c r="J929" s="3"/>
      <c r="K929" s="3"/>
      <c r="L929" s="3"/>
      <c r="M929" s="3"/>
      <c r="N929" s="3"/>
      <c r="O929" s="3"/>
    </row>
    <row r="930">
      <c r="B930" s="3"/>
      <c r="C930" s="3"/>
      <c r="D930" s="3"/>
      <c r="E930" s="3"/>
      <c r="F930" s="3"/>
      <c r="G930" s="3"/>
      <c r="H930" s="3"/>
      <c r="I930" s="3"/>
      <c r="J930" s="3"/>
      <c r="K930" s="3"/>
      <c r="L930" s="3"/>
      <c r="M930" s="3"/>
      <c r="N930" s="3"/>
      <c r="O930" s="3"/>
    </row>
    <row r="931">
      <c r="B931" s="3"/>
      <c r="C931" s="3"/>
      <c r="D931" s="3"/>
      <c r="E931" s="3"/>
      <c r="F931" s="3"/>
      <c r="G931" s="3"/>
      <c r="H931" s="3"/>
      <c r="I931" s="3"/>
      <c r="J931" s="3"/>
      <c r="K931" s="3"/>
      <c r="L931" s="3"/>
      <c r="M931" s="3"/>
      <c r="N931" s="3"/>
      <c r="O931" s="3"/>
    </row>
    <row r="932">
      <c r="B932" s="3"/>
      <c r="C932" s="3"/>
      <c r="D932" s="3"/>
      <c r="E932" s="3"/>
      <c r="F932" s="3"/>
      <c r="G932" s="3"/>
      <c r="H932" s="3"/>
      <c r="I932" s="3"/>
      <c r="J932" s="3"/>
      <c r="K932" s="3"/>
      <c r="L932" s="3"/>
      <c r="M932" s="3"/>
      <c r="N932" s="3"/>
      <c r="O932" s="3"/>
    </row>
    <row r="933">
      <c r="B933" s="3"/>
      <c r="C933" s="3"/>
      <c r="D933" s="3"/>
      <c r="E933" s="3"/>
      <c r="F933" s="3"/>
      <c r="G933" s="3"/>
      <c r="H933" s="3"/>
      <c r="I933" s="3"/>
      <c r="J933" s="3"/>
      <c r="K933" s="3"/>
      <c r="L933" s="3"/>
      <c r="M933" s="3"/>
      <c r="N933" s="3"/>
      <c r="O933" s="3"/>
    </row>
    <row r="934">
      <c r="B934" s="3"/>
      <c r="C934" s="3"/>
      <c r="D934" s="3"/>
      <c r="E934" s="3"/>
      <c r="F934" s="3"/>
      <c r="G934" s="3"/>
      <c r="H934" s="3"/>
      <c r="I934" s="3"/>
      <c r="J934" s="3"/>
      <c r="K934" s="3"/>
      <c r="L934" s="3"/>
      <c r="M934" s="3"/>
      <c r="N934" s="3"/>
      <c r="O934" s="3"/>
    </row>
    <row r="935">
      <c r="B935" s="3"/>
      <c r="C935" s="3"/>
      <c r="D935" s="3"/>
      <c r="E935" s="3"/>
      <c r="F935" s="3"/>
      <c r="G935" s="3"/>
      <c r="H935" s="3"/>
      <c r="I935" s="3"/>
      <c r="J935" s="3"/>
      <c r="K935" s="3"/>
      <c r="L935" s="3"/>
      <c r="M935" s="3"/>
      <c r="N935" s="3"/>
      <c r="O935" s="3"/>
    </row>
    <row r="936">
      <c r="B936" s="3"/>
      <c r="C936" s="3"/>
      <c r="D936" s="3"/>
      <c r="E936" s="3"/>
      <c r="F936" s="3"/>
      <c r="G936" s="3"/>
      <c r="H936" s="3"/>
      <c r="I936" s="3"/>
      <c r="J936" s="3"/>
      <c r="K936" s="3"/>
      <c r="L936" s="3"/>
      <c r="M936" s="3"/>
      <c r="N936" s="3"/>
      <c r="O936" s="3"/>
    </row>
    <row r="937">
      <c r="B937" s="3"/>
      <c r="C937" s="3"/>
      <c r="D937" s="3"/>
      <c r="E937" s="3"/>
      <c r="F937" s="3"/>
      <c r="G937" s="3"/>
      <c r="H937" s="3"/>
      <c r="I937" s="3"/>
      <c r="J937" s="3"/>
      <c r="K937" s="3"/>
      <c r="L937" s="3"/>
      <c r="M937" s="3"/>
      <c r="N937" s="3"/>
      <c r="O937" s="3"/>
    </row>
    <row r="938">
      <c r="B938" s="3"/>
      <c r="C938" s="3"/>
      <c r="D938" s="3"/>
      <c r="E938" s="3"/>
      <c r="F938" s="3"/>
      <c r="G938" s="3"/>
      <c r="H938" s="3"/>
      <c r="I938" s="3"/>
      <c r="J938" s="3"/>
      <c r="K938" s="3"/>
      <c r="L938" s="3"/>
      <c r="M938" s="3"/>
      <c r="N938" s="3"/>
      <c r="O938" s="3"/>
    </row>
    <row r="939">
      <c r="B939" s="3"/>
      <c r="C939" s="3"/>
      <c r="D939" s="3"/>
      <c r="E939" s="3"/>
      <c r="F939" s="3"/>
      <c r="G939" s="3"/>
      <c r="H939" s="3"/>
      <c r="I939" s="3"/>
      <c r="J939" s="3"/>
      <c r="K939" s="3"/>
      <c r="L939" s="3"/>
      <c r="M939" s="3"/>
      <c r="N939" s="3"/>
      <c r="O939" s="3"/>
    </row>
    <row r="940">
      <c r="B940" s="3"/>
      <c r="C940" s="3"/>
      <c r="D940" s="3"/>
      <c r="E940" s="3"/>
      <c r="F940" s="3"/>
      <c r="G940" s="3"/>
      <c r="H940" s="3"/>
      <c r="I940" s="3"/>
      <c r="J940" s="3"/>
      <c r="K940" s="3"/>
      <c r="L940" s="3"/>
      <c r="M940" s="3"/>
      <c r="N940" s="3"/>
      <c r="O940" s="3"/>
    </row>
    <row r="941">
      <c r="B941" s="3"/>
      <c r="C941" s="3"/>
      <c r="D941" s="3"/>
      <c r="E941" s="3"/>
      <c r="F941" s="3"/>
      <c r="G941" s="3"/>
      <c r="H941" s="3"/>
      <c r="I941" s="3"/>
      <c r="J941" s="3"/>
      <c r="K941" s="3"/>
      <c r="L941" s="3"/>
      <c r="M941" s="3"/>
      <c r="N941" s="3"/>
      <c r="O941" s="3"/>
    </row>
    <row r="942">
      <c r="B942" s="3"/>
      <c r="C942" s="3"/>
      <c r="D942" s="3"/>
      <c r="E942" s="3"/>
      <c r="F942" s="3"/>
      <c r="G942" s="3"/>
      <c r="H942" s="3"/>
      <c r="I942" s="3"/>
      <c r="J942" s="3"/>
      <c r="K942" s="3"/>
      <c r="L942" s="3"/>
      <c r="M942" s="3"/>
      <c r="N942" s="3"/>
      <c r="O942" s="3"/>
    </row>
    <row r="943">
      <c r="B943" s="3"/>
      <c r="C943" s="3"/>
      <c r="D943" s="3"/>
      <c r="E943" s="3"/>
      <c r="F943" s="3"/>
      <c r="G943" s="3"/>
      <c r="H943" s="3"/>
      <c r="I943" s="3"/>
      <c r="J943" s="3"/>
      <c r="K943" s="3"/>
      <c r="L943" s="3"/>
      <c r="M943" s="3"/>
      <c r="N943" s="3"/>
      <c r="O943" s="3"/>
    </row>
    <row r="944">
      <c r="B944" s="3"/>
      <c r="C944" s="3"/>
      <c r="D944" s="3"/>
      <c r="E944" s="3"/>
      <c r="F944" s="3"/>
      <c r="G944" s="3"/>
      <c r="H944" s="3"/>
      <c r="I944" s="3"/>
      <c r="J944" s="3"/>
      <c r="K944" s="3"/>
      <c r="L944" s="3"/>
      <c r="M944" s="3"/>
      <c r="N944" s="3"/>
      <c r="O944" s="3"/>
    </row>
    <row r="945">
      <c r="B945" s="3"/>
      <c r="C945" s="3"/>
      <c r="D945" s="3"/>
      <c r="E945" s="3"/>
      <c r="F945" s="3"/>
      <c r="G945" s="3"/>
      <c r="H945" s="3"/>
      <c r="I945" s="3"/>
      <c r="J945" s="3"/>
      <c r="K945" s="3"/>
      <c r="L945" s="3"/>
      <c r="M945" s="3"/>
      <c r="N945" s="3"/>
      <c r="O945" s="3"/>
    </row>
    <row r="946">
      <c r="B946" s="3"/>
      <c r="C946" s="3"/>
      <c r="D946" s="3"/>
      <c r="E946" s="3"/>
      <c r="F946" s="3"/>
      <c r="G946" s="3"/>
      <c r="H946" s="3"/>
      <c r="I946" s="3"/>
      <c r="J946" s="3"/>
      <c r="K946" s="3"/>
      <c r="L946" s="3"/>
      <c r="M946" s="3"/>
      <c r="N946" s="3"/>
      <c r="O946" s="3"/>
    </row>
    <row r="947">
      <c r="B947" s="3"/>
      <c r="C947" s="3"/>
      <c r="D947" s="3"/>
      <c r="E947" s="3"/>
      <c r="F947" s="3"/>
      <c r="G947" s="3"/>
      <c r="H947" s="3"/>
      <c r="I947" s="3"/>
      <c r="J947" s="3"/>
      <c r="K947" s="3"/>
      <c r="L947" s="3"/>
      <c r="M947" s="3"/>
      <c r="N947" s="3"/>
      <c r="O947" s="3"/>
    </row>
    <row r="948">
      <c r="B948" s="3"/>
      <c r="C948" s="3"/>
      <c r="D948" s="3"/>
      <c r="E948" s="3"/>
      <c r="F948" s="3"/>
      <c r="G948" s="3"/>
      <c r="H948" s="3"/>
      <c r="I948" s="3"/>
      <c r="J948" s="3"/>
      <c r="K948" s="3"/>
      <c r="L948" s="3"/>
      <c r="M948" s="3"/>
      <c r="N948" s="3"/>
      <c r="O948" s="3"/>
    </row>
    <row r="949">
      <c r="B949" s="3"/>
      <c r="C949" s="3"/>
      <c r="D949" s="3"/>
      <c r="E949" s="3"/>
      <c r="F949" s="3"/>
      <c r="G949" s="3"/>
      <c r="H949" s="3"/>
      <c r="I949" s="3"/>
      <c r="J949" s="3"/>
      <c r="K949" s="3"/>
      <c r="L949" s="3"/>
      <c r="M949" s="3"/>
      <c r="N949" s="3"/>
      <c r="O949" s="3"/>
    </row>
    <row r="950">
      <c r="B950" s="3"/>
      <c r="C950" s="3"/>
      <c r="D950" s="3"/>
      <c r="E950" s="3"/>
      <c r="F950" s="3"/>
      <c r="G950" s="3"/>
      <c r="H950" s="3"/>
      <c r="I950" s="3"/>
      <c r="J950" s="3"/>
      <c r="K950" s="3"/>
      <c r="L950" s="3"/>
      <c r="M950" s="3"/>
      <c r="N950" s="3"/>
      <c r="O950" s="3"/>
    </row>
    <row r="951">
      <c r="B951" s="3"/>
      <c r="C951" s="3"/>
      <c r="D951" s="3"/>
      <c r="E951" s="3"/>
      <c r="F951" s="3"/>
      <c r="G951" s="3"/>
      <c r="H951" s="3"/>
      <c r="I951" s="3"/>
      <c r="J951" s="3"/>
      <c r="K951" s="3"/>
      <c r="L951" s="3"/>
      <c r="M951" s="3"/>
      <c r="N951" s="3"/>
      <c r="O951" s="3"/>
    </row>
    <row r="952">
      <c r="B952" s="3"/>
      <c r="C952" s="3"/>
      <c r="D952" s="3"/>
      <c r="E952" s="3"/>
      <c r="F952" s="3"/>
      <c r="G952" s="3"/>
      <c r="H952" s="3"/>
      <c r="I952" s="3"/>
      <c r="J952" s="3"/>
      <c r="K952" s="3"/>
      <c r="L952" s="3"/>
      <c r="M952" s="3"/>
      <c r="N952" s="3"/>
      <c r="O952" s="3"/>
    </row>
    <row r="953">
      <c r="B953" s="3"/>
      <c r="C953" s="3"/>
      <c r="D953" s="3"/>
      <c r="E953" s="3"/>
      <c r="F953" s="3"/>
      <c r="G953" s="3"/>
      <c r="H953" s="3"/>
      <c r="I953" s="3"/>
      <c r="J953" s="3"/>
      <c r="K953" s="3"/>
      <c r="L953" s="3"/>
      <c r="M953" s="3"/>
      <c r="N953" s="3"/>
      <c r="O953" s="3"/>
    </row>
    <row r="954">
      <c r="B954" s="3"/>
      <c r="C954" s="3"/>
      <c r="D954" s="3"/>
      <c r="E954" s="3"/>
      <c r="F954" s="3"/>
      <c r="G954" s="3"/>
      <c r="H954" s="3"/>
      <c r="I954" s="3"/>
      <c r="J954" s="3"/>
      <c r="K954" s="3"/>
      <c r="L954" s="3"/>
      <c r="M954" s="3"/>
      <c r="N954" s="3"/>
      <c r="O954" s="3"/>
    </row>
    <row r="955">
      <c r="B955" s="3"/>
      <c r="C955" s="3"/>
      <c r="D955" s="3"/>
      <c r="E955" s="3"/>
      <c r="F955" s="3"/>
      <c r="G955" s="3"/>
      <c r="H955" s="3"/>
      <c r="I955" s="3"/>
      <c r="J955" s="3"/>
      <c r="K955" s="3"/>
      <c r="L955" s="3"/>
      <c r="M955" s="3"/>
      <c r="N955" s="3"/>
      <c r="O955" s="3"/>
    </row>
    <row r="956">
      <c r="B956" s="3"/>
      <c r="C956" s="3"/>
      <c r="D956" s="3"/>
      <c r="E956" s="3"/>
      <c r="F956" s="3"/>
      <c r="G956" s="3"/>
      <c r="H956" s="3"/>
      <c r="I956" s="3"/>
      <c r="J956" s="3"/>
      <c r="K956" s="3"/>
      <c r="L956" s="3"/>
      <c r="M956" s="3"/>
      <c r="N956" s="3"/>
      <c r="O956" s="3"/>
    </row>
    <row r="957">
      <c r="B957" s="3"/>
      <c r="C957" s="3"/>
      <c r="D957" s="3"/>
      <c r="E957" s="3"/>
      <c r="F957" s="3"/>
      <c r="G957" s="3"/>
      <c r="H957" s="3"/>
      <c r="I957" s="3"/>
      <c r="J957" s="3"/>
      <c r="K957" s="3"/>
      <c r="L957" s="3"/>
      <c r="M957" s="3"/>
      <c r="N957" s="3"/>
      <c r="O957" s="3"/>
    </row>
    <row r="958">
      <c r="B958" s="3"/>
      <c r="C958" s="3"/>
      <c r="D958" s="3"/>
      <c r="E958" s="3"/>
      <c r="F958" s="3"/>
      <c r="G958" s="3"/>
      <c r="H958" s="3"/>
      <c r="I958" s="3"/>
      <c r="J958" s="3"/>
      <c r="K958" s="3"/>
      <c r="L958" s="3"/>
      <c r="M958" s="3"/>
      <c r="N958" s="3"/>
      <c r="O958" s="3"/>
    </row>
    <row r="959">
      <c r="B959" s="3"/>
      <c r="C959" s="3"/>
      <c r="D959" s="3"/>
      <c r="E959" s="3"/>
      <c r="F959" s="3"/>
      <c r="G959" s="3"/>
      <c r="H959" s="3"/>
      <c r="I959" s="3"/>
      <c r="J959" s="3"/>
      <c r="K959" s="3"/>
      <c r="L959" s="3"/>
      <c r="M959" s="3"/>
      <c r="N959" s="3"/>
      <c r="O959" s="3"/>
    </row>
    <row r="960">
      <c r="B960" s="3"/>
      <c r="C960" s="3"/>
      <c r="D960" s="3"/>
      <c r="E960" s="3"/>
      <c r="F960" s="3"/>
      <c r="G960" s="3"/>
      <c r="H960" s="3"/>
      <c r="I960" s="3"/>
      <c r="J960" s="3"/>
      <c r="K960" s="3"/>
      <c r="L960" s="3"/>
      <c r="M960" s="3"/>
      <c r="N960" s="3"/>
      <c r="O960" s="3"/>
    </row>
    <row r="961">
      <c r="B961" s="3"/>
      <c r="C961" s="3"/>
      <c r="D961" s="3"/>
      <c r="E961" s="3"/>
      <c r="F961" s="3"/>
      <c r="G961" s="3"/>
      <c r="H961" s="3"/>
      <c r="I961" s="3"/>
      <c r="J961" s="3"/>
      <c r="K961" s="3"/>
      <c r="L961" s="3"/>
      <c r="M961" s="3"/>
      <c r="N961" s="3"/>
      <c r="O961" s="3"/>
    </row>
    <row r="962">
      <c r="B962" s="3"/>
      <c r="C962" s="3"/>
      <c r="D962" s="3"/>
      <c r="E962" s="3"/>
      <c r="F962" s="3"/>
      <c r="G962" s="3"/>
      <c r="H962" s="3"/>
      <c r="I962" s="3"/>
      <c r="J962" s="3"/>
      <c r="K962" s="3"/>
      <c r="L962" s="3"/>
      <c r="M962" s="3"/>
      <c r="N962" s="3"/>
      <c r="O962" s="3"/>
    </row>
    <row r="963">
      <c r="B963" s="3"/>
      <c r="C963" s="3"/>
      <c r="D963" s="3"/>
      <c r="E963" s="3"/>
      <c r="F963" s="3"/>
      <c r="G963" s="3"/>
      <c r="H963" s="3"/>
      <c r="I963" s="3"/>
      <c r="J963" s="3"/>
      <c r="K963" s="3"/>
      <c r="L963" s="3"/>
      <c r="M963" s="3"/>
      <c r="N963" s="3"/>
      <c r="O963" s="3"/>
    </row>
    <row r="964">
      <c r="B964" s="3"/>
      <c r="C964" s="3"/>
      <c r="D964" s="3"/>
      <c r="E964" s="3"/>
      <c r="F964" s="3"/>
      <c r="G964" s="3"/>
      <c r="H964" s="3"/>
      <c r="I964" s="3"/>
      <c r="J964" s="3"/>
      <c r="K964" s="3"/>
      <c r="L964" s="3"/>
      <c r="M964" s="3"/>
      <c r="N964" s="3"/>
      <c r="O964" s="3"/>
    </row>
    <row r="965">
      <c r="B965" s="3"/>
      <c r="C965" s="3"/>
      <c r="D965" s="3"/>
      <c r="E965" s="3"/>
      <c r="F965" s="3"/>
      <c r="G965" s="3"/>
      <c r="H965" s="3"/>
      <c r="I965" s="3"/>
      <c r="J965" s="3"/>
      <c r="K965" s="3"/>
      <c r="L965" s="3"/>
      <c r="M965" s="3"/>
      <c r="N965" s="3"/>
      <c r="O965" s="3"/>
    </row>
    <row r="966">
      <c r="B966" s="3"/>
      <c r="C966" s="3"/>
      <c r="D966" s="3"/>
      <c r="E966" s="3"/>
      <c r="F966" s="3"/>
      <c r="G966" s="3"/>
      <c r="H966" s="3"/>
      <c r="I966" s="3"/>
      <c r="J966" s="3"/>
      <c r="K966" s="3"/>
      <c r="L966" s="3"/>
      <c r="M966" s="3"/>
      <c r="N966" s="3"/>
      <c r="O966" s="3"/>
    </row>
    <row r="967">
      <c r="B967" s="3"/>
      <c r="C967" s="3"/>
      <c r="D967" s="3"/>
      <c r="E967" s="3"/>
      <c r="F967" s="3"/>
      <c r="G967" s="3"/>
      <c r="H967" s="3"/>
      <c r="I967" s="3"/>
      <c r="J967" s="3"/>
      <c r="K967" s="3"/>
      <c r="L967" s="3"/>
      <c r="M967" s="3"/>
      <c r="N967" s="3"/>
      <c r="O967" s="3"/>
    </row>
    <row r="968">
      <c r="B968" s="3"/>
      <c r="C968" s="3"/>
      <c r="D968" s="3"/>
      <c r="E968" s="3"/>
      <c r="F968" s="3"/>
      <c r="G968" s="3"/>
      <c r="H968" s="3"/>
      <c r="I968" s="3"/>
      <c r="J968" s="3"/>
      <c r="K968" s="3"/>
      <c r="L968" s="3"/>
      <c r="M968" s="3"/>
      <c r="N968" s="3"/>
      <c r="O968" s="3"/>
    </row>
    <row r="969">
      <c r="B969" s="3"/>
      <c r="C969" s="3"/>
      <c r="D969" s="3"/>
      <c r="E969" s="3"/>
      <c r="F969" s="3"/>
      <c r="G969" s="3"/>
      <c r="H969" s="3"/>
      <c r="I969" s="3"/>
      <c r="J969" s="3"/>
      <c r="K969" s="3"/>
      <c r="L969" s="3"/>
      <c r="M969" s="3"/>
      <c r="N969" s="3"/>
      <c r="O969" s="3"/>
    </row>
    <row r="970">
      <c r="B970" s="3"/>
      <c r="C970" s="3"/>
      <c r="D970" s="3"/>
      <c r="E970" s="3"/>
      <c r="F970" s="3"/>
      <c r="G970" s="3"/>
      <c r="H970" s="3"/>
      <c r="I970" s="3"/>
      <c r="J970" s="3"/>
      <c r="K970" s="3"/>
      <c r="L970" s="3"/>
      <c r="M970" s="3"/>
      <c r="N970" s="3"/>
      <c r="O970" s="3"/>
    </row>
    <row r="971">
      <c r="B971" s="3"/>
      <c r="C971" s="3"/>
      <c r="D971" s="3"/>
      <c r="E971" s="3"/>
      <c r="F971" s="3"/>
      <c r="G971" s="3"/>
      <c r="H971" s="3"/>
      <c r="I971" s="3"/>
      <c r="J971" s="3"/>
      <c r="K971" s="3"/>
      <c r="L971" s="3"/>
      <c r="M971" s="3"/>
      <c r="N971" s="3"/>
      <c r="O971" s="3"/>
    </row>
    <row r="972">
      <c r="B972" s="3"/>
      <c r="C972" s="3"/>
      <c r="D972" s="3"/>
      <c r="E972" s="3"/>
      <c r="F972" s="3"/>
      <c r="G972" s="3"/>
      <c r="H972" s="3"/>
      <c r="I972" s="3"/>
      <c r="J972" s="3"/>
      <c r="K972" s="3"/>
      <c r="L972" s="3"/>
      <c r="M972" s="3"/>
      <c r="N972" s="3"/>
      <c r="O972" s="3"/>
    </row>
    <row r="973">
      <c r="B973" s="3"/>
      <c r="C973" s="3"/>
      <c r="D973" s="3"/>
      <c r="E973" s="3"/>
      <c r="F973" s="3"/>
      <c r="G973" s="3"/>
      <c r="H973" s="3"/>
      <c r="I973" s="3"/>
      <c r="J973" s="3"/>
      <c r="K973" s="3"/>
      <c r="L973" s="3"/>
      <c r="M973" s="3"/>
      <c r="N973" s="3"/>
      <c r="O973" s="3"/>
    </row>
    <row r="974">
      <c r="B974" s="3"/>
      <c r="C974" s="3"/>
      <c r="D974" s="3"/>
      <c r="E974" s="3"/>
      <c r="F974" s="3"/>
      <c r="G974" s="3"/>
      <c r="H974" s="3"/>
      <c r="I974" s="3"/>
      <c r="J974" s="3"/>
      <c r="K974" s="3"/>
      <c r="L974" s="3"/>
      <c r="M974" s="3"/>
      <c r="N974" s="3"/>
      <c r="O974" s="3"/>
    </row>
    <row r="975">
      <c r="B975" s="3"/>
      <c r="C975" s="3"/>
      <c r="D975" s="3"/>
      <c r="E975" s="3"/>
      <c r="F975" s="3"/>
      <c r="G975" s="3"/>
      <c r="H975" s="3"/>
      <c r="I975" s="3"/>
      <c r="J975" s="3"/>
      <c r="K975" s="3"/>
      <c r="L975" s="3"/>
      <c r="M975" s="3"/>
      <c r="N975" s="3"/>
      <c r="O975" s="3"/>
    </row>
    <row r="976">
      <c r="B976" s="3"/>
      <c r="C976" s="3"/>
      <c r="D976" s="3"/>
      <c r="E976" s="3"/>
      <c r="F976" s="3"/>
      <c r="G976" s="3"/>
      <c r="H976" s="3"/>
      <c r="I976" s="3"/>
      <c r="J976" s="3"/>
      <c r="K976" s="3"/>
      <c r="L976" s="3"/>
      <c r="M976" s="3"/>
      <c r="N976" s="3"/>
      <c r="O976" s="3"/>
    </row>
    <row r="977">
      <c r="B977" s="3"/>
      <c r="C977" s="3"/>
      <c r="D977" s="3"/>
      <c r="E977" s="3"/>
      <c r="F977" s="3"/>
      <c r="G977" s="3"/>
      <c r="H977" s="3"/>
      <c r="I977" s="3"/>
      <c r="J977" s="3"/>
      <c r="K977" s="3"/>
      <c r="L977" s="3"/>
      <c r="M977" s="3"/>
      <c r="N977" s="3"/>
      <c r="O977" s="3"/>
    </row>
    <row r="978">
      <c r="B978" s="3"/>
      <c r="C978" s="3"/>
      <c r="D978" s="3"/>
      <c r="E978" s="3"/>
      <c r="F978" s="3"/>
      <c r="G978" s="3"/>
      <c r="H978" s="3"/>
      <c r="I978" s="3"/>
      <c r="J978" s="3"/>
      <c r="K978" s="3"/>
      <c r="L978" s="3"/>
      <c r="M978" s="3"/>
      <c r="N978" s="3"/>
      <c r="O978" s="3"/>
    </row>
    <row r="979">
      <c r="B979" s="3"/>
      <c r="C979" s="3"/>
      <c r="D979" s="3"/>
      <c r="E979" s="3"/>
      <c r="F979" s="3"/>
      <c r="G979" s="3"/>
      <c r="H979" s="3"/>
      <c r="I979" s="3"/>
      <c r="J979" s="3"/>
      <c r="K979" s="3"/>
      <c r="L979" s="3"/>
      <c r="M979" s="3"/>
      <c r="N979" s="3"/>
      <c r="O979" s="3"/>
    </row>
    <row r="980">
      <c r="B980" s="3"/>
      <c r="C980" s="3"/>
      <c r="D980" s="3"/>
      <c r="E980" s="3"/>
      <c r="F980" s="3"/>
      <c r="G980" s="3"/>
      <c r="H980" s="3"/>
      <c r="I980" s="3"/>
      <c r="J980" s="3"/>
      <c r="K980" s="3"/>
      <c r="L980" s="3"/>
      <c r="M980" s="3"/>
      <c r="N980" s="3"/>
      <c r="O980" s="3"/>
    </row>
    <row r="981">
      <c r="B981" s="3"/>
      <c r="C981" s="3"/>
      <c r="D981" s="3"/>
      <c r="E981" s="3"/>
      <c r="F981" s="3"/>
      <c r="G981" s="3"/>
      <c r="H981" s="3"/>
      <c r="I981" s="3"/>
      <c r="J981" s="3"/>
      <c r="K981" s="3"/>
      <c r="L981" s="3"/>
      <c r="M981" s="3"/>
      <c r="N981" s="3"/>
      <c r="O981" s="3"/>
    </row>
    <row r="982">
      <c r="B982" s="3"/>
      <c r="C982" s="3"/>
      <c r="D982" s="3"/>
      <c r="E982" s="3"/>
      <c r="F982" s="3"/>
      <c r="G982" s="3"/>
      <c r="H982" s="3"/>
      <c r="I982" s="3"/>
      <c r="J982" s="3"/>
      <c r="K982" s="3"/>
      <c r="L982" s="3"/>
      <c r="M982" s="3"/>
      <c r="N982" s="3"/>
      <c r="O982" s="3"/>
    </row>
    <row r="983">
      <c r="B983" s="3"/>
      <c r="C983" s="3"/>
      <c r="D983" s="3"/>
      <c r="E983" s="3"/>
      <c r="F983" s="3"/>
      <c r="G983" s="3"/>
      <c r="H983" s="3"/>
      <c r="I983" s="3"/>
      <c r="J983" s="3"/>
      <c r="K983" s="3"/>
      <c r="L983" s="3"/>
      <c r="M983" s="3"/>
      <c r="N983" s="3"/>
      <c r="O983" s="3"/>
    </row>
    <row r="984">
      <c r="B984" s="3"/>
      <c r="C984" s="3"/>
      <c r="D984" s="3"/>
      <c r="E984" s="3"/>
      <c r="F984" s="3"/>
      <c r="G984" s="3"/>
      <c r="H984" s="3"/>
      <c r="I984" s="3"/>
      <c r="J984" s="3"/>
      <c r="K984" s="3"/>
      <c r="L984" s="3"/>
      <c r="M984" s="3"/>
      <c r="N984" s="3"/>
      <c r="O984" s="3"/>
    </row>
    <row r="985">
      <c r="B985" s="3"/>
      <c r="C985" s="3"/>
      <c r="D985" s="3"/>
      <c r="E985" s="3"/>
      <c r="F985" s="3"/>
      <c r="G985" s="3"/>
      <c r="H985" s="3"/>
      <c r="I985" s="3"/>
      <c r="J985" s="3"/>
      <c r="K985" s="3"/>
      <c r="L985" s="3"/>
      <c r="M985" s="3"/>
      <c r="N985" s="3"/>
      <c r="O985" s="3"/>
    </row>
    <row r="986">
      <c r="B986" s="3"/>
      <c r="C986" s="3"/>
      <c r="D986" s="3"/>
      <c r="E986" s="3"/>
      <c r="F986" s="3"/>
      <c r="G986" s="3"/>
      <c r="H986" s="3"/>
      <c r="I986" s="3"/>
      <c r="J986" s="3"/>
      <c r="K986" s="3"/>
      <c r="L986" s="3"/>
      <c r="M986" s="3"/>
      <c r="N986" s="3"/>
      <c r="O986" s="3"/>
    </row>
    <row r="987">
      <c r="B987" s="3"/>
      <c r="C987" s="3"/>
      <c r="D987" s="3"/>
      <c r="E987" s="3"/>
      <c r="F987" s="3"/>
      <c r="G987" s="3"/>
      <c r="H987" s="3"/>
      <c r="I987" s="3"/>
      <c r="J987" s="3"/>
      <c r="K987" s="3"/>
      <c r="L987" s="3"/>
      <c r="M987" s="3"/>
      <c r="N987" s="3"/>
      <c r="O987" s="3"/>
    </row>
    <row r="988">
      <c r="B988" s="3"/>
      <c r="C988" s="3"/>
      <c r="D988" s="3"/>
      <c r="E988" s="3"/>
      <c r="F988" s="3"/>
      <c r="G988" s="3"/>
      <c r="H988" s="3"/>
      <c r="I988" s="3"/>
      <c r="J988" s="3"/>
      <c r="K988" s="3"/>
      <c r="L988" s="3"/>
      <c r="M988" s="3"/>
      <c r="N988" s="3"/>
      <c r="O988" s="3"/>
    </row>
    <row r="989">
      <c r="B989" s="3"/>
      <c r="C989" s="3"/>
      <c r="D989" s="3"/>
      <c r="E989" s="3"/>
      <c r="F989" s="3"/>
      <c r="G989" s="3"/>
      <c r="H989" s="3"/>
      <c r="I989" s="3"/>
      <c r="J989" s="3"/>
      <c r="K989" s="3"/>
      <c r="L989" s="3"/>
      <c r="M989" s="3"/>
      <c r="N989" s="3"/>
      <c r="O989" s="3"/>
    </row>
    <row r="990">
      <c r="B990" s="3"/>
      <c r="C990" s="3"/>
      <c r="D990" s="3"/>
      <c r="E990" s="3"/>
      <c r="F990" s="3"/>
      <c r="G990" s="3"/>
      <c r="H990" s="3"/>
      <c r="I990" s="3"/>
      <c r="J990" s="3"/>
      <c r="K990" s="3"/>
      <c r="L990" s="3"/>
      <c r="M990" s="3"/>
      <c r="N990" s="3"/>
      <c r="O990" s="3"/>
    </row>
    <row r="991">
      <c r="B991" s="3"/>
      <c r="C991" s="3"/>
      <c r="D991" s="3"/>
      <c r="E991" s="3"/>
      <c r="F991" s="3"/>
      <c r="G991" s="3"/>
      <c r="H991" s="3"/>
      <c r="I991" s="3"/>
      <c r="J991" s="3"/>
      <c r="K991" s="3"/>
      <c r="L991" s="3"/>
      <c r="M991" s="3"/>
      <c r="N991" s="3"/>
      <c r="O991" s="3"/>
    </row>
    <row r="992">
      <c r="B992" s="3"/>
      <c r="C992" s="3"/>
      <c r="D992" s="3"/>
      <c r="E992" s="3"/>
      <c r="F992" s="3"/>
      <c r="G992" s="3"/>
      <c r="H992" s="3"/>
      <c r="I992" s="3"/>
      <c r="J992" s="3"/>
      <c r="K992" s="3"/>
      <c r="L992" s="3"/>
      <c r="M992" s="3"/>
      <c r="N992" s="3"/>
      <c r="O992" s="3"/>
    </row>
    <row r="993">
      <c r="B993" s="3"/>
      <c r="C993" s="3"/>
      <c r="D993" s="3"/>
      <c r="E993" s="3"/>
      <c r="F993" s="3"/>
      <c r="G993" s="3"/>
      <c r="H993" s="3"/>
      <c r="I993" s="3"/>
      <c r="J993" s="3"/>
      <c r="K993" s="3"/>
      <c r="L993" s="3"/>
      <c r="M993" s="3"/>
      <c r="N993" s="3"/>
      <c r="O993" s="3"/>
    </row>
    <row r="994">
      <c r="B994" s="3"/>
      <c r="C994" s="3"/>
      <c r="D994" s="3"/>
      <c r="E994" s="3"/>
      <c r="F994" s="3"/>
      <c r="G994" s="3"/>
      <c r="H994" s="3"/>
      <c r="I994" s="3"/>
      <c r="J994" s="3"/>
      <c r="K994" s="3"/>
      <c r="L994" s="3"/>
      <c r="M994" s="3"/>
      <c r="N994" s="3"/>
      <c r="O994" s="3"/>
    </row>
    <row r="995">
      <c r="B995" s="3"/>
      <c r="C995" s="3"/>
      <c r="D995" s="3"/>
      <c r="E995" s="3"/>
      <c r="F995" s="3"/>
      <c r="G995" s="3"/>
      <c r="H995" s="3"/>
      <c r="I995" s="3"/>
      <c r="J995" s="3"/>
      <c r="K995" s="3"/>
      <c r="L995" s="3"/>
      <c r="M995" s="3"/>
      <c r="N995" s="3"/>
      <c r="O995" s="3"/>
    </row>
    <row r="996">
      <c r="B996" s="3"/>
      <c r="C996" s="3"/>
      <c r="D996" s="3"/>
      <c r="E996" s="3"/>
      <c r="F996" s="3"/>
      <c r="G996" s="3"/>
      <c r="H996" s="3"/>
      <c r="I996" s="3"/>
      <c r="J996" s="3"/>
      <c r="K996" s="3"/>
      <c r="L996" s="3"/>
      <c r="M996" s="3"/>
      <c r="N996" s="3"/>
      <c r="O996" s="3"/>
    </row>
    <row r="997">
      <c r="B997" s="3"/>
      <c r="C997" s="3"/>
      <c r="D997" s="3"/>
      <c r="E997" s="3"/>
      <c r="F997" s="3"/>
      <c r="G997" s="3"/>
      <c r="H997" s="3"/>
      <c r="I997" s="3"/>
      <c r="J997" s="3"/>
      <c r="K997" s="3"/>
      <c r="L997" s="3"/>
      <c r="M997" s="3"/>
      <c r="N997" s="3"/>
      <c r="O997" s="3"/>
    </row>
    <row r="998">
      <c r="B998" s="3"/>
      <c r="C998" s="3"/>
      <c r="D998" s="3"/>
      <c r="E998" s="3"/>
      <c r="F998" s="3"/>
      <c r="G998" s="3"/>
      <c r="H998" s="3"/>
      <c r="I998" s="3"/>
      <c r="J998" s="3"/>
      <c r="K998" s="3"/>
      <c r="L998" s="3"/>
      <c r="M998" s="3"/>
      <c r="N998" s="3"/>
      <c r="O998" s="3"/>
    </row>
    <row r="999">
      <c r="B999" s="3"/>
      <c r="C999" s="3"/>
      <c r="D999" s="3"/>
      <c r="E999" s="3"/>
      <c r="F999" s="3"/>
      <c r="G999" s="3"/>
      <c r="H999" s="3"/>
      <c r="I999" s="3"/>
      <c r="J999" s="3"/>
      <c r="K999" s="3"/>
      <c r="L999" s="3"/>
      <c r="M999" s="3"/>
      <c r="N999" s="3"/>
      <c r="O999" s="3"/>
    </row>
    <row r="1000">
      <c r="B1000" s="3"/>
      <c r="C1000" s="3"/>
      <c r="D1000" s="3"/>
      <c r="E1000" s="3"/>
      <c r="F1000" s="3"/>
      <c r="G1000" s="3"/>
      <c r="H1000" s="3"/>
      <c r="I1000" s="3"/>
      <c r="J1000" s="3"/>
      <c r="K1000" s="3"/>
      <c r="L1000" s="3"/>
      <c r="M1000" s="3"/>
      <c r="N1000" s="3"/>
      <c r="O1000" s="3"/>
    </row>
  </sheetData>
  <mergeCells count="1">
    <mergeCell ref="B6:F6"/>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1.22" defaultRowHeight="15.0"/>
  <cols>
    <col customWidth="1" min="1" max="1" width="8.0"/>
    <col customWidth="1" min="2" max="7" width="9.78"/>
    <col customWidth="1" min="8" max="8" width="1.78"/>
    <col customWidth="1" min="9" max="14" width="9.78"/>
    <col customWidth="1" min="15" max="26" width="8.0"/>
  </cols>
  <sheetData>
    <row r="1">
      <c r="A1" s="2" t="str">
        <f>CELL("filename",A1)</f>
        <v>#VALUE!</v>
      </c>
      <c r="B1" s="3"/>
      <c r="C1" s="3"/>
      <c r="D1" s="3"/>
      <c r="E1" s="3"/>
      <c r="F1" s="3"/>
      <c r="G1" s="3"/>
      <c r="H1" s="3"/>
      <c r="I1" s="3"/>
      <c r="J1" s="3"/>
      <c r="K1" s="3"/>
      <c r="L1" s="3"/>
      <c r="M1" s="3"/>
      <c r="N1" s="3"/>
    </row>
    <row r="2">
      <c r="A2" s="2"/>
      <c r="B2" s="3"/>
      <c r="C2" s="3"/>
      <c r="D2" s="3"/>
      <c r="E2" s="3"/>
      <c r="F2" s="3"/>
      <c r="G2" s="3"/>
      <c r="H2" s="3"/>
      <c r="I2" s="3"/>
      <c r="J2" s="3"/>
      <c r="K2" s="3"/>
      <c r="L2" s="3"/>
      <c r="M2" s="3"/>
      <c r="N2" s="3"/>
    </row>
    <row r="3">
      <c r="B3" s="3"/>
      <c r="C3" s="3"/>
      <c r="D3" s="3"/>
      <c r="E3" s="3"/>
      <c r="F3" s="3"/>
      <c r="G3" s="3"/>
      <c r="H3" s="3"/>
      <c r="I3" s="3"/>
      <c r="J3" s="3"/>
      <c r="K3" s="3"/>
      <c r="L3" s="3"/>
      <c r="M3" s="3"/>
      <c r="N3" s="3"/>
    </row>
    <row r="4">
      <c r="B4" s="3"/>
      <c r="C4" s="3"/>
      <c r="D4" s="3"/>
      <c r="E4" s="3"/>
      <c r="F4" s="3"/>
      <c r="G4" s="3"/>
      <c r="H4" s="3"/>
      <c r="I4" s="3"/>
      <c r="J4" s="3"/>
      <c r="K4" s="3"/>
      <c r="L4" s="3"/>
      <c r="M4" s="3"/>
      <c r="N4" s="3"/>
    </row>
    <row r="5" ht="15.75" customHeight="1">
      <c r="A5" s="292" t="s">
        <v>190</v>
      </c>
      <c r="B5" s="303" t="s">
        <v>191</v>
      </c>
      <c r="C5" s="10"/>
      <c r="D5" s="10"/>
      <c r="E5" s="10"/>
      <c r="F5" s="10"/>
      <c r="G5" s="10"/>
      <c r="H5" s="3"/>
      <c r="I5" s="303" t="s">
        <v>192</v>
      </c>
      <c r="J5" s="10"/>
      <c r="K5" s="10"/>
      <c r="L5" s="10"/>
      <c r="M5" s="10"/>
      <c r="N5" s="10"/>
      <c r="P5" s="304" t="s">
        <v>193</v>
      </c>
      <c r="Q5" s="305"/>
      <c r="R5" s="305"/>
      <c r="S5" s="306"/>
    </row>
    <row r="6">
      <c r="A6" s="121" t="s">
        <v>27</v>
      </c>
      <c r="B6" s="295" t="s">
        <v>194</v>
      </c>
      <c r="C6" s="295" t="s">
        <v>195</v>
      </c>
      <c r="D6" s="295" t="s">
        <v>196</v>
      </c>
      <c r="E6" s="295" t="s">
        <v>197</v>
      </c>
      <c r="F6" s="295" t="s">
        <v>121</v>
      </c>
      <c r="G6" s="307" t="s">
        <v>198</v>
      </c>
      <c r="H6" s="3"/>
      <c r="I6" s="295" t="s">
        <v>194</v>
      </c>
      <c r="J6" s="295" t="s">
        <v>195</v>
      </c>
      <c r="K6" s="295" t="s">
        <v>196</v>
      </c>
      <c r="L6" s="295" t="s">
        <v>197</v>
      </c>
      <c r="M6" s="295" t="s">
        <v>121</v>
      </c>
      <c r="N6" s="307" t="s">
        <v>198</v>
      </c>
      <c r="P6" s="68" t="s">
        <v>27</v>
      </c>
      <c r="Q6" s="235" t="s">
        <v>199</v>
      </c>
      <c r="R6" s="68" t="s">
        <v>27</v>
      </c>
      <c r="S6" s="235" t="s">
        <v>104</v>
      </c>
    </row>
    <row r="7">
      <c r="A7" s="68">
        <v>1965.0</v>
      </c>
      <c r="B7" s="142">
        <f>'Comm Catch'!G14</f>
        <v>121181.1008</v>
      </c>
      <c r="C7" s="142">
        <f>'UCR Past Sonar'!G14</f>
        <v>38693.25803</v>
      </c>
      <c r="D7" s="142">
        <f>'Delta Esc'!G14</f>
        <v>19166.13971</v>
      </c>
      <c r="E7" s="235" t="s">
        <v>55</v>
      </c>
      <c r="F7" s="142">
        <f t="shared" ref="F7:F58" si="1">SUM(B7:E7)</f>
        <v>179040.4985</v>
      </c>
      <c r="G7" s="142">
        <f t="shared" ref="G7:G19" si="2">F7</f>
        <v>179040.4985</v>
      </c>
      <c r="H7" s="3"/>
      <c r="I7" s="142">
        <f>'Comm Catch'!J14</f>
        <v>468568.3238</v>
      </c>
      <c r="J7" s="142">
        <f>'UCR Past Sonar'!J14</f>
        <v>149614.3783</v>
      </c>
      <c r="K7" s="142">
        <f>'Delta Esc'!J14</f>
        <v>74109.29508</v>
      </c>
      <c r="L7" s="235" t="s">
        <v>55</v>
      </c>
      <c r="M7" s="142">
        <f t="shared" ref="M7:M58" si="3">SUM(I7:L7)</f>
        <v>692291.9972</v>
      </c>
      <c r="N7" s="142">
        <f t="shared" ref="N7:N19" si="4">M7</f>
        <v>692291.9972</v>
      </c>
      <c r="P7" s="68">
        <v>1965.0</v>
      </c>
      <c r="Q7" s="142">
        <f t="shared" ref="Q7:Q58" si="5">G7</f>
        <v>179040.4985</v>
      </c>
      <c r="R7" s="68">
        <f t="shared" ref="R7:R57" si="6">P8</f>
        <v>1966</v>
      </c>
      <c r="S7" s="142">
        <f t="shared" ref="S7:S57" si="7">N8</f>
        <v>1182522.754</v>
      </c>
    </row>
    <row r="8">
      <c r="A8" s="68">
        <v>1966.0</v>
      </c>
      <c r="B8" s="142">
        <f>'Comm Catch'!G15</f>
        <v>73475.69893</v>
      </c>
      <c r="C8" s="142">
        <f>'UCR Past Sonar'!G15</f>
        <v>24615.94932</v>
      </c>
      <c r="D8" s="142">
        <f>'Delta Esc'!G15</f>
        <v>4310.015421</v>
      </c>
      <c r="E8" s="235" t="s">
        <v>55</v>
      </c>
      <c r="F8" s="142">
        <f t="shared" si="1"/>
        <v>102401.6637</v>
      </c>
      <c r="G8" s="142">
        <f t="shared" si="2"/>
        <v>102401.6637</v>
      </c>
      <c r="H8" s="3"/>
      <c r="I8" s="142">
        <f>'Comm Catch'!J15</f>
        <v>848489.0064</v>
      </c>
      <c r="J8" s="142">
        <f>'UCR Past Sonar'!J15</f>
        <v>284262.1804</v>
      </c>
      <c r="K8" s="142">
        <f>'Delta Esc'!J15</f>
        <v>49771.56741</v>
      </c>
      <c r="L8" s="235" t="s">
        <v>55</v>
      </c>
      <c r="M8" s="142">
        <f t="shared" si="3"/>
        <v>1182522.754</v>
      </c>
      <c r="N8" s="142">
        <f t="shared" si="4"/>
        <v>1182522.754</v>
      </c>
      <c r="P8" s="68">
        <v>1966.0</v>
      </c>
      <c r="Q8" s="142">
        <f t="shared" si="5"/>
        <v>102401.6637</v>
      </c>
      <c r="R8" s="68">
        <f t="shared" si="6"/>
        <v>1967</v>
      </c>
      <c r="S8" s="142">
        <f t="shared" si="7"/>
        <v>560800.7674</v>
      </c>
    </row>
    <row r="9">
      <c r="A9" s="68">
        <v>1967.0</v>
      </c>
      <c r="B9" s="142">
        <f>'Comm Catch'!G16</f>
        <v>61145.05433</v>
      </c>
      <c r="C9" s="142">
        <f>'UCR Past Sonar'!G16</f>
        <v>34098.34193</v>
      </c>
      <c r="D9" s="142">
        <f>'Delta Esc'!G16</f>
        <v>2349.073393</v>
      </c>
      <c r="E9" s="235" t="s">
        <v>55</v>
      </c>
      <c r="F9" s="142">
        <f t="shared" si="1"/>
        <v>97592.46965</v>
      </c>
      <c r="G9" s="142">
        <f t="shared" si="2"/>
        <v>97592.46965</v>
      </c>
      <c r="H9" s="3"/>
      <c r="I9" s="142">
        <f>'Comm Catch'!J16</f>
        <v>443040.9363</v>
      </c>
      <c r="J9" s="142">
        <f>'UCR Past Sonar'!J16</f>
        <v>100739.0649</v>
      </c>
      <c r="K9" s="142">
        <f>'Delta Esc'!J16</f>
        <v>17020.76622</v>
      </c>
      <c r="L9" s="235" t="s">
        <v>55</v>
      </c>
      <c r="M9" s="142">
        <f t="shared" si="3"/>
        <v>560800.7674</v>
      </c>
      <c r="N9" s="142">
        <f t="shared" si="4"/>
        <v>560800.7674</v>
      </c>
      <c r="P9" s="68">
        <v>1967.0</v>
      </c>
      <c r="Q9" s="142">
        <f t="shared" si="5"/>
        <v>97592.46965</v>
      </c>
      <c r="R9" s="68">
        <f t="shared" si="6"/>
        <v>1968</v>
      </c>
      <c r="S9" s="142">
        <f t="shared" si="7"/>
        <v>491920.1619</v>
      </c>
    </row>
    <row r="10">
      <c r="A10" s="68">
        <v>1968.0</v>
      </c>
      <c r="B10" s="142">
        <f>'Comm Catch'!G17</f>
        <v>198149.0402</v>
      </c>
      <c r="C10" s="142">
        <f>'UCR Past Sonar'!G17</f>
        <v>84773.46975</v>
      </c>
      <c r="D10" s="142">
        <f>'Delta Esc'!G17</f>
        <v>7795.94231</v>
      </c>
      <c r="E10" s="235" t="s">
        <v>55</v>
      </c>
      <c r="F10" s="142">
        <f t="shared" si="1"/>
        <v>290718.4523</v>
      </c>
      <c r="G10" s="142">
        <f t="shared" si="2"/>
        <v>290718.4523</v>
      </c>
      <c r="H10" s="3"/>
      <c r="I10" s="142">
        <f>'Comm Catch'!J17</f>
        <v>360501.3705</v>
      </c>
      <c r="J10" s="142">
        <f>'UCR Past Sonar'!J17</f>
        <v>117235.2865</v>
      </c>
      <c r="K10" s="142">
        <f>'Delta Esc'!J17</f>
        <v>14183.50492</v>
      </c>
      <c r="L10" s="235" t="s">
        <v>55</v>
      </c>
      <c r="M10" s="142">
        <f t="shared" si="3"/>
        <v>491920.1619</v>
      </c>
      <c r="N10" s="142">
        <f t="shared" si="4"/>
        <v>491920.1619</v>
      </c>
      <c r="P10" s="68">
        <v>1968.0</v>
      </c>
      <c r="Q10" s="142">
        <f t="shared" si="5"/>
        <v>290718.4523</v>
      </c>
      <c r="R10" s="68">
        <f t="shared" si="6"/>
        <v>1969</v>
      </c>
      <c r="S10" s="142">
        <f t="shared" si="7"/>
        <v>836133.882</v>
      </c>
    </row>
    <row r="11">
      <c r="A11" s="68">
        <v>1969.0</v>
      </c>
      <c r="B11" s="142">
        <f>'Comm Catch'!G18</f>
        <v>176768.9948</v>
      </c>
      <c r="C11" s="142">
        <f>'UCR Past Sonar'!G18</f>
        <v>193820.1134</v>
      </c>
      <c r="D11" s="142">
        <f>'Delta Esc'!G18</f>
        <v>15787.97715</v>
      </c>
      <c r="E11" s="235" t="s">
        <v>55</v>
      </c>
      <c r="F11" s="142">
        <f t="shared" si="1"/>
        <v>386377.0853</v>
      </c>
      <c r="G11" s="142">
        <f t="shared" si="2"/>
        <v>386377.0853</v>
      </c>
      <c r="H11" s="3"/>
      <c r="I11" s="142">
        <f>'Comm Catch'!J18</f>
        <v>515818.5752</v>
      </c>
      <c r="J11" s="142">
        <f>'UCR Past Sonar'!J18</f>
        <v>274245.3957</v>
      </c>
      <c r="K11" s="142">
        <f>'Delta Esc'!J18</f>
        <v>46069.91114</v>
      </c>
      <c r="L11" s="235" t="s">
        <v>55</v>
      </c>
      <c r="M11" s="142">
        <f t="shared" si="3"/>
        <v>836133.882</v>
      </c>
      <c r="N11" s="142">
        <f t="shared" si="4"/>
        <v>836133.882</v>
      </c>
      <c r="P11" s="68">
        <v>1969.0</v>
      </c>
      <c r="Q11" s="142">
        <f t="shared" si="5"/>
        <v>386377.0853</v>
      </c>
      <c r="R11" s="68">
        <f t="shared" si="6"/>
        <v>1970</v>
      </c>
      <c r="S11" s="142">
        <f t="shared" si="7"/>
        <v>1126848.439</v>
      </c>
    </row>
    <row r="12">
      <c r="A12" s="68">
        <v>1970.0</v>
      </c>
      <c r="B12" s="142">
        <f>'Comm Catch'!G19</f>
        <v>228156.9541</v>
      </c>
      <c r="C12" s="142">
        <f>'UCR Past Sonar'!G19</f>
        <v>58978.62575</v>
      </c>
      <c r="D12" s="142">
        <f>'Delta Esc'!G19</f>
        <v>15024.04087</v>
      </c>
      <c r="E12" s="235" t="s">
        <v>55</v>
      </c>
      <c r="F12" s="142">
        <f t="shared" si="1"/>
        <v>302159.6207</v>
      </c>
      <c r="G12" s="142">
        <f t="shared" si="2"/>
        <v>302159.6207</v>
      </c>
      <c r="H12" s="3"/>
      <c r="I12" s="142">
        <f>'Comm Catch'!J19</f>
        <v>865904.4158</v>
      </c>
      <c r="J12" s="142">
        <f>'UCR Past Sonar'!J19</f>
        <v>203924.5765</v>
      </c>
      <c r="K12" s="142">
        <f>'Delta Esc'!J19</f>
        <v>57019.44693</v>
      </c>
      <c r="L12" s="235" t="s">
        <v>55</v>
      </c>
      <c r="M12" s="142">
        <f t="shared" si="3"/>
        <v>1126848.439</v>
      </c>
      <c r="N12" s="142">
        <f t="shared" si="4"/>
        <v>1126848.439</v>
      </c>
      <c r="P12" s="68">
        <v>1970.0</v>
      </c>
      <c r="Q12" s="142">
        <f t="shared" si="5"/>
        <v>302159.6207</v>
      </c>
      <c r="R12" s="68">
        <f t="shared" si="6"/>
        <v>1971</v>
      </c>
      <c r="S12" s="142">
        <f t="shared" si="7"/>
        <v>886578.6145</v>
      </c>
    </row>
    <row r="13">
      <c r="A13" s="68">
        <v>1971.0</v>
      </c>
      <c r="B13" s="142">
        <f>'Comm Catch'!G20</f>
        <v>46749.20147</v>
      </c>
      <c r="C13" s="142">
        <f>'UCR Past Sonar'!G20</f>
        <v>39418.32858</v>
      </c>
      <c r="D13" s="142">
        <f>'Delta Esc'!G20</f>
        <v>11154.18108</v>
      </c>
      <c r="E13" s="235" t="s">
        <v>55</v>
      </c>
      <c r="F13" s="142">
        <f t="shared" si="1"/>
        <v>97321.71113</v>
      </c>
      <c r="G13" s="142">
        <f t="shared" si="2"/>
        <v>97321.71113</v>
      </c>
      <c r="H13" s="3"/>
      <c r="I13" s="142">
        <f>'Comm Catch'!J20</f>
        <v>446855.9553</v>
      </c>
      <c r="J13" s="142">
        <f>'UCR Past Sonar'!J20</f>
        <v>333104.5334</v>
      </c>
      <c r="K13" s="142">
        <f>'Delta Esc'!J20</f>
        <v>106618.1258</v>
      </c>
      <c r="L13" s="235" t="s">
        <v>55</v>
      </c>
      <c r="M13" s="142">
        <f t="shared" si="3"/>
        <v>886578.6145</v>
      </c>
      <c r="N13" s="142">
        <f t="shared" si="4"/>
        <v>886578.6145</v>
      </c>
      <c r="P13" s="68">
        <v>1971.0</v>
      </c>
      <c r="Q13" s="142">
        <f t="shared" si="5"/>
        <v>97321.71113</v>
      </c>
      <c r="R13" s="68">
        <f t="shared" si="6"/>
        <v>1972</v>
      </c>
      <c r="S13" s="142">
        <f t="shared" si="7"/>
        <v>707854.1943</v>
      </c>
    </row>
    <row r="14">
      <c r="A14" s="68">
        <v>1972.0</v>
      </c>
      <c r="B14" s="142">
        <f>'Comm Catch'!G21</f>
        <v>77573.05096</v>
      </c>
      <c r="C14" s="142">
        <f>'UCR Past Sonar'!G21</f>
        <v>51478.29005</v>
      </c>
      <c r="D14" s="142">
        <f>'Delta Esc'!G21</f>
        <v>16830.18385</v>
      </c>
      <c r="E14" s="235" t="s">
        <v>55</v>
      </c>
      <c r="F14" s="142">
        <f t="shared" si="1"/>
        <v>145881.5249</v>
      </c>
      <c r="G14" s="142">
        <f t="shared" si="2"/>
        <v>145881.5249</v>
      </c>
      <c r="H14" s="3"/>
      <c r="I14" s="142">
        <f>'Comm Catch'!J21</f>
        <v>433138.1072</v>
      </c>
      <c r="J14" s="142">
        <f>'UCR Past Sonar'!J21</f>
        <v>180742.808</v>
      </c>
      <c r="K14" s="142">
        <f>'Delta Esc'!J21</f>
        <v>93973.27918</v>
      </c>
      <c r="L14" s="235" t="s">
        <v>55</v>
      </c>
      <c r="M14" s="142">
        <f t="shared" si="3"/>
        <v>707854.1943</v>
      </c>
      <c r="N14" s="142">
        <f t="shared" si="4"/>
        <v>707854.1943</v>
      </c>
      <c r="P14" s="68">
        <v>1972.0</v>
      </c>
      <c r="Q14" s="142">
        <f t="shared" si="5"/>
        <v>145881.5249</v>
      </c>
      <c r="R14" s="68">
        <f t="shared" si="6"/>
        <v>1973</v>
      </c>
      <c r="S14" s="142">
        <f t="shared" si="7"/>
        <v>592986.4878</v>
      </c>
    </row>
    <row r="15">
      <c r="A15" s="68">
        <v>1973.0</v>
      </c>
      <c r="B15" s="142">
        <f>'Comm Catch'!G22</f>
        <v>29283.65586</v>
      </c>
      <c r="C15" s="142">
        <f>'UCR Past Sonar'!G22</f>
        <v>65028</v>
      </c>
      <c r="D15" s="142">
        <f>'Delta Esc'!G22</f>
        <v>7202.642601</v>
      </c>
      <c r="E15" s="235" t="s">
        <v>55</v>
      </c>
      <c r="F15" s="142">
        <f t="shared" si="1"/>
        <v>101514.2985</v>
      </c>
      <c r="G15" s="142">
        <f t="shared" si="2"/>
        <v>101514.2985</v>
      </c>
      <c r="H15" s="3"/>
      <c r="I15" s="142">
        <f>'Comm Catch'!J22</f>
        <v>276320.3966</v>
      </c>
      <c r="J15" s="142">
        <f>'UCR Past Sonar'!J22</f>
        <v>248702</v>
      </c>
      <c r="K15" s="142">
        <f>'Delta Esc'!J22</f>
        <v>67964.09127</v>
      </c>
      <c r="L15" s="235" t="s">
        <v>55</v>
      </c>
      <c r="M15" s="142">
        <f t="shared" si="3"/>
        <v>592986.4878</v>
      </c>
      <c r="N15" s="142">
        <f t="shared" si="4"/>
        <v>592986.4878</v>
      </c>
      <c r="P15" s="68">
        <v>1973.0</v>
      </c>
      <c r="Q15" s="142">
        <f t="shared" si="5"/>
        <v>101514.2985</v>
      </c>
      <c r="R15" s="68">
        <f t="shared" si="6"/>
        <v>1974</v>
      </c>
      <c r="S15" s="142">
        <f t="shared" si="7"/>
        <v>638486.3488</v>
      </c>
    </row>
    <row r="16">
      <c r="A16" s="68">
        <v>1974.0</v>
      </c>
      <c r="B16" s="142">
        <f>'Comm Catch'!G23</f>
        <v>60464.6883</v>
      </c>
      <c r="C16" s="142">
        <f>'UCR Past Sonar'!G23</f>
        <v>17899.94336</v>
      </c>
      <c r="D16" s="142">
        <f>'Delta Esc'!G23</f>
        <v>5569.830757</v>
      </c>
      <c r="E16" s="235" t="s">
        <v>55</v>
      </c>
      <c r="F16" s="142">
        <f t="shared" si="1"/>
        <v>83934.46242</v>
      </c>
      <c r="G16" s="142">
        <f t="shared" si="2"/>
        <v>83934.46242</v>
      </c>
      <c r="H16" s="3"/>
      <c r="I16" s="142">
        <f>'Comm Catch'!J23</f>
        <v>459952.6458</v>
      </c>
      <c r="J16" s="142">
        <f>'UCR Past Sonar'!J23</f>
        <v>136164.2066</v>
      </c>
      <c r="K16" s="142">
        <f>'Delta Esc'!J23</f>
        <v>42369.4964</v>
      </c>
      <c r="L16" s="235" t="s">
        <v>55</v>
      </c>
      <c r="M16" s="142">
        <f t="shared" si="3"/>
        <v>638486.3488</v>
      </c>
      <c r="N16" s="142">
        <f t="shared" si="4"/>
        <v>638486.3488</v>
      </c>
      <c r="P16" s="68">
        <v>1974.0</v>
      </c>
      <c r="Q16" s="142">
        <f t="shared" si="5"/>
        <v>83934.46242</v>
      </c>
      <c r="R16" s="68">
        <f t="shared" si="6"/>
        <v>1975</v>
      </c>
      <c r="S16" s="142">
        <f t="shared" si="7"/>
        <v>346614.0026</v>
      </c>
    </row>
    <row r="17">
      <c r="A17" s="68">
        <v>1975.0</v>
      </c>
      <c r="B17" s="142">
        <f>'Comm Catch'!G24</f>
        <v>30983.88487</v>
      </c>
      <c r="C17" s="142">
        <f>'UCR Past Sonar'!G24</f>
        <v>9806.342422</v>
      </c>
      <c r="D17" s="142">
        <f>'Delta Esc'!G24</f>
        <v>7558.689939</v>
      </c>
      <c r="E17" s="235" t="s">
        <v>55</v>
      </c>
      <c r="F17" s="142">
        <f t="shared" si="1"/>
        <v>48348.91723</v>
      </c>
      <c r="G17" s="142">
        <f t="shared" si="2"/>
        <v>48348.91723</v>
      </c>
      <c r="H17" s="3"/>
      <c r="I17" s="142">
        <f>'Comm Catch'!J24</f>
        <v>222123.8647</v>
      </c>
      <c r="J17" s="142">
        <f>'UCR Past Sonar'!J24</f>
        <v>70301.79356</v>
      </c>
      <c r="K17" s="142">
        <f>'Delta Esc'!J24</f>
        <v>54188.34432</v>
      </c>
      <c r="L17" s="235" t="s">
        <v>55</v>
      </c>
      <c r="M17" s="142">
        <f t="shared" si="3"/>
        <v>346614.0026</v>
      </c>
      <c r="N17" s="142">
        <f t="shared" si="4"/>
        <v>346614.0026</v>
      </c>
      <c r="P17" s="68">
        <v>1975.0</v>
      </c>
      <c r="Q17" s="142">
        <f t="shared" si="5"/>
        <v>48348.91723</v>
      </c>
      <c r="R17" s="68">
        <f t="shared" si="6"/>
        <v>1976</v>
      </c>
      <c r="S17" s="142">
        <f t="shared" si="7"/>
        <v>940919.7635</v>
      </c>
    </row>
    <row r="18">
      <c r="A18" s="68">
        <v>1976.0</v>
      </c>
      <c r="B18" s="142">
        <f>'Comm Catch'!G25</f>
        <v>106522.6754</v>
      </c>
      <c r="C18" s="142">
        <f>'UCR Past Sonar'!G25</f>
        <v>20095.38904</v>
      </c>
      <c r="D18" s="142">
        <f>'Delta Esc'!G25</f>
        <v>13419.90813</v>
      </c>
      <c r="E18" s="235" t="s">
        <v>55</v>
      </c>
      <c r="F18" s="142">
        <f t="shared" si="1"/>
        <v>140037.9725</v>
      </c>
      <c r="G18" s="142">
        <f t="shared" si="2"/>
        <v>140037.9725</v>
      </c>
      <c r="H18" s="3"/>
      <c r="I18" s="142">
        <f>'Comm Catch'!J25</f>
        <v>715729.3747</v>
      </c>
      <c r="J18" s="142">
        <f>'UCR Past Sonar'!J25</f>
        <v>135021.5828</v>
      </c>
      <c r="K18" s="142">
        <f>'Delta Esc'!J25</f>
        <v>90168.80605</v>
      </c>
      <c r="L18" s="235" t="s">
        <v>55</v>
      </c>
      <c r="M18" s="142">
        <f t="shared" si="3"/>
        <v>940919.7635</v>
      </c>
      <c r="N18" s="142">
        <f t="shared" si="4"/>
        <v>940919.7635</v>
      </c>
      <c r="P18" s="68">
        <v>1976.0</v>
      </c>
      <c r="Q18" s="142">
        <f t="shared" si="5"/>
        <v>140037.9725</v>
      </c>
      <c r="R18" s="68">
        <f t="shared" si="6"/>
        <v>1977</v>
      </c>
      <c r="S18" s="142">
        <f t="shared" si="7"/>
        <v>843106.7301</v>
      </c>
    </row>
    <row r="19">
      <c r="A19" s="68">
        <v>1977.0</v>
      </c>
      <c r="B19" s="142">
        <f>'Comm Catch'!G26</f>
        <v>18182.91074</v>
      </c>
      <c r="C19" s="142">
        <f>'UCR Past Sonar'!G26</f>
        <v>8710.849989</v>
      </c>
      <c r="D19" s="142">
        <f>'Delta Esc'!G26</f>
        <v>3326.692511</v>
      </c>
      <c r="E19" s="235" t="s">
        <v>55</v>
      </c>
      <c r="F19" s="142">
        <f t="shared" si="1"/>
        <v>30220.45324</v>
      </c>
      <c r="G19" s="142">
        <f t="shared" si="2"/>
        <v>30220.45324</v>
      </c>
      <c r="H19" s="3"/>
      <c r="I19" s="142">
        <f>'Comm Catch'!J26</f>
        <v>507276.7869</v>
      </c>
      <c r="J19" s="142">
        <f>'UCR Past Sonar'!J26</f>
        <v>243020.0564</v>
      </c>
      <c r="K19" s="142">
        <f>'Delta Esc'!J26</f>
        <v>92809.88684</v>
      </c>
      <c r="L19" s="235" t="s">
        <v>55</v>
      </c>
      <c r="M19" s="142">
        <f t="shared" si="3"/>
        <v>843106.7301</v>
      </c>
      <c r="N19" s="142">
        <f t="shared" si="4"/>
        <v>843106.7301</v>
      </c>
      <c r="P19" s="68">
        <v>1977.0</v>
      </c>
      <c r="Q19" s="142">
        <f t="shared" si="5"/>
        <v>30220.45324</v>
      </c>
      <c r="R19" s="68">
        <f t="shared" si="6"/>
        <v>1978</v>
      </c>
      <c r="S19" s="142">
        <f t="shared" si="7"/>
        <v>295774.5018</v>
      </c>
    </row>
    <row r="20">
      <c r="A20" s="68">
        <v>1978.0</v>
      </c>
      <c r="B20" s="142">
        <f>'Comm Catch'!G27</f>
        <v>75115.2637</v>
      </c>
      <c r="C20" s="142">
        <f>'UCR Past Sonar'!G27</f>
        <v>28900.45582</v>
      </c>
      <c r="D20" s="142">
        <f>'Delta Esc'!G27</f>
        <v>50180.44696</v>
      </c>
      <c r="E20" s="142">
        <f>'Hatchery Returns'!R10</f>
        <v>355.98</v>
      </c>
      <c r="F20" s="142">
        <f t="shared" si="1"/>
        <v>154552.1465</v>
      </c>
      <c r="G20" s="142">
        <f t="shared" ref="G20:G58" si="8">SUM(B20:D20)-E20</f>
        <v>153840.1865</v>
      </c>
      <c r="H20" s="3"/>
      <c r="I20" s="142">
        <f>'Comm Catch'!J27</f>
        <v>144930.5261</v>
      </c>
      <c r="J20" s="142">
        <f>'UCR Past Sonar'!J27</f>
        <v>55761.74615</v>
      </c>
      <c r="K20" s="142">
        <f>'Delta Esc'!J27</f>
        <v>96820.24956</v>
      </c>
      <c r="L20" s="142">
        <f>'Hatchery Returns'!S10</f>
        <v>1738.02</v>
      </c>
      <c r="M20" s="142">
        <f t="shared" si="3"/>
        <v>299250.5418</v>
      </c>
      <c r="N20" s="142">
        <f t="shared" ref="N20:N58" si="9">SUM(I20:K20)-L20</f>
        <v>295774.5018</v>
      </c>
      <c r="P20" s="68">
        <v>1978.0</v>
      </c>
      <c r="Q20" s="142">
        <f t="shared" si="5"/>
        <v>153840.1865</v>
      </c>
      <c r="R20" s="68">
        <f t="shared" si="6"/>
        <v>1979</v>
      </c>
      <c r="S20" s="142">
        <f t="shared" si="7"/>
        <v>440526.6471</v>
      </c>
    </row>
    <row r="21">
      <c r="A21" s="68">
        <v>1979.0</v>
      </c>
      <c r="B21" s="142">
        <f>'Comm Catch'!G28</f>
        <v>8890.14662</v>
      </c>
      <c r="C21" s="142">
        <f>'UCR Past Sonar'!G28</f>
        <v>32007.70047</v>
      </c>
      <c r="D21" s="142">
        <f>'Delta Esc'!G28</f>
        <v>28230.7459</v>
      </c>
      <c r="E21" s="142">
        <f>'Hatchery Returns'!R11</f>
        <v>802.06</v>
      </c>
      <c r="F21" s="142">
        <f t="shared" si="1"/>
        <v>69930.65299</v>
      </c>
      <c r="G21" s="142">
        <f t="shared" si="8"/>
        <v>68326.53299</v>
      </c>
      <c r="H21" s="3"/>
      <c r="I21" s="142">
        <f>'Comm Catch'!J28</f>
        <v>57156.66402</v>
      </c>
      <c r="J21" s="142">
        <f>'UCR Past Sonar'!J28</f>
        <v>205784.388</v>
      </c>
      <c r="K21" s="142">
        <f>'Delta Esc'!J28</f>
        <v>181501.5351</v>
      </c>
      <c r="L21" s="142">
        <f>'Hatchery Returns'!S11</f>
        <v>3915.94</v>
      </c>
      <c r="M21" s="142">
        <f t="shared" si="3"/>
        <v>448358.5271</v>
      </c>
      <c r="N21" s="142">
        <f t="shared" si="9"/>
        <v>440526.6471</v>
      </c>
      <c r="P21" s="68">
        <v>1979.0</v>
      </c>
      <c r="Q21" s="142">
        <f t="shared" si="5"/>
        <v>68326.53299</v>
      </c>
      <c r="R21" s="68">
        <f t="shared" si="6"/>
        <v>1980</v>
      </c>
      <c r="S21" s="142">
        <f t="shared" si="7"/>
        <v>408747.4305</v>
      </c>
    </row>
    <row r="22">
      <c r="A22" s="68">
        <v>1980.0</v>
      </c>
      <c r="B22" s="142">
        <f>'Comm Catch'!G29</f>
        <v>4946.889443</v>
      </c>
      <c r="C22" s="142">
        <f>'UCR Past Sonar'!G29</f>
        <v>86931.92978</v>
      </c>
      <c r="D22" s="142">
        <f>'Delta Esc'!G29</f>
        <v>82008.37583</v>
      </c>
      <c r="E22" s="142">
        <f>'Hatchery Returns'!R12</f>
        <v>882.13</v>
      </c>
      <c r="F22" s="142">
        <f t="shared" si="1"/>
        <v>174769.325</v>
      </c>
      <c r="G22" s="142">
        <f t="shared" si="8"/>
        <v>173005.065</v>
      </c>
      <c r="H22" s="3"/>
      <c r="I22" s="142">
        <f>'Comm Catch'!J29</f>
        <v>11750.91678</v>
      </c>
      <c r="J22" s="142">
        <f>'UCR Past Sonar'!J29</f>
        <v>206499.4345</v>
      </c>
      <c r="K22" s="142">
        <f>'Delta Esc'!J29</f>
        <v>194803.9492</v>
      </c>
      <c r="L22" s="142">
        <f>'Hatchery Returns'!S12</f>
        <v>4306.87</v>
      </c>
      <c r="M22" s="142">
        <f t="shared" si="3"/>
        <v>417361.1705</v>
      </c>
      <c r="N22" s="142">
        <f t="shared" si="9"/>
        <v>408747.4305</v>
      </c>
      <c r="P22" s="68">
        <v>1980.0</v>
      </c>
      <c r="Q22" s="142">
        <f t="shared" si="5"/>
        <v>173005.065</v>
      </c>
      <c r="R22" s="68">
        <f t="shared" si="6"/>
        <v>1981</v>
      </c>
      <c r="S22" s="142">
        <f t="shared" si="7"/>
        <v>892661.6368</v>
      </c>
    </row>
    <row r="23">
      <c r="A23" s="68">
        <v>1981.0</v>
      </c>
      <c r="B23" s="142">
        <f>'Comm Catch'!G30</f>
        <v>48736.15309</v>
      </c>
      <c r="C23" s="142">
        <f>'UCR Past Sonar'!G30</f>
        <v>58171.83919</v>
      </c>
      <c r="D23" s="142">
        <f>'Delta Esc'!G30</f>
        <v>28876.10466</v>
      </c>
      <c r="E23" s="142">
        <f>'Hatchery Returns'!R13</f>
        <v>1483.76</v>
      </c>
      <c r="F23" s="142">
        <f t="shared" si="1"/>
        <v>137267.8569</v>
      </c>
      <c r="G23" s="142">
        <f t="shared" si="8"/>
        <v>134300.3369</v>
      </c>
      <c r="H23" s="3"/>
      <c r="I23" s="142">
        <f>'Comm Catch'!J30</f>
        <v>322997.6968</v>
      </c>
      <c r="J23" s="142">
        <f>'UCR Past Sonar'!J30</f>
        <v>385532.4823</v>
      </c>
      <c r="K23" s="142">
        <f>'Delta Esc'!J30</f>
        <v>191375.6977</v>
      </c>
      <c r="L23" s="142">
        <f>'Hatchery Returns'!S13</f>
        <v>7244.24</v>
      </c>
      <c r="M23" s="142">
        <f t="shared" si="3"/>
        <v>907150.1168</v>
      </c>
      <c r="N23" s="142">
        <f t="shared" si="9"/>
        <v>892661.6368</v>
      </c>
      <c r="P23" s="68">
        <v>1981.0</v>
      </c>
      <c r="Q23" s="142">
        <f t="shared" si="5"/>
        <v>134300.3369</v>
      </c>
      <c r="R23" s="68">
        <f t="shared" si="6"/>
        <v>1982</v>
      </c>
      <c r="S23" s="142">
        <f t="shared" si="7"/>
        <v>1346125.983</v>
      </c>
    </row>
    <row r="24">
      <c r="A24" s="68">
        <v>1982.0</v>
      </c>
      <c r="B24" s="142">
        <f>'Comm Catch'!G31</f>
        <v>160928.1758</v>
      </c>
      <c r="C24" s="142">
        <f>'UCR Past Sonar'!G31</f>
        <v>109116.6746</v>
      </c>
      <c r="D24" s="142">
        <f>'Delta Esc'!G31</f>
        <v>90882.68302</v>
      </c>
      <c r="E24" s="142">
        <f>'Hatchery Returns'!R14</f>
        <v>1642.54</v>
      </c>
      <c r="F24" s="142">
        <f t="shared" si="1"/>
        <v>362570.0734</v>
      </c>
      <c r="G24" s="142">
        <f t="shared" si="8"/>
        <v>359284.9934</v>
      </c>
      <c r="H24" s="3"/>
      <c r="I24" s="142">
        <f>'Comm Catch'!J31</f>
        <v>907108.1502</v>
      </c>
      <c r="J24" s="142">
        <f>'UCR Past Sonar'!J31</f>
        <v>375145.9849</v>
      </c>
      <c r="K24" s="142">
        <f>'Delta Esc'!J31</f>
        <v>71891.30817</v>
      </c>
      <c r="L24" s="142">
        <f>'Hatchery Returns'!S14</f>
        <v>8019.46</v>
      </c>
      <c r="M24" s="142">
        <f t="shared" si="3"/>
        <v>1362164.903</v>
      </c>
      <c r="N24" s="142">
        <f t="shared" si="9"/>
        <v>1346125.983</v>
      </c>
      <c r="P24" s="68">
        <v>1982.0</v>
      </c>
      <c r="Q24" s="142">
        <f t="shared" si="5"/>
        <v>359284.9934</v>
      </c>
      <c r="R24" s="68">
        <f t="shared" si="6"/>
        <v>1983</v>
      </c>
      <c r="S24" s="142">
        <f t="shared" si="7"/>
        <v>815636.842</v>
      </c>
    </row>
    <row r="25">
      <c r="A25" s="68">
        <v>1983.0</v>
      </c>
      <c r="B25" s="142">
        <f>'Comm Catch'!G32</f>
        <v>100208.9503</v>
      </c>
      <c r="C25" s="142">
        <f>'UCR Past Sonar'!G32</f>
        <v>153315.1129</v>
      </c>
      <c r="D25" s="142">
        <f>'Delta Esc'!G32</f>
        <v>94716.90878</v>
      </c>
      <c r="E25" s="142">
        <f>'Hatchery Returns'!R15</f>
        <v>2425.73</v>
      </c>
      <c r="F25" s="142">
        <f t="shared" si="1"/>
        <v>350666.702</v>
      </c>
      <c r="G25" s="142">
        <f t="shared" si="8"/>
        <v>345815.242</v>
      </c>
      <c r="H25" s="3"/>
      <c r="I25" s="142">
        <f>'Comm Catch'!J32</f>
        <v>389038.9973</v>
      </c>
      <c r="J25" s="142">
        <f>'UCR Past Sonar'!J32</f>
        <v>328726.624</v>
      </c>
      <c r="K25" s="142">
        <f>'Delta Esc'!J32</f>
        <v>109714.4906</v>
      </c>
      <c r="L25" s="142">
        <f>'Hatchery Returns'!S15</f>
        <v>11843.27</v>
      </c>
      <c r="M25" s="142">
        <f t="shared" si="3"/>
        <v>839323.382</v>
      </c>
      <c r="N25" s="142">
        <f t="shared" si="9"/>
        <v>815636.842</v>
      </c>
      <c r="P25" s="68">
        <v>1983.0</v>
      </c>
      <c r="Q25" s="142">
        <f t="shared" si="5"/>
        <v>345815.242</v>
      </c>
      <c r="R25" s="68">
        <f t="shared" si="6"/>
        <v>1984</v>
      </c>
      <c r="S25" s="142">
        <f t="shared" si="7"/>
        <v>1421651.885</v>
      </c>
    </row>
    <row r="26">
      <c r="A26" s="68">
        <v>1984.0</v>
      </c>
      <c r="B26" s="142">
        <f>'Comm Catch'!G33</f>
        <v>54494.77031</v>
      </c>
      <c r="C26" s="142">
        <f>'UCR Past Sonar'!G33</f>
        <v>39553.58703</v>
      </c>
      <c r="D26" s="142">
        <f>'Delta Esc'!G33</f>
        <v>112663.4499</v>
      </c>
      <c r="E26" s="142">
        <f>'Hatchery Returns'!R16</f>
        <v>3471.06</v>
      </c>
      <c r="F26" s="142">
        <f t="shared" si="1"/>
        <v>210182.8673</v>
      </c>
      <c r="G26" s="142">
        <f t="shared" si="8"/>
        <v>203240.7473</v>
      </c>
      <c r="H26" s="3"/>
      <c r="I26" s="142">
        <f>'Comm Catch'!J33</f>
        <v>734437.0838</v>
      </c>
      <c r="J26" s="142">
        <f>'UCR Past Sonar'!J33</f>
        <v>503522.7388</v>
      </c>
      <c r="K26" s="142">
        <f>'Delta Esc'!J33</f>
        <v>200639.0028</v>
      </c>
      <c r="L26" s="142">
        <f>'Hatchery Returns'!S16</f>
        <v>16946.94</v>
      </c>
      <c r="M26" s="142">
        <f t="shared" si="3"/>
        <v>1455545.765</v>
      </c>
      <c r="N26" s="142">
        <f t="shared" si="9"/>
        <v>1421651.885</v>
      </c>
      <c r="P26" s="68">
        <v>1984.0</v>
      </c>
      <c r="Q26" s="142">
        <f t="shared" si="5"/>
        <v>203240.7473</v>
      </c>
      <c r="R26" s="68">
        <f t="shared" si="6"/>
        <v>1985</v>
      </c>
      <c r="S26" s="142">
        <f t="shared" si="7"/>
        <v>1040561.057</v>
      </c>
    </row>
    <row r="27">
      <c r="A27" s="68">
        <v>1985.0</v>
      </c>
      <c r="B27" s="142">
        <f>'Comm Catch'!G34</f>
        <v>54950.48893</v>
      </c>
      <c r="C27" s="142">
        <f>'UCR Past Sonar'!G34</f>
        <v>35380.34559</v>
      </c>
      <c r="D27" s="142">
        <f>'Delta Esc'!G34</f>
        <v>75672.58557</v>
      </c>
      <c r="E27" s="142">
        <f>'Hatchery Returns'!R17</f>
        <v>9308.52</v>
      </c>
      <c r="F27" s="142">
        <f t="shared" si="1"/>
        <v>175311.9401</v>
      </c>
      <c r="G27" s="142">
        <f t="shared" si="8"/>
        <v>156694.9001</v>
      </c>
      <c r="H27" s="3"/>
      <c r="I27" s="142">
        <f>'Comm Catch'!J34</f>
        <v>632070.622</v>
      </c>
      <c r="J27" s="142">
        <f>'UCR Past Sonar'!J34</f>
        <v>329451.6817</v>
      </c>
      <c r="K27" s="142">
        <f>'Delta Esc'!J34</f>
        <v>124486.2328</v>
      </c>
      <c r="L27" s="142">
        <f>'Hatchery Returns'!S17</f>
        <v>45447.48</v>
      </c>
      <c r="M27" s="142">
        <f t="shared" si="3"/>
        <v>1131456.017</v>
      </c>
      <c r="N27" s="142">
        <f t="shared" si="9"/>
        <v>1040561.057</v>
      </c>
      <c r="P27" s="68">
        <v>1985.0</v>
      </c>
      <c r="Q27" s="142">
        <f t="shared" si="5"/>
        <v>156694.9001</v>
      </c>
      <c r="R27" s="68">
        <f t="shared" si="6"/>
        <v>1986</v>
      </c>
      <c r="S27" s="142">
        <f t="shared" si="7"/>
        <v>726983.809</v>
      </c>
    </row>
    <row r="28">
      <c r="A28" s="68">
        <v>1986.0</v>
      </c>
      <c r="B28" s="142">
        <f>'Comm Catch'!G35</f>
        <v>143236.1046</v>
      </c>
      <c r="C28" s="142">
        <f>'UCR Past Sonar'!G35</f>
        <v>92497.41457</v>
      </c>
      <c r="D28" s="142">
        <f>'Delta Esc'!G35</f>
        <v>64762.32862</v>
      </c>
      <c r="E28" s="142">
        <f>'Hatchery Returns'!R18</f>
        <v>9187.82</v>
      </c>
      <c r="F28" s="142">
        <f t="shared" si="1"/>
        <v>309683.6678</v>
      </c>
      <c r="G28" s="142">
        <f t="shared" si="8"/>
        <v>291308.0278</v>
      </c>
      <c r="H28" s="3"/>
      <c r="I28" s="142">
        <f>'Comm Catch'!J35</f>
        <v>431638.6683</v>
      </c>
      <c r="J28" s="142">
        <f>'UCR Past Sonar'!J35</f>
        <v>283241.2665</v>
      </c>
      <c r="K28" s="142">
        <f>'Delta Esc'!J35</f>
        <v>56962.05424</v>
      </c>
      <c r="L28" s="142">
        <f>'Hatchery Returns'!S18</f>
        <v>44858.18</v>
      </c>
      <c r="M28" s="142">
        <f t="shared" si="3"/>
        <v>816700.169</v>
      </c>
      <c r="N28" s="142">
        <f t="shared" si="9"/>
        <v>726983.809</v>
      </c>
      <c r="P28" s="68">
        <v>1986.0</v>
      </c>
      <c r="Q28" s="142">
        <f t="shared" si="5"/>
        <v>291308.0278</v>
      </c>
      <c r="R28" s="68">
        <f t="shared" si="6"/>
        <v>1987</v>
      </c>
      <c r="S28" s="142">
        <f t="shared" si="7"/>
        <v>1357072.239</v>
      </c>
    </row>
    <row r="29">
      <c r="A29" s="68">
        <v>1987.0</v>
      </c>
      <c r="B29" s="142">
        <f>'Comm Catch'!G36</f>
        <v>60240.47198</v>
      </c>
      <c r="C29" s="142">
        <f>'UCR Past Sonar'!G36</f>
        <v>36148.31655</v>
      </c>
      <c r="D29" s="142">
        <f>'Delta Esc'!G36</f>
        <v>30498.33492</v>
      </c>
      <c r="E29" s="142">
        <f>'Hatchery Returns'!R19</f>
        <v>13365.06</v>
      </c>
      <c r="F29" s="142">
        <f t="shared" si="1"/>
        <v>140252.1834</v>
      </c>
      <c r="G29" s="142">
        <f t="shared" si="8"/>
        <v>113522.0634</v>
      </c>
      <c r="H29" s="3"/>
      <c r="I29" s="142">
        <f>'Comm Catch'!J36</f>
        <v>971152.1539</v>
      </c>
      <c r="J29" s="142">
        <f>'UCR Past Sonar'!J36</f>
        <v>392221.3407</v>
      </c>
      <c r="K29" s="142">
        <f>'Delta Esc'!J36</f>
        <v>58951.68494</v>
      </c>
      <c r="L29" s="142">
        <f>'Hatchery Returns'!S19</f>
        <v>65252.94</v>
      </c>
      <c r="M29" s="142">
        <f t="shared" si="3"/>
        <v>1487578.119</v>
      </c>
      <c r="N29" s="142">
        <f t="shared" si="9"/>
        <v>1357072.239</v>
      </c>
      <c r="P29" s="68">
        <v>1987.0</v>
      </c>
      <c r="Q29" s="142">
        <f t="shared" si="5"/>
        <v>113522.0634</v>
      </c>
      <c r="R29" s="68">
        <f t="shared" si="6"/>
        <v>1988</v>
      </c>
      <c r="S29" s="142">
        <f t="shared" si="7"/>
        <v>531830.4024</v>
      </c>
    </row>
    <row r="30">
      <c r="A30" s="68">
        <v>1988.0</v>
      </c>
      <c r="B30" s="142">
        <f>'Comm Catch'!G37</f>
        <v>117218.696</v>
      </c>
      <c r="C30" s="142">
        <f>'UCR Past Sonar'!G37</f>
        <v>186176.9169</v>
      </c>
      <c r="D30" s="142">
        <f>'Delta Esc'!G37</f>
        <v>40626.03</v>
      </c>
      <c r="E30" s="142">
        <f>'Hatchery Returns'!R20</f>
        <v>22954.76</v>
      </c>
      <c r="F30" s="142">
        <f t="shared" si="1"/>
        <v>366976.4029</v>
      </c>
      <c r="G30" s="142">
        <f t="shared" si="8"/>
        <v>321066.8829</v>
      </c>
      <c r="H30" s="3"/>
      <c r="I30" s="142">
        <f>'Comm Catch'!J37</f>
        <v>330868.536</v>
      </c>
      <c r="J30" s="142">
        <f>'UCR Past Sonar'!J37</f>
        <v>258771.0994</v>
      </c>
      <c r="K30" s="142">
        <f>'Delta Esc'!J37</f>
        <v>54264.007</v>
      </c>
      <c r="L30" s="142">
        <f>'Hatchery Returns'!S20</f>
        <v>112073.24</v>
      </c>
      <c r="M30" s="142">
        <f t="shared" si="3"/>
        <v>755976.8824</v>
      </c>
      <c r="N30" s="142">
        <f t="shared" si="9"/>
        <v>531830.4024</v>
      </c>
      <c r="P30" s="68">
        <v>1988.0</v>
      </c>
      <c r="Q30" s="142">
        <f t="shared" si="5"/>
        <v>321066.8829</v>
      </c>
      <c r="R30" s="68">
        <f t="shared" si="6"/>
        <v>1989</v>
      </c>
      <c r="S30" s="142">
        <f t="shared" si="7"/>
        <v>1006314.027</v>
      </c>
    </row>
    <row r="31">
      <c r="A31" s="68">
        <v>1989.0</v>
      </c>
      <c r="B31" s="142">
        <f>'Comm Catch'!G38</f>
        <v>56568.82</v>
      </c>
      <c r="C31" s="142">
        <f>'UCR Past Sonar'!G38</f>
        <v>190150.7073</v>
      </c>
      <c r="D31" s="142">
        <f>'Delta Esc'!G38</f>
        <v>35879.8</v>
      </c>
      <c r="E31" s="142">
        <f>'Hatchery Returns'!R21</f>
        <v>40196.84</v>
      </c>
      <c r="F31" s="142">
        <f t="shared" si="1"/>
        <v>322796.1673</v>
      </c>
      <c r="G31" s="142">
        <f t="shared" si="8"/>
        <v>242402.4873</v>
      </c>
      <c r="H31" s="3"/>
      <c r="I31" s="142">
        <f>'Comm Catch'!J38</f>
        <v>778592.668</v>
      </c>
      <c r="J31" s="142">
        <f>'UCR Past Sonar'!J38</f>
        <v>385821.919</v>
      </c>
      <c r="K31" s="142">
        <f>'Delta Esc'!J38</f>
        <v>38154.6</v>
      </c>
      <c r="L31" s="142">
        <f>'Hatchery Returns'!S21</f>
        <v>196255.16</v>
      </c>
      <c r="M31" s="142">
        <f t="shared" si="3"/>
        <v>1398824.347</v>
      </c>
      <c r="N31" s="142">
        <f t="shared" si="9"/>
        <v>1006314.027</v>
      </c>
      <c r="P31" s="68">
        <v>1989.0</v>
      </c>
      <c r="Q31" s="142">
        <f t="shared" si="5"/>
        <v>242402.4873</v>
      </c>
      <c r="R31" s="68">
        <f t="shared" si="6"/>
        <v>1990</v>
      </c>
      <c r="S31" s="142">
        <f t="shared" si="7"/>
        <v>648277.4244</v>
      </c>
    </row>
    <row r="32">
      <c r="A32" s="68">
        <v>1990.0</v>
      </c>
      <c r="B32" s="142">
        <f>'Comm Catch'!G39</f>
        <v>105750.375</v>
      </c>
      <c r="C32" s="142">
        <f>'UCR Past Sonar'!G39</f>
        <v>139553.3447</v>
      </c>
      <c r="D32" s="142">
        <f>'Delta Esc'!G39</f>
        <v>60142.9</v>
      </c>
      <c r="E32" s="142">
        <f>'Hatchery Returns'!R22</f>
        <v>15507.4</v>
      </c>
      <c r="F32" s="142">
        <f t="shared" si="1"/>
        <v>320954.0197</v>
      </c>
      <c r="G32" s="142">
        <f t="shared" si="8"/>
        <v>289939.2197</v>
      </c>
      <c r="H32" s="3"/>
      <c r="I32" s="142">
        <f>'Comm Catch'!J39</f>
        <v>452611.605</v>
      </c>
      <c r="J32" s="142">
        <f>'UCR Past Sonar'!J39</f>
        <v>221503.8194</v>
      </c>
      <c r="K32" s="142">
        <f>'Delta Esc'!J39</f>
        <v>49874.6</v>
      </c>
      <c r="L32" s="142">
        <f>'Hatchery Returns'!S22</f>
        <v>75712.6</v>
      </c>
      <c r="M32" s="142">
        <f t="shared" si="3"/>
        <v>799702.6244</v>
      </c>
      <c r="N32" s="142">
        <f t="shared" si="9"/>
        <v>648277.4244</v>
      </c>
      <c r="P32" s="68">
        <v>1990.0</v>
      </c>
      <c r="Q32" s="142">
        <f t="shared" si="5"/>
        <v>289939.2197</v>
      </c>
      <c r="R32" s="68">
        <f t="shared" si="6"/>
        <v>1991</v>
      </c>
      <c r="S32" s="142">
        <f t="shared" si="7"/>
        <v>1281684.617</v>
      </c>
    </row>
    <row r="33">
      <c r="A33" s="68">
        <v>1991.0</v>
      </c>
      <c r="B33" s="142">
        <f>'Comm Catch'!G40</f>
        <v>124462.934</v>
      </c>
      <c r="C33" s="142">
        <f>'UCR Past Sonar'!G40</f>
        <v>72122.73716</v>
      </c>
      <c r="D33" s="142">
        <f>'Delta Esc'!G40</f>
        <v>67212.362</v>
      </c>
      <c r="E33" s="142">
        <f>'Hatchery Returns'!R23</f>
        <v>25859.94498</v>
      </c>
      <c r="F33" s="142">
        <f t="shared" si="1"/>
        <v>289657.9781</v>
      </c>
      <c r="G33" s="142">
        <f t="shared" si="8"/>
        <v>237938.0882</v>
      </c>
      <c r="H33" s="3"/>
      <c r="I33" s="142">
        <f>'Comm Catch'!J40</f>
        <v>873657.294</v>
      </c>
      <c r="J33" s="142">
        <f>'UCR Past Sonar'!J40</f>
        <v>448151.9699</v>
      </c>
      <c r="K33" s="142">
        <f>'Delta Esc'!J40</f>
        <v>86132.732</v>
      </c>
      <c r="L33" s="142">
        <f>'Hatchery Returns'!S23</f>
        <v>126257.3784</v>
      </c>
      <c r="M33" s="142">
        <f t="shared" si="3"/>
        <v>1534199.374</v>
      </c>
      <c r="N33" s="142">
        <f t="shared" si="9"/>
        <v>1281684.617</v>
      </c>
      <c r="P33" s="68">
        <v>1991.0</v>
      </c>
      <c r="Q33" s="142">
        <f t="shared" si="5"/>
        <v>237938.0882</v>
      </c>
      <c r="R33" s="68">
        <f t="shared" si="6"/>
        <v>1992</v>
      </c>
      <c r="S33" s="142">
        <f t="shared" si="7"/>
        <v>1071587.574</v>
      </c>
    </row>
    <row r="34">
      <c r="A34" s="68">
        <v>1992.0</v>
      </c>
      <c r="B34" s="142">
        <f>'Comm Catch'!G41</f>
        <v>126823.1363</v>
      </c>
      <c r="C34" s="142">
        <f>'UCR Past Sonar'!G41</f>
        <v>68294.20854</v>
      </c>
      <c r="D34" s="142">
        <f>'Delta Esc'!G41</f>
        <v>64412.94505</v>
      </c>
      <c r="E34" s="142">
        <f>'Hatchery Returns'!R24</f>
        <v>22265.02602</v>
      </c>
      <c r="F34" s="142">
        <f t="shared" si="1"/>
        <v>281795.3159</v>
      </c>
      <c r="G34" s="142">
        <f t="shared" si="8"/>
        <v>237265.2639</v>
      </c>
      <c r="H34" s="3"/>
      <c r="I34" s="142">
        <f>'Comm Catch'!J41</f>
        <v>677438.3224</v>
      </c>
      <c r="J34" s="142">
        <f>'UCR Past Sonar'!J41</f>
        <v>435723.32</v>
      </c>
      <c r="K34" s="142">
        <f>'Delta Esc'!J41</f>
        <v>67131.64668</v>
      </c>
      <c r="L34" s="142">
        <f>'Hatchery Returns'!S24</f>
        <v>108705.7153</v>
      </c>
      <c r="M34" s="142">
        <f t="shared" si="3"/>
        <v>1288999.004</v>
      </c>
      <c r="N34" s="142">
        <f t="shared" si="9"/>
        <v>1071587.574</v>
      </c>
      <c r="P34" s="68">
        <v>1992.0</v>
      </c>
      <c r="Q34" s="142">
        <f t="shared" si="5"/>
        <v>237265.2639</v>
      </c>
      <c r="R34" s="68">
        <f t="shared" si="6"/>
        <v>1993</v>
      </c>
      <c r="S34" s="142">
        <f t="shared" si="7"/>
        <v>1326005.719</v>
      </c>
    </row>
    <row r="35">
      <c r="A35" s="68">
        <v>1993.0</v>
      </c>
      <c r="B35" s="142">
        <f>'Comm Catch'!G42</f>
        <v>190447.5123</v>
      </c>
      <c r="C35" s="142">
        <f>'UCR Past Sonar'!G42</f>
        <v>71710.10283</v>
      </c>
      <c r="D35" s="142">
        <f>'Delta Esc'!G42</f>
        <v>31785.99924</v>
      </c>
      <c r="E35" s="142">
        <f>'Hatchery Returns'!R25</f>
        <v>44523.85</v>
      </c>
      <c r="F35" s="142">
        <f t="shared" si="1"/>
        <v>338467.4643</v>
      </c>
      <c r="G35" s="142">
        <f t="shared" si="8"/>
        <v>249419.7643</v>
      </c>
      <c r="H35" s="3"/>
      <c r="I35" s="142">
        <f>'Comm Catch'!J42</f>
        <v>897525.2884</v>
      </c>
      <c r="J35" s="142">
        <f>'UCR Past Sonar'!J42</f>
        <v>583137.1</v>
      </c>
      <c r="K35" s="142">
        <f>'Delta Esc'!J42</f>
        <v>62724.48057</v>
      </c>
      <c r="L35" s="142">
        <f>'Hatchery Returns'!S25</f>
        <v>217381.15</v>
      </c>
      <c r="M35" s="142">
        <f t="shared" si="3"/>
        <v>1760768.019</v>
      </c>
      <c r="N35" s="142">
        <f t="shared" si="9"/>
        <v>1326005.719</v>
      </c>
      <c r="P35" s="68">
        <v>1993.0</v>
      </c>
      <c r="Q35" s="142">
        <f t="shared" si="5"/>
        <v>249419.7643</v>
      </c>
      <c r="R35" s="68">
        <f t="shared" si="6"/>
        <v>1994</v>
      </c>
      <c r="S35" s="142">
        <f t="shared" si="7"/>
        <v>1326998.345</v>
      </c>
    </row>
    <row r="36">
      <c r="A36" s="68">
        <v>1994.0</v>
      </c>
      <c r="B36" s="142">
        <f>'Comm Catch'!G43</f>
        <v>111694.4998</v>
      </c>
      <c r="C36" s="142">
        <f>'UCR Past Sonar'!G43</f>
        <v>63757.72269</v>
      </c>
      <c r="D36" s="142">
        <f>'Delta Esc'!G43</f>
        <v>64599.01734</v>
      </c>
      <c r="E36" s="142">
        <f>'Hatchery Returns'!R26</f>
        <v>29983.24</v>
      </c>
      <c r="F36" s="142">
        <f t="shared" si="1"/>
        <v>270034.4798</v>
      </c>
      <c r="G36" s="142">
        <f t="shared" si="8"/>
        <v>210067.9998</v>
      </c>
      <c r="H36" s="3"/>
      <c r="I36" s="142">
        <f>'Comm Catch'!J43</f>
        <v>900036.8279</v>
      </c>
      <c r="J36" s="142">
        <f>'UCR Past Sonar'!J43</f>
        <v>520429.2541</v>
      </c>
      <c r="K36" s="142">
        <f>'Delta Esc'!J43</f>
        <v>52921.02273</v>
      </c>
      <c r="L36" s="142">
        <f>'Hatchery Returns'!S26</f>
        <v>146388.76</v>
      </c>
      <c r="M36" s="142">
        <f t="shared" si="3"/>
        <v>1619775.865</v>
      </c>
      <c r="N36" s="142">
        <f t="shared" si="9"/>
        <v>1326998.345</v>
      </c>
      <c r="P36" s="68">
        <v>1994.0</v>
      </c>
      <c r="Q36" s="142">
        <f t="shared" si="5"/>
        <v>210067.9998</v>
      </c>
      <c r="R36" s="68">
        <f t="shared" si="6"/>
        <v>1995</v>
      </c>
      <c r="S36" s="142">
        <f t="shared" si="7"/>
        <v>1055833.751</v>
      </c>
    </row>
    <row r="37">
      <c r="A37" s="68">
        <v>1995.0</v>
      </c>
      <c r="B37" s="142">
        <f>'Comm Catch'!G44</f>
        <v>296530.4086</v>
      </c>
      <c r="C37" s="142">
        <f>'UCR Past Sonar'!G44</f>
        <v>99278.44474</v>
      </c>
      <c r="D37" s="142">
        <f>'Delta Esc'!G44</f>
        <v>86214.12385</v>
      </c>
      <c r="E37" s="142">
        <f>'Hatchery Returns'!R27</f>
        <v>39316.58</v>
      </c>
      <c r="F37" s="142">
        <f t="shared" si="1"/>
        <v>521339.5572</v>
      </c>
      <c r="G37" s="142">
        <f t="shared" si="8"/>
        <v>442706.3972</v>
      </c>
      <c r="H37" s="3"/>
      <c r="I37" s="142">
        <f>'Comm Catch'!J44</f>
        <v>772292.7776</v>
      </c>
      <c r="J37" s="142">
        <f>'UCR Past Sonar'!J44</f>
        <v>429449.5877</v>
      </c>
      <c r="K37" s="142">
        <f>'Delta Esc'!J44</f>
        <v>46048.8061</v>
      </c>
      <c r="L37" s="142">
        <f>'Hatchery Returns'!S27</f>
        <v>191957.42</v>
      </c>
      <c r="M37" s="142">
        <f t="shared" si="3"/>
        <v>1439748.591</v>
      </c>
      <c r="N37" s="142">
        <f t="shared" si="9"/>
        <v>1055833.751</v>
      </c>
      <c r="P37" s="68">
        <v>1995.0</v>
      </c>
      <c r="Q37" s="142">
        <f t="shared" si="5"/>
        <v>442706.3972</v>
      </c>
      <c r="R37" s="68">
        <f t="shared" si="6"/>
        <v>1996</v>
      </c>
      <c r="S37" s="142">
        <f t="shared" si="7"/>
        <v>1970636.737</v>
      </c>
    </row>
    <row r="38">
      <c r="A38" s="68">
        <v>1996.0</v>
      </c>
      <c r="B38" s="142">
        <f>'Comm Catch'!G45</f>
        <v>346817.6151</v>
      </c>
      <c r="C38" s="142">
        <f>'UCR Past Sonar'!G45</f>
        <v>184888.7333</v>
      </c>
      <c r="D38" s="142">
        <f>'Delta Esc'!G45</f>
        <v>52775.74266</v>
      </c>
      <c r="E38" s="142">
        <f>'Hatchery Returns'!R28</f>
        <v>83753.22</v>
      </c>
      <c r="F38" s="142">
        <f t="shared" si="1"/>
        <v>668235.311</v>
      </c>
      <c r="G38" s="142">
        <f t="shared" si="8"/>
        <v>500728.871</v>
      </c>
      <c r="H38" s="3"/>
      <c r="I38" s="142">
        <f>'Comm Catch'!J45</f>
        <v>1738686.065</v>
      </c>
      <c r="J38" s="142">
        <f>'UCR Past Sonar'!J45</f>
        <v>587355.7644</v>
      </c>
      <c r="K38" s="142">
        <f>'Delta Esc'!J45</f>
        <v>53507.688</v>
      </c>
      <c r="L38" s="142">
        <f>'Hatchery Returns'!S28</f>
        <v>408912.78</v>
      </c>
      <c r="M38" s="142">
        <f t="shared" si="3"/>
        <v>2788462.297</v>
      </c>
      <c r="N38" s="142">
        <f t="shared" si="9"/>
        <v>1970636.737</v>
      </c>
      <c r="P38" s="68">
        <v>1996.0</v>
      </c>
      <c r="Q38" s="142">
        <f t="shared" si="5"/>
        <v>500728.871</v>
      </c>
      <c r="R38" s="68">
        <f t="shared" si="6"/>
        <v>1997</v>
      </c>
      <c r="S38" s="142">
        <f t="shared" si="7"/>
        <v>2343242.636</v>
      </c>
    </row>
    <row r="39">
      <c r="A39" s="68">
        <v>1997.0</v>
      </c>
      <c r="B39" s="142">
        <f>'Comm Catch'!G46</f>
        <v>242498.846</v>
      </c>
      <c r="C39" s="142">
        <f>'UCR Past Sonar'!G46</f>
        <v>115599.3335</v>
      </c>
      <c r="D39" s="142">
        <f>'Delta Esc'!G46</f>
        <v>42738.13709</v>
      </c>
      <c r="E39" s="142">
        <f>'Hatchery Returns'!R29</f>
        <v>103959.9597</v>
      </c>
      <c r="F39" s="142">
        <f t="shared" si="1"/>
        <v>504796.2763</v>
      </c>
      <c r="G39" s="142">
        <f t="shared" si="8"/>
        <v>296876.3569</v>
      </c>
      <c r="H39" s="3"/>
      <c r="I39" s="142">
        <f>'Comm Catch'!J46</f>
        <v>1854228.981</v>
      </c>
      <c r="J39" s="142">
        <f>'UCR Past Sonar'!J46</f>
        <v>733824.8791</v>
      </c>
      <c r="K39" s="142">
        <f>'Delta Esc'!J46</f>
        <v>61799.81589</v>
      </c>
      <c r="L39" s="142">
        <f>'Hatchery Returns'!S29</f>
        <v>306611.0403</v>
      </c>
      <c r="M39" s="142">
        <f t="shared" si="3"/>
        <v>2956464.716</v>
      </c>
      <c r="N39" s="142">
        <f t="shared" si="9"/>
        <v>2343242.636</v>
      </c>
      <c r="P39" s="68">
        <v>1997.0</v>
      </c>
      <c r="Q39" s="142">
        <f t="shared" si="5"/>
        <v>296876.3569</v>
      </c>
      <c r="R39" s="68">
        <f t="shared" si="6"/>
        <v>1998</v>
      </c>
      <c r="S39" s="142">
        <f t="shared" si="7"/>
        <v>1046748.203</v>
      </c>
    </row>
    <row r="40">
      <c r="A40" s="68">
        <v>1998.0</v>
      </c>
      <c r="B40" s="142">
        <f>'Comm Catch'!G47</f>
        <v>170784.8129</v>
      </c>
      <c r="C40" s="142">
        <f>'UCR Past Sonar'!G47</f>
        <v>239249.7066</v>
      </c>
      <c r="D40" s="142">
        <f>'Delta Esc'!G47</f>
        <v>60344.53857</v>
      </c>
      <c r="E40" s="142">
        <f>'Hatchery Returns'!R30</f>
        <v>151087.7964</v>
      </c>
      <c r="F40" s="142">
        <f t="shared" si="1"/>
        <v>621466.8545</v>
      </c>
      <c r="G40" s="142">
        <f t="shared" si="8"/>
        <v>319291.2617</v>
      </c>
      <c r="H40" s="3"/>
      <c r="I40" s="142">
        <f>'Comm Catch'!J47</f>
        <v>998271.559</v>
      </c>
      <c r="J40" s="142">
        <f>'UCR Past Sonar'!J47</f>
        <v>513146.437</v>
      </c>
      <c r="K40" s="142">
        <f>'Delta Esc'!J47</f>
        <v>86823.41021</v>
      </c>
      <c r="L40" s="142">
        <f>'Hatchery Returns'!S30</f>
        <v>551493.2036</v>
      </c>
      <c r="M40" s="142">
        <f t="shared" si="3"/>
        <v>2149734.61</v>
      </c>
      <c r="N40" s="142">
        <f t="shared" si="9"/>
        <v>1046748.203</v>
      </c>
      <c r="P40" s="68">
        <v>1998.0</v>
      </c>
      <c r="Q40" s="142">
        <f t="shared" si="5"/>
        <v>319291.2617</v>
      </c>
      <c r="R40" s="68">
        <f t="shared" si="6"/>
        <v>1999</v>
      </c>
      <c r="S40" s="142">
        <f t="shared" si="7"/>
        <v>821282.062</v>
      </c>
    </row>
    <row r="41">
      <c r="A41" s="68">
        <v>1999.0</v>
      </c>
      <c r="B41" s="142">
        <f>'Comm Catch'!G48</f>
        <v>463511.3741</v>
      </c>
      <c r="C41" s="142">
        <f>'UCR Past Sonar'!G48</f>
        <v>168751.7018</v>
      </c>
      <c r="D41" s="142">
        <f>'Delta Esc'!G48</f>
        <v>99452.49213</v>
      </c>
      <c r="E41" s="142">
        <f>'Hatchery Returns'!R31</f>
        <v>235135.7709</v>
      </c>
      <c r="F41" s="142">
        <f t="shared" si="1"/>
        <v>966851.3391</v>
      </c>
      <c r="G41" s="142">
        <f t="shared" si="8"/>
        <v>496579.7972</v>
      </c>
      <c r="H41" s="3"/>
      <c r="I41" s="142">
        <f>'Comm Catch'!J48</f>
        <v>1052637.393</v>
      </c>
      <c r="J41" s="142">
        <f>'UCR Past Sonar'!J48</f>
        <v>599457.1489</v>
      </c>
      <c r="K41" s="142">
        <f>'Delta Esc'!J48</f>
        <v>66107.24952</v>
      </c>
      <c r="L41" s="142">
        <f>'Hatchery Returns'!S31</f>
        <v>896919.7291</v>
      </c>
      <c r="M41" s="142">
        <f t="shared" si="3"/>
        <v>2615121.52</v>
      </c>
      <c r="N41" s="142">
        <f t="shared" si="9"/>
        <v>821282.062</v>
      </c>
      <c r="P41" s="68">
        <v>1999.0</v>
      </c>
      <c r="Q41" s="142">
        <f t="shared" si="5"/>
        <v>496579.7972</v>
      </c>
      <c r="R41" s="68">
        <f t="shared" si="6"/>
        <v>2000</v>
      </c>
      <c r="S41" s="142">
        <f t="shared" si="7"/>
        <v>921097.7183</v>
      </c>
    </row>
    <row r="42">
      <c r="A42" s="68">
        <v>2000.0</v>
      </c>
      <c r="B42" s="142">
        <f>'Comm Catch'!G49</f>
        <v>54601.56046</v>
      </c>
      <c r="C42" s="142">
        <f>'UCR Past Sonar'!G49</f>
        <v>32513.60757</v>
      </c>
      <c r="D42" s="142">
        <f>'Delta Esc'!G49</f>
        <v>63673.89142</v>
      </c>
      <c r="E42" s="142">
        <f>'Hatchery Returns'!R32</f>
        <v>79493.63695</v>
      </c>
      <c r="F42" s="142">
        <f t="shared" si="1"/>
        <v>230282.6964</v>
      </c>
      <c r="G42" s="142">
        <f t="shared" si="8"/>
        <v>71295.4225</v>
      </c>
      <c r="H42" s="3"/>
      <c r="I42" s="142">
        <f>'Comm Catch'!J49</f>
        <v>713891.8535</v>
      </c>
      <c r="J42" s="142">
        <f>'UCR Past Sonar'!J49</f>
        <v>522317.7895</v>
      </c>
      <c r="K42" s="142">
        <f>'Delta Esc'!J49</f>
        <v>88121.93829</v>
      </c>
      <c r="L42" s="142">
        <f>'Hatchery Returns'!S32</f>
        <v>403233.8631</v>
      </c>
      <c r="M42" s="142">
        <f t="shared" si="3"/>
        <v>1727565.444</v>
      </c>
      <c r="N42" s="142">
        <f t="shared" si="9"/>
        <v>921097.7183</v>
      </c>
      <c r="P42" s="68">
        <v>2000.0</v>
      </c>
      <c r="Q42" s="142">
        <f t="shared" si="5"/>
        <v>71295.4225</v>
      </c>
      <c r="R42" s="68">
        <f t="shared" si="6"/>
        <v>2001</v>
      </c>
      <c r="S42" s="142">
        <f t="shared" si="7"/>
        <v>1658603.618</v>
      </c>
    </row>
    <row r="43">
      <c r="A43" s="68">
        <v>2001.0</v>
      </c>
      <c r="B43" s="142">
        <f>'Comm Catch'!G50</f>
        <v>64196.7939</v>
      </c>
      <c r="C43" s="142">
        <f>'UCR Past Sonar'!G50</f>
        <v>45126.36763</v>
      </c>
      <c r="D43" s="142">
        <f>'Delta Esc'!G50</f>
        <v>45983.83828</v>
      </c>
      <c r="E43" s="142">
        <f>'Hatchery Returns'!R33</f>
        <v>52294.65788</v>
      </c>
      <c r="F43" s="142">
        <f t="shared" si="1"/>
        <v>207601.6577</v>
      </c>
      <c r="G43" s="142">
        <f t="shared" si="8"/>
        <v>103012.3419</v>
      </c>
      <c r="H43" s="3"/>
      <c r="I43" s="142">
        <f>'Comm Catch'!J50</f>
        <v>1081875.733</v>
      </c>
      <c r="J43" s="142">
        <f>'UCR Past Sonar'!J50</f>
        <v>759563.7492</v>
      </c>
      <c r="K43" s="142">
        <f>'Delta Esc'!J50</f>
        <v>72329.47742</v>
      </c>
      <c r="L43" s="142">
        <f>'Hatchery Returns'!S33</f>
        <v>255165.3421</v>
      </c>
      <c r="M43" s="142">
        <f t="shared" si="3"/>
        <v>2168934.302</v>
      </c>
      <c r="N43" s="142">
        <f t="shared" si="9"/>
        <v>1658603.618</v>
      </c>
      <c r="P43" s="68">
        <v>2001.0</v>
      </c>
      <c r="Q43" s="142">
        <f t="shared" si="5"/>
        <v>103012.3419</v>
      </c>
      <c r="R43" s="68">
        <f t="shared" si="6"/>
        <v>2002</v>
      </c>
      <c r="S43" s="142">
        <f t="shared" si="7"/>
        <v>1242815.693</v>
      </c>
    </row>
    <row r="44">
      <c r="A44" s="68">
        <v>2002.0</v>
      </c>
      <c r="B44" s="142">
        <f>'Comm Catch'!G51</f>
        <v>166857.8288</v>
      </c>
      <c r="C44" s="142">
        <f>'UCR Past Sonar'!G51</f>
        <v>204757.8814</v>
      </c>
      <c r="D44" s="142">
        <f>'Delta Esc'!G51</f>
        <v>52832.0023</v>
      </c>
      <c r="E44" s="142">
        <f>'Hatchery Returns'!R34</f>
        <v>71278.17745</v>
      </c>
      <c r="F44" s="142">
        <f t="shared" si="1"/>
        <v>495725.8899</v>
      </c>
      <c r="G44" s="142">
        <f t="shared" si="8"/>
        <v>353169.535</v>
      </c>
      <c r="H44" s="3"/>
      <c r="I44" s="142">
        <f>'Comm Catch'!J51</f>
        <v>953191.7116</v>
      </c>
      <c r="J44" s="142">
        <f>'UCR Past Sonar'!J51</f>
        <v>566396.59</v>
      </c>
      <c r="K44" s="142">
        <f>'Delta Esc'!J51</f>
        <v>82507.32546</v>
      </c>
      <c r="L44" s="142">
        <f>'Hatchery Returns'!S34</f>
        <v>359279.9342</v>
      </c>
      <c r="M44" s="142">
        <f t="shared" si="3"/>
        <v>1961375.561</v>
      </c>
      <c r="N44" s="142">
        <f t="shared" si="9"/>
        <v>1242815.693</v>
      </c>
      <c r="P44" s="68">
        <v>2002.0</v>
      </c>
      <c r="Q44" s="142">
        <f t="shared" si="5"/>
        <v>353169.535</v>
      </c>
      <c r="R44" s="68">
        <f t="shared" si="6"/>
        <v>2003</v>
      </c>
      <c r="S44" s="142">
        <f t="shared" si="7"/>
        <v>1398049.812</v>
      </c>
    </row>
    <row r="45">
      <c r="A45" s="68">
        <v>2003.0</v>
      </c>
      <c r="B45" s="142">
        <f>'Comm Catch'!G52</f>
        <v>138685.7385</v>
      </c>
      <c r="C45" s="142">
        <f>'UCR Past Sonar'!G52</f>
        <v>99685.42789</v>
      </c>
      <c r="D45" s="142">
        <f>'Delta Esc'!G52</f>
        <v>56062.31758</v>
      </c>
      <c r="E45" s="142">
        <f>'Hatchery Returns'!R35</f>
        <v>30822.09599</v>
      </c>
      <c r="F45" s="142">
        <f t="shared" si="1"/>
        <v>325255.5799</v>
      </c>
      <c r="G45" s="142">
        <f t="shared" si="8"/>
        <v>263611.388</v>
      </c>
      <c r="H45" s="3"/>
      <c r="I45" s="142">
        <f>'Comm Catch'!J52</f>
        <v>952619.6782</v>
      </c>
      <c r="J45" s="142">
        <f>'UCR Past Sonar'!J52</f>
        <v>565404.6723</v>
      </c>
      <c r="K45" s="142">
        <f>'Delta Esc'!J52</f>
        <v>70662.86557</v>
      </c>
      <c r="L45" s="142">
        <f>'Hatchery Returns'!S35</f>
        <v>190637.404</v>
      </c>
      <c r="M45" s="142">
        <f t="shared" si="3"/>
        <v>1779324.62</v>
      </c>
      <c r="N45" s="142">
        <f t="shared" si="9"/>
        <v>1398049.812</v>
      </c>
      <c r="P45" s="68">
        <v>2003.0</v>
      </c>
      <c r="Q45" s="142">
        <f t="shared" si="5"/>
        <v>263611.388</v>
      </c>
      <c r="R45" s="68">
        <f t="shared" si="6"/>
        <v>2004</v>
      </c>
      <c r="S45" s="142">
        <f t="shared" si="7"/>
        <v>979292.2512</v>
      </c>
    </row>
    <row r="46">
      <c r="A46" s="68">
        <v>2004.0</v>
      </c>
      <c r="B46" s="142">
        <f>'Comm Catch'!G53</f>
        <v>269959.3068</v>
      </c>
      <c r="C46" s="142">
        <f>'UCR Past Sonar'!G53</f>
        <v>181235.327</v>
      </c>
      <c r="D46" s="142">
        <f>'Delta Esc'!G53</f>
        <v>76415.38759</v>
      </c>
      <c r="E46" s="142">
        <f>'Hatchery Returns'!R36</f>
        <v>14872.77733</v>
      </c>
      <c r="F46" s="142">
        <f t="shared" si="1"/>
        <v>542482.7987</v>
      </c>
      <c r="G46" s="142">
        <f t="shared" si="8"/>
        <v>512737.244</v>
      </c>
      <c r="H46" s="3"/>
      <c r="I46" s="142">
        <f>'Comm Catch'!J53</f>
        <v>624082.1158</v>
      </c>
      <c r="J46" s="142">
        <f>'UCR Past Sonar'!J53</f>
        <v>367078.3317</v>
      </c>
      <c r="K46" s="142">
        <f>'Delta Esc'!J53</f>
        <v>50415.26892</v>
      </c>
      <c r="L46" s="142">
        <f>'Hatchery Returns'!S36</f>
        <v>62283.46526</v>
      </c>
      <c r="M46" s="142">
        <f t="shared" si="3"/>
        <v>1103859.182</v>
      </c>
      <c r="N46" s="142">
        <f t="shared" si="9"/>
        <v>979292.2512</v>
      </c>
      <c r="P46" s="68">
        <v>2004.0</v>
      </c>
      <c r="Q46" s="142">
        <f t="shared" si="5"/>
        <v>512737.244</v>
      </c>
      <c r="R46" s="68">
        <f t="shared" si="6"/>
        <v>2005</v>
      </c>
      <c r="S46" s="142">
        <f t="shared" si="7"/>
        <v>1423413.05</v>
      </c>
    </row>
    <row r="47">
      <c r="A47" s="68">
        <v>2005.0</v>
      </c>
      <c r="B47" s="142">
        <f>'Comm Catch'!G54</f>
        <v>165963.7258</v>
      </c>
      <c r="C47" s="142">
        <f>'UCR Past Sonar'!G54</f>
        <v>77545.55955</v>
      </c>
      <c r="D47" s="142">
        <f>'Delta Esc'!G54</f>
        <v>45113.35213</v>
      </c>
      <c r="E47" s="142">
        <f>'Hatchery Returns'!R37</f>
        <v>28733.9</v>
      </c>
      <c r="F47" s="142">
        <f t="shared" si="1"/>
        <v>317356.5375</v>
      </c>
      <c r="G47" s="142">
        <f t="shared" si="8"/>
        <v>259888.7375</v>
      </c>
      <c r="H47" s="3"/>
      <c r="I47" s="142">
        <f>'Comm Catch'!J54</f>
        <v>976164.4421</v>
      </c>
      <c r="J47" s="142">
        <f>'UCR Past Sonar'!J54</f>
        <v>576901.0236</v>
      </c>
      <c r="K47" s="142">
        <f>'Delta Esc'!J54</f>
        <v>49979.68462</v>
      </c>
      <c r="L47" s="142">
        <f>'Hatchery Returns'!S37</f>
        <v>179632.1</v>
      </c>
      <c r="M47" s="142">
        <f t="shared" si="3"/>
        <v>1782677.25</v>
      </c>
      <c r="N47" s="142">
        <f t="shared" si="9"/>
        <v>1423413.05</v>
      </c>
      <c r="P47" s="68">
        <v>2005.0</v>
      </c>
      <c r="Q47" s="142">
        <f t="shared" si="5"/>
        <v>259888.7375</v>
      </c>
      <c r="R47" s="68">
        <f t="shared" si="6"/>
        <v>2006</v>
      </c>
      <c r="S47" s="142">
        <f t="shared" si="7"/>
        <v>1442331.135</v>
      </c>
    </row>
    <row r="48">
      <c r="A48" s="68">
        <v>2006.0</v>
      </c>
      <c r="B48" s="142">
        <f>'Comm Catch'!G55</f>
        <v>244056.1799</v>
      </c>
      <c r="C48" s="142">
        <f>'UCR Past Sonar'!G55</f>
        <v>133382.9615</v>
      </c>
      <c r="D48" s="142">
        <f>'Delta Esc'!G55</f>
        <v>104006.9424</v>
      </c>
      <c r="E48" s="142">
        <f>'Hatchery Returns'!R38</f>
        <v>63243.65488</v>
      </c>
      <c r="F48" s="142">
        <f t="shared" si="1"/>
        <v>544689.7387</v>
      </c>
      <c r="G48" s="142">
        <f t="shared" si="8"/>
        <v>418202.4289</v>
      </c>
      <c r="H48" s="3"/>
      <c r="I48" s="142">
        <f>'Comm Catch'!J55</f>
        <v>1109301.785</v>
      </c>
      <c r="J48" s="142">
        <f>'UCR Past Sonar'!J55</f>
        <v>572098.4034</v>
      </c>
      <c r="K48" s="142">
        <f>'Delta Esc'!J55</f>
        <v>49565.2916</v>
      </c>
      <c r="L48" s="142">
        <f>'Hatchery Returns'!S38</f>
        <v>288634.3451</v>
      </c>
      <c r="M48" s="142">
        <f t="shared" si="3"/>
        <v>2019599.825</v>
      </c>
      <c r="N48" s="142">
        <f t="shared" si="9"/>
        <v>1442331.135</v>
      </c>
      <c r="P48" s="68">
        <v>2006.0</v>
      </c>
      <c r="Q48" s="142">
        <f t="shared" si="5"/>
        <v>418202.4289</v>
      </c>
      <c r="R48" s="68">
        <f t="shared" si="6"/>
        <v>2007</v>
      </c>
      <c r="S48" s="142">
        <f t="shared" si="7"/>
        <v>2261316.644</v>
      </c>
    </row>
    <row r="49">
      <c r="A49" s="68">
        <v>2007.0</v>
      </c>
      <c r="B49" s="142">
        <f>'Comm Catch'!G56</f>
        <v>93530.58048</v>
      </c>
      <c r="C49" s="142">
        <f>'UCR Past Sonar'!G56</f>
        <v>32583.18581</v>
      </c>
      <c r="D49" s="142">
        <f>'Delta Esc'!G56</f>
        <v>41152.59862</v>
      </c>
      <c r="E49" s="142">
        <f>'Hatchery Returns'!R39</f>
        <v>23773.31</v>
      </c>
      <c r="F49" s="142">
        <f t="shared" si="1"/>
        <v>191039.6749</v>
      </c>
      <c r="G49" s="142">
        <f t="shared" si="8"/>
        <v>143493.0549</v>
      </c>
      <c r="H49" s="3"/>
      <c r="I49" s="142">
        <f>'Comm Catch'!J56</f>
        <v>1585191.588</v>
      </c>
      <c r="J49" s="142">
        <f>'UCR Past Sonar'!J56</f>
        <v>680427.9558</v>
      </c>
      <c r="K49" s="142">
        <f>'Delta Esc'!J56</f>
        <v>111766.7905</v>
      </c>
      <c r="L49" s="142">
        <f>'Hatchery Returns'!S39</f>
        <v>116069.69</v>
      </c>
      <c r="M49" s="142">
        <f t="shared" si="3"/>
        <v>2493456.024</v>
      </c>
      <c r="N49" s="142">
        <f t="shared" si="9"/>
        <v>2261316.644</v>
      </c>
      <c r="P49" s="68">
        <v>2007.0</v>
      </c>
      <c r="Q49" s="142">
        <f t="shared" si="5"/>
        <v>143493.0549</v>
      </c>
      <c r="R49" s="68">
        <f t="shared" si="6"/>
        <v>2008</v>
      </c>
      <c r="S49" s="142">
        <f t="shared" si="7"/>
        <v>785771.2471</v>
      </c>
    </row>
    <row r="50">
      <c r="A50" s="68">
        <v>2008.0</v>
      </c>
      <c r="B50" s="142">
        <f>'Comm Catch'!G57</f>
        <v>26987.50584</v>
      </c>
      <c r="C50" s="142">
        <f>'UCR Past Sonar'!G57</f>
        <v>49502.18663</v>
      </c>
      <c r="D50" s="142">
        <f>'Delta Esc'!G57</f>
        <v>40455.1501</v>
      </c>
      <c r="E50" s="142">
        <f>'Hatchery Returns'!R40</f>
        <v>14586.8449</v>
      </c>
      <c r="F50" s="142">
        <f t="shared" si="1"/>
        <v>131531.6875</v>
      </c>
      <c r="G50" s="142">
        <f t="shared" si="8"/>
        <v>102357.9977</v>
      </c>
      <c r="H50" s="3"/>
      <c r="I50" s="142">
        <f>'Comm Catch'!J57</f>
        <v>251868.1259</v>
      </c>
      <c r="J50" s="142">
        <f>'UCR Past Sonar'!J57</f>
        <v>522530.8258</v>
      </c>
      <c r="K50" s="142">
        <f>'Delta Esc'!J57</f>
        <v>82590.42053</v>
      </c>
      <c r="L50" s="142">
        <f>'Hatchery Returns'!S40</f>
        <v>71218.1251</v>
      </c>
      <c r="M50" s="142">
        <f t="shared" si="3"/>
        <v>928207.4973</v>
      </c>
      <c r="N50" s="142">
        <f t="shared" si="9"/>
        <v>785771.2471</v>
      </c>
      <c r="P50" s="68">
        <v>2008.0</v>
      </c>
      <c r="Q50" s="142">
        <f t="shared" si="5"/>
        <v>102357.9977</v>
      </c>
      <c r="R50" s="68">
        <f t="shared" si="6"/>
        <v>2009</v>
      </c>
      <c r="S50" s="142">
        <f t="shared" si="7"/>
        <v>928849.1249</v>
      </c>
    </row>
    <row r="51">
      <c r="A51" s="68">
        <v>2009.0</v>
      </c>
      <c r="B51" s="142">
        <f>'Comm Catch'!G58</f>
        <v>156749.4102</v>
      </c>
      <c r="C51" s="142">
        <f>'UCR Past Sonar'!G58</f>
        <v>167243.94</v>
      </c>
      <c r="D51" s="142">
        <f>'Delta Esc'!G58</f>
        <v>43275.44776</v>
      </c>
      <c r="E51" s="142">
        <f>'Hatchery Returns'!R41</f>
        <v>23132.88561</v>
      </c>
      <c r="F51" s="142">
        <f t="shared" si="1"/>
        <v>390401.6836</v>
      </c>
      <c r="G51" s="142">
        <f t="shared" si="8"/>
        <v>344135.9124</v>
      </c>
      <c r="H51" s="3"/>
      <c r="I51" s="142">
        <f>'Comm Catch'!J58</f>
        <v>616836.7572</v>
      </c>
      <c r="J51" s="142">
        <f>'UCR Past Sonar'!J58</f>
        <v>340145.7212</v>
      </c>
      <c r="K51" s="142">
        <f>'Delta Esc'!J58</f>
        <v>84809.55855</v>
      </c>
      <c r="L51" s="142">
        <f>'Hatchery Returns'!S41</f>
        <v>112942.9121</v>
      </c>
      <c r="M51" s="142">
        <f t="shared" si="3"/>
        <v>1154734.949</v>
      </c>
      <c r="N51" s="142">
        <f t="shared" si="9"/>
        <v>928849.1249</v>
      </c>
      <c r="P51" s="68">
        <v>2009.0</v>
      </c>
      <c r="Q51" s="142">
        <f t="shared" si="5"/>
        <v>344135.9124</v>
      </c>
      <c r="R51" s="68">
        <f t="shared" si="6"/>
        <v>2010</v>
      </c>
      <c r="S51" s="142">
        <f t="shared" si="7"/>
        <v>717032.8472</v>
      </c>
    </row>
    <row r="52">
      <c r="A52" s="68">
        <v>2010.0</v>
      </c>
      <c r="B52" s="142">
        <f>'Comm Catch'!G59</f>
        <v>124539.9128</v>
      </c>
      <c r="C52" s="142">
        <f>'UCR Past Sonar'!G59</f>
        <v>314683.831</v>
      </c>
      <c r="D52" s="142">
        <f>'Delta Esc'!G59</f>
        <v>40451.54278</v>
      </c>
      <c r="E52" s="142">
        <f>'Hatchery Returns'!R42</f>
        <v>76422.86702</v>
      </c>
      <c r="F52" s="142">
        <f t="shared" si="1"/>
        <v>556098.1536</v>
      </c>
      <c r="G52" s="142">
        <f t="shared" si="8"/>
        <v>403252.4196</v>
      </c>
      <c r="H52" s="3"/>
      <c r="I52" s="142">
        <f>'Comm Catch'!J59</f>
        <v>470954.9887</v>
      </c>
      <c r="J52" s="142">
        <f>'UCR Past Sonar'!J59</f>
        <v>505582.1725</v>
      </c>
      <c r="K52" s="142">
        <f>'Delta Esc'!J59</f>
        <v>113619.0955</v>
      </c>
      <c r="L52" s="142">
        <f>'Hatchery Returns'!S42</f>
        <v>373123.4095</v>
      </c>
      <c r="M52" s="142">
        <f t="shared" si="3"/>
        <v>1463279.666</v>
      </c>
      <c r="N52" s="142">
        <f t="shared" si="9"/>
        <v>717032.8472</v>
      </c>
      <c r="P52" s="68">
        <v>2010.0</v>
      </c>
      <c r="Q52" s="142">
        <f t="shared" si="5"/>
        <v>403252.4196</v>
      </c>
      <c r="R52" s="68">
        <f t="shared" si="6"/>
        <v>2011</v>
      </c>
      <c r="S52" s="142">
        <f t="shared" si="7"/>
        <v>1803809.978</v>
      </c>
    </row>
    <row r="53">
      <c r="A53" s="68">
        <v>2011.0</v>
      </c>
      <c r="B53" s="142">
        <f>'Comm Catch'!G60</f>
        <v>295355.6385</v>
      </c>
      <c r="C53" s="142">
        <f>'UCR Past Sonar'!G60</f>
        <v>188082.9295</v>
      </c>
      <c r="D53" s="142">
        <f>'Delta Esc'!G60</f>
        <v>52608.07393</v>
      </c>
      <c r="E53" s="142">
        <f>'Hatchery Returns'!R43</f>
        <v>99667.00206</v>
      </c>
      <c r="F53" s="142">
        <f t="shared" si="1"/>
        <v>635713.6441</v>
      </c>
      <c r="G53" s="142">
        <f t="shared" si="8"/>
        <v>436379.6399</v>
      </c>
      <c r="H53" s="3"/>
      <c r="I53" s="142">
        <f>'Comm Catch'!J60</f>
        <v>1597451.929</v>
      </c>
      <c r="J53" s="142">
        <f>'UCR Past Sonar'!J60</f>
        <v>597067.5971</v>
      </c>
      <c r="K53" s="142">
        <f>'Delta Esc'!J60</f>
        <v>95899.93333</v>
      </c>
      <c r="L53" s="142">
        <f>'Hatchery Returns'!S43</f>
        <v>486609.4807</v>
      </c>
      <c r="M53" s="142">
        <f t="shared" si="3"/>
        <v>2777028.94</v>
      </c>
      <c r="N53" s="142">
        <f t="shared" si="9"/>
        <v>1803809.978</v>
      </c>
      <c r="P53" s="68">
        <v>2011.0</v>
      </c>
      <c r="Q53" s="142">
        <f t="shared" si="5"/>
        <v>436379.6399</v>
      </c>
      <c r="R53" s="68">
        <f t="shared" si="6"/>
        <v>2012</v>
      </c>
      <c r="S53" s="142">
        <f t="shared" si="7"/>
        <v>2065222.844</v>
      </c>
    </row>
    <row r="54">
      <c r="A54" s="68">
        <v>2012.0</v>
      </c>
      <c r="B54" s="142">
        <f>'Comm Catch'!G61</f>
        <v>170496.3226</v>
      </c>
      <c r="C54" s="142">
        <f>'UCR Past Sonar'!G61</f>
        <v>331231.6032</v>
      </c>
      <c r="D54" s="142">
        <f>'Delta Esc'!G61</f>
        <v>27290.53715</v>
      </c>
      <c r="E54" s="142">
        <f>'Hatchery Returns'!R44</f>
        <v>79094.92752</v>
      </c>
      <c r="F54" s="142">
        <f t="shared" si="1"/>
        <v>608113.3905</v>
      </c>
      <c r="G54" s="142">
        <f t="shared" si="8"/>
        <v>449923.5355</v>
      </c>
      <c r="H54" s="3"/>
      <c r="I54" s="142">
        <f>'Comm Catch'!J61</f>
        <v>1596212.378</v>
      </c>
      <c r="J54" s="142">
        <f>'UCR Past Sonar'!J61</f>
        <v>758222.3186</v>
      </c>
      <c r="K54" s="142">
        <f>'Delta Esc'!J61</f>
        <v>96957.49855</v>
      </c>
      <c r="L54" s="142">
        <f>'Hatchery Returns'!S44</f>
        <v>386169.352</v>
      </c>
      <c r="M54" s="142">
        <f t="shared" si="3"/>
        <v>2837561.548</v>
      </c>
      <c r="N54" s="142">
        <f t="shared" si="9"/>
        <v>2065222.844</v>
      </c>
      <c r="P54" s="68">
        <v>2012.0</v>
      </c>
      <c r="Q54" s="142">
        <f t="shared" si="5"/>
        <v>449923.5355</v>
      </c>
      <c r="R54" s="68">
        <f t="shared" si="6"/>
        <v>2013</v>
      </c>
      <c r="S54" s="142">
        <f t="shared" si="7"/>
        <v>1451188.62</v>
      </c>
    </row>
    <row r="55">
      <c r="A55" s="68">
        <v>2013.0</v>
      </c>
      <c r="B55" s="142">
        <f>'Comm Catch'!G62</f>
        <v>286467.7626</v>
      </c>
      <c r="C55" s="142">
        <f>'UCR Past Sonar'!G62</f>
        <v>353294.2535</v>
      </c>
      <c r="D55" s="142">
        <f>'Delta Esc'!G62</f>
        <v>93035.54446</v>
      </c>
      <c r="E55" s="142">
        <f>'Hatchery Returns'!R45</f>
        <v>79749.16545</v>
      </c>
      <c r="F55" s="142">
        <f t="shared" si="1"/>
        <v>812546.7259</v>
      </c>
      <c r="G55" s="142">
        <f t="shared" si="8"/>
        <v>653048.395</v>
      </c>
      <c r="H55" s="3"/>
      <c r="I55" s="142">
        <f>'Comm Catch'!J62</f>
        <v>1147760.114</v>
      </c>
      <c r="J55" s="142">
        <f>'UCR Past Sonar'!J62</f>
        <v>641849.9609</v>
      </c>
      <c r="K55" s="142">
        <f>'Delta Esc'!J62</f>
        <v>50942.11757</v>
      </c>
      <c r="L55" s="142">
        <f>'Hatchery Returns'!S45</f>
        <v>389363.5725</v>
      </c>
      <c r="M55" s="142">
        <f t="shared" si="3"/>
        <v>2229915.765</v>
      </c>
      <c r="N55" s="142">
        <f t="shared" si="9"/>
        <v>1451188.62</v>
      </c>
      <c r="P55" s="68">
        <v>2013.0</v>
      </c>
      <c r="Q55" s="142">
        <f t="shared" si="5"/>
        <v>653048.395</v>
      </c>
      <c r="R55" s="68">
        <f t="shared" si="6"/>
        <v>2014</v>
      </c>
      <c r="S55" s="142">
        <f t="shared" si="7"/>
        <v>1897540.148</v>
      </c>
    </row>
    <row r="56">
      <c r="A56" s="68">
        <v>2014.0</v>
      </c>
      <c r="B56" s="142">
        <f>'Comm Catch'!G63</f>
        <v>418126.8706</v>
      </c>
      <c r="C56" s="142">
        <f>'UCR Past Sonar'!G63</f>
        <v>330222.6653</v>
      </c>
      <c r="D56" s="142">
        <f>'Delta Esc'!G63</f>
        <v>55643.90206</v>
      </c>
      <c r="E56" s="142">
        <f>'Hatchery Returns'!R46</f>
        <v>79794.16785</v>
      </c>
      <c r="F56" s="142">
        <f t="shared" si="1"/>
        <v>883787.6058</v>
      </c>
      <c r="G56" s="142">
        <f t="shared" si="8"/>
        <v>724199.2701</v>
      </c>
      <c r="H56" s="3"/>
      <c r="I56" s="142">
        <f>'Comm Catch'!J63</f>
        <v>1555865.616</v>
      </c>
      <c r="J56" s="142">
        <f>'UCR Past Sonar'!J63</f>
        <v>669963.9147</v>
      </c>
      <c r="K56" s="142">
        <f>'Delta Esc'!J63</f>
        <v>61293.90684</v>
      </c>
      <c r="L56" s="142">
        <f>'Hatchery Returns'!S46</f>
        <v>389583.2901</v>
      </c>
      <c r="M56" s="142">
        <f t="shared" si="3"/>
        <v>2676706.728</v>
      </c>
      <c r="N56" s="142">
        <f t="shared" si="9"/>
        <v>1897540.148</v>
      </c>
      <c r="P56" s="68">
        <v>2014.0</v>
      </c>
      <c r="Q56" s="142">
        <f t="shared" si="5"/>
        <v>724199.2701</v>
      </c>
      <c r="R56" s="68">
        <f t="shared" si="6"/>
        <v>2015</v>
      </c>
      <c r="S56" s="142">
        <f t="shared" si="7"/>
        <v>1714561.097</v>
      </c>
    </row>
    <row r="57">
      <c r="A57" s="68">
        <v>2015.0</v>
      </c>
      <c r="B57" s="142">
        <f>'Comm Catch'!G64</f>
        <v>226400.8943</v>
      </c>
      <c r="C57" s="142">
        <f>'UCR Past Sonar'!G64</f>
        <v>315740.5347</v>
      </c>
      <c r="D57" s="142">
        <f>'Delta Esc'!G64</f>
        <v>61039.74209</v>
      </c>
      <c r="E57" s="142">
        <f>'Hatchery Returns'!R47</f>
        <v>42303.82</v>
      </c>
      <c r="F57" s="142">
        <f t="shared" si="1"/>
        <v>645484.991</v>
      </c>
      <c r="G57" s="142">
        <f t="shared" si="8"/>
        <v>560877.351</v>
      </c>
      <c r="H57" s="3"/>
      <c r="I57" s="142">
        <f>'Comm Catch'!J64</f>
        <v>1129113.982</v>
      </c>
      <c r="J57" s="142">
        <f>'UCR Past Sonar'!J64</f>
        <v>728580.1288</v>
      </c>
      <c r="K57" s="142">
        <f>'Delta Esc'!J64</f>
        <v>63409.16642</v>
      </c>
      <c r="L57" s="142">
        <f>'Hatchery Returns'!S47</f>
        <v>206542.18</v>
      </c>
      <c r="M57" s="142">
        <f t="shared" si="3"/>
        <v>2127645.457</v>
      </c>
      <c r="N57" s="142">
        <f t="shared" si="9"/>
        <v>1714561.097</v>
      </c>
      <c r="P57" s="68">
        <v>2015.0</v>
      </c>
      <c r="Q57" s="142">
        <f t="shared" si="5"/>
        <v>560877.351</v>
      </c>
      <c r="R57" s="68">
        <f t="shared" si="6"/>
        <v>2016</v>
      </c>
      <c r="S57" s="142">
        <f t="shared" si="7"/>
        <v>1336974.242</v>
      </c>
    </row>
    <row r="58">
      <c r="A58" s="68">
        <v>2016.0</v>
      </c>
      <c r="B58" s="142">
        <f>'Comm Catch'!G65</f>
        <v>121535.2008</v>
      </c>
      <c r="C58" s="142">
        <f>'UCR Past Sonar'!G65</f>
        <v>72619.86004</v>
      </c>
      <c r="D58" s="142">
        <f>'Delta Esc'!G65</f>
        <v>41305.07523</v>
      </c>
      <c r="E58" s="142">
        <f>'Hatchery Returns'!R48</f>
        <v>42482.37702</v>
      </c>
      <c r="F58" s="142">
        <f t="shared" si="1"/>
        <v>277942.5131</v>
      </c>
      <c r="G58" s="142">
        <f t="shared" si="8"/>
        <v>192977.7591</v>
      </c>
      <c r="H58" s="3"/>
      <c r="I58" s="142">
        <f>'Comm Catch'!J65</f>
        <v>972718.3525</v>
      </c>
      <c r="J58" s="142">
        <f>'UCR Past Sonar'!J65</f>
        <v>513768.5425</v>
      </c>
      <c r="K58" s="142">
        <f>'Delta Esc'!J65</f>
        <v>57901.30547</v>
      </c>
      <c r="L58" s="142">
        <f>'Hatchery Returns'!S48</f>
        <v>207413.9584</v>
      </c>
      <c r="M58" s="142">
        <f t="shared" si="3"/>
        <v>1751802.159</v>
      </c>
      <c r="N58" s="142">
        <f t="shared" si="9"/>
        <v>1336974.242</v>
      </c>
      <c r="P58" s="68">
        <v>2016.0</v>
      </c>
      <c r="Q58" s="142">
        <f t="shared" si="5"/>
        <v>192977.7591</v>
      </c>
    </row>
    <row r="59">
      <c r="B59" s="3"/>
      <c r="C59" s="3"/>
      <c r="D59" s="3"/>
      <c r="E59" s="3"/>
      <c r="F59" s="3"/>
      <c r="G59" s="3"/>
      <c r="H59" s="3"/>
      <c r="I59" s="3"/>
      <c r="J59" s="3"/>
      <c r="K59" s="3"/>
      <c r="L59" s="3"/>
      <c r="M59" s="3"/>
      <c r="N59" s="3"/>
    </row>
    <row r="60">
      <c r="B60" s="3"/>
      <c r="C60" s="3"/>
      <c r="D60" s="3"/>
      <c r="E60" s="3"/>
      <c r="F60" s="3"/>
      <c r="G60" s="3"/>
      <c r="H60" s="3"/>
      <c r="I60" s="3"/>
      <c r="J60" s="3"/>
      <c r="K60" s="3"/>
      <c r="L60" s="3"/>
      <c r="M60" s="3"/>
      <c r="N60" s="3"/>
    </row>
    <row r="61">
      <c r="B61" s="3"/>
      <c r="C61" s="3"/>
      <c r="D61" s="3"/>
      <c r="E61" s="3"/>
      <c r="F61" s="3"/>
      <c r="G61" s="3"/>
      <c r="H61" s="3"/>
      <c r="I61" s="47"/>
      <c r="J61" s="3"/>
      <c r="K61" s="3"/>
      <c r="L61" s="3"/>
      <c r="M61" s="3"/>
      <c r="N61" s="3"/>
      <c r="P61" s="3" t="s">
        <v>226</v>
      </c>
      <c r="Q61" s="369">
        <f>COUNT(Q7:Q59)</f>
        <v>52</v>
      </c>
      <c r="S61" s="369">
        <f>COUNT(S7:S59)</f>
        <v>51</v>
      </c>
    </row>
    <row r="62">
      <c r="B62" s="3"/>
      <c r="C62" s="3"/>
      <c r="D62" s="3"/>
      <c r="E62" s="3"/>
      <c r="F62" s="3"/>
      <c r="G62" s="3"/>
      <c r="H62" s="3"/>
      <c r="I62" s="3"/>
      <c r="J62" s="3"/>
      <c r="K62" s="3"/>
      <c r="L62" s="3"/>
      <c r="M62" s="3"/>
      <c r="N62" s="3"/>
      <c r="P62" s="3" t="s">
        <v>138</v>
      </c>
      <c r="Q62" s="46">
        <f>MIN(Q7:Q59)</f>
        <v>30220.45324</v>
      </c>
      <c r="S62" s="46">
        <f>MIN(S7:S59)</f>
        <v>295774.5018</v>
      </c>
    </row>
    <row r="63">
      <c r="B63" s="3"/>
      <c r="C63" s="3"/>
      <c r="D63" s="3"/>
      <c r="E63" s="3"/>
      <c r="F63" s="3"/>
      <c r="G63" s="3"/>
      <c r="H63" s="3"/>
      <c r="I63" s="3"/>
      <c r="J63" s="3"/>
      <c r="K63" s="3"/>
      <c r="L63" s="3"/>
      <c r="M63" s="3"/>
      <c r="N63" s="3"/>
      <c r="P63" s="3" t="s">
        <v>140</v>
      </c>
      <c r="Q63" s="46">
        <f>MAX(Q7:Q59)</f>
        <v>724199.2701</v>
      </c>
      <c r="S63" s="46">
        <f>MAX(S7:S59)</f>
        <v>2343242.636</v>
      </c>
    </row>
    <row r="64">
      <c r="B64" s="3"/>
      <c r="C64" s="3"/>
      <c r="D64" s="3"/>
      <c r="E64" s="3"/>
      <c r="F64" s="3"/>
      <c r="G64" s="3"/>
      <c r="H64" s="3"/>
      <c r="I64" s="3"/>
      <c r="J64" s="3"/>
      <c r="K64" s="3"/>
      <c r="L64" s="3"/>
      <c r="M64" s="3"/>
      <c r="N64" s="3"/>
      <c r="P64" s="3" t="s">
        <v>127</v>
      </c>
      <c r="Q64" s="46">
        <f>AVERAGE(Q7:Q59)</f>
        <v>266187.1548</v>
      </c>
      <c r="S64" s="46">
        <f>AVERAGE(S7:S59)</f>
        <v>1105075.015</v>
      </c>
    </row>
    <row r="65">
      <c r="B65" s="3"/>
      <c r="C65" s="3"/>
      <c r="D65" s="3"/>
      <c r="E65" s="3"/>
      <c r="F65" s="3"/>
      <c r="G65" s="3"/>
      <c r="H65" s="3"/>
      <c r="I65" s="3"/>
      <c r="J65" s="3"/>
      <c r="K65" s="3"/>
      <c r="L65" s="3"/>
      <c r="M65" s="3"/>
      <c r="N65" s="3"/>
      <c r="P65" s="3" t="s">
        <v>143</v>
      </c>
      <c r="Q65" s="46">
        <f>MEDIAN(Q7:Q59)</f>
        <v>245911.1258</v>
      </c>
      <c r="S65" s="46">
        <f>MEDIAN(S7:S59)</f>
        <v>1040561.057</v>
      </c>
    </row>
    <row r="66">
      <c r="B66" s="3"/>
      <c r="C66" s="3"/>
      <c r="D66" s="3"/>
      <c r="E66" s="3"/>
      <c r="F66" s="3"/>
      <c r="G66" s="3"/>
      <c r="H66" s="3"/>
      <c r="I66" s="3"/>
      <c r="J66" s="3"/>
      <c r="K66" s="3"/>
      <c r="L66" s="3"/>
      <c r="M66" s="3"/>
      <c r="N66" s="3"/>
    </row>
    <row r="67">
      <c r="B67" s="3"/>
      <c r="C67" s="3"/>
      <c r="D67" s="3"/>
      <c r="E67" s="3"/>
      <c r="F67" s="3"/>
      <c r="G67" s="3"/>
      <c r="H67" s="3"/>
      <c r="I67" s="3"/>
      <c r="J67" s="3"/>
      <c r="K67" s="3"/>
      <c r="L67" s="3"/>
      <c r="M67" s="3"/>
      <c r="N67" s="3"/>
    </row>
    <row r="68">
      <c r="B68" s="3"/>
      <c r="C68" s="3"/>
      <c r="D68" s="3"/>
      <c r="E68" s="3"/>
      <c r="F68" s="3"/>
      <c r="G68" s="3"/>
      <c r="H68" s="3"/>
      <c r="I68" s="3"/>
      <c r="J68" s="3"/>
      <c r="K68" s="3"/>
      <c r="L68" s="3"/>
      <c r="M68" s="3"/>
      <c r="N68" s="3"/>
    </row>
    <row r="69">
      <c r="B69" s="3"/>
      <c r="C69" s="3"/>
      <c r="D69" s="3"/>
      <c r="E69" s="3"/>
      <c r="F69" s="3"/>
      <c r="G69" s="3"/>
      <c r="H69" s="3"/>
      <c r="I69" s="3"/>
      <c r="J69" s="3"/>
      <c r="K69" s="3"/>
      <c r="L69" s="3"/>
      <c r="M69" s="3"/>
      <c r="N69" s="3"/>
    </row>
    <row r="70">
      <c r="B70" s="3"/>
      <c r="C70" s="3"/>
      <c r="D70" s="3"/>
      <c r="E70" s="3"/>
      <c r="F70" s="3"/>
      <c r="G70" s="3"/>
      <c r="H70" s="3"/>
      <c r="I70" s="3"/>
      <c r="J70" s="3"/>
      <c r="K70" s="3"/>
      <c r="L70" s="3"/>
      <c r="M70" s="3"/>
      <c r="N70" s="3"/>
    </row>
    <row r="71">
      <c r="B71" s="3"/>
      <c r="C71" s="3"/>
      <c r="D71" s="3"/>
      <c r="E71" s="3"/>
      <c r="F71" s="3"/>
      <c r="G71" s="3"/>
      <c r="H71" s="3"/>
      <c r="I71" s="3"/>
      <c r="J71" s="3"/>
      <c r="K71" s="3"/>
      <c r="L71" s="3"/>
      <c r="M71" s="3"/>
      <c r="N71" s="3"/>
    </row>
    <row r="72">
      <c r="B72" s="3"/>
      <c r="C72" s="3"/>
      <c r="D72" s="3"/>
      <c r="E72" s="3"/>
      <c r="F72" s="3"/>
      <c r="G72" s="3"/>
      <c r="H72" s="3"/>
      <c r="I72" s="3"/>
      <c r="J72" s="3"/>
      <c r="K72" s="3"/>
      <c r="L72" s="3"/>
      <c r="M72" s="3"/>
      <c r="N72" s="3"/>
    </row>
    <row r="73">
      <c r="B73" s="3"/>
      <c r="C73" s="3"/>
      <c r="D73" s="3"/>
      <c r="E73" s="3"/>
      <c r="F73" s="3"/>
      <c r="G73" s="3"/>
      <c r="H73" s="3"/>
      <c r="I73" s="3"/>
      <c r="J73" s="3"/>
      <c r="K73" s="3"/>
      <c r="L73" s="3"/>
      <c r="M73" s="3"/>
      <c r="N73" s="3"/>
    </row>
    <row r="74">
      <c r="B74" s="3"/>
      <c r="C74" s="3"/>
      <c r="D74" s="3"/>
      <c r="E74" s="3"/>
      <c r="F74" s="3"/>
      <c r="G74" s="3"/>
      <c r="H74" s="3"/>
      <c r="I74" s="3"/>
      <c r="J74" s="3"/>
      <c r="K74" s="3"/>
      <c r="L74" s="3"/>
      <c r="M74" s="3"/>
      <c r="N74" s="3"/>
    </row>
    <row r="75">
      <c r="B75" s="3"/>
      <c r="C75" s="3"/>
      <c r="D75" s="3"/>
      <c r="E75" s="3"/>
      <c r="F75" s="3"/>
      <c r="G75" s="3"/>
      <c r="H75" s="3"/>
      <c r="I75" s="3"/>
      <c r="J75" s="3"/>
      <c r="K75" s="3"/>
      <c r="L75" s="3"/>
      <c r="M75" s="3"/>
      <c r="N75" s="3"/>
    </row>
    <row r="76">
      <c r="B76" s="3"/>
      <c r="C76" s="3"/>
      <c r="D76" s="3"/>
      <c r="E76" s="3"/>
      <c r="F76" s="3"/>
      <c r="G76" s="3"/>
      <c r="H76" s="3"/>
      <c r="I76" s="3"/>
      <c r="J76" s="3"/>
      <c r="K76" s="3"/>
      <c r="L76" s="3"/>
      <c r="M76" s="3"/>
      <c r="N76" s="3"/>
    </row>
    <row r="77">
      <c r="B77" s="3"/>
      <c r="C77" s="3"/>
      <c r="D77" s="3"/>
      <c r="E77" s="3"/>
      <c r="F77" s="3"/>
      <c r="G77" s="3"/>
      <c r="H77" s="3"/>
      <c r="I77" s="3"/>
      <c r="J77" s="3"/>
      <c r="K77" s="3"/>
      <c r="L77" s="3"/>
      <c r="M77" s="3"/>
      <c r="N77" s="3"/>
    </row>
    <row r="78">
      <c r="B78" s="3"/>
      <c r="C78" s="3"/>
      <c r="D78" s="3"/>
      <c r="E78" s="3"/>
      <c r="F78" s="3"/>
      <c r="G78" s="3"/>
      <c r="H78" s="3"/>
      <c r="I78" s="3"/>
      <c r="J78" s="3"/>
      <c r="K78" s="3"/>
      <c r="L78" s="3"/>
      <c r="M78" s="3"/>
      <c r="N78" s="3"/>
    </row>
    <row r="79">
      <c r="B79" s="3"/>
      <c r="C79" s="3"/>
      <c r="D79" s="3"/>
      <c r="E79" s="3"/>
      <c r="F79" s="3"/>
      <c r="G79" s="3"/>
      <c r="H79" s="3"/>
      <c r="I79" s="3"/>
      <c r="J79" s="3"/>
      <c r="K79" s="3"/>
      <c r="L79" s="3"/>
      <c r="M79" s="3"/>
      <c r="N79" s="3"/>
    </row>
    <row r="80">
      <c r="B80" s="3"/>
      <c r="C80" s="3"/>
      <c r="D80" s="3"/>
      <c r="E80" s="3"/>
      <c r="F80" s="3"/>
      <c r="G80" s="3"/>
      <c r="H80" s="3"/>
      <c r="I80" s="3"/>
      <c r="J80" s="3"/>
      <c r="K80" s="3"/>
      <c r="L80" s="3"/>
      <c r="M80" s="3"/>
      <c r="N80" s="3"/>
    </row>
    <row r="81">
      <c r="B81" s="3"/>
      <c r="C81" s="3"/>
      <c r="D81" s="3"/>
      <c r="E81" s="3"/>
      <c r="F81" s="3"/>
      <c r="G81" s="3"/>
      <c r="H81" s="3"/>
      <c r="I81" s="3"/>
      <c r="J81" s="3"/>
      <c r="K81" s="3"/>
      <c r="L81" s="3"/>
      <c r="M81" s="3"/>
      <c r="N81" s="3"/>
    </row>
    <row r="82">
      <c r="B82" s="3"/>
      <c r="C82" s="3"/>
      <c r="D82" s="3"/>
      <c r="E82" s="3"/>
      <c r="F82" s="3"/>
      <c r="G82" s="3"/>
      <c r="H82" s="3"/>
      <c r="I82" s="3"/>
      <c r="J82" s="3"/>
      <c r="K82" s="3"/>
      <c r="L82" s="3"/>
      <c r="M82" s="3"/>
      <c r="N82" s="3"/>
    </row>
    <row r="83">
      <c r="B83" s="3"/>
      <c r="C83" s="3"/>
      <c r="D83" s="3"/>
      <c r="E83" s="3"/>
      <c r="F83" s="3"/>
      <c r="G83" s="3"/>
      <c r="H83" s="3"/>
      <c r="I83" s="3"/>
      <c r="J83" s="3"/>
      <c r="K83" s="3"/>
      <c r="L83" s="3"/>
      <c r="M83" s="3"/>
      <c r="N83" s="3"/>
    </row>
    <row r="84">
      <c r="B84" s="3"/>
      <c r="C84" s="3"/>
      <c r="D84" s="3"/>
      <c r="E84" s="3"/>
      <c r="F84" s="3"/>
      <c r="G84" s="3"/>
      <c r="H84" s="3"/>
      <c r="I84" s="3"/>
      <c r="J84" s="3"/>
      <c r="K84" s="3"/>
      <c r="L84" s="3"/>
      <c r="M84" s="3"/>
      <c r="N84" s="3"/>
    </row>
    <row r="85">
      <c r="B85" s="3"/>
      <c r="C85" s="3"/>
      <c r="D85" s="3"/>
      <c r="E85" s="3"/>
      <c r="F85" s="3"/>
      <c r="G85" s="3"/>
      <c r="H85" s="3"/>
      <c r="I85" s="3"/>
      <c r="J85" s="3"/>
      <c r="K85" s="3"/>
      <c r="L85" s="3"/>
      <c r="M85" s="3"/>
      <c r="N85" s="3"/>
    </row>
    <row r="86">
      <c r="B86" s="3"/>
      <c r="C86" s="3"/>
      <c r="D86" s="3"/>
      <c r="E86" s="3"/>
      <c r="F86" s="3"/>
      <c r="G86" s="3"/>
      <c r="H86" s="3"/>
      <c r="I86" s="3"/>
      <c r="J86" s="3"/>
      <c r="K86" s="3"/>
      <c r="L86" s="3"/>
      <c r="M86" s="3"/>
      <c r="N86" s="3"/>
    </row>
    <row r="87">
      <c r="B87" s="3"/>
      <c r="C87" s="3"/>
      <c r="D87" s="3"/>
      <c r="E87" s="3"/>
      <c r="F87" s="3"/>
      <c r="G87" s="3"/>
      <c r="H87" s="3"/>
      <c r="I87" s="3"/>
      <c r="J87" s="3"/>
      <c r="K87" s="3"/>
      <c r="L87" s="3"/>
      <c r="M87" s="3"/>
      <c r="N87" s="3"/>
    </row>
    <row r="88">
      <c r="B88" s="3"/>
      <c r="C88" s="3"/>
      <c r="D88" s="3"/>
      <c r="E88" s="3"/>
      <c r="F88" s="3"/>
      <c r="G88" s="3"/>
      <c r="H88" s="3"/>
      <c r="I88" s="3"/>
      <c r="J88" s="3"/>
      <c r="K88" s="3"/>
      <c r="L88" s="3"/>
      <c r="M88" s="3"/>
      <c r="N88" s="3"/>
    </row>
    <row r="89">
      <c r="B89" s="3"/>
      <c r="C89" s="3"/>
      <c r="D89" s="3"/>
      <c r="E89" s="3"/>
      <c r="F89" s="3"/>
      <c r="G89" s="3"/>
      <c r="H89" s="3"/>
      <c r="I89" s="3"/>
      <c r="J89" s="3"/>
      <c r="K89" s="3"/>
      <c r="L89" s="3"/>
      <c r="M89" s="3"/>
      <c r="N89" s="3"/>
    </row>
    <row r="90">
      <c r="B90" s="3"/>
      <c r="C90" s="3"/>
      <c r="D90" s="3"/>
      <c r="E90" s="3"/>
      <c r="F90" s="3"/>
      <c r="G90" s="3"/>
      <c r="H90" s="3"/>
      <c r="I90" s="3"/>
      <c r="J90" s="3"/>
      <c r="K90" s="3"/>
      <c r="L90" s="3"/>
      <c r="M90" s="3"/>
      <c r="N90" s="3"/>
    </row>
    <row r="91">
      <c r="B91" s="3"/>
      <c r="C91" s="3"/>
      <c r="D91" s="3"/>
      <c r="E91" s="3"/>
      <c r="F91" s="3"/>
      <c r="G91" s="3"/>
      <c r="H91" s="3"/>
      <c r="I91" s="3"/>
      <c r="J91" s="3"/>
      <c r="K91" s="3"/>
      <c r="L91" s="3"/>
      <c r="M91" s="3"/>
      <c r="N91" s="3"/>
    </row>
    <row r="92">
      <c r="B92" s="3"/>
      <c r="C92" s="3"/>
      <c r="D92" s="3"/>
      <c r="E92" s="3"/>
      <c r="F92" s="3"/>
      <c r="G92" s="3"/>
      <c r="H92" s="3"/>
      <c r="I92" s="3"/>
      <c r="J92" s="3"/>
      <c r="K92" s="3"/>
      <c r="L92" s="3"/>
      <c r="M92" s="3"/>
      <c r="N92" s="3"/>
    </row>
    <row r="93">
      <c r="B93" s="3"/>
      <c r="C93" s="3"/>
      <c r="D93" s="3"/>
      <c r="E93" s="3"/>
      <c r="F93" s="3"/>
      <c r="G93" s="3"/>
      <c r="H93" s="3"/>
      <c r="I93" s="3"/>
      <c r="J93" s="3"/>
      <c r="K93" s="3"/>
      <c r="L93" s="3"/>
      <c r="M93" s="3"/>
      <c r="N93" s="3"/>
    </row>
    <row r="94">
      <c r="B94" s="3"/>
      <c r="C94" s="3"/>
      <c r="D94" s="3"/>
      <c r="E94" s="3"/>
      <c r="F94" s="3"/>
      <c r="G94" s="3"/>
      <c r="H94" s="3"/>
      <c r="I94" s="3"/>
      <c r="J94" s="3"/>
      <c r="K94" s="3"/>
      <c r="L94" s="3"/>
      <c r="M94" s="3"/>
      <c r="N94" s="3"/>
    </row>
    <row r="95">
      <c r="B95" s="3"/>
      <c r="C95" s="3"/>
      <c r="D95" s="3"/>
      <c r="E95" s="3"/>
      <c r="F95" s="3"/>
      <c r="G95" s="3"/>
      <c r="H95" s="3"/>
      <c r="I95" s="3"/>
      <c r="J95" s="3"/>
      <c r="K95" s="3"/>
      <c r="L95" s="3"/>
      <c r="M95" s="3"/>
      <c r="N95" s="3"/>
    </row>
    <row r="96">
      <c r="B96" s="3"/>
      <c r="C96" s="3"/>
      <c r="D96" s="3"/>
      <c r="E96" s="3"/>
      <c r="F96" s="3"/>
      <c r="G96" s="3"/>
      <c r="H96" s="3"/>
      <c r="I96" s="3"/>
      <c r="J96" s="3"/>
      <c r="K96" s="3"/>
      <c r="L96" s="3"/>
      <c r="M96" s="3"/>
      <c r="N96" s="3"/>
    </row>
    <row r="97">
      <c r="B97" s="3"/>
      <c r="C97" s="3"/>
      <c r="D97" s="3"/>
      <c r="E97" s="3"/>
      <c r="F97" s="3"/>
      <c r="G97" s="3"/>
      <c r="H97" s="3"/>
      <c r="I97" s="3"/>
      <c r="J97" s="3"/>
      <c r="K97" s="3"/>
      <c r="L97" s="3"/>
      <c r="M97" s="3"/>
      <c r="N97" s="3"/>
    </row>
    <row r="98">
      <c r="B98" s="3"/>
      <c r="C98" s="3"/>
      <c r="D98" s="3"/>
      <c r="E98" s="3"/>
      <c r="F98" s="3"/>
      <c r="G98" s="3"/>
      <c r="H98" s="3"/>
      <c r="I98" s="3"/>
      <c r="J98" s="3"/>
      <c r="K98" s="3"/>
      <c r="L98" s="3"/>
      <c r="M98" s="3"/>
      <c r="N98" s="3"/>
    </row>
    <row r="99">
      <c r="B99" s="3"/>
      <c r="C99" s="3"/>
      <c r="D99" s="3"/>
      <c r="E99" s="3"/>
      <c r="F99" s="3"/>
      <c r="G99" s="3"/>
      <c r="H99" s="3"/>
      <c r="I99" s="3"/>
      <c r="J99" s="3"/>
      <c r="K99" s="3"/>
      <c r="L99" s="3"/>
      <c r="M99" s="3"/>
      <c r="N99" s="3"/>
    </row>
    <row r="100">
      <c r="B100" s="3"/>
      <c r="C100" s="3"/>
      <c r="D100" s="3"/>
      <c r="E100" s="3"/>
      <c r="F100" s="3"/>
      <c r="G100" s="3"/>
      <c r="H100" s="3"/>
      <c r="I100" s="3"/>
      <c r="J100" s="3"/>
      <c r="K100" s="3"/>
      <c r="L100" s="3"/>
      <c r="M100" s="3"/>
      <c r="N100" s="3"/>
    </row>
    <row r="101">
      <c r="B101" s="3"/>
      <c r="C101" s="3"/>
      <c r="D101" s="3"/>
      <c r="E101" s="3"/>
      <c r="F101" s="3"/>
      <c r="G101" s="3"/>
      <c r="H101" s="3"/>
      <c r="I101" s="3"/>
      <c r="J101" s="3"/>
      <c r="K101" s="3"/>
      <c r="L101" s="3"/>
      <c r="M101" s="3"/>
      <c r="N101" s="3"/>
    </row>
    <row r="102">
      <c r="B102" s="3"/>
      <c r="C102" s="3"/>
      <c r="D102" s="3"/>
      <c r="E102" s="3"/>
      <c r="F102" s="3"/>
      <c r="G102" s="3"/>
      <c r="H102" s="3"/>
      <c r="I102" s="3"/>
      <c r="J102" s="3"/>
      <c r="K102" s="3"/>
      <c r="L102" s="3"/>
      <c r="M102" s="3"/>
      <c r="N102" s="3"/>
    </row>
    <row r="103">
      <c r="B103" s="3"/>
      <c r="C103" s="3"/>
      <c r="D103" s="3"/>
      <c r="E103" s="3"/>
      <c r="F103" s="3"/>
      <c r="G103" s="3"/>
      <c r="H103" s="3"/>
      <c r="I103" s="3"/>
      <c r="J103" s="3"/>
      <c r="K103" s="3"/>
      <c r="L103" s="3"/>
      <c r="M103" s="3"/>
      <c r="N103" s="3"/>
    </row>
    <row r="104">
      <c r="B104" s="3"/>
      <c r="C104" s="3"/>
      <c r="D104" s="3"/>
      <c r="E104" s="3"/>
      <c r="F104" s="3"/>
      <c r="G104" s="3"/>
      <c r="H104" s="3"/>
      <c r="I104" s="3"/>
      <c r="J104" s="3"/>
      <c r="K104" s="3"/>
      <c r="L104" s="3"/>
      <c r="M104" s="3"/>
      <c r="N104" s="3"/>
    </row>
    <row r="105">
      <c r="B105" s="3"/>
      <c r="C105" s="3"/>
      <c r="D105" s="3"/>
      <c r="E105" s="3"/>
      <c r="F105" s="3"/>
      <c r="G105" s="3"/>
      <c r="H105" s="3"/>
      <c r="I105" s="3"/>
      <c r="J105" s="3"/>
      <c r="K105" s="3"/>
      <c r="L105" s="3"/>
      <c r="M105" s="3"/>
      <c r="N105" s="3"/>
    </row>
    <row r="106">
      <c r="B106" s="3"/>
      <c r="C106" s="3"/>
      <c r="D106" s="3"/>
      <c r="E106" s="3"/>
      <c r="F106" s="3"/>
      <c r="G106" s="3"/>
      <c r="H106" s="3"/>
      <c r="I106" s="3"/>
      <c r="J106" s="3"/>
      <c r="K106" s="3"/>
      <c r="L106" s="3"/>
      <c r="M106" s="3"/>
      <c r="N106" s="3"/>
    </row>
    <row r="107">
      <c r="B107" s="3"/>
      <c r="C107" s="3"/>
      <c r="D107" s="3"/>
      <c r="E107" s="3"/>
      <c r="F107" s="3"/>
      <c r="G107" s="3"/>
      <c r="H107" s="3"/>
      <c r="I107" s="3"/>
      <c r="J107" s="3"/>
      <c r="K107" s="3"/>
      <c r="L107" s="3"/>
      <c r="M107" s="3"/>
      <c r="N107" s="3"/>
    </row>
    <row r="108">
      <c r="B108" s="3"/>
      <c r="C108" s="3"/>
      <c r="D108" s="3"/>
      <c r="E108" s="3"/>
      <c r="F108" s="3"/>
      <c r="G108" s="3"/>
      <c r="H108" s="3"/>
      <c r="I108" s="3"/>
      <c r="J108" s="3"/>
      <c r="K108" s="3"/>
      <c r="L108" s="3"/>
      <c r="M108" s="3"/>
      <c r="N108" s="3"/>
    </row>
    <row r="109">
      <c r="B109" s="3"/>
      <c r="C109" s="3"/>
      <c r="D109" s="3"/>
      <c r="E109" s="3"/>
      <c r="F109" s="3"/>
      <c r="G109" s="3"/>
      <c r="H109" s="3"/>
      <c r="I109" s="3"/>
      <c r="J109" s="3"/>
      <c r="K109" s="3"/>
      <c r="L109" s="3"/>
      <c r="M109" s="3"/>
      <c r="N109" s="3"/>
    </row>
    <row r="110">
      <c r="B110" s="3"/>
      <c r="C110" s="3"/>
      <c r="D110" s="3"/>
      <c r="E110" s="3"/>
      <c r="F110" s="3"/>
      <c r="G110" s="3"/>
      <c r="H110" s="3"/>
      <c r="I110" s="3"/>
      <c r="J110" s="3"/>
      <c r="K110" s="3"/>
      <c r="L110" s="3"/>
      <c r="M110" s="3"/>
      <c r="N110" s="3"/>
    </row>
    <row r="111">
      <c r="B111" s="3"/>
      <c r="C111" s="3"/>
      <c r="D111" s="3"/>
      <c r="E111" s="3"/>
      <c r="F111" s="3"/>
      <c r="G111" s="3"/>
      <c r="H111" s="3"/>
      <c r="I111" s="3"/>
      <c r="J111" s="3"/>
      <c r="K111" s="3"/>
      <c r="L111" s="3"/>
      <c r="M111" s="3"/>
      <c r="N111" s="3"/>
    </row>
    <row r="112">
      <c r="B112" s="3"/>
      <c r="C112" s="3"/>
      <c r="D112" s="3"/>
      <c r="E112" s="3"/>
      <c r="F112" s="3"/>
      <c r="G112" s="3"/>
      <c r="H112" s="3"/>
      <c r="I112" s="3"/>
      <c r="J112" s="3"/>
      <c r="K112" s="3"/>
      <c r="L112" s="3"/>
      <c r="M112" s="3"/>
      <c r="N112" s="3"/>
    </row>
    <row r="113">
      <c r="B113" s="3"/>
      <c r="C113" s="3"/>
      <c r="D113" s="3"/>
      <c r="E113" s="3"/>
      <c r="F113" s="3"/>
      <c r="G113" s="3"/>
      <c r="H113" s="3"/>
      <c r="I113" s="3"/>
      <c r="J113" s="3"/>
      <c r="K113" s="3"/>
      <c r="L113" s="3"/>
      <c r="M113" s="3"/>
      <c r="N113" s="3"/>
    </row>
    <row r="114">
      <c r="B114" s="3"/>
      <c r="C114" s="3"/>
      <c r="D114" s="3"/>
      <c r="E114" s="3"/>
      <c r="F114" s="3"/>
      <c r="G114" s="3"/>
      <c r="H114" s="3"/>
      <c r="I114" s="3"/>
      <c r="J114" s="3"/>
      <c r="K114" s="3"/>
      <c r="L114" s="3"/>
      <c r="M114" s="3"/>
      <c r="N114" s="3"/>
    </row>
    <row r="115">
      <c r="B115" s="3"/>
      <c r="C115" s="3"/>
      <c r="D115" s="3"/>
      <c r="E115" s="3"/>
      <c r="F115" s="3"/>
      <c r="G115" s="3"/>
      <c r="H115" s="3"/>
      <c r="I115" s="3"/>
      <c r="J115" s="3"/>
      <c r="K115" s="3"/>
      <c r="L115" s="3"/>
      <c r="M115" s="3"/>
      <c r="N115" s="3"/>
    </row>
    <row r="116">
      <c r="B116" s="3"/>
      <c r="C116" s="3"/>
      <c r="D116" s="3"/>
      <c r="E116" s="3"/>
      <c r="F116" s="3"/>
      <c r="G116" s="3"/>
      <c r="H116" s="3"/>
      <c r="I116" s="3"/>
      <c r="J116" s="3"/>
      <c r="K116" s="3"/>
      <c r="L116" s="3"/>
      <c r="M116" s="3"/>
      <c r="N116" s="3"/>
    </row>
    <row r="117">
      <c r="B117" s="3"/>
      <c r="C117" s="3"/>
      <c r="D117" s="3"/>
      <c r="E117" s="3"/>
      <c r="F117" s="3"/>
      <c r="G117" s="3"/>
      <c r="H117" s="3"/>
      <c r="I117" s="3"/>
      <c r="J117" s="3"/>
      <c r="K117" s="3"/>
      <c r="L117" s="3"/>
      <c r="M117" s="3"/>
      <c r="N117" s="3"/>
    </row>
    <row r="118">
      <c r="B118" s="3"/>
      <c r="C118" s="3"/>
      <c r="D118" s="3"/>
      <c r="E118" s="3"/>
      <c r="F118" s="3"/>
      <c r="G118" s="3"/>
      <c r="H118" s="3"/>
      <c r="I118" s="3"/>
      <c r="J118" s="3"/>
      <c r="K118" s="3"/>
      <c r="L118" s="3"/>
      <c r="M118" s="3"/>
      <c r="N118" s="3"/>
    </row>
    <row r="119">
      <c r="B119" s="3"/>
      <c r="C119" s="3"/>
      <c r="D119" s="3"/>
      <c r="E119" s="3"/>
      <c r="F119" s="3"/>
      <c r="G119" s="3"/>
      <c r="H119" s="3"/>
      <c r="I119" s="3"/>
      <c r="J119" s="3"/>
      <c r="K119" s="3"/>
      <c r="L119" s="3"/>
      <c r="M119" s="3"/>
      <c r="N119" s="3"/>
    </row>
    <row r="120">
      <c r="B120" s="3"/>
      <c r="C120" s="3"/>
      <c r="D120" s="3"/>
      <c r="E120" s="3"/>
      <c r="F120" s="3"/>
      <c r="G120" s="3"/>
      <c r="H120" s="3"/>
      <c r="I120" s="3"/>
      <c r="J120" s="3"/>
      <c r="K120" s="3"/>
      <c r="L120" s="3"/>
      <c r="M120" s="3"/>
      <c r="N120" s="3"/>
    </row>
    <row r="121">
      <c r="B121" s="3"/>
      <c r="C121" s="3"/>
      <c r="D121" s="3"/>
      <c r="E121" s="3"/>
      <c r="F121" s="3"/>
      <c r="G121" s="3"/>
      <c r="H121" s="3"/>
      <c r="I121" s="3"/>
      <c r="J121" s="3"/>
      <c r="K121" s="3"/>
      <c r="L121" s="3"/>
      <c r="M121" s="3"/>
      <c r="N121" s="3"/>
    </row>
    <row r="122">
      <c r="B122" s="3"/>
      <c r="C122" s="3"/>
      <c r="D122" s="3"/>
      <c r="E122" s="3"/>
      <c r="F122" s="3"/>
      <c r="G122" s="3"/>
      <c r="H122" s="3"/>
      <c r="I122" s="3"/>
      <c r="J122" s="3"/>
      <c r="K122" s="3"/>
      <c r="L122" s="3"/>
      <c r="M122" s="3"/>
      <c r="N122" s="3"/>
    </row>
    <row r="123">
      <c r="B123" s="3"/>
      <c r="C123" s="3"/>
      <c r="D123" s="3"/>
      <c r="E123" s="3"/>
      <c r="F123" s="3"/>
      <c r="G123" s="3"/>
      <c r="H123" s="3"/>
      <c r="I123" s="3"/>
      <c r="J123" s="3"/>
      <c r="K123" s="3"/>
      <c r="L123" s="3"/>
      <c r="M123" s="3"/>
      <c r="N123" s="3"/>
    </row>
    <row r="124">
      <c r="B124" s="3"/>
      <c r="C124" s="3"/>
      <c r="D124" s="3"/>
      <c r="E124" s="3"/>
      <c r="F124" s="3"/>
      <c r="G124" s="3"/>
      <c r="H124" s="3"/>
      <c r="I124" s="3"/>
      <c r="J124" s="3"/>
      <c r="K124" s="3"/>
      <c r="L124" s="3"/>
      <c r="M124" s="3"/>
      <c r="N124" s="3"/>
    </row>
    <row r="125">
      <c r="B125" s="3"/>
      <c r="C125" s="3"/>
      <c r="D125" s="3"/>
      <c r="E125" s="3"/>
      <c r="F125" s="3"/>
      <c r="G125" s="3"/>
      <c r="H125" s="3"/>
      <c r="I125" s="3"/>
      <c r="J125" s="3"/>
      <c r="K125" s="3"/>
      <c r="L125" s="3"/>
      <c r="M125" s="3"/>
      <c r="N125" s="3"/>
    </row>
    <row r="126">
      <c r="B126" s="3"/>
      <c r="C126" s="3"/>
      <c r="D126" s="3"/>
      <c r="E126" s="3"/>
      <c r="F126" s="3"/>
      <c r="G126" s="3"/>
      <c r="H126" s="3"/>
      <c r="I126" s="3"/>
      <c r="J126" s="3"/>
      <c r="K126" s="3"/>
      <c r="L126" s="3"/>
      <c r="M126" s="3"/>
      <c r="N126" s="3"/>
    </row>
    <row r="127">
      <c r="B127" s="3"/>
      <c r="C127" s="3"/>
      <c r="D127" s="3"/>
      <c r="E127" s="3"/>
      <c r="F127" s="3"/>
      <c r="G127" s="3"/>
      <c r="H127" s="3"/>
      <c r="I127" s="3"/>
      <c r="J127" s="3"/>
      <c r="K127" s="3"/>
      <c r="L127" s="3"/>
      <c r="M127" s="3"/>
      <c r="N127" s="3"/>
    </row>
    <row r="128">
      <c r="B128" s="3"/>
      <c r="C128" s="3"/>
      <c r="D128" s="3"/>
      <c r="E128" s="3"/>
      <c r="F128" s="3"/>
      <c r="G128" s="3"/>
      <c r="H128" s="3"/>
      <c r="I128" s="3"/>
      <c r="J128" s="3"/>
      <c r="K128" s="3"/>
      <c r="L128" s="3"/>
      <c r="M128" s="3"/>
      <c r="N128" s="3"/>
    </row>
    <row r="129">
      <c r="B129" s="3"/>
      <c r="C129" s="3"/>
      <c r="D129" s="3"/>
      <c r="E129" s="3"/>
      <c r="F129" s="3"/>
      <c r="G129" s="3"/>
      <c r="H129" s="3"/>
      <c r="I129" s="3"/>
      <c r="J129" s="3"/>
      <c r="K129" s="3"/>
      <c r="L129" s="3"/>
      <c r="M129" s="3"/>
      <c r="N129" s="3"/>
    </row>
    <row r="130">
      <c r="B130" s="3"/>
      <c r="C130" s="3"/>
      <c r="D130" s="3"/>
      <c r="E130" s="3"/>
      <c r="F130" s="3"/>
      <c r="G130" s="3"/>
      <c r="H130" s="3"/>
      <c r="I130" s="3"/>
      <c r="J130" s="3"/>
      <c r="K130" s="3"/>
      <c r="L130" s="3"/>
      <c r="M130" s="3"/>
      <c r="N130" s="3"/>
    </row>
    <row r="131">
      <c r="B131" s="3"/>
      <c r="C131" s="3"/>
      <c r="D131" s="3"/>
      <c r="E131" s="3"/>
      <c r="F131" s="3"/>
      <c r="G131" s="3"/>
      <c r="H131" s="3"/>
      <c r="I131" s="3"/>
      <c r="J131" s="3"/>
      <c r="K131" s="3"/>
      <c r="L131" s="3"/>
      <c r="M131" s="3"/>
      <c r="N131" s="3"/>
    </row>
    <row r="132">
      <c r="B132" s="3"/>
      <c r="C132" s="3"/>
      <c r="D132" s="3"/>
      <c r="E132" s="3"/>
      <c r="F132" s="3"/>
      <c r="G132" s="3"/>
      <c r="H132" s="3"/>
      <c r="I132" s="3"/>
      <c r="J132" s="3"/>
      <c r="K132" s="3"/>
      <c r="L132" s="3"/>
      <c r="M132" s="3"/>
      <c r="N132" s="3"/>
    </row>
    <row r="133">
      <c r="B133" s="3"/>
      <c r="C133" s="3"/>
      <c r="D133" s="3"/>
      <c r="E133" s="3"/>
      <c r="F133" s="3"/>
      <c r="G133" s="3"/>
      <c r="H133" s="3"/>
      <c r="I133" s="3"/>
      <c r="J133" s="3"/>
      <c r="K133" s="3"/>
      <c r="L133" s="3"/>
      <c r="M133" s="3"/>
      <c r="N133" s="3"/>
    </row>
    <row r="134">
      <c r="B134" s="3"/>
      <c r="C134" s="3"/>
      <c r="D134" s="3"/>
      <c r="E134" s="3"/>
      <c r="F134" s="3"/>
      <c r="G134" s="3"/>
      <c r="H134" s="3"/>
      <c r="I134" s="3"/>
      <c r="J134" s="3"/>
      <c r="K134" s="3"/>
      <c r="L134" s="3"/>
      <c r="M134" s="3"/>
      <c r="N134" s="3"/>
    </row>
    <row r="135">
      <c r="B135" s="3"/>
      <c r="C135" s="3"/>
      <c r="D135" s="3"/>
      <c r="E135" s="3"/>
      <c r="F135" s="3"/>
      <c r="G135" s="3"/>
      <c r="H135" s="3"/>
      <c r="I135" s="3"/>
      <c r="J135" s="3"/>
      <c r="K135" s="3"/>
      <c r="L135" s="3"/>
      <c r="M135" s="3"/>
      <c r="N135" s="3"/>
    </row>
    <row r="136">
      <c r="B136" s="3"/>
      <c r="C136" s="3"/>
      <c r="D136" s="3"/>
      <c r="E136" s="3"/>
      <c r="F136" s="3"/>
      <c r="G136" s="3"/>
      <c r="H136" s="3"/>
      <c r="I136" s="3"/>
      <c r="J136" s="3"/>
      <c r="K136" s="3"/>
      <c r="L136" s="3"/>
      <c r="M136" s="3"/>
      <c r="N136" s="3"/>
    </row>
    <row r="137">
      <c r="B137" s="3"/>
      <c r="C137" s="3"/>
      <c r="D137" s="3"/>
      <c r="E137" s="3"/>
      <c r="F137" s="3"/>
      <c r="G137" s="3"/>
      <c r="H137" s="3"/>
      <c r="I137" s="3"/>
      <c r="J137" s="3"/>
      <c r="K137" s="3"/>
      <c r="L137" s="3"/>
      <c r="M137" s="3"/>
      <c r="N137" s="3"/>
    </row>
    <row r="138">
      <c r="B138" s="3"/>
      <c r="C138" s="3"/>
      <c r="D138" s="3"/>
      <c r="E138" s="3"/>
      <c r="F138" s="3"/>
      <c r="G138" s="3"/>
      <c r="H138" s="3"/>
      <c r="I138" s="3"/>
      <c r="J138" s="3"/>
      <c r="K138" s="3"/>
      <c r="L138" s="3"/>
      <c r="M138" s="3"/>
      <c r="N138" s="3"/>
    </row>
    <row r="139">
      <c r="B139" s="3"/>
      <c r="C139" s="3"/>
      <c r="D139" s="3"/>
      <c r="E139" s="3"/>
      <c r="F139" s="3"/>
      <c r="G139" s="3"/>
      <c r="H139" s="3"/>
      <c r="I139" s="3"/>
      <c r="J139" s="3"/>
      <c r="K139" s="3"/>
      <c r="L139" s="3"/>
      <c r="M139" s="3"/>
      <c r="N139" s="3"/>
    </row>
    <row r="140">
      <c r="B140" s="3"/>
      <c r="C140" s="3"/>
      <c r="D140" s="3"/>
      <c r="E140" s="3"/>
      <c r="F140" s="3"/>
      <c r="G140" s="3"/>
      <c r="H140" s="3"/>
      <c r="I140" s="3"/>
      <c r="J140" s="3"/>
      <c r="K140" s="3"/>
      <c r="L140" s="3"/>
      <c r="M140" s="3"/>
      <c r="N140" s="3"/>
    </row>
    <row r="141">
      <c r="B141" s="3"/>
      <c r="C141" s="3"/>
      <c r="D141" s="3"/>
      <c r="E141" s="3"/>
      <c r="F141" s="3"/>
      <c r="G141" s="3"/>
      <c r="H141" s="3"/>
      <c r="I141" s="3"/>
      <c r="J141" s="3"/>
      <c r="K141" s="3"/>
      <c r="L141" s="3"/>
      <c r="M141" s="3"/>
      <c r="N141" s="3"/>
    </row>
    <row r="142">
      <c r="B142" s="3"/>
      <c r="C142" s="3"/>
      <c r="D142" s="3"/>
      <c r="E142" s="3"/>
      <c r="F142" s="3"/>
      <c r="G142" s="3"/>
      <c r="H142" s="3"/>
      <c r="I142" s="3"/>
      <c r="J142" s="3"/>
      <c r="K142" s="3"/>
      <c r="L142" s="3"/>
      <c r="M142" s="3"/>
      <c r="N142" s="3"/>
    </row>
    <row r="143">
      <c r="B143" s="3"/>
      <c r="C143" s="3"/>
      <c r="D143" s="3"/>
      <c r="E143" s="3"/>
      <c r="F143" s="3"/>
      <c r="G143" s="3"/>
      <c r="H143" s="3"/>
      <c r="I143" s="3"/>
      <c r="J143" s="3"/>
      <c r="K143" s="3"/>
      <c r="L143" s="3"/>
      <c r="M143" s="3"/>
      <c r="N143" s="3"/>
    </row>
    <row r="144">
      <c r="B144" s="3"/>
      <c r="C144" s="3"/>
      <c r="D144" s="3"/>
      <c r="E144" s="3"/>
      <c r="F144" s="3"/>
      <c r="G144" s="3"/>
      <c r="H144" s="3"/>
      <c r="I144" s="3"/>
      <c r="J144" s="3"/>
      <c r="K144" s="3"/>
      <c r="L144" s="3"/>
      <c r="M144" s="3"/>
      <c r="N144" s="3"/>
    </row>
    <row r="145">
      <c r="B145" s="3"/>
      <c r="C145" s="3"/>
      <c r="D145" s="3"/>
      <c r="E145" s="3"/>
      <c r="F145" s="3"/>
      <c r="G145" s="3"/>
      <c r="H145" s="3"/>
      <c r="I145" s="3"/>
      <c r="J145" s="3"/>
      <c r="K145" s="3"/>
      <c r="L145" s="3"/>
      <c r="M145" s="3"/>
      <c r="N145" s="3"/>
    </row>
    <row r="146">
      <c r="B146" s="3"/>
      <c r="C146" s="3"/>
      <c r="D146" s="3"/>
      <c r="E146" s="3"/>
      <c r="F146" s="3"/>
      <c r="G146" s="3"/>
      <c r="H146" s="3"/>
      <c r="I146" s="3"/>
      <c r="J146" s="3"/>
      <c r="K146" s="3"/>
      <c r="L146" s="3"/>
      <c r="M146" s="3"/>
      <c r="N146" s="3"/>
    </row>
    <row r="147">
      <c r="B147" s="3"/>
      <c r="C147" s="3"/>
      <c r="D147" s="3"/>
      <c r="E147" s="3"/>
      <c r="F147" s="3"/>
      <c r="G147" s="3"/>
      <c r="H147" s="3"/>
      <c r="I147" s="3"/>
      <c r="J147" s="3"/>
      <c r="K147" s="3"/>
      <c r="L147" s="3"/>
      <c r="M147" s="3"/>
      <c r="N147" s="3"/>
    </row>
    <row r="148">
      <c r="B148" s="3"/>
      <c r="C148" s="3"/>
      <c r="D148" s="3"/>
      <c r="E148" s="3"/>
      <c r="F148" s="3"/>
      <c r="G148" s="3"/>
      <c r="H148" s="3"/>
      <c r="I148" s="3"/>
      <c r="J148" s="3"/>
      <c r="K148" s="3"/>
      <c r="L148" s="3"/>
      <c r="M148" s="3"/>
      <c r="N148" s="3"/>
    </row>
    <row r="149">
      <c r="B149" s="3"/>
      <c r="C149" s="3"/>
      <c r="D149" s="3"/>
      <c r="E149" s="3"/>
      <c r="F149" s="3"/>
      <c r="G149" s="3"/>
      <c r="H149" s="3"/>
      <c r="I149" s="3"/>
      <c r="J149" s="3"/>
      <c r="K149" s="3"/>
      <c r="L149" s="3"/>
      <c r="M149" s="3"/>
      <c r="N149" s="3"/>
    </row>
    <row r="150">
      <c r="B150" s="3"/>
      <c r="C150" s="3"/>
      <c r="D150" s="3"/>
      <c r="E150" s="3"/>
      <c r="F150" s="3"/>
      <c r="G150" s="3"/>
      <c r="H150" s="3"/>
      <c r="I150" s="3"/>
      <c r="J150" s="3"/>
      <c r="K150" s="3"/>
      <c r="L150" s="3"/>
      <c r="M150" s="3"/>
      <c r="N150" s="3"/>
    </row>
    <row r="151">
      <c r="B151" s="3"/>
      <c r="C151" s="3"/>
      <c r="D151" s="3"/>
      <c r="E151" s="3"/>
      <c r="F151" s="3"/>
      <c r="G151" s="3"/>
      <c r="H151" s="3"/>
      <c r="I151" s="3"/>
      <c r="J151" s="3"/>
      <c r="K151" s="3"/>
      <c r="L151" s="3"/>
      <c r="M151" s="3"/>
      <c r="N151" s="3"/>
    </row>
    <row r="152">
      <c r="B152" s="3"/>
      <c r="C152" s="3"/>
      <c r="D152" s="3"/>
      <c r="E152" s="3"/>
      <c r="F152" s="3"/>
      <c r="G152" s="3"/>
      <c r="H152" s="3"/>
      <c r="I152" s="3"/>
      <c r="J152" s="3"/>
      <c r="K152" s="3"/>
      <c r="L152" s="3"/>
      <c r="M152" s="3"/>
      <c r="N152" s="3"/>
    </row>
    <row r="153">
      <c r="B153" s="3"/>
      <c r="C153" s="3"/>
      <c r="D153" s="3"/>
      <c r="E153" s="3"/>
      <c r="F153" s="3"/>
      <c r="G153" s="3"/>
      <c r="H153" s="3"/>
      <c r="I153" s="3"/>
      <c r="J153" s="3"/>
      <c r="K153" s="3"/>
      <c r="L153" s="3"/>
      <c r="M153" s="3"/>
      <c r="N153" s="3"/>
    </row>
    <row r="154">
      <c r="B154" s="3"/>
      <c r="C154" s="3"/>
      <c r="D154" s="3"/>
      <c r="E154" s="3"/>
      <c r="F154" s="3"/>
      <c r="G154" s="3"/>
      <c r="H154" s="3"/>
      <c r="I154" s="3"/>
      <c r="J154" s="3"/>
      <c r="K154" s="3"/>
      <c r="L154" s="3"/>
      <c r="M154" s="3"/>
      <c r="N154" s="3"/>
    </row>
    <row r="155">
      <c r="B155" s="3"/>
      <c r="C155" s="3"/>
      <c r="D155" s="3"/>
      <c r="E155" s="3"/>
      <c r="F155" s="3"/>
      <c r="G155" s="3"/>
      <c r="H155" s="3"/>
      <c r="I155" s="3"/>
      <c r="J155" s="3"/>
      <c r="K155" s="3"/>
      <c r="L155" s="3"/>
      <c r="M155" s="3"/>
      <c r="N155" s="3"/>
    </row>
    <row r="156">
      <c r="B156" s="3"/>
      <c r="C156" s="3"/>
      <c r="D156" s="3"/>
      <c r="E156" s="3"/>
      <c r="F156" s="3"/>
      <c r="G156" s="3"/>
      <c r="H156" s="3"/>
      <c r="I156" s="3"/>
      <c r="J156" s="3"/>
      <c r="K156" s="3"/>
      <c r="L156" s="3"/>
      <c r="M156" s="3"/>
      <c r="N156" s="3"/>
    </row>
    <row r="157">
      <c r="B157" s="3"/>
      <c r="C157" s="3"/>
      <c r="D157" s="3"/>
      <c r="E157" s="3"/>
      <c r="F157" s="3"/>
      <c r="G157" s="3"/>
      <c r="H157" s="3"/>
      <c r="I157" s="3"/>
      <c r="J157" s="3"/>
      <c r="K157" s="3"/>
      <c r="L157" s="3"/>
      <c r="M157" s="3"/>
      <c r="N157" s="3"/>
    </row>
    <row r="158">
      <c r="B158" s="3"/>
      <c r="C158" s="3"/>
      <c r="D158" s="3"/>
      <c r="E158" s="3"/>
      <c r="F158" s="3"/>
      <c r="G158" s="3"/>
      <c r="H158" s="3"/>
      <c r="I158" s="3"/>
      <c r="J158" s="3"/>
      <c r="K158" s="3"/>
      <c r="L158" s="3"/>
      <c r="M158" s="3"/>
      <c r="N158" s="3"/>
    </row>
    <row r="159">
      <c r="B159" s="3"/>
      <c r="C159" s="3"/>
      <c r="D159" s="3"/>
      <c r="E159" s="3"/>
      <c r="F159" s="3"/>
      <c r="G159" s="3"/>
      <c r="H159" s="3"/>
      <c r="I159" s="3"/>
      <c r="J159" s="3"/>
      <c r="K159" s="3"/>
      <c r="L159" s="3"/>
      <c r="M159" s="3"/>
      <c r="N159" s="3"/>
    </row>
    <row r="160">
      <c r="B160" s="3"/>
      <c r="C160" s="3"/>
      <c r="D160" s="3"/>
      <c r="E160" s="3"/>
      <c r="F160" s="3"/>
      <c r="G160" s="3"/>
      <c r="H160" s="3"/>
      <c r="I160" s="3"/>
      <c r="J160" s="3"/>
      <c r="K160" s="3"/>
      <c r="L160" s="3"/>
      <c r="M160" s="3"/>
      <c r="N160" s="3"/>
    </row>
    <row r="161">
      <c r="B161" s="3"/>
      <c r="C161" s="3"/>
      <c r="D161" s="3"/>
      <c r="E161" s="3"/>
      <c r="F161" s="3"/>
      <c r="G161" s="3"/>
      <c r="H161" s="3"/>
      <c r="I161" s="3"/>
      <c r="J161" s="3"/>
      <c r="K161" s="3"/>
      <c r="L161" s="3"/>
      <c r="M161" s="3"/>
      <c r="N161" s="3"/>
    </row>
    <row r="162">
      <c r="B162" s="3"/>
      <c r="C162" s="3"/>
      <c r="D162" s="3"/>
      <c r="E162" s="3"/>
      <c r="F162" s="3"/>
      <c r="G162" s="3"/>
      <c r="H162" s="3"/>
      <c r="I162" s="3"/>
      <c r="J162" s="3"/>
      <c r="K162" s="3"/>
      <c r="L162" s="3"/>
      <c r="M162" s="3"/>
      <c r="N162" s="3"/>
    </row>
    <row r="163">
      <c r="B163" s="3"/>
      <c r="C163" s="3"/>
      <c r="D163" s="3"/>
      <c r="E163" s="3"/>
      <c r="F163" s="3"/>
      <c r="G163" s="3"/>
      <c r="H163" s="3"/>
      <c r="I163" s="3"/>
      <c r="J163" s="3"/>
      <c r="K163" s="3"/>
      <c r="L163" s="3"/>
      <c r="M163" s="3"/>
      <c r="N163" s="3"/>
    </row>
    <row r="164">
      <c r="B164" s="3"/>
      <c r="C164" s="3"/>
      <c r="D164" s="3"/>
      <c r="E164" s="3"/>
      <c r="F164" s="3"/>
      <c r="G164" s="3"/>
      <c r="H164" s="3"/>
      <c r="I164" s="3"/>
      <c r="J164" s="3"/>
      <c r="K164" s="3"/>
      <c r="L164" s="3"/>
      <c r="M164" s="3"/>
      <c r="N164" s="3"/>
    </row>
    <row r="165">
      <c r="B165" s="3"/>
      <c r="C165" s="3"/>
      <c r="D165" s="3"/>
      <c r="E165" s="3"/>
      <c r="F165" s="3"/>
      <c r="G165" s="3"/>
      <c r="H165" s="3"/>
      <c r="I165" s="3"/>
      <c r="J165" s="3"/>
      <c r="K165" s="3"/>
      <c r="L165" s="3"/>
      <c r="M165" s="3"/>
      <c r="N165" s="3"/>
    </row>
    <row r="166">
      <c r="B166" s="3"/>
      <c r="C166" s="3"/>
      <c r="D166" s="3"/>
      <c r="E166" s="3"/>
      <c r="F166" s="3"/>
      <c r="G166" s="3"/>
      <c r="H166" s="3"/>
      <c r="I166" s="3"/>
      <c r="J166" s="3"/>
      <c r="K166" s="3"/>
      <c r="L166" s="3"/>
      <c r="M166" s="3"/>
      <c r="N166" s="3"/>
    </row>
    <row r="167">
      <c r="B167" s="3"/>
      <c r="C167" s="3"/>
      <c r="D167" s="3"/>
      <c r="E167" s="3"/>
      <c r="F167" s="3"/>
      <c r="G167" s="3"/>
      <c r="H167" s="3"/>
      <c r="I167" s="3"/>
      <c r="J167" s="3"/>
      <c r="K167" s="3"/>
      <c r="L167" s="3"/>
      <c r="M167" s="3"/>
      <c r="N167" s="3"/>
    </row>
    <row r="168">
      <c r="B168" s="3"/>
      <c r="C168" s="3"/>
      <c r="D168" s="3"/>
      <c r="E168" s="3"/>
      <c r="F168" s="3"/>
      <c r="G168" s="3"/>
      <c r="H168" s="3"/>
      <c r="I168" s="3"/>
      <c r="J168" s="3"/>
      <c r="K168" s="3"/>
      <c r="L168" s="3"/>
      <c r="M168" s="3"/>
      <c r="N168" s="3"/>
    </row>
    <row r="169">
      <c r="B169" s="3"/>
      <c r="C169" s="3"/>
      <c r="D169" s="3"/>
      <c r="E169" s="3"/>
      <c r="F169" s="3"/>
      <c r="G169" s="3"/>
      <c r="H169" s="3"/>
      <c r="I169" s="3"/>
      <c r="J169" s="3"/>
      <c r="K169" s="3"/>
      <c r="L169" s="3"/>
      <c r="M169" s="3"/>
      <c r="N169" s="3"/>
    </row>
    <row r="170">
      <c r="B170" s="3"/>
      <c r="C170" s="3"/>
      <c r="D170" s="3"/>
      <c r="E170" s="3"/>
      <c r="F170" s="3"/>
      <c r="G170" s="3"/>
      <c r="H170" s="3"/>
      <c r="I170" s="3"/>
      <c r="J170" s="3"/>
      <c r="K170" s="3"/>
      <c r="L170" s="3"/>
      <c r="M170" s="3"/>
      <c r="N170" s="3"/>
    </row>
    <row r="171">
      <c r="B171" s="3"/>
      <c r="C171" s="3"/>
      <c r="D171" s="3"/>
      <c r="E171" s="3"/>
      <c r="F171" s="3"/>
      <c r="G171" s="3"/>
      <c r="H171" s="3"/>
      <c r="I171" s="3"/>
      <c r="J171" s="3"/>
      <c r="K171" s="3"/>
      <c r="L171" s="3"/>
      <c r="M171" s="3"/>
      <c r="N171" s="3"/>
    </row>
    <row r="172">
      <c r="B172" s="3"/>
      <c r="C172" s="3"/>
      <c r="D172" s="3"/>
      <c r="E172" s="3"/>
      <c r="F172" s="3"/>
      <c r="G172" s="3"/>
      <c r="H172" s="3"/>
      <c r="I172" s="3"/>
      <c r="J172" s="3"/>
      <c r="K172" s="3"/>
      <c r="L172" s="3"/>
      <c r="M172" s="3"/>
      <c r="N172" s="3"/>
    </row>
    <row r="173">
      <c r="B173" s="3"/>
      <c r="C173" s="3"/>
      <c r="D173" s="3"/>
      <c r="E173" s="3"/>
      <c r="F173" s="3"/>
      <c r="G173" s="3"/>
      <c r="H173" s="3"/>
      <c r="I173" s="3"/>
      <c r="J173" s="3"/>
      <c r="K173" s="3"/>
      <c r="L173" s="3"/>
      <c r="M173" s="3"/>
      <c r="N173" s="3"/>
    </row>
    <row r="174">
      <c r="B174" s="3"/>
      <c r="C174" s="3"/>
      <c r="D174" s="3"/>
      <c r="E174" s="3"/>
      <c r="F174" s="3"/>
      <c r="G174" s="3"/>
      <c r="H174" s="3"/>
      <c r="I174" s="3"/>
      <c r="J174" s="3"/>
      <c r="K174" s="3"/>
      <c r="L174" s="3"/>
      <c r="M174" s="3"/>
      <c r="N174" s="3"/>
    </row>
    <row r="175">
      <c r="B175" s="3"/>
      <c r="C175" s="3"/>
      <c r="D175" s="3"/>
      <c r="E175" s="3"/>
      <c r="F175" s="3"/>
      <c r="G175" s="3"/>
      <c r="H175" s="3"/>
      <c r="I175" s="3"/>
      <c r="J175" s="3"/>
      <c r="K175" s="3"/>
      <c r="L175" s="3"/>
      <c r="M175" s="3"/>
      <c r="N175" s="3"/>
    </row>
    <row r="176">
      <c r="B176" s="3"/>
      <c r="C176" s="3"/>
      <c r="D176" s="3"/>
      <c r="E176" s="3"/>
      <c r="F176" s="3"/>
      <c r="G176" s="3"/>
      <c r="H176" s="3"/>
      <c r="I176" s="3"/>
      <c r="J176" s="3"/>
      <c r="K176" s="3"/>
      <c r="L176" s="3"/>
      <c r="M176" s="3"/>
      <c r="N176" s="3"/>
    </row>
    <row r="177">
      <c r="B177" s="3"/>
      <c r="C177" s="3"/>
      <c r="D177" s="3"/>
      <c r="E177" s="3"/>
      <c r="F177" s="3"/>
      <c r="G177" s="3"/>
      <c r="H177" s="3"/>
      <c r="I177" s="3"/>
      <c r="J177" s="3"/>
      <c r="K177" s="3"/>
      <c r="L177" s="3"/>
      <c r="M177" s="3"/>
      <c r="N177" s="3"/>
    </row>
    <row r="178">
      <c r="B178" s="3"/>
      <c r="C178" s="3"/>
      <c r="D178" s="3"/>
      <c r="E178" s="3"/>
      <c r="F178" s="3"/>
      <c r="G178" s="3"/>
      <c r="H178" s="3"/>
      <c r="I178" s="3"/>
      <c r="J178" s="3"/>
      <c r="K178" s="3"/>
      <c r="L178" s="3"/>
      <c r="M178" s="3"/>
      <c r="N178" s="3"/>
    </row>
    <row r="179">
      <c r="B179" s="3"/>
      <c r="C179" s="3"/>
      <c r="D179" s="3"/>
      <c r="E179" s="3"/>
      <c r="F179" s="3"/>
      <c r="G179" s="3"/>
      <c r="H179" s="3"/>
      <c r="I179" s="3"/>
      <c r="J179" s="3"/>
      <c r="K179" s="3"/>
      <c r="L179" s="3"/>
      <c r="M179" s="3"/>
      <c r="N179" s="3"/>
    </row>
    <row r="180">
      <c r="B180" s="3"/>
      <c r="C180" s="3"/>
      <c r="D180" s="3"/>
      <c r="E180" s="3"/>
      <c r="F180" s="3"/>
      <c r="G180" s="3"/>
      <c r="H180" s="3"/>
      <c r="I180" s="3"/>
      <c r="J180" s="3"/>
      <c r="K180" s="3"/>
      <c r="L180" s="3"/>
      <c r="M180" s="3"/>
      <c r="N180" s="3"/>
    </row>
    <row r="181">
      <c r="B181" s="3"/>
      <c r="C181" s="3"/>
      <c r="D181" s="3"/>
      <c r="E181" s="3"/>
      <c r="F181" s="3"/>
      <c r="G181" s="3"/>
      <c r="H181" s="3"/>
      <c r="I181" s="3"/>
      <c r="J181" s="3"/>
      <c r="K181" s="3"/>
      <c r="L181" s="3"/>
      <c r="M181" s="3"/>
      <c r="N181" s="3"/>
    </row>
    <row r="182">
      <c r="B182" s="3"/>
      <c r="C182" s="3"/>
      <c r="D182" s="3"/>
      <c r="E182" s="3"/>
      <c r="F182" s="3"/>
      <c r="G182" s="3"/>
      <c r="H182" s="3"/>
      <c r="I182" s="3"/>
      <c r="J182" s="3"/>
      <c r="K182" s="3"/>
      <c r="L182" s="3"/>
      <c r="M182" s="3"/>
      <c r="N182" s="3"/>
    </row>
    <row r="183">
      <c r="B183" s="3"/>
      <c r="C183" s="3"/>
      <c r="D183" s="3"/>
      <c r="E183" s="3"/>
      <c r="F183" s="3"/>
      <c r="G183" s="3"/>
      <c r="H183" s="3"/>
      <c r="I183" s="3"/>
      <c r="J183" s="3"/>
      <c r="K183" s="3"/>
      <c r="L183" s="3"/>
      <c r="M183" s="3"/>
      <c r="N183" s="3"/>
    </row>
    <row r="184">
      <c r="B184" s="3"/>
      <c r="C184" s="3"/>
      <c r="D184" s="3"/>
      <c r="E184" s="3"/>
      <c r="F184" s="3"/>
      <c r="G184" s="3"/>
      <c r="H184" s="3"/>
      <c r="I184" s="3"/>
      <c r="J184" s="3"/>
      <c r="K184" s="3"/>
      <c r="L184" s="3"/>
      <c r="M184" s="3"/>
      <c r="N184" s="3"/>
    </row>
    <row r="185">
      <c r="B185" s="3"/>
      <c r="C185" s="3"/>
      <c r="D185" s="3"/>
      <c r="E185" s="3"/>
      <c r="F185" s="3"/>
      <c r="G185" s="3"/>
      <c r="H185" s="3"/>
      <c r="I185" s="3"/>
      <c r="J185" s="3"/>
      <c r="K185" s="3"/>
      <c r="L185" s="3"/>
      <c r="M185" s="3"/>
      <c r="N185" s="3"/>
    </row>
    <row r="186">
      <c r="B186" s="3"/>
      <c r="C186" s="3"/>
      <c r="D186" s="3"/>
      <c r="E186" s="3"/>
      <c r="F186" s="3"/>
      <c r="G186" s="3"/>
      <c r="H186" s="3"/>
      <c r="I186" s="3"/>
      <c r="J186" s="3"/>
      <c r="K186" s="3"/>
      <c r="L186" s="3"/>
      <c r="M186" s="3"/>
      <c r="N186" s="3"/>
    </row>
    <row r="187">
      <c r="B187" s="3"/>
      <c r="C187" s="3"/>
      <c r="D187" s="3"/>
      <c r="E187" s="3"/>
      <c r="F187" s="3"/>
      <c r="G187" s="3"/>
      <c r="H187" s="3"/>
      <c r="I187" s="3"/>
      <c r="J187" s="3"/>
      <c r="K187" s="3"/>
      <c r="L187" s="3"/>
      <c r="M187" s="3"/>
      <c r="N187" s="3"/>
    </row>
    <row r="188">
      <c r="B188" s="3"/>
      <c r="C188" s="3"/>
      <c r="D188" s="3"/>
      <c r="E188" s="3"/>
      <c r="F188" s="3"/>
      <c r="G188" s="3"/>
      <c r="H188" s="3"/>
      <c r="I188" s="3"/>
      <c r="J188" s="3"/>
      <c r="K188" s="3"/>
      <c r="L188" s="3"/>
      <c r="M188" s="3"/>
      <c r="N188" s="3"/>
    </row>
    <row r="189">
      <c r="B189" s="3"/>
      <c r="C189" s="3"/>
      <c r="D189" s="3"/>
      <c r="E189" s="3"/>
      <c r="F189" s="3"/>
      <c r="G189" s="3"/>
      <c r="H189" s="3"/>
      <c r="I189" s="3"/>
      <c r="J189" s="3"/>
      <c r="K189" s="3"/>
      <c r="L189" s="3"/>
      <c r="M189" s="3"/>
      <c r="N189" s="3"/>
    </row>
    <row r="190">
      <c r="B190" s="3"/>
      <c r="C190" s="3"/>
      <c r="D190" s="3"/>
      <c r="E190" s="3"/>
      <c r="F190" s="3"/>
      <c r="G190" s="3"/>
      <c r="H190" s="3"/>
      <c r="I190" s="3"/>
      <c r="J190" s="3"/>
      <c r="K190" s="3"/>
      <c r="L190" s="3"/>
      <c r="M190" s="3"/>
      <c r="N190" s="3"/>
    </row>
    <row r="191">
      <c r="B191" s="3"/>
      <c r="C191" s="3"/>
      <c r="D191" s="3"/>
      <c r="E191" s="3"/>
      <c r="F191" s="3"/>
      <c r="G191" s="3"/>
      <c r="H191" s="3"/>
      <c r="I191" s="3"/>
      <c r="J191" s="3"/>
      <c r="K191" s="3"/>
      <c r="L191" s="3"/>
      <c r="M191" s="3"/>
      <c r="N191" s="3"/>
    </row>
    <row r="192">
      <c r="B192" s="3"/>
      <c r="C192" s="3"/>
      <c r="D192" s="3"/>
      <c r="E192" s="3"/>
      <c r="F192" s="3"/>
      <c r="G192" s="3"/>
      <c r="H192" s="3"/>
      <c r="I192" s="3"/>
      <c r="J192" s="3"/>
      <c r="K192" s="3"/>
      <c r="L192" s="3"/>
      <c r="M192" s="3"/>
      <c r="N192" s="3"/>
    </row>
    <row r="193">
      <c r="B193" s="3"/>
      <c r="C193" s="3"/>
      <c r="D193" s="3"/>
      <c r="E193" s="3"/>
      <c r="F193" s="3"/>
      <c r="G193" s="3"/>
      <c r="H193" s="3"/>
      <c r="I193" s="3"/>
      <c r="J193" s="3"/>
      <c r="K193" s="3"/>
      <c r="L193" s="3"/>
      <c r="M193" s="3"/>
      <c r="N193" s="3"/>
    </row>
    <row r="194">
      <c r="B194" s="3"/>
      <c r="C194" s="3"/>
      <c r="D194" s="3"/>
      <c r="E194" s="3"/>
      <c r="F194" s="3"/>
      <c r="G194" s="3"/>
      <c r="H194" s="3"/>
      <c r="I194" s="3"/>
      <c r="J194" s="3"/>
      <c r="K194" s="3"/>
      <c r="L194" s="3"/>
      <c r="M194" s="3"/>
      <c r="N194" s="3"/>
    </row>
    <row r="195">
      <c r="B195" s="3"/>
      <c r="C195" s="3"/>
      <c r="D195" s="3"/>
      <c r="E195" s="3"/>
      <c r="F195" s="3"/>
      <c r="G195" s="3"/>
      <c r="H195" s="3"/>
      <c r="I195" s="3"/>
      <c r="J195" s="3"/>
      <c r="K195" s="3"/>
      <c r="L195" s="3"/>
      <c r="M195" s="3"/>
      <c r="N195" s="3"/>
    </row>
    <row r="196">
      <c r="B196" s="3"/>
      <c r="C196" s="3"/>
      <c r="D196" s="3"/>
      <c r="E196" s="3"/>
      <c r="F196" s="3"/>
      <c r="G196" s="3"/>
      <c r="H196" s="3"/>
      <c r="I196" s="3"/>
      <c r="J196" s="3"/>
      <c r="K196" s="3"/>
      <c r="L196" s="3"/>
      <c r="M196" s="3"/>
      <c r="N196" s="3"/>
    </row>
    <row r="197">
      <c r="B197" s="3"/>
      <c r="C197" s="3"/>
      <c r="D197" s="3"/>
      <c r="E197" s="3"/>
      <c r="F197" s="3"/>
      <c r="G197" s="3"/>
      <c r="H197" s="3"/>
      <c r="I197" s="3"/>
      <c r="J197" s="3"/>
      <c r="K197" s="3"/>
      <c r="L197" s="3"/>
      <c r="M197" s="3"/>
      <c r="N197" s="3"/>
    </row>
    <row r="198">
      <c r="B198" s="3"/>
      <c r="C198" s="3"/>
      <c r="D198" s="3"/>
      <c r="E198" s="3"/>
      <c r="F198" s="3"/>
      <c r="G198" s="3"/>
      <c r="H198" s="3"/>
      <c r="I198" s="3"/>
      <c r="J198" s="3"/>
      <c r="K198" s="3"/>
      <c r="L198" s="3"/>
      <c r="M198" s="3"/>
      <c r="N198" s="3"/>
    </row>
    <row r="199">
      <c r="B199" s="3"/>
      <c r="C199" s="3"/>
      <c r="D199" s="3"/>
      <c r="E199" s="3"/>
      <c r="F199" s="3"/>
      <c r="G199" s="3"/>
      <c r="H199" s="3"/>
      <c r="I199" s="3"/>
      <c r="J199" s="3"/>
      <c r="K199" s="3"/>
      <c r="L199" s="3"/>
      <c r="M199" s="3"/>
      <c r="N199" s="3"/>
    </row>
    <row r="200">
      <c r="B200" s="3"/>
      <c r="C200" s="3"/>
      <c r="D200" s="3"/>
      <c r="E200" s="3"/>
      <c r="F200" s="3"/>
      <c r="G200" s="3"/>
      <c r="H200" s="3"/>
      <c r="I200" s="3"/>
      <c r="J200" s="3"/>
      <c r="K200" s="3"/>
      <c r="L200" s="3"/>
      <c r="M200" s="3"/>
      <c r="N200" s="3"/>
    </row>
    <row r="201">
      <c r="B201" s="3"/>
      <c r="C201" s="3"/>
      <c r="D201" s="3"/>
      <c r="E201" s="3"/>
      <c r="F201" s="3"/>
      <c r="G201" s="3"/>
      <c r="H201" s="3"/>
      <c r="I201" s="3"/>
      <c r="J201" s="3"/>
      <c r="K201" s="3"/>
      <c r="L201" s="3"/>
      <c r="M201" s="3"/>
      <c r="N201" s="3"/>
    </row>
    <row r="202">
      <c r="B202" s="3"/>
      <c r="C202" s="3"/>
      <c r="D202" s="3"/>
      <c r="E202" s="3"/>
      <c r="F202" s="3"/>
      <c r="G202" s="3"/>
      <c r="H202" s="3"/>
      <c r="I202" s="3"/>
      <c r="J202" s="3"/>
      <c r="K202" s="3"/>
      <c r="L202" s="3"/>
      <c r="M202" s="3"/>
      <c r="N202" s="3"/>
    </row>
    <row r="203">
      <c r="B203" s="3"/>
      <c r="C203" s="3"/>
      <c r="D203" s="3"/>
      <c r="E203" s="3"/>
      <c r="F203" s="3"/>
      <c r="G203" s="3"/>
      <c r="H203" s="3"/>
      <c r="I203" s="3"/>
      <c r="J203" s="3"/>
      <c r="K203" s="3"/>
      <c r="L203" s="3"/>
      <c r="M203" s="3"/>
      <c r="N203" s="3"/>
    </row>
    <row r="204">
      <c r="B204" s="3"/>
      <c r="C204" s="3"/>
      <c r="D204" s="3"/>
      <c r="E204" s="3"/>
      <c r="F204" s="3"/>
      <c r="G204" s="3"/>
      <c r="H204" s="3"/>
      <c r="I204" s="3"/>
      <c r="J204" s="3"/>
      <c r="K204" s="3"/>
      <c r="L204" s="3"/>
      <c r="M204" s="3"/>
      <c r="N204" s="3"/>
    </row>
    <row r="205">
      <c r="B205" s="3"/>
      <c r="C205" s="3"/>
      <c r="D205" s="3"/>
      <c r="E205" s="3"/>
      <c r="F205" s="3"/>
      <c r="G205" s="3"/>
      <c r="H205" s="3"/>
      <c r="I205" s="3"/>
      <c r="J205" s="3"/>
      <c r="K205" s="3"/>
      <c r="L205" s="3"/>
      <c r="M205" s="3"/>
      <c r="N205" s="3"/>
    </row>
    <row r="206">
      <c r="B206" s="3"/>
      <c r="C206" s="3"/>
      <c r="D206" s="3"/>
      <c r="E206" s="3"/>
      <c r="F206" s="3"/>
      <c r="G206" s="3"/>
      <c r="H206" s="3"/>
      <c r="I206" s="3"/>
      <c r="J206" s="3"/>
      <c r="K206" s="3"/>
      <c r="L206" s="3"/>
      <c r="M206" s="3"/>
      <c r="N206" s="3"/>
    </row>
    <row r="207">
      <c r="B207" s="3"/>
      <c r="C207" s="3"/>
      <c r="D207" s="3"/>
      <c r="E207" s="3"/>
      <c r="F207" s="3"/>
      <c r="G207" s="3"/>
      <c r="H207" s="3"/>
      <c r="I207" s="3"/>
      <c r="J207" s="3"/>
      <c r="K207" s="3"/>
      <c r="L207" s="3"/>
      <c r="M207" s="3"/>
      <c r="N207" s="3"/>
    </row>
    <row r="208">
      <c r="B208" s="3"/>
      <c r="C208" s="3"/>
      <c r="D208" s="3"/>
      <c r="E208" s="3"/>
      <c r="F208" s="3"/>
      <c r="G208" s="3"/>
      <c r="H208" s="3"/>
      <c r="I208" s="3"/>
      <c r="J208" s="3"/>
      <c r="K208" s="3"/>
      <c r="L208" s="3"/>
      <c r="M208" s="3"/>
      <c r="N208" s="3"/>
    </row>
    <row r="209">
      <c r="B209" s="3"/>
      <c r="C209" s="3"/>
      <c r="D209" s="3"/>
      <c r="E209" s="3"/>
      <c r="F209" s="3"/>
      <c r="G209" s="3"/>
      <c r="H209" s="3"/>
      <c r="I209" s="3"/>
      <c r="J209" s="3"/>
      <c r="K209" s="3"/>
      <c r="L209" s="3"/>
      <c r="M209" s="3"/>
      <c r="N209" s="3"/>
    </row>
    <row r="210">
      <c r="B210" s="3"/>
      <c r="C210" s="3"/>
      <c r="D210" s="3"/>
      <c r="E210" s="3"/>
      <c r="F210" s="3"/>
      <c r="G210" s="3"/>
      <c r="H210" s="3"/>
      <c r="I210" s="3"/>
      <c r="J210" s="3"/>
      <c r="K210" s="3"/>
      <c r="L210" s="3"/>
      <c r="M210" s="3"/>
      <c r="N210" s="3"/>
    </row>
    <row r="211">
      <c r="B211" s="3"/>
      <c r="C211" s="3"/>
      <c r="D211" s="3"/>
      <c r="E211" s="3"/>
      <c r="F211" s="3"/>
      <c r="G211" s="3"/>
      <c r="H211" s="3"/>
      <c r="I211" s="3"/>
      <c r="J211" s="3"/>
      <c r="K211" s="3"/>
      <c r="L211" s="3"/>
      <c r="M211" s="3"/>
      <c r="N211" s="3"/>
    </row>
    <row r="212">
      <c r="B212" s="3"/>
      <c r="C212" s="3"/>
      <c r="D212" s="3"/>
      <c r="E212" s="3"/>
      <c r="F212" s="3"/>
      <c r="G212" s="3"/>
      <c r="H212" s="3"/>
      <c r="I212" s="3"/>
      <c r="J212" s="3"/>
      <c r="K212" s="3"/>
      <c r="L212" s="3"/>
      <c r="M212" s="3"/>
      <c r="N212" s="3"/>
    </row>
    <row r="213">
      <c r="B213" s="3"/>
      <c r="C213" s="3"/>
      <c r="D213" s="3"/>
      <c r="E213" s="3"/>
      <c r="F213" s="3"/>
      <c r="G213" s="3"/>
      <c r="H213" s="3"/>
      <c r="I213" s="3"/>
      <c r="J213" s="3"/>
      <c r="K213" s="3"/>
      <c r="L213" s="3"/>
      <c r="M213" s="3"/>
      <c r="N213" s="3"/>
    </row>
    <row r="214">
      <c r="B214" s="3"/>
      <c r="C214" s="3"/>
      <c r="D214" s="3"/>
      <c r="E214" s="3"/>
      <c r="F214" s="3"/>
      <c r="G214" s="3"/>
      <c r="H214" s="3"/>
      <c r="I214" s="3"/>
      <c r="J214" s="3"/>
      <c r="K214" s="3"/>
      <c r="L214" s="3"/>
      <c r="M214" s="3"/>
      <c r="N214" s="3"/>
    </row>
    <row r="215">
      <c r="B215" s="3"/>
      <c r="C215" s="3"/>
      <c r="D215" s="3"/>
      <c r="E215" s="3"/>
      <c r="F215" s="3"/>
      <c r="G215" s="3"/>
      <c r="H215" s="3"/>
      <c r="I215" s="3"/>
      <c r="J215" s="3"/>
      <c r="K215" s="3"/>
      <c r="L215" s="3"/>
      <c r="M215" s="3"/>
      <c r="N215" s="3"/>
    </row>
    <row r="216">
      <c r="B216" s="3"/>
      <c r="C216" s="3"/>
      <c r="D216" s="3"/>
      <c r="E216" s="3"/>
      <c r="F216" s="3"/>
      <c r="G216" s="3"/>
      <c r="H216" s="3"/>
      <c r="I216" s="3"/>
      <c r="J216" s="3"/>
      <c r="K216" s="3"/>
      <c r="L216" s="3"/>
      <c r="M216" s="3"/>
      <c r="N216" s="3"/>
    </row>
    <row r="217">
      <c r="B217" s="3"/>
      <c r="C217" s="3"/>
      <c r="D217" s="3"/>
      <c r="E217" s="3"/>
      <c r="F217" s="3"/>
      <c r="G217" s="3"/>
      <c r="H217" s="3"/>
      <c r="I217" s="3"/>
      <c r="J217" s="3"/>
      <c r="K217" s="3"/>
      <c r="L217" s="3"/>
      <c r="M217" s="3"/>
      <c r="N217" s="3"/>
    </row>
    <row r="218">
      <c r="B218" s="3"/>
      <c r="C218" s="3"/>
      <c r="D218" s="3"/>
      <c r="E218" s="3"/>
      <c r="F218" s="3"/>
      <c r="G218" s="3"/>
      <c r="H218" s="3"/>
      <c r="I218" s="3"/>
      <c r="J218" s="3"/>
      <c r="K218" s="3"/>
      <c r="L218" s="3"/>
      <c r="M218" s="3"/>
      <c r="N218" s="3"/>
    </row>
    <row r="219">
      <c r="B219" s="3"/>
      <c r="C219" s="3"/>
      <c r="D219" s="3"/>
      <c r="E219" s="3"/>
      <c r="F219" s="3"/>
      <c r="G219" s="3"/>
      <c r="H219" s="3"/>
      <c r="I219" s="3"/>
      <c r="J219" s="3"/>
      <c r="K219" s="3"/>
      <c r="L219" s="3"/>
      <c r="M219" s="3"/>
      <c r="N219" s="3"/>
    </row>
    <row r="220">
      <c r="B220" s="3"/>
      <c r="C220" s="3"/>
      <c r="D220" s="3"/>
      <c r="E220" s="3"/>
      <c r="F220" s="3"/>
      <c r="G220" s="3"/>
      <c r="H220" s="3"/>
      <c r="I220" s="3"/>
      <c r="J220" s="3"/>
      <c r="K220" s="3"/>
      <c r="L220" s="3"/>
      <c r="M220" s="3"/>
      <c r="N220" s="3"/>
    </row>
    <row r="221">
      <c r="B221" s="3"/>
      <c r="C221" s="3"/>
      <c r="D221" s="3"/>
      <c r="E221" s="3"/>
      <c r="F221" s="3"/>
      <c r="G221" s="3"/>
      <c r="H221" s="3"/>
      <c r="I221" s="3"/>
      <c r="J221" s="3"/>
      <c r="K221" s="3"/>
      <c r="L221" s="3"/>
      <c r="M221" s="3"/>
      <c r="N221" s="3"/>
    </row>
    <row r="222">
      <c r="B222" s="3"/>
      <c r="C222" s="3"/>
      <c r="D222" s="3"/>
      <c r="E222" s="3"/>
      <c r="F222" s="3"/>
      <c r="G222" s="3"/>
      <c r="H222" s="3"/>
      <c r="I222" s="3"/>
      <c r="J222" s="3"/>
      <c r="K222" s="3"/>
      <c r="L222" s="3"/>
      <c r="M222" s="3"/>
      <c r="N222" s="3"/>
    </row>
    <row r="223">
      <c r="B223" s="3"/>
      <c r="C223" s="3"/>
      <c r="D223" s="3"/>
      <c r="E223" s="3"/>
      <c r="F223" s="3"/>
      <c r="G223" s="3"/>
      <c r="H223" s="3"/>
      <c r="I223" s="3"/>
      <c r="J223" s="3"/>
      <c r="K223" s="3"/>
      <c r="L223" s="3"/>
      <c r="M223" s="3"/>
      <c r="N223" s="3"/>
    </row>
    <row r="224">
      <c r="B224" s="3"/>
      <c r="C224" s="3"/>
      <c r="D224" s="3"/>
      <c r="E224" s="3"/>
      <c r="F224" s="3"/>
      <c r="G224" s="3"/>
      <c r="H224" s="3"/>
      <c r="I224" s="3"/>
      <c r="J224" s="3"/>
      <c r="K224" s="3"/>
      <c r="L224" s="3"/>
      <c r="M224" s="3"/>
      <c r="N224" s="3"/>
    </row>
    <row r="225">
      <c r="B225" s="3"/>
      <c r="C225" s="3"/>
      <c r="D225" s="3"/>
      <c r="E225" s="3"/>
      <c r="F225" s="3"/>
      <c r="G225" s="3"/>
      <c r="H225" s="3"/>
      <c r="I225" s="3"/>
      <c r="J225" s="3"/>
      <c r="K225" s="3"/>
      <c r="L225" s="3"/>
      <c r="M225" s="3"/>
      <c r="N225" s="3"/>
    </row>
    <row r="226">
      <c r="B226" s="3"/>
      <c r="C226" s="3"/>
      <c r="D226" s="3"/>
      <c r="E226" s="3"/>
      <c r="F226" s="3"/>
      <c r="G226" s="3"/>
      <c r="H226" s="3"/>
      <c r="I226" s="3"/>
      <c r="J226" s="3"/>
      <c r="K226" s="3"/>
      <c r="L226" s="3"/>
      <c r="M226" s="3"/>
      <c r="N226" s="3"/>
    </row>
    <row r="227">
      <c r="B227" s="3"/>
      <c r="C227" s="3"/>
      <c r="D227" s="3"/>
      <c r="E227" s="3"/>
      <c r="F227" s="3"/>
      <c r="G227" s="3"/>
      <c r="H227" s="3"/>
      <c r="I227" s="3"/>
      <c r="J227" s="3"/>
      <c r="K227" s="3"/>
      <c r="L227" s="3"/>
      <c r="M227" s="3"/>
      <c r="N227" s="3"/>
    </row>
    <row r="228">
      <c r="B228" s="3"/>
      <c r="C228" s="3"/>
      <c r="D228" s="3"/>
      <c r="E228" s="3"/>
      <c r="F228" s="3"/>
      <c r="G228" s="3"/>
      <c r="H228" s="3"/>
      <c r="I228" s="3"/>
      <c r="J228" s="3"/>
      <c r="K228" s="3"/>
      <c r="L228" s="3"/>
      <c r="M228" s="3"/>
      <c r="N228" s="3"/>
    </row>
    <row r="229">
      <c r="B229" s="3"/>
      <c r="C229" s="3"/>
      <c r="D229" s="3"/>
      <c r="E229" s="3"/>
      <c r="F229" s="3"/>
      <c r="G229" s="3"/>
      <c r="H229" s="3"/>
      <c r="I229" s="3"/>
      <c r="J229" s="3"/>
      <c r="K229" s="3"/>
      <c r="L229" s="3"/>
      <c r="M229" s="3"/>
      <c r="N229" s="3"/>
    </row>
    <row r="230">
      <c r="B230" s="3"/>
      <c r="C230" s="3"/>
      <c r="D230" s="3"/>
      <c r="E230" s="3"/>
      <c r="F230" s="3"/>
      <c r="G230" s="3"/>
      <c r="H230" s="3"/>
      <c r="I230" s="3"/>
      <c r="J230" s="3"/>
      <c r="K230" s="3"/>
      <c r="L230" s="3"/>
      <c r="M230" s="3"/>
      <c r="N230" s="3"/>
    </row>
    <row r="231">
      <c r="B231" s="3"/>
      <c r="C231" s="3"/>
      <c r="D231" s="3"/>
      <c r="E231" s="3"/>
      <c r="F231" s="3"/>
      <c r="G231" s="3"/>
      <c r="H231" s="3"/>
      <c r="I231" s="3"/>
      <c r="J231" s="3"/>
      <c r="K231" s="3"/>
      <c r="L231" s="3"/>
      <c r="M231" s="3"/>
      <c r="N231" s="3"/>
    </row>
    <row r="232">
      <c r="B232" s="3"/>
      <c r="C232" s="3"/>
      <c r="D232" s="3"/>
      <c r="E232" s="3"/>
      <c r="F232" s="3"/>
      <c r="G232" s="3"/>
      <c r="H232" s="3"/>
      <c r="I232" s="3"/>
      <c r="J232" s="3"/>
      <c r="K232" s="3"/>
      <c r="L232" s="3"/>
      <c r="M232" s="3"/>
      <c r="N232" s="3"/>
    </row>
    <row r="233">
      <c r="B233" s="3"/>
      <c r="C233" s="3"/>
      <c r="D233" s="3"/>
      <c r="E233" s="3"/>
      <c r="F233" s="3"/>
      <c r="G233" s="3"/>
      <c r="H233" s="3"/>
      <c r="I233" s="3"/>
      <c r="J233" s="3"/>
      <c r="K233" s="3"/>
      <c r="L233" s="3"/>
      <c r="M233" s="3"/>
      <c r="N233" s="3"/>
    </row>
    <row r="234">
      <c r="B234" s="3"/>
      <c r="C234" s="3"/>
      <c r="D234" s="3"/>
      <c r="E234" s="3"/>
      <c r="F234" s="3"/>
      <c r="G234" s="3"/>
      <c r="H234" s="3"/>
      <c r="I234" s="3"/>
      <c r="J234" s="3"/>
      <c r="K234" s="3"/>
      <c r="L234" s="3"/>
      <c r="M234" s="3"/>
      <c r="N234" s="3"/>
    </row>
    <row r="235">
      <c r="B235" s="3"/>
      <c r="C235" s="3"/>
      <c r="D235" s="3"/>
      <c r="E235" s="3"/>
      <c r="F235" s="3"/>
      <c r="G235" s="3"/>
      <c r="H235" s="3"/>
      <c r="I235" s="3"/>
      <c r="J235" s="3"/>
      <c r="K235" s="3"/>
      <c r="L235" s="3"/>
      <c r="M235" s="3"/>
      <c r="N235" s="3"/>
    </row>
    <row r="236">
      <c r="B236" s="3"/>
      <c r="C236" s="3"/>
      <c r="D236" s="3"/>
      <c r="E236" s="3"/>
      <c r="F236" s="3"/>
      <c r="G236" s="3"/>
      <c r="H236" s="3"/>
      <c r="I236" s="3"/>
      <c r="J236" s="3"/>
      <c r="K236" s="3"/>
      <c r="L236" s="3"/>
      <c r="M236" s="3"/>
      <c r="N236" s="3"/>
    </row>
    <row r="237">
      <c r="B237" s="3"/>
      <c r="C237" s="3"/>
      <c r="D237" s="3"/>
      <c r="E237" s="3"/>
      <c r="F237" s="3"/>
      <c r="G237" s="3"/>
      <c r="H237" s="3"/>
      <c r="I237" s="3"/>
      <c r="J237" s="3"/>
      <c r="K237" s="3"/>
      <c r="L237" s="3"/>
      <c r="M237" s="3"/>
      <c r="N237" s="3"/>
    </row>
    <row r="238">
      <c r="B238" s="3"/>
      <c r="C238" s="3"/>
      <c r="D238" s="3"/>
      <c r="E238" s="3"/>
      <c r="F238" s="3"/>
      <c r="G238" s="3"/>
      <c r="H238" s="3"/>
      <c r="I238" s="3"/>
      <c r="J238" s="3"/>
      <c r="K238" s="3"/>
      <c r="L238" s="3"/>
      <c r="M238" s="3"/>
      <c r="N238" s="3"/>
    </row>
    <row r="239">
      <c r="B239" s="3"/>
      <c r="C239" s="3"/>
      <c r="D239" s="3"/>
      <c r="E239" s="3"/>
      <c r="F239" s="3"/>
      <c r="G239" s="3"/>
      <c r="H239" s="3"/>
      <c r="I239" s="3"/>
      <c r="J239" s="3"/>
      <c r="K239" s="3"/>
      <c r="L239" s="3"/>
      <c r="M239" s="3"/>
      <c r="N239" s="3"/>
    </row>
    <row r="240">
      <c r="B240" s="3"/>
      <c r="C240" s="3"/>
      <c r="D240" s="3"/>
      <c r="E240" s="3"/>
      <c r="F240" s="3"/>
      <c r="G240" s="3"/>
      <c r="H240" s="3"/>
      <c r="I240" s="3"/>
      <c r="J240" s="3"/>
      <c r="K240" s="3"/>
      <c r="L240" s="3"/>
      <c r="M240" s="3"/>
      <c r="N240" s="3"/>
    </row>
    <row r="241">
      <c r="B241" s="3"/>
      <c r="C241" s="3"/>
      <c r="D241" s="3"/>
      <c r="E241" s="3"/>
      <c r="F241" s="3"/>
      <c r="G241" s="3"/>
      <c r="H241" s="3"/>
      <c r="I241" s="3"/>
      <c r="J241" s="3"/>
      <c r="K241" s="3"/>
      <c r="L241" s="3"/>
      <c r="M241" s="3"/>
      <c r="N241" s="3"/>
    </row>
    <row r="242">
      <c r="B242" s="3"/>
      <c r="C242" s="3"/>
      <c r="D242" s="3"/>
      <c r="E242" s="3"/>
      <c r="F242" s="3"/>
      <c r="G242" s="3"/>
      <c r="H242" s="3"/>
      <c r="I242" s="3"/>
      <c r="J242" s="3"/>
      <c r="K242" s="3"/>
      <c r="L242" s="3"/>
      <c r="M242" s="3"/>
      <c r="N242" s="3"/>
    </row>
    <row r="243">
      <c r="B243" s="3"/>
      <c r="C243" s="3"/>
      <c r="D243" s="3"/>
      <c r="E243" s="3"/>
      <c r="F243" s="3"/>
      <c r="G243" s="3"/>
      <c r="H243" s="3"/>
      <c r="I243" s="3"/>
      <c r="J243" s="3"/>
      <c r="K243" s="3"/>
      <c r="L243" s="3"/>
      <c r="M243" s="3"/>
      <c r="N243" s="3"/>
    </row>
    <row r="244">
      <c r="B244" s="3"/>
      <c r="C244" s="3"/>
      <c r="D244" s="3"/>
      <c r="E244" s="3"/>
      <c r="F244" s="3"/>
      <c r="G244" s="3"/>
      <c r="H244" s="3"/>
      <c r="I244" s="3"/>
      <c r="J244" s="3"/>
      <c r="K244" s="3"/>
      <c r="L244" s="3"/>
      <c r="M244" s="3"/>
      <c r="N244" s="3"/>
    </row>
    <row r="245">
      <c r="B245" s="3"/>
      <c r="C245" s="3"/>
      <c r="D245" s="3"/>
      <c r="E245" s="3"/>
      <c r="F245" s="3"/>
      <c r="G245" s="3"/>
      <c r="H245" s="3"/>
      <c r="I245" s="3"/>
      <c r="J245" s="3"/>
      <c r="K245" s="3"/>
      <c r="L245" s="3"/>
      <c r="M245" s="3"/>
      <c r="N245" s="3"/>
    </row>
    <row r="246">
      <c r="B246" s="3"/>
      <c r="C246" s="3"/>
      <c r="D246" s="3"/>
      <c r="E246" s="3"/>
      <c r="F246" s="3"/>
      <c r="G246" s="3"/>
      <c r="H246" s="3"/>
      <c r="I246" s="3"/>
      <c r="J246" s="3"/>
      <c r="K246" s="3"/>
      <c r="L246" s="3"/>
      <c r="M246" s="3"/>
      <c r="N246" s="3"/>
    </row>
    <row r="247">
      <c r="B247" s="3"/>
      <c r="C247" s="3"/>
      <c r="D247" s="3"/>
      <c r="E247" s="3"/>
      <c r="F247" s="3"/>
      <c r="G247" s="3"/>
      <c r="H247" s="3"/>
      <c r="I247" s="3"/>
      <c r="J247" s="3"/>
      <c r="K247" s="3"/>
      <c r="L247" s="3"/>
      <c r="M247" s="3"/>
      <c r="N247" s="3"/>
    </row>
    <row r="248">
      <c r="B248" s="3"/>
      <c r="C248" s="3"/>
      <c r="D248" s="3"/>
      <c r="E248" s="3"/>
      <c r="F248" s="3"/>
      <c r="G248" s="3"/>
      <c r="H248" s="3"/>
      <c r="I248" s="3"/>
      <c r="J248" s="3"/>
      <c r="K248" s="3"/>
      <c r="L248" s="3"/>
      <c r="M248" s="3"/>
      <c r="N248" s="3"/>
    </row>
    <row r="249">
      <c r="B249" s="3"/>
      <c r="C249" s="3"/>
      <c r="D249" s="3"/>
      <c r="E249" s="3"/>
      <c r="F249" s="3"/>
      <c r="G249" s="3"/>
      <c r="H249" s="3"/>
      <c r="I249" s="3"/>
      <c r="J249" s="3"/>
      <c r="K249" s="3"/>
      <c r="L249" s="3"/>
      <c r="M249" s="3"/>
      <c r="N249" s="3"/>
    </row>
    <row r="250">
      <c r="B250" s="3"/>
      <c r="C250" s="3"/>
      <c r="D250" s="3"/>
      <c r="E250" s="3"/>
      <c r="F250" s="3"/>
      <c r="G250" s="3"/>
      <c r="H250" s="3"/>
      <c r="I250" s="3"/>
      <c r="J250" s="3"/>
      <c r="K250" s="3"/>
      <c r="L250" s="3"/>
      <c r="M250" s="3"/>
      <c r="N250" s="3"/>
    </row>
    <row r="251">
      <c r="B251" s="3"/>
      <c r="C251" s="3"/>
      <c r="D251" s="3"/>
      <c r="E251" s="3"/>
      <c r="F251" s="3"/>
      <c r="G251" s="3"/>
      <c r="H251" s="3"/>
      <c r="I251" s="3"/>
      <c r="J251" s="3"/>
      <c r="K251" s="3"/>
      <c r="L251" s="3"/>
      <c r="M251" s="3"/>
      <c r="N251" s="3"/>
    </row>
    <row r="252">
      <c r="B252" s="3"/>
      <c r="C252" s="3"/>
      <c r="D252" s="3"/>
      <c r="E252" s="3"/>
      <c r="F252" s="3"/>
      <c r="G252" s="3"/>
      <c r="H252" s="3"/>
      <c r="I252" s="3"/>
      <c r="J252" s="3"/>
      <c r="K252" s="3"/>
      <c r="L252" s="3"/>
      <c r="M252" s="3"/>
      <c r="N252" s="3"/>
    </row>
    <row r="253">
      <c r="B253" s="3"/>
      <c r="C253" s="3"/>
      <c r="D253" s="3"/>
      <c r="E253" s="3"/>
      <c r="F253" s="3"/>
      <c r="G253" s="3"/>
      <c r="H253" s="3"/>
      <c r="I253" s="3"/>
      <c r="J253" s="3"/>
      <c r="K253" s="3"/>
      <c r="L253" s="3"/>
      <c r="M253" s="3"/>
      <c r="N253" s="3"/>
    </row>
    <row r="254">
      <c r="B254" s="3"/>
      <c r="C254" s="3"/>
      <c r="D254" s="3"/>
      <c r="E254" s="3"/>
      <c r="F254" s="3"/>
      <c r="G254" s="3"/>
      <c r="H254" s="3"/>
      <c r="I254" s="3"/>
      <c r="J254" s="3"/>
      <c r="K254" s="3"/>
      <c r="L254" s="3"/>
      <c r="M254" s="3"/>
      <c r="N254" s="3"/>
    </row>
    <row r="255">
      <c r="B255" s="3"/>
      <c r="C255" s="3"/>
      <c r="D255" s="3"/>
      <c r="E255" s="3"/>
      <c r="F255" s="3"/>
      <c r="G255" s="3"/>
      <c r="H255" s="3"/>
      <c r="I255" s="3"/>
      <c r="J255" s="3"/>
      <c r="K255" s="3"/>
      <c r="L255" s="3"/>
      <c r="M255" s="3"/>
      <c r="N255" s="3"/>
    </row>
    <row r="256">
      <c r="B256" s="3"/>
      <c r="C256" s="3"/>
      <c r="D256" s="3"/>
      <c r="E256" s="3"/>
      <c r="F256" s="3"/>
      <c r="G256" s="3"/>
      <c r="H256" s="3"/>
      <c r="I256" s="3"/>
      <c r="J256" s="3"/>
      <c r="K256" s="3"/>
      <c r="L256" s="3"/>
      <c r="M256" s="3"/>
      <c r="N256" s="3"/>
    </row>
    <row r="257">
      <c r="B257" s="3"/>
      <c r="C257" s="3"/>
      <c r="D257" s="3"/>
      <c r="E257" s="3"/>
      <c r="F257" s="3"/>
      <c r="G257" s="3"/>
      <c r="H257" s="3"/>
      <c r="I257" s="3"/>
      <c r="J257" s="3"/>
      <c r="K257" s="3"/>
      <c r="L257" s="3"/>
      <c r="M257" s="3"/>
      <c r="N257" s="3"/>
    </row>
    <row r="258">
      <c r="B258" s="3"/>
      <c r="C258" s="3"/>
      <c r="D258" s="3"/>
      <c r="E258" s="3"/>
      <c r="F258" s="3"/>
      <c r="G258" s="3"/>
      <c r="H258" s="3"/>
      <c r="I258" s="3"/>
      <c r="J258" s="3"/>
      <c r="K258" s="3"/>
      <c r="L258" s="3"/>
      <c r="M258" s="3"/>
      <c r="N258" s="3"/>
    </row>
    <row r="259">
      <c r="B259" s="3"/>
      <c r="C259" s="3"/>
      <c r="D259" s="3"/>
      <c r="E259" s="3"/>
      <c r="F259" s="3"/>
      <c r="G259" s="3"/>
      <c r="H259" s="3"/>
      <c r="I259" s="3"/>
      <c r="J259" s="3"/>
      <c r="K259" s="3"/>
      <c r="L259" s="3"/>
      <c r="M259" s="3"/>
      <c r="N259" s="3"/>
    </row>
    <row r="260">
      <c r="B260" s="3"/>
      <c r="C260" s="3"/>
      <c r="D260" s="3"/>
      <c r="E260" s="3"/>
      <c r="F260" s="3"/>
      <c r="G260" s="3"/>
      <c r="H260" s="3"/>
      <c r="I260" s="3"/>
      <c r="J260" s="3"/>
      <c r="K260" s="3"/>
      <c r="L260" s="3"/>
      <c r="M260" s="3"/>
      <c r="N260" s="3"/>
    </row>
    <row r="261">
      <c r="B261" s="3"/>
      <c r="C261" s="3"/>
      <c r="D261" s="3"/>
      <c r="E261" s="3"/>
      <c r="F261" s="3"/>
      <c r="G261" s="3"/>
      <c r="H261" s="3"/>
      <c r="I261" s="3"/>
      <c r="J261" s="3"/>
      <c r="K261" s="3"/>
      <c r="L261" s="3"/>
      <c r="M261" s="3"/>
      <c r="N261" s="3"/>
    </row>
    <row r="262">
      <c r="B262" s="3"/>
      <c r="C262" s="3"/>
      <c r="D262" s="3"/>
      <c r="E262" s="3"/>
      <c r="F262" s="3"/>
      <c r="G262" s="3"/>
      <c r="H262" s="3"/>
      <c r="I262" s="3"/>
      <c r="J262" s="3"/>
      <c r="K262" s="3"/>
      <c r="L262" s="3"/>
      <c r="M262" s="3"/>
      <c r="N262" s="3"/>
    </row>
    <row r="263">
      <c r="B263" s="3"/>
      <c r="C263" s="3"/>
      <c r="D263" s="3"/>
      <c r="E263" s="3"/>
      <c r="F263" s="3"/>
      <c r="G263" s="3"/>
      <c r="H263" s="3"/>
      <c r="I263" s="3"/>
      <c r="J263" s="3"/>
      <c r="K263" s="3"/>
      <c r="L263" s="3"/>
      <c r="M263" s="3"/>
      <c r="N263" s="3"/>
    </row>
    <row r="264">
      <c r="B264" s="3"/>
      <c r="C264" s="3"/>
      <c r="D264" s="3"/>
      <c r="E264" s="3"/>
      <c r="F264" s="3"/>
      <c r="G264" s="3"/>
      <c r="H264" s="3"/>
      <c r="I264" s="3"/>
      <c r="J264" s="3"/>
      <c r="K264" s="3"/>
      <c r="L264" s="3"/>
      <c r="M264" s="3"/>
      <c r="N264" s="3"/>
    </row>
    <row r="265">
      <c r="B265" s="3"/>
      <c r="C265" s="3"/>
      <c r="D265" s="3"/>
      <c r="E265" s="3"/>
      <c r="F265" s="3"/>
      <c r="G265" s="3"/>
      <c r="H265" s="3"/>
      <c r="I265" s="3"/>
      <c r="J265" s="3"/>
      <c r="K265" s="3"/>
      <c r="L265" s="3"/>
      <c r="M265" s="3"/>
      <c r="N265" s="3"/>
    </row>
    <row r="266">
      <c r="B266" s="3"/>
      <c r="C266" s="3"/>
      <c r="D266" s="3"/>
      <c r="E266" s="3"/>
      <c r="F266" s="3"/>
      <c r="G266" s="3"/>
      <c r="H266" s="3"/>
      <c r="I266" s="3"/>
      <c r="J266" s="3"/>
      <c r="K266" s="3"/>
      <c r="L266" s="3"/>
      <c r="M266" s="3"/>
      <c r="N266" s="3"/>
    </row>
    <row r="267">
      <c r="B267" s="3"/>
      <c r="C267" s="3"/>
      <c r="D267" s="3"/>
      <c r="E267" s="3"/>
      <c r="F267" s="3"/>
      <c r="G267" s="3"/>
      <c r="H267" s="3"/>
      <c r="I267" s="3"/>
      <c r="J267" s="3"/>
      <c r="K267" s="3"/>
      <c r="L267" s="3"/>
      <c r="M267" s="3"/>
      <c r="N267" s="3"/>
    </row>
    <row r="268">
      <c r="B268" s="3"/>
      <c r="C268" s="3"/>
      <c r="D268" s="3"/>
      <c r="E268" s="3"/>
      <c r="F268" s="3"/>
      <c r="G268" s="3"/>
      <c r="H268" s="3"/>
      <c r="I268" s="3"/>
      <c r="J268" s="3"/>
      <c r="K268" s="3"/>
      <c r="L268" s="3"/>
      <c r="M268" s="3"/>
      <c r="N268" s="3"/>
    </row>
    <row r="269">
      <c r="B269" s="3"/>
      <c r="C269" s="3"/>
      <c r="D269" s="3"/>
      <c r="E269" s="3"/>
      <c r="F269" s="3"/>
      <c r="G269" s="3"/>
      <c r="H269" s="3"/>
      <c r="I269" s="3"/>
      <c r="J269" s="3"/>
      <c r="K269" s="3"/>
      <c r="L269" s="3"/>
      <c r="M269" s="3"/>
      <c r="N269" s="3"/>
    </row>
    <row r="270">
      <c r="B270" s="3"/>
      <c r="C270" s="3"/>
      <c r="D270" s="3"/>
      <c r="E270" s="3"/>
      <c r="F270" s="3"/>
      <c r="G270" s="3"/>
      <c r="H270" s="3"/>
      <c r="I270" s="3"/>
      <c r="J270" s="3"/>
      <c r="K270" s="3"/>
      <c r="L270" s="3"/>
      <c r="M270" s="3"/>
      <c r="N270" s="3"/>
    </row>
    <row r="271">
      <c r="B271" s="3"/>
      <c r="C271" s="3"/>
      <c r="D271" s="3"/>
      <c r="E271" s="3"/>
      <c r="F271" s="3"/>
      <c r="G271" s="3"/>
      <c r="H271" s="3"/>
      <c r="I271" s="3"/>
      <c r="J271" s="3"/>
      <c r="K271" s="3"/>
      <c r="L271" s="3"/>
      <c r="M271" s="3"/>
      <c r="N271" s="3"/>
    </row>
    <row r="272">
      <c r="B272" s="3"/>
      <c r="C272" s="3"/>
      <c r="D272" s="3"/>
      <c r="E272" s="3"/>
      <c r="F272" s="3"/>
      <c r="G272" s="3"/>
      <c r="H272" s="3"/>
      <c r="I272" s="3"/>
      <c r="J272" s="3"/>
      <c r="K272" s="3"/>
      <c r="L272" s="3"/>
      <c r="M272" s="3"/>
      <c r="N272" s="3"/>
    </row>
    <row r="273">
      <c r="B273" s="3"/>
      <c r="C273" s="3"/>
      <c r="D273" s="3"/>
      <c r="E273" s="3"/>
      <c r="F273" s="3"/>
      <c r="G273" s="3"/>
      <c r="H273" s="3"/>
      <c r="I273" s="3"/>
      <c r="J273" s="3"/>
      <c r="K273" s="3"/>
      <c r="L273" s="3"/>
      <c r="M273" s="3"/>
      <c r="N273" s="3"/>
    </row>
    <row r="274">
      <c r="B274" s="3"/>
      <c r="C274" s="3"/>
      <c r="D274" s="3"/>
      <c r="E274" s="3"/>
      <c r="F274" s="3"/>
      <c r="G274" s="3"/>
      <c r="H274" s="3"/>
      <c r="I274" s="3"/>
      <c r="J274" s="3"/>
      <c r="K274" s="3"/>
      <c r="L274" s="3"/>
      <c r="M274" s="3"/>
      <c r="N274" s="3"/>
    </row>
    <row r="275">
      <c r="B275" s="3"/>
      <c r="C275" s="3"/>
      <c r="D275" s="3"/>
      <c r="E275" s="3"/>
      <c r="F275" s="3"/>
      <c r="G275" s="3"/>
      <c r="H275" s="3"/>
      <c r="I275" s="3"/>
      <c r="J275" s="3"/>
      <c r="K275" s="3"/>
      <c r="L275" s="3"/>
      <c r="M275" s="3"/>
      <c r="N275" s="3"/>
    </row>
    <row r="276">
      <c r="B276" s="3"/>
      <c r="C276" s="3"/>
      <c r="D276" s="3"/>
      <c r="E276" s="3"/>
      <c r="F276" s="3"/>
      <c r="G276" s="3"/>
      <c r="H276" s="3"/>
      <c r="I276" s="3"/>
      <c r="J276" s="3"/>
      <c r="K276" s="3"/>
      <c r="L276" s="3"/>
      <c r="M276" s="3"/>
      <c r="N276" s="3"/>
    </row>
    <row r="277">
      <c r="B277" s="3"/>
      <c r="C277" s="3"/>
      <c r="D277" s="3"/>
      <c r="E277" s="3"/>
      <c r="F277" s="3"/>
      <c r="G277" s="3"/>
      <c r="H277" s="3"/>
      <c r="I277" s="3"/>
      <c r="J277" s="3"/>
      <c r="K277" s="3"/>
      <c r="L277" s="3"/>
      <c r="M277" s="3"/>
      <c r="N277" s="3"/>
    </row>
    <row r="278">
      <c r="B278" s="3"/>
      <c r="C278" s="3"/>
      <c r="D278" s="3"/>
      <c r="E278" s="3"/>
      <c r="F278" s="3"/>
      <c r="G278" s="3"/>
      <c r="H278" s="3"/>
      <c r="I278" s="3"/>
      <c r="J278" s="3"/>
      <c r="K278" s="3"/>
      <c r="L278" s="3"/>
      <c r="M278" s="3"/>
      <c r="N278" s="3"/>
    </row>
    <row r="279">
      <c r="B279" s="3"/>
      <c r="C279" s="3"/>
      <c r="D279" s="3"/>
      <c r="E279" s="3"/>
      <c r="F279" s="3"/>
      <c r="G279" s="3"/>
      <c r="H279" s="3"/>
      <c r="I279" s="3"/>
      <c r="J279" s="3"/>
      <c r="K279" s="3"/>
      <c r="L279" s="3"/>
      <c r="M279" s="3"/>
      <c r="N279" s="3"/>
    </row>
    <row r="280">
      <c r="B280" s="3"/>
      <c r="C280" s="3"/>
      <c r="D280" s="3"/>
      <c r="E280" s="3"/>
      <c r="F280" s="3"/>
      <c r="G280" s="3"/>
      <c r="H280" s="3"/>
      <c r="I280" s="3"/>
      <c r="J280" s="3"/>
      <c r="K280" s="3"/>
      <c r="L280" s="3"/>
      <c r="M280" s="3"/>
      <c r="N280" s="3"/>
    </row>
    <row r="281">
      <c r="B281" s="3"/>
      <c r="C281" s="3"/>
      <c r="D281" s="3"/>
      <c r="E281" s="3"/>
      <c r="F281" s="3"/>
      <c r="G281" s="3"/>
      <c r="H281" s="3"/>
      <c r="I281" s="3"/>
      <c r="J281" s="3"/>
      <c r="K281" s="3"/>
      <c r="L281" s="3"/>
      <c r="M281" s="3"/>
      <c r="N281" s="3"/>
    </row>
    <row r="282">
      <c r="B282" s="3"/>
      <c r="C282" s="3"/>
      <c r="D282" s="3"/>
      <c r="E282" s="3"/>
      <c r="F282" s="3"/>
      <c r="G282" s="3"/>
      <c r="H282" s="3"/>
      <c r="I282" s="3"/>
      <c r="J282" s="3"/>
      <c r="K282" s="3"/>
      <c r="L282" s="3"/>
      <c r="M282" s="3"/>
      <c r="N282" s="3"/>
    </row>
    <row r="283">
      <c r="B283" s="3"/>
      <c r="C283" s="3"/>
      <c r="D283" s="3"/>
      <c r="E283" s="3"/>
      <c r="F283" s="3"/>
      <c r="G283" s="3"/>
      <c r="H283" s="3"/>
      <c r="I283" s="3"/>
      <c r="J283" s="3"/>
      <c r="K283" s="3"/>
      <c r="L283" s="3"/>
      <c r="M283" s="3"/>
      <c r="N283" s="3"/>
    </row>
    <row r="284">
      <c r="B284" s="3"/>
      <c r="C284" s="3"/>
      <c r="D284" s="3"/>
      <c r="E284" s="3"/>
      <c r="F284" s="3"/>
      <c r="G284" s="3"/>
      <c r="H284" s="3"/>
      <c r="I284" s="3"/>
      <c r="J284" s="3"/>
      <c r="K284" s="3"/>
      <c r="L284" s="3"/>
      <c r="M284" s="3"/>
      <c r="N284" s="3"/>
    </row>
    <row r="285">
      <c r="B285" s="3"/>
      <c r="C285" s="3"/>
      <c r="D285" s="3"/>
      <c r="E285" s="3"/>
      <c r="F285" s="3"/>
      <c r="G285" s="3"/>
      <c r="H285" s="3"/>
      <c r="I285" s="3"/>
      <c r="J285" s="3"/>
      <c r="K285" s="3"/>
      <c r="L285" s="3"/>
      <c r="M285" s="3"/>
      <c r="N285" s="3"/>
    </row>
    <row r="286">
      <c r="B286" s="3"/>
      <c r="C286" s="3"/>
      <c r="D286" s="3"/>
      <c r="E286" s="3"/>
      <c r="F286" s="3"/>
      <c r="G286" s="3"/>
      <c r="H286" s="3"/>
      <c r="I286" s="3"/>
      <c r="J286" s="3"/>
      <c r="K286" s="3"/>
      <c r="L286" s="3"/>
      <c r="M286" s="3"/>
      <c r="N286" s="3"/>
    </row>
    <row r="287">
      <c r="B287" s="3"/>
      <c r="C287" s="3"/>
      <c r="D287" s="3"/>
      <c r="E287" s="3"/>
      <c r="F287" s="3"/>
      <c r="G287" s="3"/>
      <c r="H287" s="3"/>
      <c r="I287" s="3"/>
      <c r="J287" s="3"/>
      <c r="K287" s="3"/>
      <c r="L287" s="3"/>
      <c r="M287" s="3"/>
      <c r="N287" s="3"/>
    </row>
    <row r="288">
      <c r="B288" s="3"/>
      <c r="C288" s="3"/>
      <c r="D288" s="3"/>
      <c r="E288" s="3"/>
      <c r="F288" s="3"/>
      <c r="G288" s="3"/>
      <c r="H288" s="3"/>
      <c r="I288" s="3"/>
      <c r="J288" s="3"/>
      <c r="K288" s="3"/>
      <c r="L288" s="3"/>
      <c r="M288" s="3"/>
      <c r="N288" s="3"/>
    </row>
    <row r="289">
      <c r="B289" s="3"/>
      <c r="C289" s="3"/>
      <c r="D289" s="3"/>
      <c r="E289" s="3"/>
      <c r="F289" s="3"/>
      <c r="G289" s="3"/>
      <c r="H289" s="3"/>
      <c r="I289" s="3"/>
      <c r="J289" s="3"/>
      <c r="K289" s="3"/>
      <c r="L289" s="3"/>
      <c r="M289" s="3"/>
      <c r="N289" s="3"/>
    </row>
    <row r="290">
      <c r="B290" s="3"/>
      <c r="C290" s="3"/>
      <c r="D290" s="3"/>
      <c r="E290" s="3"/>
      <c r="F290" s="3"/>
      <c r="G290" s="3"/>
      <c r="H290" s="3"/>
      <c r="I290" s="3"/>
      <c r="J290" s="3"/>
      <c r="K290" s="3"/>
      <c r="L290" s="3"/>
      <c r="M290" s="3"/>
      <c r="N290" s="3"/>
    </row>
    <row r="291">
      <c r="B291" s="3"/>
      <c r="C291" s="3"/>
      <c r="D291" s="3"/>
      <c r="E291" s="3"/>
      <c r="F291" s="3"/>
      <c r="G291" s="3"/>
      <c r="H291" s="3"/>
      <c r="I291" s="3"/>
      <c r="J291" s="3"/>
      <c r="K291" s="3"/>
      <c r="L291" s="3"/>
      <c r="M291" s="3"/>
      <c r="N291" s="3"/>
    </row>
    <row r="292">
      <c r="B292" s="3"/>
      <c r="C292" s="3"/>
      <c r="D292" s="3"/>
      <c r="E292" s="3"/>
      <c r="F292" s="3"/>
      <c r="G292" s="3"/>
      <c r="H292" s="3"/>
      <c r="I292" s="3"/>
      <c r="J292" s="3"/>
      <c r="K292" s="3"/>
      <c r="L292" s="3"/>
      <c r="M292" s="3"/>
      <c r="N292" s="3"/>
    </row>
    <row r="293">
      <c r="B293" s="3"/>
      <c r="C293" s="3"/>
      <c r="D293" s="3"/>
      <c r="E293" s="3"/>
      <c r="F293" s="3"/>
      <c r="G293" s="3"/>
      <c r="H293" s="3"/>
      <c r="I293" s="3"/>
      <c r="J293" s="3"/>
      <c r="K293" s="3"/>
      <c r="L293" s="3"/>
      <c r="M293" s="3"/>
      <c r="N293" s="3"/>
    </row>
    <row r="294">
      <c r="B294" s="3"/>
      <c r="C294" s="3"/>
      <c r="D294" s="3"/>
      <c r="E294" s="3"/>
      <c r="F294" s="3"/>
      <c r="G294" s="3"/>
      <c r="H294" s="3"/>
      <c r="I294" s="3"/>
      <c r="J294" s="3"/>
      <c r="K294" s="3"/>
      <c r="L294" s="3"/>
      <c r="M294" s="3"/>
      <c r="N294" s="3"/>
    </row>
    <row r="295">
      <c r="B295" s="3"/>
      <c r="C295" s="3"/>
      <c r="D295" s="3"/>
      <c r="E295" s="3"/>
      <c r="F295" s="3"/>
      <c r="G295" s="3"/>
      <c r="H295" s="3"/>
      <c r="I295" s="3"/>
      <c r="J295" s="3"/>
      <c r="K295" s="3"/>
      <c r="L295" s="3"/>
      <c r="M295" s="3"/>
      <c r="N295" s="3"/>
    </row>
    <row r="296">
      <c r="B296" s="3"/>
      <c r="C296" s="3"/>
      <c r="D296" s="3"/>
      <c r="E296" s="3"/>
      <c r="F296" s="3"/>
      <c r="G296" s="3"/>
      <c r="H296" s="3"/>
      <c r="I296" s="3"/>
      <c r="J296" s="3"/>
      <c r="K296" s="3"/>
      <c r="L296" s="3"/>
      <c r="M296" s="3"/>
      <c r="N296" s="3"/>
    </row>
    <row r="297">
      <c r="B297" s="3"/>
      <c r="C297" s="3"/>
      <c r="D297" s="3"/>
      <c r="E297" s="3"/>
      <c r="F297" s="3"/>
      <c r="G297" s="3"/>
      <c r="H297" s="3"/>
      <c r="I297" s="3"/>
      <c r="J297" s="3"/>
      <c r="K297" s="3"/>
      <c r="L297" s="3"/>
      <c r="M297" s="3"/>
      <c r="N297" s="3"/>
    </row>
    <row r="298">
      <c r="B298" s="3"/>
      <c r="C298" s="3"/>
      <c r="D298" s="3"/>
      <c r="E298" s="3"/>
      <c r="F298" s="3"/>
      <c r="G298" s="3"/>
      <c r="H298" s="3"/>
      <c r="I298" s="3"/>
      <c r="J298" s="3"/>
      <c r="K298" s="3"/>
      <c r="L298" s="3"/>
      <c r="M298" s="3"/>
      <c r="N298" s="3"/>
    </row>
    <row r="299">
      <c r="B299" s="3"/>
      <c r="C299" s="3"/>
      <c r="D299" s="3"/>
      <c r="E299" s="3"/>
      <c r="F299" s="3"/>
      <c r="G299" s="3"/>
      <c r="H299" s="3"/>
      <c r="I299" s="3"/>
      <c r="J299" s="3"/>
      <c r="K299" s="3"/>
      <c r="L299" s="3"/>
      <c r="M299" s="3"/>
      <c r="N299" s="3"/>
    </row>
    <row r="300">
      <c r="B300" s="3"/>
      <c r="C300" s="3"/>
      <c r="D300" s="3"/>
      <c r="E300" s="3"/>
      <c r="F300" s="3"/>
      <c r="G300" s="3"/>
      <c r="H300" s="3"/>
      <c r="I300" s="3"/>
      <c r="J300" s="3"/>
      <c r="K300" s="3"/>
      <c r="L300" s="3"/>
      <c r="M300" s="3"/>
      <c r="N300" s="3"/>
    </row>
    <row r="301">
      <c r="B301" s="3"/>
      <c r="C301" s="3"/>
      <c r="D301" s="3"/>
      <c r="E301" s="3"/>
      <c r="F301" s="3"/>
      <c r="G301" s="3"/>
      <c r="H301" s="3"/>
      <c r="I301" s="3"/>
      <c r="J301" s="3"/>
      <c r="K301" s="3"/>
      <c r="L301" s="3"/>
      <c r="M301" s="3"/>
      <c r="N301" s="3"/>
    </row>
    <row r="302">
      <c r="B302" s="3"/>
      <c r="C302" s="3"/>
      <c r="D302" s="3"/>
      <c r="E302" s="3"/>
      <c r="F302" s="3"/>
      <c r="G302" s="3"/>
      <c r="H302" s="3"/>
      <c r="I302" s="3"/>
      <c r="J302" s="3"/>
      <c r="K302" s="3"/>
      <c r="L302" s="3"/>
      <c r="M302" s="3"/>
      <c r="N302" s="3"/>
    </row>
    <row r="303">
      <c r="B303" s="3"/>
      <c r="C303" s="3"/>
      <c r="D303" s="3"/>
      <c r="E303" s="3"/>
      <c r="F303" s="3"/>
      <c r="G303" s="3"/>
      <c r="H303" s="3"/>
      <c r="I303" s="3"/>
      <c r="J303" s="3"/>
      <c r="K303" s="3"/>
      <c r="L303" s="3"/>
      <c r="M303" s="3"/>
      <c r="N303" s="3"/>
    </row>
    <row r="304">
      <c r="B304" s="3"/>
      <c r="C304" s="3"/>
      <c r="D304" s="3"/>
      <c r="E304" s="3"/>
      <c r="F304" s="3"/>
      <c r="G304" s="3"/>
      <c r="H304" s="3"/>
      <c r="I304" s="3"/>
      <c r="J304" s="3"/>
      <c r="K304" s="3"/>
      <c r="L304" s="3"/>
      <c r="M304" s="3"/>
      <c r="N304" s="3"/>
    </row>
    <row r="305">
      <c r="B305" s="3"/>
      <c r="C305" s="3"/>
      <c r="D305" s="3"/>
      <c r="E305" s="3"/>
      <c r="F305" s="3"/>
      <c r="G305" s="3"/>
      <c r="H305" s="3"/>
      <c r="I305" s="3"/>
      <c r="J305" s="3"/>
      <c r="K305" s="3"/>
      <c r="L305" s="3"/>
      <c r="M305" s="3"/>
      <c r="N305" s="3"/>
    </row>
    <row r="306">
      <c r="B306" s="3"/>
      <c r="C306" s="3"/>
      <c r="D306" s="3"/>
      <c r="E306" s="3"/>
      <c r="F306" s="3"/>
      <c r="G306" s="3"/>
      <c r="H306" s="3"/>
      <c r="I306" s="3"/>
      <c r="J306" s="3"/>
      <c r="K306" s="3"/>
      <c r="L306" s="3"/>
      <c r="M306" s="3"/>
      <c r="N306" s="3"/>
    </row>
    <row r="307">
      <c r="B307" s="3"/>
      <c r="C307" s="3"/>
      <c r="D307" s="3"/>
      <c r="E307" s="3"/>
      <c r="F307" s="3"/>
      <c r="G307" s="3"/>
      <c r="H307" s="3"/>
      <c r="I307" s="3"/>
      <c r="J307" s="3"/>
      <c r="K307" s="3"/>
      <c r="L307" s="3"/>
      <c r="M307" s="3"/>
      <c r="N307" s="3"/>
    </row>
    <row r="308">
      <c r="B308" s="3"/>
      <c r="C308" s="3"/>
      <c r="D308" s="3"/>
      <c r="E308" s="3"/>
      <c r="F308" s="3"/>
      <c r="G308" s="3"/>
      <c r="H308" s="3"/>
      <c r="I308" s="3"/>
      <c r="J308" s="3"/>
      <c r="K308" s="3"/>
      <c r="L308" s="3"/>
      <c r="M308" s="3"/>
      <c r="N308" s="3"/>
    </row>
    <row r="309">
      <c r="B309" s="3"/>
      <c r="C309" s="3"/>
      <c r="D309" s="3"/>
      <c r="E309" s="3"/>
      <c r="F309" s="3"/>
      <c r="G309" s="3"/>
      <c r="H309" s="3"/>
      <c r="I309" s="3"/>
      <c r="J309" s="3"/>
      <c r="K309" s="3"/>
      <c r="L309" s="3"/>
      <c r="M309" s="3"/>
      <c r="N309" s="3"/>
    </row>
    <row r="310">
      <c r="B310" s="3"/>
      <c r="C310" s="3"/>
      <c r="D310" s="3"/>
      <c r="E310" s="3"/>
      <c r="F310" s="3"/>
      <c r="G310" s="3"/>
      <c r="H310" s="3"/>
      <c r="I310" s="3"/>
      <c r="J310" s="3"/>
      <c r="K310" s="3"/>
      <c r="L310" s="3"/>
      <c r="M310" s="3"/>
      <c r="N310" s="3"/>
    </row>
    <row r="311">
      <c r="B311" s="3"/>
      <c r="C311" s="3"/>
      <c r="D311" s="3"/>
      <c r="E311" s="3"/>
      <c r="F311" s="3"/>
      <c r="G311" s="3"/>
      <c r="H311" s="3"/>
      <c r="I311" s="3"/>
      <c r="J311" s="3"/>
      <c r="K311" s="3"/>
      <c r="L311" s="3"/>
      <c r="M311" s="3"/>
      <c r="N311" s="3"/>
    </row>
    <row r="312">
      <c r="B312" s="3"/>
      <c r="C312" s="3"/>
      <c r="D312" s="3"/>
      <c r="E312" s="3"/>
      <c r="F312" s="3"/>
      <c r="G312" s="3"/>
      <c r="H312" s="3"/>
      <c r="I312" s="3"/>
      <c r="J312" s="3"/>
      <c r="K312" s="3"/>
      <c r="L312" s="3"/>
      <c r="M312" s="3"/>
      <c r="N312" s="3"/>
    </row>
    <row r="313">
      <c r="B313" s="3"/>
      <c r="C313" s="3"/>
      <c r="D313" s="3"/>
      <c r="E313" s="3"/>
      <c r="F313" s="3"/>
      <c r="G313" s="3"/>
      <c r="H313" s="3"/>
      <c r="I313" s="3"/>
      <c r="J313" s="3"/>
      <c r="K313" s="3"/>
      <c r="L313" s="3"/>
      <c r="M313" s="3"/>
      <c r="N313" s="3"/>
    </row>
    <row r="314">
      <c r="B314" s="3"/>
      <c r="C314" s="3"/>
      <c r="D314" s="3"/>
      <c r="E314" s="3"/>
      <c r="F314" s="3"/>
      <c r="G314" s="3"/>
      <c r="H314" s="3"/>
      <c r="I314" s="3"/>
      <c r="J314" s="3"/>
      <c r="K314" s="3"/>
      <c r="L314" s="3"/>
      <c r="M314" s="3"/>
      <c r="N314" s="3"/>
    </row>
    <row r="315">
      <c r="B315" s="3"/>
      <c r="C315" s="3"/>
      <c r="D315" s="3"/>
      <c r="E315" s="3"/>
      <c r="F315" s="3"/>
      <c r="G315" s="3"/>
      <c r="H315" s="3"/>
      <c r="I315" s="3"/>
      <c r="J315" s="3"/>
      <c r="K315" s="3"/>
      <c r="L315" s="3"/>
      <c r="M315" s="3"/>
      <c r="N315" s="3"/>
    </row>
    <row r="316">
      <c r="B316" s="3"/>
      <c r="C316" s="3"/>
      <c r="D316" s="3"/>
      <c r="E316" s="3"/>
      <c r="F316" s="3"/>
      <c r="G316" s="3"/>
      <c r="H316" s="3"/>
      <c r="I316" s="3"/>
      <c r="J316" s="3"/>
      <c r="K316" s="3"/>
      <c r="L316" s="3"/>
      <c r="M316" s="3"/>
      <c r="N316" s="3"/>
    </row>
    <row r="317">
      <c r="B317" s="3"/>
      <c r="C317" s="3"/>
      <c r="D317" s="3"/>
      <c r="E317" s="3"/>
      <c r="F317" s="3"/>
      <c r="G317" s="3"/>
      <c r="H317" s="3"/>
      <c r="I317" s="3"/>
      <c r="J317" s="3"/>
      <c r="K317" s="3"/>
      <c r="L317" s="3"/>
      <c r="M317" s="3"/>
      <c r="N317" s="3"/>
    </row>
    <row r="318">
      <c r="B318" s="3"/>
      <c r="C318" s="3"/>
      <c r="D318" s="3"/>
      <c r="E318" s="3"/>
      <c r="F318" s="3"/>
      <c r="G318" s="3"/>
      <c r="H318" s="3"/>
      <c r="I318" s="3"/>
      <c r="J318" s="3"/>
      <c r="K318" s="3"/>
      <c r="L318" s="3"/>
      <c r="M318" s="3"/>
      <c r="N318" s="3"/>
    </row>
    <row r="319">
      <c r="B319" s="3"/>
      <c r="C319" s="3"/>
      <c r="D319" s="3"/>
      <c r="E319" s="3"/>
      <c r="F319" s="3"/>
      <c r="G319" s="3"/>
      <c r="H319" s="3"/>
      <c r="I319" s="3"/>
      <c r="J319" s="3"/>
      <c r="K319" s="3"/>
      <c r="L319" s="3"/>
      <c r="M319" s="3"/>
      <c r="N319" s="3"/>
    </row>
    <row r="320">
      <c r="B320" s="3"/>
      <c r="C320" s="3"/>
      <c r="D320" s="3"/>
      <c r="E320" s="3"/>
      <c r="F320" s="3"/>
      <c r="G320" s="3"/>
      <c r="H320" s="3"/>
      <c r="I320" s="3"/>
      <c r="J320" s="3"/>
      <c r="K320" s="3"/>
      <c r="L320" s="3"/>
      <c r="M320" s="3"/>
      <c r="N320" s="3"/>
    </row>
    <row r="321">
      <c r="B321" s="3"/>
      <c r="C321" s="3"/>
      <c r="D321" s="3"/>
      <c r="E321" s="3"/>
      <c r="F321" s="3"/>
      <c r="G321" s="3"/>
      <c r="H321" s="3"/>
      <c r="I321" s="3"/>
      <c r="J321" s="3"/>
      <c r="K321" s="3"/>
      <c r="L321" s="3"/>
      <c r="M321" s="3"/>
      <c r="N321" s="3"/>
    </row>
    <row r="322">
      <c r="B322" s="3"/>
      <c r="C322" s="3"/>
      <c r="D322" s="3"/>
      <c r="E322" s="3"/>
      <c r="F322" s="3"/>
      <c r="G322" s="3"/>
      <c r="H322" s="3"/>
      <c r="I322" s="3"/>
      <c r="J322" s="3"/>
      <c r="K322" s="3"/>
      <c r="L322" s="3"/>
      <c r="M322" s="3"/>
      <c r="N322" s="3"/>
    </row>
    <row r="323">
      <c r="B323" s="3"/>
      <c r="C323" s="3"/>
      <c r="D323" s="3"/>
      <c r="E323" s="3"/>
      <c r="F323" s="3"/>
      <c r="G323" s="3"/>
      <c r="H323" s="3"/>
      <c r="I323" s="3"/>
      <c r="J323" s="3"/>
      <c r="K323" s="3"/>
      <c r="L323" s="3"/>
      <c r="M323" s="3"/>
      <c r="N323" s="3"/>
    </row>
    <row r="324">
      <c r="B324" s="3"/>
      <c r="C324" s="3"/>
      <c r="D324" s="3"/>
      <c r="E324" s="3"/>
      <c r="F324" s="3"/>
      <c r="G324" s="3"/>
      <c r="H324" s="3"/>
      <c r="I324" s="3"/>
      <c r="J324" s="3"/>
      <c r="K324" s="3"/>
      <c r="L324" s="3"/>
      <c r="M324" s="3"/>
      <c r="N324" s="3"/>
    </row>
    <row r="325">
      <c r="B325" s="3"/>
      <c r="C325" s="3"/>
      <c r="D325" s="3"/>
      <c r="E325" s="3"/>
      <c r="F325" s="3"/>
      <c r="G325" s="3"/>
      <c r="H325" s="3"/>
      <c r="I325" s="3"/>
      <c r="J325" s="3"/>
      <c r="K325" s="3"/>
      <c r="L325" s="3"/>
      <c r="M325" s="3"/>
      <c r="N325" s="3"/>
    </row>
    <row r="326">
      <c r="B326" s="3"/>
      <c r="C326" s="3"/>
      <c r="D326" s="3"/>
      <c r="E326" s="3"/>
      <c r="F326" s="3"/>
      <c r="G326" s="3"/>
      <c r="H326" s="3"/>
      <c r="I326" s="3"/>
      <c r="J326" s="3"/>
      <c r="K326" s="3"/>
      <c r="L326" s="3"/>
      <c r="M326" s="3"/>
      <c r="N326" s="3"/>
    </row>
    <row r="327">
      <c r="B327" s="3"/>
      <c r="C327" s="3"/>
      <c r="D327" s="3"/>
      <c r="E327" s="3"/>
      <c r="F327" s="3"/>
      <c r="G327" s="3"/>
      <c r="H327" s="3"/>
      <c r="I327" s="3"/>
      <c r="J327" s="3"/>
      <c r="K327" s="3"/>
      <c r="L327" s="3"/>
      <c r="M327" s="3"/>
      <c r="N327" s="3"/>
    </row>
    <row r="328">
      <c r="B328" s="3"/>
      <c r="C328" s="3"/>
      <c r="D328" s="3"/>
      <c r="E328" s="3"/>
      <c r="F328" s="3"/>
      <c r="G328" s="3"/>
      <c r="H328" s="3"/>
      <c r="I328" s="3"/>
      <c r="J328" s="3"/>
      <c r="K328" s="3"/>
      <c r="L328" s="3"/>
      <c r="M328" s="3"/>
      <c r="N328" s="3"/>
    </row>
    <row r="329">
      <c r="B329" s="3"/>
      <c r="C329" s="3"/>
      <c r="D329" s="3"/>
      <c r="E329" s="3"/>
      <c r="F329" s="3"/>
      <c r="G329" s="3"/>
      <c r="H329" s="3"/>
      <c r="I329" s="3"/>
      <c r="J329" s="3"/>
      <c r="K329" s="3"/>
      <c r="L329" s="3"/>
      <c r="M329" s="3"/>
      <c r="N329" s="3"/>
    </row>
    <row r="330">
      <c r="B330" s="3"/>
      <c r="C330" s="3"/>
      <c r="D330" s="3"/>
      <c r="E330" s="3"/>
      <c r="F330" s="3"/>
      <c r="G330" s="3"/>
      <c r="H330" s="3"/>
      <c r="I330" s="3"/>
      <c r="J330" s="3"/>
      <c r="K330" s="3"/>
      <c r="L330" s="3"/>
      <c r="M330" s="3"/>
      <c r="N330" s="3"/>
    </row>
    <row r="331">
      <c r="B331" s="3"/>
      <c r="C331" s="3"/>
      <c r="D331" s="3"/>
      <c r="E331" s="3"/>
      <c r="F331" s="3"/>
      <c r="G331" s="3"/>
      <c r="H331" s="3"/>
      <c r="I331" s="3"/>
      <c r="J331" s="3"/>
      <c r="K331" s="3"/>
      <c r="L331" s="3"/>
      <c r="M331" s="3"/>
      <c r="N331" s="3"/>
    </row>
    <row r="332">
      <c r="B332" s="3"/>
      <c r="C332" s="3"/>
      <c r="D332" s="3"/>
      <c r="E332" s="3"/>
      <c r="F332" s="3"/>
      <c r="G332" s="3"/>
      <c r="H332" s="3"/>
      <c r="I332" s="3"/>
      <c r="J332" s="3"/>
      <c r="K332" s="3"/>
      <c r="L332" s="3"/>
      <c r="M332" s="3"/>
      <c r="N332" s="3"/>
    </row>
    <row r="333">
      <c r="B333" s="3"/>
      <c r="C333" s="3"/>
      <c r="D333" s="3"/>
      <c r="E333" s="3"/>
      <c r="F333" s="3"/>
      <c r="G333" s="3"/>
      <c r="H333" s="3"/>
      <c r="I333" s="3"/>
      <c r="J333" s="3"/>
      <c r="K333" s="3"/>
      <c r="L333" s="3"/>
      <c r="M333" s="3"/>
      <c r="N333" s="3"/>
    </row>
    <row r="334">
      <c r="B334" s="3"/>
      <c r="C334" s="3"/>
      <c r="D334" s="3"/>
      <c r="E334" s="3"/>
      <c r="F334" s="3"/>
      <c r="G334" s="3"/>
      <c r="H334" s="3"/>
      <c r="I334" s="3"/>
      <c r="J334" s="3"/>
      <c r="K334" s="3"/>
      <c r="L334" s="3"/>
      <c r="M334" s="3"/>
      <c r="N334" s="3"/>
    </row>
    <row r="335">
      <c r="B335" s="3"/>
      <c r="C335" s="3"/>
      <c r="D335" s="3"/>
      <c r="E335" s="3"/>
      <c r="F335" s="3"/>
      <c r="G335" s="3"/>
      <c r="H335" s="3"/>
      <c r="I335" s="3"/>
      <c r="J335" s="3"/>
      <c r="K335" s="3"/>
      <c r="L335" s="3"/>
      <c r="M335" s="3"/>
      <c r="N335" s="3"/>
    </row>
    <row r="336">
      <c r="B336" s="3"/>
      <c r="C336" s="3"/>
      <c r="D336" s="3"/>
      <c r="E336" s="3"/>
      <c r="F336" s="3"/>
      <c r="G336" s="3"/>
      <c r="H336" s="3"/>
      <c r="I336" s="3"/>
      <c r="J336" s="3"/>
      <c r="K336" s="3"/>
      <c r="L336" s="3"/>
      <c r="M336" s="3"/>
      <c r="N336" s="3"/>
    </row>
    <row r="337">
      <c r="B337" s="3"/>
      <c r="C337" s="3"/>
      <c r="D337" s="3"/>
      <c r="E337" s="3"/>
      <c r="F337" s="3"/>
      <c r="G337" s="3"/>
      <c r="H337" s="3"/>
      <c r="I337" s="3"/>
      <c r="J337" s="3"/>
      <c r="K337" s="3"/>
      <c r="L337" s="3"/>
      <c r="M337" s="3"/>
      <c r="N337" s="3"/>
    </row>
    <row r="338">
      <c r="B338" s="3"/>
      <c r="C338" s="3"/>
      <c r="D338" s="3"/>
      <c r="E338" s="3"/>
      <c r="F338" s="3"/>
      <c r="G338" s="3"/>
      <c r="H338" s="3"/>
      <c r="I338" s="3"/>
      <c r="J338" s="3"/>
      <c r="K338" s="3"/>
      <c r="L338" s="3"/>
      <c r="M338" s="3"/>
      <c r="N338" s="3"/>
    </row>
    <row r="339">
      <c r="B339" s="3"/>
      <c r="C339" s="3"/>
      <c r="D339" s="3"/>
      <c r="E339" s="3"/>
      <c r="F339" s="3"/>
      <c r="G339" s="3"/>
      <c r="H339" s="3"/>
      <c r="I339" s="3"/>
      <c r="J339" s="3"/>
      <c r="K339" s="3"/>
      <c r="L339" s="3"/>
      <c r="M339" s="3"/>
      <c r="N339" s="3"/>
    </row>
    <row r="340">
      <c r="B340" s="3"/>
      <c r="C340" s="3"/>
      <c r="D340" s="3"/>
      <c r="E340" s="3"/>
      <c r="F340" s="3"/>
      <c r="G340" s="3"/>
      <c r="H340" s="3"/>
      <c r="I340" s="3"/>
      <c r="J340" s="3"/>
      <c r="K340" s="3"/>
      <c r="L340" s="3"/>
      <c r="M340" s="3"/>
      <c r="N340" s="3"/>
    </row>
    <row r="341">
      <c r="B341" s="3"/>
      <c r="C341" s="3"/>
      <c r="D341" s="3"/>
      <c r="E341" s="3"/>
      <c r="F341" s="3"/>
      <c r="G341" s="3"/>
      <c r="H341" s="3"/>
      <c r="I341" s="3"/>
      <c r="J341" s="3"/>
      <c r="K341" s="3"/>
      <c r="L341" s="3"/>
      <c r="M341" s="3"/>
      <c r="N341" s="3"/>
    </row>
    <row r="342">
      <c r="B342" s="3"/>
      <c r="C342" s="3"/>
      <c r="D342" s="3"/>
      <c r="E342" s="3"/>
      <c r="F342" s="3"/>
      <c r="G342" s="3"/>
      <c r="H342" s="3"/>
      <c r="I342" s="3"/>
      <c r="J342" s="3"/>
      <c r="K342" s="3"/>
      <c r="L342" s="3"/>
      <c r="M342" s="3"/>
      <c r="N342" s="3"/>
    </row>
    <row r="343">
      <c r="B343" s="3"/>
      <c r="C343" s="3"/>
      <c r="D343" s="3"/>
      <c r="E343" s="3"/>
      <c r="F343" s="3"/>
      <c r="G343" s="3"/>
      <c r="H343" s="3"/>
      <c r="I343" s="3"/>
      <c r="J343" s="3"/>
      <c r="K343" s="3"/>
      <c r="L343" s="3"/>
      <c r="M343" s="3"/>
      <c r="N343" s="3"/>
    </row>
    <row r="344">
      <c r="B344" s="3"/>
      <c r="C344" s="3"/>
      <c r="D344" s="3"/>
      <c r="E344" s="3"/>
      <c r="F344" s="3"/>
      <c r="G344" s="3"/>
      <c r="H344" s="3"/>
      <c r="I344" s="3"/>
      <c r="J344" s="3"/>
      <c r="K344" s="3"/>
      <c r="L344" s="3"/>
      <c r="M344" s="3"/>
      <c r="N344" s="3"/>
    </row>
    <row r="345">
      <c r="B345" s="3"/>
      <c r="C345" s="3"/>
      <c r="D345" s="3"/>
      <c r="E345" s="3"/>
      <c r="F345" s="3"/>
      <c r="G345" s="3"/>
      <c r="H345" s="3"/>
      <c r="I345" s="3"/>
      <c r="J345" s="3"/>
      <c r="K345" s="3"/>
      <c r="L345" s="3"/>
      <c r="M345" s="3"/>
      <c r="N345" s="3"/>
    </row>
    <row r="346">
      <c r="B346" s="3"/>
      <c r="C346" s="3"/>
      <c r="D346" s="3"/>
      <c r="E346" s="3"/>
      <c r="F346" s="3"/>
      <c r="G346" s="3"/>
      <c r="H346" s="3"/>
      <c r="I346" s="3"/>
      <c r="J346" s="3"/>
      <c r="K346" s="3"/>
      <c r="L346" s="3"/>
      <c r="M346" s="3"/>
      <c r="N346" s="3"/>
    </row>
    <row r="347">
      <c r="B347" s="3"/>
      <c r="C347" s="3"/>
      <c r="D347" s="3"/>
      <c r="E347" s="3"/>
      <c r="F347" s="3"/>
      <c r="G347" s="3"/>
      <c r="H347" s="3"/>
      <c r="I347" s="3"/>
      <c r="J347" s="3"/>
      <c r="K347" s="3"/>
      <c r="L347" s="3"/>
      <c r="M347" s="3"/>
      <c r="N347" s="3"/>
    </row>
    <row r="348">
      <c r="B348" s="3"/>
      <c r="C348" s="3"/>
      <c r="D348" s="3"/>
      <c r="E348" s="3"/>
      <c r="F348" s="3"/>
      <c r="G348" s="3"/>
      <c r="H348" s="3"/>
      <c r="I348" s="3"/>
      <c r="J348" s="3"/>
      <c r="K348" s="3"/>
      <c r="L348" s="3"/>
      <c r="M348" s="3"/>
      <c r="N348" s="3"/>
    </row>
    <row r="349">
      <c r="B349" s="3"/>
      <c r="C349" s="3"/>
      <c r="D349" s="3"/>
      <c r="E349" s="3"/>
      <c r="F349" s="3"/>
      <c r="G349" s="3"/>
      <c r="H349" s="3"/>
      <c r="I349" s="3"/>
      <c r="J349" s="3"/>
      <c r="K349" s="3"/>
      <c r="L349" s="3"/>
      <c r="M349" s="3"/>
      <c r="N349" s="3"/>
    </row>
    <row r="350">
      <c r="B350" s="3"/>
      <c r="C350" s="3"/>
      <c r="D350" s="3"/>
      <c r="E350" s="3"/>
      <c r="F350" s="3"/>
      <c r="G350" s="3"/>
      <c r="H350" s="3"/>
      <c r="I350" s="3"/>
      <c r="J350" s="3"/>
      <c r="K350" s="3"/>
      <c r="L350" s="3"/>
      <c r="M350" s="3"/>
      <c r="N350" s="3"/>
    </row>
    <row r="351">
      <c r="B351" s="3"/>
      <c r="C351" s="3"/>
      <c r="D351" s="3"/>
      <c r="E351" s="3"/>
      <c r="F351" s="3"/>
      <c r="G351" s="3"/>
      <c r="H351" s="3"/>
      <c r="I351" s="3"/>
      <c r="J351" s="3"/>
      <c r="K351" s="3"/>
      <c r="L351" s="3"/>
      <c r="M351" s="3"/>
      <c r="N351" s="3"/>
    </row>
    <row r="352">
      <c r="B352" s="3"/>
      <c r="C352" s="3"/>
      <c r="D352" s="3"/>
      <c r="E352" s="3"/>
      <c r="F352" s="3"/>
      <c r="G352" s="3"/>
      <c r="H352" s="3"/>
      <c r="I352" s="3"/>
      <c r="J352" s="3"/>
      <c r="K352" s="3"/>
      <c r="L352" s="3"/>
      <c r="M352" s="3"/>
      <c r="N352" s="3"/>
    </row>
    <row r="353">
      <c r="B353" s="3"/>
      <c r="C353" s="3"/>
      <c r="D353" s="3"/>
      <c r="E353" s="3"/>
      <c r="F353" s="3"/>
      <c r="G353" s="3"/>
      <c r="H353" s="3"/>
      <c r="I353" s="3"/>
      <c r="J353" s="3"/>
      <c r="K353" s="3"/>
      <c r="L353" s="3"/>
      <c r="M353" s="3"/>
      <c r="N353" s="3"/>
    </row>
    <row r="354">
      <c r="B354" s="3"/>
      <c r="C354" s="3"/>
      <c r="D354" s="3"/>
      <c r="E354" s="3"/>
      <c r="F354" s="3"/>
      <c r="G354" s="3"/>
      <c r="H354" s="3"/>
      <c r="I354" s="3"/>
      <c r="J354" s="3"/>
      <c r="K354" s="3"/>
      <c r="L354" s="3"/>
      <c r="M354" s="3"/>
      <c r="N354" s="3"/>
    </row>
    <row r="355">
      <c r="B355" s="3"/>
      <c r="C355" s="3"/>
      <c r="D355" s="3"/>
      <c r="E355" s="3"/>
      <c r="F355" s="3"/>
      <c r="G355" s="3"/>
      <c r="H355" s="3"/>
      <c r="I355" s="3"/>
      <c r="J355" s="3"/>
      <c r="K355" s="3"/>
      <c r="L355" s="3"/>
      <c r="M355" s="3"/>
      <c r="N355" s="3"/>
    </row>
    <row r="356">
      <c r="B356" s="3"/>
      <c r="C356" s="3"/>
      <c r="D356" s="3"/>
      <c r="E356" s="3"/>
      <c r="F356" s="3"/>
      <c r="G356" s="3"/>
      <c r="H356" s="3"/>
      <c r="I356" s="3"/>
      <c r="J356" s="3"/>
      <c r="K356" s="3"/>
      <c r="L356" s="3"/>
      <c r="M356" s="3"/>
      <c r="N356" s="3"/>
    </row>
    <row r="357">
      <c r="B357" s="3"/>
      <c r="C357" s="3"/>
      <c r="D357" s="3"/>
      <c r="E357" s="3"/>
      <c r="F357" s="3"/>
      <c r="G357" s="3"/>
      <c r="H357" s="3"/>
      <c r="I357" s="3"/>
      <c r="J357" s="3"/>
      <c r="K357" s="3"/>
      <c r="L357" s="3"/>
      <c r="M357" s="3"/>
      <c r="N357" s="3"/>
    </row>
    <row r="358">
      <c r="B358" s="3"/>
      <c r="C358" s="3"/>
      <c r="D358" s="3"/>
      <c r="E358" s="3"/>
      <c r="F358" s="3"/>
      <c r="G358" s="3"/>
      <c r="H358" s="3"/>
      <c r="I358" s="3"/>
      <c r="J358" s="3"/>
      <c r="K358" s="3"/>
      <c r="L358" s="3"/>
      <c r="M358" s="3"/>
      <c r="N358" s="3"/>
    </row>
    <row r="359">
      <c r="B359" s="3"/>
      <c r="C359" s="3"/>
      <c r="D359" s="3"/>
      <c r="E359" s="3"/>
      <c r="F359" s="3"/>
      <c r="G359" s="3"/>
      <c r="H359" s="3"/>
      <c r="I359" s="3"/>
      <c r="J359" s="3"/>
      <c r="K359" s="3"/>
      <c r="L359" s="3"/>
      <c r="M359" s="3"/>
      <c r="N359" s="3"/>
    </row>
    <row r="360">
      <c r="B360" s="3"/>
      <c r="C360" s="3"/>
      <c r="D360" s="3"/>
      <c r="E360" s="3"/>
      <c r="F360" s="3"/>
      <c r="G360" s="3"/>
      <c r="H360" s="3"/>
      <c r="I360" s="3"/>
      <c r="J360" s="3"/>
      <c r="K360" s="3"/>
      <c r="L360" s="3"/>
      <c r="M360" s="3"/>
      <c r="N360" s="3"/>
    </row>
    <row r="361">
      <c r="B361" s="3"/>
      <c r="C361" s="3"/>
      <c r="D361" s="3"/>
      <c r="E361" s="3"/>
      <c r="F361" s="3"/>
      <c r="G361" s="3"/>
      <c r="H361" s="3"/>
      <c r="I361" s="3"/>
      <c r="J361" s="3"/>
      <c r="K361" s="3"/>
      <c r="L361" s="3"/>
      <c r="M361" s="3"/>
      <c r="N361" s="3"/>
    </row>
    <row r="362">
      <c r="B362" s="3"/>
      <c r="C362" s="3"/>
      <c r="D362" s="3"/>
      <c r="E362" s="3"/>
      <c r="F362" s="3"/>
      <c r="G362" s="3"/>
      <c r="H362" s="3"/>
      <c r="I362" s="3"/>
      <c r="J362" s="3"/>
      <c r="K362" s="3"/>
      <c r="L362" s="3"/>
      <c r="M362" s="3"/>
      <c r="N362" s="3"/>
    </row>
    <row r="363">
      <c r="B363" s="3"/>
      <c r="C363" s="3"/>
      <c r="D363" s="3"/>
      <c r="E363" s="3"/>
      <c r="F363" s="3"/>
      <c r="G363" s="3"/>
      <c r="H363" s="3"/>
      <c r="I363" s="3"/>
      <c r="J363" s="3"/>
      <c r="K363" s="3"/>
      <c r="L363" s="3"/>
      <c r="M363" s="3"/>
      <c r="N363" s="3"/>
    </row>
    <row r="364">
      <c r="B364" s="3"/>
      <c r="C364" s="3"/>
      <c r="D364" s="3"/>
      <c r="E364" s="3"/>
      <c r="F364" s="3"/>
      <c r="G364" s="3"/>
      <c r="H364" s="3"/>
      <c r="I364" s="3"/>
      <c r="J364" s="3"/>
      <c r="K364" s="3"/>
      <c r="L364" s="3"/>
      <c r="M364" s="3"/>
      <c r="N364" s="3"/>
    </row>
    <row r="365">
      <c r="B365" s="3"/>
      <c r="C365" s="3"/>
      <c r="D365" s="3"/>
      <c r="E365" s="3"/>
      <c r="F365" s="3"/>
      <c r="G365" s="3"/>
      <c r="H365" s="3"/>
      <c r="I365" s="3"/>
      <c r="J365" s="3"/>
      <c r="K365" s="3"/>
      <c r="L365" s="3"/>
      <c r="M365" s="3"/>
      <c r="N365" s="3"/>
    </row>
    <row r="366">
      <c r="B366" s="3"/>
      <c r="C366" s="3"/>
      <c r="D366" s="3"/>
      <c r="E366" s="3"/>
      <c r="F366" s="3"/>
      <c r="G366" s="3"/>
      <c r="H366" s="3"/>
      <c r="I366" s="3"/>
      <c r="J366" s="3"/>
      <c r="K366" s="3"/>
      <c r="L366" s="3"/>
      <c r="M366" s="3"/>
      <c r="N366" s="3"/>
    </row>
    <row r="367">
      <c r="B367" s="3"/>
      <c r="C367" s="3"/>
      <c r="D367" s="3"/>
      <c r="E367" s="3"/>
      <c r="F367" s="3"/>
      <c r="G367" s="3"/>
      <c r="H367" s="3"/>
      <c r="I367" s="3"/>
      <c r="J367" s="3"/>
      <c r="K367" s="3"/>
      <c r="L367" s="3"/>
      <c r="M367" s="3"/>
      <c r="N367" s="3"/>
    </row>
    <row r="368">
      <c r="B368" s="3"/>
      <c r="C368" s="3"/>
      <c r="D368" s="3"/>
      <c r="E368" s="3"/>
      <c r="F368" s="3"/>
      <c r="G368" s="3"/>
      <c r="H368" s="3"/>
      <c r="I368" s="3"/>
      <c r="J368" s="3"/>
      <c r="K368" s="3"/>
      <c r="L368" s="3"/>
      <c r="M368" s="3"/>
      <c r="N368" s="3"/>
    </row>
    <row r="369">
      <c r="B369" s="3"/>
      <c r="C369" s="3"/>
      <c r="D369" s="3"/>
      <c r="E369" s="3"/>
      <c r="F369" s="3"/>
      <c r="G369" s="3"/>
      <c r="H369" s="3"/>
      <c r="I369" s="3"/>
      <c r="J369" s="3"/>
      <c r="K369" s="3"/>
      <c r="L369" s="3"/>
      <c r="M369" s="3"/>
      <c r="N369" s="3"/>
    </row>
    <row r="370">
      <c r="B370" s="3"/>
      <c r="C370" s="3"/>
      <c r="D370" s="3"/>
      <c r="E370" s="3"/>
      <c r="F370" s="3"/>
      <c r="G370" s="3"/>
      <c r="H370" s="3"/>
      <c r="I370" s="3"/>
      <c r="J370" s="3"/>
      <c r="K370" s="3"/>
      <c r="L370" s="3"/>
      <c r="M370" s="3"/>
      <c r="N370" s="3"/>
    </row>
    <row r="371">
      <c r="B371" s="3"/>
      <c r="C371" s="3"/>
      <c r="D371" s="3"/>
      <c r="E371" s="3"/>
      <c r="F371" s="3"/>
      <c r="G371" s="3"/>
      <c r="H371" s="3"/>
      <c r="I371" s="3"/>
      <c r="J371" s="3"/>
      <c r="K371" s="3"/>
      <c r="L371" s="3"/>
      <c r="M371" s="3"/>
      <c r="N371" s="3"/>
    </row>
    <row r="372">
      <c r="B372" s="3"/>
      <c r="C372" s="3"/>
      <c r="D372" s="3"/>
      <c r="E372" s="3"/>
      <c r="F372" s="3"/>
      <c r="G372" s="3"/>
      <c r="H372" s="3"/>
      <c r="I372" s="3"/>
      <c r="J372" s="3"/>
      <c r="K372" s="3"/>
      <c r="L372" s="3"/>
      <c r="M372" s="3"/>
      <c r="N372" s="3"/>
    </row>
    <row r="373">
      <c r="B373" s="3"/>
      <c r="C373" s="3"/>
      <c r="D373" s="3"/>
      <c r="E373" s="3"/>
      <c r="F373" s="3"/>
      <c r="G373" s="3"/>
      <c r="H373" s="3"/>
      <c r="I373" s="3"/>
      <c r="J373" s="3"/>
      <c r="K373" s="3"/>
      <c r="L373" s="3"/>
      <c r="M373" s="3"/>
      <c r="N373" s="3"/>
    </row>
    <row r="374">
      <c r="B374" s="3"/>
      <c r="C374" s="3"/>
      <c r="D374" s="3"/>
      <c r="E374" s="3"/>
      <c r="F374" s="3"/>
      <c r="G374" s="3"/>
      <c r="H374" s="3"/>
      <c r="I374" s="3"/>
      <c r="J374" s="3"/>
      <c r="K374" s="3"/>
      <c r="L374" s="3"/>
      <c r="M374" s="3"/>
      <c r="N374" s="3"/>
    </row>
    <row r="375">
      <c r="B375" s="3"/>
      <c r="C375" s="3"/>
      <c r="D375" s="3"/>
      <c r="E375" s="3"/>
      <c r="F375" s="3"/>
      <c r="G375" s="3"/>
      <c r="H375" s="3"/>
      <c r="I375" s="3"/>
      <c r="J375" s="3"/>
      <c r="K375" s="3"/>
      <c r="L375" s="3"/>
      <c r="M375" s="3"/>
      <c r="N375" s="3"/>
    </row>
    <row r="376">
      <c r="B376" s="3"/>
      <c r="C376" s="3"/>
      <c r="D376" s="3"/>
      <c r="E376" s="3"/>
      <c r="F376" s="3"/>
      <c r="G376" s="3"/>
      <c r="H376" s="3"/>
      <c r="I376" s="3"/>
      <c r="J376" s="3"/>
      <c r="K376" s="3"/>
      <c r="L376" s="3"/>
      <c r="M376" s="3"/>
      <c r="N376" s="3"/>
    </row>
    <row r="377">
      <c r="B377" s="3"/>
      <c r="C377" s="3"/>
      <c r="D377" s="3"/>
      <c r="E377" s="3"/>
      <c r="F377" s="3"/>
      <c r="G377" s="3"/>
      <c r="H377" s="3"/>
      <c r="I377" s="3"/>
      <c r="J377" s="3"/>
      <c r="K377" s="3"/>
      <c r="L377" s="3"/>
      <c r="M377" s="3"/>
      <c r="N377" s="3"/>
    </row>
    <row r="378">
      <c r="B378" s="3"/>
      <c r="C378" s="3"/>
      <c r="D378" s="3"/>
      <c r="E378" s="3"/>
      <c r="F378" s="3"/>
      <c r="G378" s="3"/>
      <c r="H378" s="3"/>
      <c r="I378" s="3"/>
      <c r="J378" s="3"/>
      <c r="K378" s="3"/>
      <c r="L378" s="3"/>
      <c r="M378" s="3"/>
      <c r="N378" s="3"/>
    </row>
    <row r="379">
      <c r="B379" s="3"/>
      <c r="C379" s="3"/>
      <c r="D379" s="3"/>
      <c r="E379" s="3"/>
      <c r="F379" s="3"/>
      <c r="G379" s="3"/>
      <c r="H379" s="3"/>
      <c r="I379" s="3"/>
      <c r="J379" s="3"/>
      <c r="K379" s="3"/>
      <c r="L379" s="3"/>
      <c r="M379" s="3"/>
      <c r="N379" s="3"/>
    </row>
    <row r="380">
      <c r="B380" s="3"/>
      <c r="C380" s="3"/>
      <c r="D380" s="3"/>
      <c r="E380" s="3"/>
      <c r="F380" s="3"/>
      <c r="G380" s="3"/>
      <c r="H380" s="3"/>
      <c r="I380" s="3"/>
      <c r="J380" s="3"/>
      <c r="K380" s="3"/>
      <c r="L380" s="3"/>
      <c r="M380" s="3"/>
      <c r="N380" s="3"/>
    </row>
    <row r="381">
      <c r="B381" s="3"/>
      <c r="C381" s="3"/>
      <c r="D381" s="3"/>
      <c r="E381" s="3"/>
      <c r="F381" s="3"/>
      <c r="G381" s="3"/>
      <c r="H381" s="3"/>
      <c r="I381" s="3"/>
      <c r="J381" s="3"/>
      <c r="K381" s="3"/>
      <c r="L381" s="3"/>
      <c r="M381" s="3"/>
      <c r="N381" s="3"/>
    </row>
    <row r="382">
      <c r="B382" s="3"/>
      <c r="C382" s="3"/>
      <c r="D382" s="3"/>
      <c r="E382" s="3"/>
      <c r="F382" s="3"/>
      <c r="G382" s="3"/>
      <c r="H382" s="3"/>
      <c r="I382" s="3"/>
      <c r="J382" s="3"/>
      <c r="K382" s="3"/>
      <c r="L382" s="3"/>
      <c r="M382" s="3"/>
      <c r="N382" s="3"/>
    </row>
    <row r="383">
      <c r="B383" s="3"/>
      <c r="C383" s="3"/>
      <c r="D383" s="3"/>
      <c r="E383" s="3"/>
      <c r="F383" s="3"/>
      <c r="G383" s="3"/>
      <c r="H383" s="3"/>
      <c r="I383" s="3"/>
      <c r="J383" s="3"/>
      <c r="K383" s="3"/>
      <c r="L383" s="3"/>
      <c r="M383" s="3"/>
      <c r="N383" s="3"/>
    </row>
    <row r="384">
      <c r="B384" s="3"/>
      <c r="C384" s="3"/>
      <c r="D384" s="3"/>
      <c r="E384" s="3"/>
      <c r="F384" s="3"/>
      <c r="G384" s="3"/>
      <c r="H384" s="3"/>
      <c r="I384" s="3"/>
      <c r="J384" s="3"/>
      <c r="K384" s="3"/>
      <c r="L384" s="3"/>
      <c r="M384" s="3"/>
      <c r="N384" s="3"/>
    </row>
    <row r="385">
      <c r="B385" s="3"/>
      <c r="C385" s="3"/>
      <c r="D385" s="3"/>
      <c r="E385" s="3"/>
      <c r="F385" s="3"/>
      <c r="G385" s="3"/>
      <c r="H385" s="3"/>
      <c r="I385" s="3"/>
      <c r="J385" s="3"/>
      <c r="K385" s="3"/>
      <c r="L385" s="3"/>
      <c r="M385" s="3"/>
      <c r="N385" s="3"/>
    </row>
    <row r="386">
      <c r="B386" s="3"/>
      <c r="C386" s="3"/>
      <c r="D386" s="3"/>
      <c r="E386" s="3"/>
      <c r="F386" s="3"/>
      <c r="G386" s="3"/>
      <c r="H386" s="3"/>
      <c r="I386" s="3"/>
      <c r="J386" s="3"/>
      <c r="K386" s="3"/>
      <c r="L386" s="3"/>
      <c r="M386" s="3"/>
      <c r="N386" s="3"/>
    </row>
    <row r="387">
      <c r="B387" s="3"/>
      <c r="C387" s="3"/>
      <c r="D387" s="3"/>
      <c r="E387" s="3"/>
      <c r="F387" s="3"/>
      <c r="G387" s="3"/>
      <c r="H387" s="3"/>
      <c r="I387" s="3"/>
      <c r="J387" s="3"/>
      <c r="K387" s="3"/>
      <c r="L387" s="3"/>
      <c r="M387" s="3"/>
      <c r="N387" s="3"/>
    </row>
    <row r="388">
      <c r="B388" s="3"/>
      <c r="C388" s="3"/>
      <c r="D388" s="3"/>
      <c r="E388" s="3"/>
      <c r="F388" s="3"/>
      <c r="G388" s="3"/>
      <c r="H388" s="3"/>
      <c r="I388" s="3"/>
      <c r="J388" s="3"/>
      <c r="K388" s="3"/>
      <c r="L388" s="3"/>
      <c r="M388" s="3"/>
      <c r="N388" s="3"/>
    </row>
    <row r="389">
      <c r="B389" s="3"/>
      <c r="C389" s="3"/>
      <c r="D389" s="3"/>
      <c r="E389" s="3"/>
      <c r="F389" s="3"/>
      <c r="G389" s="3"/>
      <c r="H389" s="3"/>
      <c r="I389" s="3"/>
      <c r="J389" s="3"/>
      <c r="K389" s="3"/>
      <c r="L389" s="3"/>
      <c r="M389" s="3"/>
      <c r="N389" s="3"/>
    </row>
    <row r="390">
      <c r="B390" s="3"/>
      <c r="C390" s="3"/>
      <c r="D390" s="3"/>
      <c r="E390" s="3"/>
      <c r="F390" s="3"/>
      <c r="G390" s="3"/>
      <c r="H390" s="3"/>
      <c r="I390" s="3"/>
      <c r="J390" s="3"/>
      <c r="K390" s="3"/>
      <c r="L390" s="3"/>
      <c r="M390" s="3"/>
      <c r="N390" s="3"/>
    </row>
    <row r="391">
      <c r="B391" s="3"/>
      <c r="C391" s="3"/>
      <c r="D391" s="3"/>
      <c r="E391" s="3"/>
      <c r="F391" s="3"/>
      <c r="G391" s="3"/>
      <c r="H391" s="3"/>
      <c r="I391" s="3"/>
      <c r="J391" s="3"/>
      <c r="K391" s="3"/>
      <c r="L391" s="3"/>
      <c r="M391" s="3"/>
      <c r="N391" s="3"/>
    </row>
    <row r="392">
      <c r="B392" s="3"/>
      <c r="C392" s="3"/>
      <c r="D392" s="3"/>
      <c r="E392" s="3"/>
      <c r="F392" s="3"/>
      <c r="G392" s="3"/>
      <c r="H392" s="3"/>
      <c r="I392" s="3"/>
      <c r="J392" s="3"/>
      <c r="K392" s="3"/>
      <c r="L392" s="3"/>
      <c r="M392" s="3"/>
      <c r="N392" s="3"/>
    </row>
    <row r="393">
      <c r="B393" s="3"/>
      <c r="C393" s="3"/>
      <c r="D393" s="3"/>
      <c r="E393" s="3"/>
      <c r="F393" s="3"/>
      <c r="G393" s="3"/>
      <c r="H393" s="3"/>
      <c r="I393" s="3"/>
      <c r="J393" s="3"/>
      <c r="K393" s="3"/>
      <c r="L393" s="3"/>
      <c r="M393" s="3"/>
      <c r="N393" s="3"/>
    </row>
    <row r="394">
      <c r="B394" s="3"/>
      <c r="C394" s="3"/>
      <c r="D394" s="3"/>
      <c r="E394" s="3"/>
      <c r="F394" s="3"/>
      <c r="G394" s="3"/>
      <c r="H394" s="3"/>
      <c r="I394" s="3"/>
      <c r="J394" s="3"/>
      <c r="K394" s="3"/>
      <c r="L394" s="3"/>
      <c r="M394" s="3"/>
      <c r="N394" s="3"/>
    </row>
    <row r="395">
      <c r="B395" s="3"/>
      <c r="C395" s="3"/>
      <c r="D395" s="3"/>
      <c r="E395" s="3"/>
      <c r="F395" s="3"/>
      <c r="G395" s="3"/>
      <c r="H395" s="3"/>
      <c r="I395" s="3"/>
      <c r="J395" s="3"/>
      <c r="K395" s="3"/>
      <c r="L395" s="3"/>
      <c r="M395" s="3"/>
      <c r="N395" s="3"/>
    </row>
    <row r="396">
      <c r="B396" s="3"/>
      <c r="C396" s="3"/>
      <c r="D396" s="3"/>
      <c r="E396" s="3"/>
      <c r="F396" s="3"/>
      <c r="G396" s="3"/>
      <c r="H396" s="3"/>
      <c r="I396" s="3"/>
      <c r="J396" s="3"/>
      <c r="K396" s="3"/>
      <c r="L396" s="3"/>
      <c r="M396" s="3"/>
      <c r="N396" s="3"/>
    </row>
    <row r="397">
      <c r="B397" s="3"/>
      <c r="C397" s="3"/>
      <c r="D397" s="3"/>
      <c r="E397" s="3"/>
      <c r="F397" s="3"/>
      <c r="G397" s="3"/>
      <c r="H397" s="3"/>
      <c r="I397" s="3"/>
      <c r="J397" s="3"/>
      <c r="K397" s="3"/>
      <c r="L397" s="3"/>
      <c r="M397" s="3"/>
      <c r="N397" s="3"/>
    </row>
    <row r="398">
      <c r="B398" s="3"/>
      <c r="C398" s="3"/>
      <c r="D398" s="3"/>
      <c r="E398" s="3"/>
      <c r="F398" s="3"/>
      <c r="G398" s="3"/>
      <c r="H398" s="3"/>
      <c r="I398" s="3"/>
      <c r="J398" s="3"/>
      <c r="K398" s="3"/>
      <c r="L398" s="3"/>
      <c r="M398" s="3"/>
      <c r="N398" s="3"/>
    </row>
    <row r="399">
      <c r="B399" s="3"/>
      <c r="C399" s="3"/>
      <c r="D399" s="3"/>
      <c r="E399" s="3"/>
      <c r="F399" s="3"/>
      <c r="G399" s="3"/>
      <c r="H399" s="3"/>
      <c r="I399" s="3"/>
      <c r="J399" s="3"/>
      <c r="K399" s="3"/>
      <c r="L399" s="3"/>
      <c r="M399" s="3"/>
      <c r="N399" s="3"/>
    </row>
    <row r="400">
      <c r="B400" s="3"/>
      <c r="C400" s="3"/>
      <c r="D400" s="3"/>
      <c r="E400" s="3"/>
      <c r="F400" s="3"/>
      <c r="G400" s="3"/>
      <c r="H400" s="3"/>
      <c r="I400" s="3"/>
      <c r="J400" s="3"/>
      <c r="K400" s="3"/>
      <c r="L400" s="3"/>
      <c r="M400" s="3"/>
      <c r="N400" s="3"/>
    </row>
    <row r="401">
      <c r="B401" s="3"/>
      <c r="C401" s="3"/>
      <c r="D401" s="3"/>
      <c r="E401" s="3"/>
      <c r="F401" s="3"/>
      <c r="G401" s="3"/>
      <c r="H401" s="3"/>
      <c r="I401" s="3"/>
      <c r="J401" s="3"/>
      <c r="K401" s="3"/>
      <c r="L401" s="3"/>
      <c r="M401" s="3"/>
      <c r="N401" s="3"/>
    </row>
    <row r="402">
      <c r="B402" s="3"/>
      <c r="C402" s="3"/>
      <c r="D402" s="3"/>
      <c r="E402" s="3"/>
      <c r="F402" s="3"/>
      <c r="G402" s="3"/>
      <c r="H402" s="3"/>
      <c r="I402" s="3"/>
      <c r="J402" s="3"/>
      <c r="K402" s="3"/>
      <c r="L402" s="3"/>
      <c r="M402" s="3"/>
      <c r="N402" s="3"/>
    </row>
    <row r="403">
      <c r="B403" s="3"/>
      <c r="C403" s="3"/>
      <c r="D403" s="3"/>
      <c r="E403" s="3"/>
      <c r="F403" s="3"/>
      <c r="G403" s="3"/>
      <c r="H403" s="3"/>
      <c r="I403" s="3"/>
      <c r="J403" s="3"/>
      <c r="K403" s="3"/>
      <c r="L403" s="3"/>
      <c r="M403" s="3"/>
      <c r="N403" s="3"/>
    </row>
    <row r="404">
      <c r="B404" s="3"/>
      <c r="C404" s="3"/>
      <c r="D404" s="3"/>
      <c r="E404" s="3"/>
      <c r="F404" s="3"/>
      <c r="G404" s="3"/>
      <c r="H404" s="3"/>
      <c r="I404" s="3"/>
      <c r="J404" s="3"/>
      <c r="K404" s="3"/>
      <c r="L404" s="3"/>
      <c r="M404" s="3"/>
      <c r="N404" s="3"/>
    </row>
    <row r="405">
      <c r="B405" s="3"/>
      <c r="C405" s="3"/>
      <c r="D405" s="3"/>
      <c r="E405" s="3"/>
      <c r="F405" s="3"/>
      <c r="G405" s="3"/>
      <c r="H405" s="3"/>
      <c r="I405" s="3"/>
      <c r="J405" s="3"/>
      <c r="K405" s="3"/>
      <c r="L405" s="3"/>
      <c r="M405" s="3"/>
      <c r="N405" s="3"/>
    </row>
    <row r="406">
      <c r="B406" s="3"/>
      <c r="C406" s="3"/>
      <c r="D406" s="3"/>
      <c r="E406" s="3"/>
      <c r="F406" s="3"/>
      <c r="G406" s="3"/>
      <c r="H406" s="3"/>
      <c r="I406" s="3"/>
      <c r="J406" s="3"/>
      <c r="K406" s="3"/>
      <c r="L406" s="3"/>
      <c r="M406" s="3"/>
      <c r="N406" s="3"/>
    </row>
    <row r="407">
      <c r="B407" s="3"/>
      <c r="C407" s="3"/>
      <c r="D407" s="3"/>
      <c r="E407" s="3"/>
      <c r="F407" s="3"/>
      <c r="G407" s="3"/>
      <c r="H407" s="3"/>
      <c r="I407" s="3"/>
      <c r="J407" s="3"/>
      <c r="K407" s="3"/>
      <c r="L407" s="3"/>
      <c r="M407" s="3"/>
      <c r="N407" s="3"/>
    </row>
    <row r="408">
      <c r="B408" s="3"/>
      <c r="C408" s="3"/>
      <c r="D408" s="3"/>
      <c r="E408" s="3"/>
      <c r="F408" s="3"/>
      <c r="G408" s="3"/>
      <c r="H408" s="3"/>
      <c r="I408" s="3"/>
      <c r="J408" s="3"/>
      <c r="K408" s="3"/>
      <c r="L408" s="3"/>
      <c r="M408" s="3"/>
      <c r="N408" s="3"/>
    </row>
    <row r="409">
      <c r="B409" s="3"/>
      <c r="C409" s="3"/>
      <c r="D409" s="3"/>
      <c r="E409" s="3"/>
      <c r="F409" s="3"/>
      <c r="G409" s="3"/>
      <c r="H409" s="3"/>
      <c r="I409" s="3"/>
      <c r="J409" s="3"/>
      <c r="K409" s="3"/>
      <c r="L409" s="3"/>
      <c r="M409" s="3"/>
      <c r="N409" s="3"/>
    </row>
    <row r="410">
      <c r="B410" s="3"/>
      <c r="C410" s="3"/>
      <c r="D410" s="3"/>
      <c r="E410" s="3"/>
      <c r="F410" s="3"/>
      <c r="G410" s="3"/>
      <c r="H410" s="3"/>
      <c r="I410" s="3"/>
      <c r="J410" s="3"/>
      <c r="K410" s="3"/>
      <c r="L410" s="3"/>
      <c r="M410" s="3"/>
      <c r="N410" s="3"/>
    </row>
    <row r="411">
      <c r="B411" s="3"/>
      <c r="C411" s="3"/>
      <c r="D411" s="3"/>
      <c r="E411" s="3"/>
      <c r="F411" s="3"/>
      <c r="G411" s="3"/>
      <c r="H411" s="3"/>
      <c r="I411" s="3"/>
      <c r="J411" s="3"/>
      <c r="K411" s="3"/>
      <c r="L411" s="3"/>
      <c r="M411" s="3"/>
      <c r="N411" s="3"/>
    </row>
    <row r="412">
      <c r="B412" s="3"/>
      <c r="C412" s="3"/>
      <c r="D412" s="3"/>
      <c r="E412" s="3"/>
      <c r="F412" s="3"/>
      <c r="G412" s="3"/>
      <c r="H412" s="3"/>
      <c r="I412" s="3"/>
      <c r="J412" s="3"/>
      <c r="K412" s="3"/>
      <c r="L412" s="3"/>
      <c r="M412" s="3"/>
      <c r="N412" s="3"/>
    </row>
    <row r="413">
      <c r="B413" s="3"/>
      <c r="C413" s="3"/>
      <c r="D413" s="3"/>
      <c r="E413" s="3"/>
      <c r="F413" s="3"/>
      <c r="G413" s="3"/>
      <c r="H413" s="3"/>
      <c r="I413" s="3"/>
      <c r="J413" s="3"/>
      <c r="K413" s="3"/>
      <c r="L413" s="3"/>
      <c r="M413" s="3"/>
      <c r="N413" s="3"/>
    </row>
    <row r="414">
      <c r="B414" s="3"/>
      <c r="C414" s="3"/>
      <c r="D414" s="3"/>
      <c r="E414" s="3"/>
      <c r="F414" s="3"/>
      <c r="G414" s="3"/>
      <c r="H414" s="3"/>
      <c r="I414" s="3"/>
      <c r="J414" s="3"/>
      <c r="K414" s="3"/>
      <c r="L414" s="3"/>
      <c r="M414" s="3"/>
      <c r="N414" s="3"/>
    </row>
    <row r="415">
      <c r="B415" s="3"/>
      <c r="C415" s="3"/>
      <c r="D415" s="3"/>
      <c r="E415" s="3"/>
      <c r="F415" s="3"/>
      <c r="G415" s="3"/>
      <c r="H415" s="3"/>
      <c r="I415" s="3"/>
      <c r="J415" s="3"/>
      <c r="K415" s="3"/>
      <c r="L415" s="3"/>
      <c r="M415" s="3"/>
      <c r="N415" s="3"/>
    </row>
    <row r="416">
      <c r="B416" s="3"/>
      <c r="C416" s="3"/>
      <c r="D416" s="3"/>
      <c r="E416" s="3"/>
      <c r="F416" s="3"/>
      <c r="G416" s="3"/>
      <c r="H416" s="3"/>
      <c r="I416" s="3"/>
      <c r="J416" s="3"/>
      <c r="K416" s="3"/>
      <c r="L416" s="3"/>
      <c r="M416" s="3"/>
      <c r="N416" s="3"/>
    </row>
    <row r="417">
      <c r="B417" s="3"/>
      <c r="C417" s="3"/>
      <c r="D417" s="3"/>
      <c r="E417" s="3"/>
      <c r="F417" s="3"/>
      <c r="G417" s="3"/>
      <c r="H417" s="3"/>
      <c r="I417" s="3"/>
      <c r="J417" s="3"/>
      <c r="K417" s="3"/>
      <c r="L417" s="3"/>
      <c r="M417" s="3"/>
      <c r="N417" s="3"/>
    </row>
    <row r="418">
      <c r="B418" s="3"/>
      <c r="C418" s="3"/>
      <c r="D418" s="3"/>
      <c r="E418" s="3"/>
      <c r="F418" s="3"/>
      <c r="G418" s="3"/>
      <c r="H418" s="3"/>
      <c r="I418" s="3"/>
      <c r="J418" s="3"/>
      <c r="K418" s="3"/>
      <c r="L418" s="3"/>
      <c r="M418" s="3"/>
      <c r="N418" s="3"/>
    </row>
    <row r="419">
      <c r="B419" s="3"/>
      <c r="C419" s="3"/>
      <c r="D419" s="3"/>
      <c r="E419" s="3"/>
      <c r="F419" s="3"/>
      <c r="G419" s="3"/>
      <c r="H419" s="3"/>
      <c r="I419" s="3"/>
      <c r="J419" s="3"/>
      <c r="K419" s="3"/>
      <c r="L419" s="3"/>
      <c r="M419" s="3"/>
      <c r="N419" s="3"/>
    </row>
    <row r="420">
      <c r="B420" s="3"/>
      <c r="C420" s="3"/>
      <c r="D420" s="3"/>
      <c r="E420" s="3"/>
      <c r="F420" s="3"/>
      <c r="G420" s="3"/>
      <c r="H420" s="3"/>
      <c r="I420" s="3"/>
      <c r="J420" s="3"/>
      <c r="K420" s="3"/>
      <c r="L420" s="3"/>
      <c r="M420" s="3"/>
      <c r="N420" s="3"/>
    </row>
    <row r="421">
      <c r="B421" s="3"/>
      <c r="C421" s="3"/>
      <c r="D421" s="3"/>
      <c r="E421" s="3"/>
      <c r="F421" s="3"/>
      <c r="G421" s="3"/>
      <c r="H421" s="3"/>
      <c r="I421" s="3"/>
      <c r="J421" s="3"/>
      <c r="K421" s="3"/>
      <c r="L421" s="3"/>
      <c r="M421" s="3"/>
      <c r="N421" s="3"/>
    </row>
    <row r="422">
      <c r="B422" s="3"/>
      <c r="C422" s="3"/>
      <c r="D422" s="3"/>
      <c r="E422" s="3"/>
      <c r="F422" s="3"/>
      <c r="G422" s="3"/>
      <c r="H422" s="3"/>
      <c r="I422" s="3"/>
      <c r="J422" s="3"/>
      <c r="K422" s="3"/>
      <c r="L422" s="3"/>
      <c r="M422" s="3"/>
      <c r="N422" s="3"/>
    </row>
    <row r="423">
      <c r="B423" s="3"/>
      <c r="C423" s="3"/>
      <c r="D423" s="3"/>
      <c r="E423" s="3"/>
      <c r="F423" s="3"/>
      <c r="G423" s="3"/>
      <c r="H423" s="3"/>
      <c r="I423" s="3"/>
      <c r="J423" s="3"/>
      <c r="K423" s="3"/>
      <c r="L423" s="3"/>
      <c r="M423" s="3"/>
      <c r="N423" s="3"/>
    </row>
    <row r="424">
      <c r="B424" s="3"/>
      <c r="C424" s="3"/>
      <c r="D424" s="3"/>
      <c r="E424" s="3"/>
      <c r="F424" s="3"/>
      <c r="G424" s="3"/>
      <c r="H424" s="3"/>
      <c r="I424" s="3"/>
      <c r="J424" s="3"/>
      <c r="K424" s="3"/>
      <c r="L424" s="3"/>
      <c r="M424" s="3"/>
      <c r="N424" s="3"/>
    </row>
    <row r="425">
      <c r="B425" s="3"/>
      <c r="C425" s="3"/>
      <c r="D425" s="3"/>
      <c r="E425" s="3"/>
      <c r="F425" s="3"/>
      <c r="G425" s="3"/>
      <c r="H425" s="3"/>
      <c r="I425" s="3"/>
      <c r="J425" s="3"/>
      <c r="K425" s="3"/>
      <c r="L425" s="3"/>
      <c r="M425" s="3"/>
      <c r="N425" s="3"/>
    </row>
    <row r="426">
      <c r="B426" s="3"/>
      <c r="C426" s="3"/>
      <c r="D426" s="3"/>
      <c r="E426" s="3"/>
      <c r="F426" s="3"/>
      <c r="G426" s="3"/>
      <c r="H426" s="3"/>
      <c r="I426" s="3"/>
      <c r="J426" s="3"/>
      <c r="K426" s="3"/>
      <c r="L426" s="3"/>
      <c r="M426" s="3"/>
      <c r="N426" s="3"/>
    </row>
    <row r="427">
      <c r="B427" s="3"/>
      <c r="C427" s="3"/>
      <c r="D427" s="3"/>
      <c r="E427" s="3"/>
      <c r="F427" s="3"/>
      <c r="G427" s="3"/>
      <c r="H427" s="3"/>
      <c r="I427" s="3"/>
      <c r="J427" s="3"/>
      <c r="K427" s="3"/>
      <c r="L427" s="3"/>
      <c r="M427" s="3"/>
      <c r="N427" s="3"/>
    </row>
    <row r="428">
      <c r="B428" s="3"/>
      <c r="C428" s="3"/>
      <c r="D428" s="3"/>
      <c r="E428" s="3"/>
      <c r="F428" s="3"/>
      <c r="G428" s="3"/>
      <c r="H428" s="3"/>
      <c r="I428" s="3"/>
      <c r="J428" s="3"/>
      <c r="K428" s="3"/>
      <c r="L428" s="3"/>
      <c r="M428" s="3"/>
      <c r="N428" s="3"/>
    </row>
    <row r="429">
      <c r="B429" s="3"/>
      <c r="C429" s="3"/>
      <c r="D429" s="3"/>
      <c r="E429" s="3"/>
      <c r="F429" s="3"/>
      <c r="G429" s="3"/>
      <c r="H429" s="3"/>
      <c r="I429" s="3"/>
      <c r="J429" s="3"/>
      <c r="K429" s="3"/>
      <c r="L429" s="3"/>
      <c r="M429" s="3"/>
      <c r="N429" s="3"/>
    </row>
    <row r="430">
      <c r="B430" s="3"/>
      <c r="C430" s="3"/>
      <c r="D430" s="3"/>
      <c r="E430" s="3"/>
      <c r="F430" s="3"/>
      <c r="G430" s="3"/>
      <c r="H430" s="3"/>
      <c r="I430" s="3"/>
      <c r="J430" s="3"/>
      <c r="K430" s="3"/>
      <c r="L430" s="3"/>
      <c r="M430" s="3"/>
      <c r="N430" s="3"/>
    </row>
    <row r="431">
      <c r="B431" s="3"/>
      <c r="C431" s="3"/>
      <c r="D431" s="3"/>
      <c r="E431" s="3"/>
      <c r="F431" s="3"/>
      <c r="G431" s="3"/>
      <c r="H431" s="3"/>
      <c r="I431" s="3"/>
      <c r="J431" s="3"/>
      <c r="K431" s="3"/>
      <c r="L431" s="3"/>
      <c r="M431" s="3"/>
      <c r="N431" s="3"/>
    </row>
    <row r="432">
      <c r="B432" s="3"/>
      <c r="C432" s="3"/>
      <c r="D432" s="3"/>
      <c r="E432" s="3"/>
      <c r="F432" s="3"/>
      <c r="G432" s="3"/>
      <c r="H432" s="3"/>
      <c r="I432" s="3"/>
      <c r="J432" s="3"/>
      <c r="K432" s="3"/>
      <c r="L432" s="3"/>
      <c r="M432" s="3"/>
      <c r="N432" s="3"/>
    </row>
    <row r="433">
      <c r="B433" s="3"/>
      <c r="C433" s="3"/>
      <c r="D433" s="3"/>
      <c r="E433" s="3"/>
      <c r="F433" s="3"/>
      <c r="G433" s="3"/>
      <c r="H433" s="3"/>
      <c r="I433" s="3"/>
      <c r="J433" s="3"/>
      <c r="K433" s="3"/>
      <c r="L433" s="3"/>
      <c r="M433" s="3"/>
      <c r="N433" s="3"/>
    </row>
    <row r="434">
      <c r="B434" s="3"/>
      <c r="C434" s="3"/>
      <c r="D434" s="3"/>
      <c r="E434" s="3"/>
      <c r="F434" s="3"/>
      <c r="G434" s="3"/>
      <c r="H434" s="3"/>
      <c r="I434" s="3"/>
      <c r="J434" s="3"/>
      <c r="K434" s="3"/>
      <c r="L434" s="3"/>
      <c r="M434" s="3"/>
      <c r="N434" s="3"/>
    </row>
    <row r="435">
      <c r="B435" s="3"/>
      <c r="C435" s="3"/>
      <c r="D435" s="3"/>
      <c r="E435" s="3"/>
      <c r="F435" s="3"/>
      <c r="G435" s="3"/>
      <c r="H435" s="3"/>
      <c r="I435" s="3"/>
      <c r="J435" s="3"/>
      <c r="K435" s="3"/>
      <c r="L435" s="3"/>
      <c r="M435" s="3"/>
      <c r="N435" s="3"/>
    </row>
    <row r="436">
      <c r="B436" s="3"/>
      <c r="C436" s="3"/>
      <c r="D436" s="3"/>
      <c r="E436" s="3"/>
      <c r="F436" s="3"/>
      <c r="G436" s="3"/>
      <c r="H436" s="3"/>
      <c r="I436" s="3"/>
      <c r="J436" s="3"/>
      <c r="K436" s="3"/>
      <c r="L436" s="3"/>
      <c r="M436" s="3"/>
      <c r="N436" s="3"/>
    </row>
    <row r="437">
      <c r="B437" s="3"/>
      <c r="C437" s="3"/>
      <c r="D437" s="3"/>
      <c r="E437" s="3"/>
      <c r="F437" s="3"/>
      <c r="G437" s="3"/>
      <c r="H437" s="3"/>
      <c r="I437" s="3"/>
      <c r="J437" s="3"/>
      <c r="K437" s="3"/>
      <c r="L437" s="3"/>
      <c r="M437" s="3"/>
      <c r="N437" s="3"/>
    </row>
    <row r="438">
      <c r="B438" s="3"/>
      <c r="C438" s="3"/>
      <c r="D438" s="3"/>
      <c r="E438" s="3"/>
      <c r="F438" s="3"/>
      <c r="G438" s="3"/>
      <c r="H438" s="3"/>
      <c r="I438" s="3"/>
      <c r="J438" s="3"/>
      <c r="K438" s="3"/>
      <c r="L438" s="3"/>
      <c r="M438" s="3"/>
      <c r="N438" s="3"/>
    </row>
    <row r="439">
      <c r="B439" s="3"/>
      <c r="C439" s="3"/>
      <c r="D439" s="3"/>
      <c r="E439" s="3"/>
      <c r="F439" s="3"/>
      <c r="G439" s="3"/>
      <c r="H439" s="3"/>
      <c r="I439" s="3"/>
      <c r="J439" s="3"/>
      <c r="K439" s="3"/>
      <c r="L439" s="3"/>
      <c r="M439" s="3"/>
      <c r="N439" s="3"/>
    </row>
    <row r="440">
      <c r="B440" s="3"/>
      <c r="C440" s="3"/>
      <c r="D440" s="3"/>
      <c r="E440" s="3"/>
      <c r="F440" s="3"/>
      <c r="G440" s="3"/>
      <c r="H440" s="3"/>
      <c r="I440" s="3"/>
      <c r="J440" s="3"/>
      <c r="K440" s="3"/>
      <c r="L440" s="3"/>
      <c r="M440" s="3"/>
      <c r="N440" s="3"/>
    </row>
    <row r="441">
      <c r="B441" s="3"/>
      <c r="C441" s="3"/>
      <c r="D441" s="3"/>
      <c r="E441" s="3"/>
      <c r="F441" s="3"/>
      <c r="G441" s="3"/>
      <c r="H441" s="3"/>
      <c r="I441" s="3"/>
      <c r="J441" s="3"/>
      <c r="K441" s="3"/>
      <c r="L441" s="3"/>
      <c r="M441" s="3"/>
      <c r="N441" s="3"/>
    </row>
    <row r="442">
      <c r="B442" s="3"/>
      <c r="C442" s="3"/>
      <c r="D442" s="3"/>
      <c r="E442" s="3"/>
      <c r="F442" s="3"/>
      <c r="G442" s="3"/>
      <c r="H442" s="3"/>
      <c r="I442" s="3"/>
      <c r="J442" s="3"/>
      <c r="K442" s="3"/>
      <c r="L442" s="3"/>
      <c r="M442" s="3"/>
      <c r="N442" s="3"/>
    </row>
    <row r="443">
      <c r="B443" s="3"/>
      <c r="C443" s="3"/>
      <c r="D443" s="3"/>
      <c r="E443" s="3"/>
      <c r="F443" s="3"/>
      <c r="G443" s="3"/>
      <c r="H443" s="3"/>
      <c r="I443" s="3"/>
      <c r="J443" s="3"/>
      <c r="K443" s="3"/>
      <c r="L443" s="3"/>
      <c r="M443" s="3"/>
      <c r="N443" s="3"/>
    </row>
    <row r="444">
      <c r="B444" s="3"/>
      <c r="C444" s="3"/>
      <c r="D444" s="3"/>
      <c r="E444" s="3"/>
      <c r="F444" s="3"/>
      <c r="G444" s="3"/>
      <c r="H444" s="3"/>
      <c r="I444" s="3"/>
      <c r="J444" s="3"/>
      <c r="K444" s="3"/>
      <c r="L444" s="3"/>
      <c r="M444" s="3"/>
      <c r="N444" s="3"/>
    </row>
    <row r="445">
      <c r="B445" s="3"/>
      <c r="C445" s="3"/>
      <c r="D445" s="3"/>
      <c r="E445" s="3"/>
      <c r="F445" s="3"/>
      <c r="G445" s="3"/>
      <c r="H445" s="3"/>
      <c r="I445" s="3"/>
      <c r="J445" s="3"/>
      <c r="K445" s="3"/>
      <c r="L445" s="3"/>
      <c r="M445" s="3"/>
      <c r="N445" s="3"/>
    </row>
    <row r="446">
      <c r="B446" s="3"/>
      <c r="C446" s="3"/>
      <c r="D446" s="3"/>
      <c r="E446" s="3"/>
      <c r="F446" s="3"/>
      <c r="G446" s="3"/>
      <c r="H446" s="3"/>
      <c r="I446" s="3"/>
      <c r="J446" s="3"/>
      <c r="K446" s="3"/>
      <c r="L446" s="3"/>
      <c r="M446" s="3"/>
      <c r="N446" s="3"/>
    </row>
    <row r="447">
      <c r="B447" s="3"/>
      <c r="C447" s="3"/>
      <c r="D447" s="3"/>
      <c r="E447" s="3"/>
      <c r="F447" s="3"/>
      <c r="G447" s="3"/>
      <c r="H447" s="3"/>
      <c r="I447" s="3"/>
      <c r="J447" s="3"/>
      <c r="K447" s="3"/>
      <c r="L447" s="3"/>
      <c r="M447" s="3"/>
      <c r="N447" s="3"/>
    </row>
    <row r="448">
      <c r="B448" s="3"/>
      <c r="C448" s="3"/>
      <c r="D448" s="3"/>
      <c r="E448" s="3"/>
      <c r="F448" s="3"/>
      <c r="G448" s="3"/>
      <c r="H448" s="3"/>
      <c r="I448" s="3"/>
      <c r="J448" s="3"/>
      <c r="K448" s="3"/>
      <c r="L448" s="3"/>
      <c r="M448" s="3"/>
      <c r="N448" s="3"/>
    </row>
    <row r="449">
      <c r="B449" s="3"/>
      <c r="C449" s="3"/>
      <c r="D449" s="3"/>
      <c r="E449" s="3"/>
      <c r="F449" s="3"/>
      <c r="G449" s="3"/>
      <c r="H449" s="3"/>
      <c r="I449" s="3"/>
      <c r="J449" s="3"/>
      <c r="K449" s="3"/>
      <c r="L449" s="3"/>
      <c r="M449" s="3"/>
      <c r="N449" s="3"/>
    </row>
    <row r="450">
      <c r="B450" s="3"/>
      <c r="C450" s="3"/>
      <c r="D450" s="3"/>
      <c r="E450" s="3"/>
      <c r="F450" s="3"/>
      <c r="G450" s="3"/>
      <c r="H450" s="3"/>
      <c r="I450" s="3"/>
      <c r="J450" s="3"/>
      <c r="K450" s="3"/>
      <c r="L450" s="3"/>
      <c r="M450" s="3"/>
      <c r="N450" s="3"/>
    </row>
    <row r="451">
      <c r="B451" s="3"/>
      <c r="C451" s="3"/>
      <c r="D451" s="3"/>
      <c r="E451" s="3"/>
      <c r="F451" s="3"/>
      <c r="G451" s="3"/>
      <c r="H451" s="3"/>
      <c r="I451" s="3"/>
      <c r="J451" s="3"/>
      <c r="K451" s="3"/>
      <c r="L451" s="3"/>
      <c r="M451" s="3"/>
      <c r="N451" s="3"/>
    </row>
    <row r="452">
      <c r="B452" s="3"/>
      <c r="C452" s="3"/>
      <c r="D452" s="3"/>
      <c r="E452" s="3"/>
      <c r="F452" s="3"/>
      <c r="G452" s="3"/>
      <c r="H452" s="3"/>
      <c r="I452" s="3"/>
      <c r="J452" s="3"/>
      <c r="K452" s="3"/>
      <c r="L452" s="3"/>
      <c r="M452" s="3"/>
      <c r="N452" s="3"/>
    </row>
    <row r="453">
      <c r="B453" s="3"/>
      <c r="C453" s="3"/>
      <c r="D453" s="3"/>
      <c r="E453" s="3"/>
      <c r="F453" s="3"/>
      <c r="G453" s="3"/>
      <c r="H453" s="3"/>
      <c r="I453" s="3"/>
      <c r="J453" s="3"/>
      <c r="K453" s="3"/>
      <c r="L453" s="3"/>
      <c r="M453" s="3"/>
      <c r="N453" s="3"/>
    </row>
    <row r="454">
      <c r="B454" s="3"/>
      <c r="C454" s="3"/>
      <c r="D454" s="3"/>
      <c r="E454" s="3"/>
      <c r="F454" s="3"/>
      <c r="G454" s="3"/>
      <c r="H454" s="3"/>
      <c r="I454" s="3"/>
      <c r="J454" s="3"/>
      <c r="K454" s="3"/>
      <c r="L454" s="3"/>
      <c r="M454" s="3"/>
      <c r="N454" s="3"/>
    </row>
    <row r="455">
      <c r="B455" s="3"/>
      <c r="C455" s="3"/>
      <c r="D455" s="3"/>
      <c r="E455" s="3"/>
      <c r="F455" s="3"/>
      <c r="G455" s="3"/>
      <c r="H455" s="3"/>
      <c r="I455" s="3"/>
      <c r="J455" s="3"/>
      <c r="K455" s="3"/>
      <c r="L455" s="3"/>
      <c r="M455" s="3"/>
      <c r="N455" s="3"/>
    </row>
    <row r="456">
      <c r="B456" s="3"/>
      <c r="C456" s="3"/>
      <c r="D456" s="3"/>
      <c r="E456" s="3"/>
      <c r="F456" s="3"/>
      <c r="G456" s="3"/>
      <c r="H456" s="3"/>
      <c r="I456" s="3"/>
      <c r="J456" s="3"/>
      <c r="K456" s="3"/>
      <c r="L456" s="3"/>
      <c r="M456" s="3"/>
      <c r="N456" s="3"/>
    </row>
    <row r="457">
      <c r="B457" s="3"/>
      <c r="C457" s="3"/>
      <c r="D457" s="3"/>
      <c r="E457" s="3"/>
      <c r="F457" s="3"/>
      <c r="G457" s="3"/>
      <c r="H457" s="3"/>
      <c r="I457" s="3"/>
      <c r="J457" s="3"/>
      <c r="K457" s="3"/>
      <c r="L457" s="3"/>
      <c r="M457" s="3"/>
      <c r="N457" s="3"/>
    </row>
    <row r="458">
      <c r="B458" s="3"/>
      <c r="C458" s="3"/>
      <c r="D458" s="3"/>
      <c r="E458" s="3"/>
      <c r="F458" s="3"/>
      <c r="G458" s="3"/>
      <c r="H458" s="3"/>
      <c r="I458" s="3"/>
      <c r="J458" s="3"/>
      <c r="K458" s="3"/>
      <c r="L458" s="3"/>
      <c r="M458" s="3"/>
      <c r="N458" s="3"/>
    </row>
    <row r="459">
      <c r="B459" s="3"/>
      <c r="C459" s="3"/>
      <c r="D459" s="3"/>
      <c r="E459" s="3"/>
      <c r="F459" s="3"/>
      <c r="G459" s="3"/>
      <c r="H459" s="3"/>
      <c r="I459" s="3"/>
      <c r="J459" s="3"/>
      <c r="K459" s="3"/>
      <c r="L459" s="3"/>
      <c r="M459" s="3"/>
      <c r="N459" s="3"/>
    </row>
    <row r="460">
      <c r="B460" s="3"/>
      <c r="C460" s="3"/>
      <c r="D460" s="3"/>
      <c r="E460" s="3"/>
      <c r="F460" s="3"/>
      <c r="G460" s="3"/>
      <c r="H460" s="3"/>
      <c r="I460" s="3"/>
      <c r="J460" s="3"/>
      <c r="K460" s="3"/>
      <c r="L460" s="3"/>
      <c r="M460" s="3"/>
      <c r="N460" s="3"/>
    </row>
    <row r="461">
      <c r="B461" s="3"/>
      <c r="C461" s="3"/>
      <c r="D461" s="3"/>
      <c r="E461" s="3"/>
      <c r="F461" s="3"/>
      <c r="G461" s="3"/>
      <c r="H461" s="3"/>
      <c r="I461" s="3"/>
      <c r="J461" s="3"/>
      <c r="K461" s="3"/>
      <c r="L461" s="3"/>
      <c r="M461" s="3"/>
      <c r="N461" s="3"/>
    </row>
    <row r="462">
      <c r="B462" s="3"/>
      <c r="C462" s="3"/>
      <c r="D462" s="3"/>
      <c r="E462" s="3"/>
      <c r="F462" s="3"/>
      <c r="G462" s="3"/>
      <c r="H462" s="3"/>
      <c r="I462" s="3"/>
      <c r="J462" s="3"/>
      <c r="K462" s="3"/>
      <c r="L462" s="3"/>
      <c r="M462" s="3"/>
      <c r="N462" s="3"/>
    </row>
    <row r="463">
      <c r="B463" s="3"/>
      <c r="C463" s="3"/>
      <c r="D463" s="3"/>
      <c r="E463" s="3"/>
      <c r="F463" s="3"/>
      <c r="G463" s="3"/>
      <c r="H463" s="3"/>
      <c r="I463" s="3"/>
      <c r="J463" s="3"/>
      <c r="K463" s="3"/>
      <c r="L463" s="3"/>
      <c r="M463" s="3"/>
      <c r="N463" s="3"/>
    </row>
    <row r="464">
      <c r="B464" s="3"/>
      <c r="C464" s="3"/>
      <c r="D464" s="3"/>
      <c r="E464" s="3"/>
      <c r="F464" s="3"/>
      <c r="G464" s="3"/>
      <c r="H464" s="3"/>
      <c r="I464" s="3"/>
      <c r="J464" s="3"/>
      <c r="K464" s="3"/>
      <c r="L464" s="3"/>
      <c r="M464" s="3"/>
      <c r="N464" s="3"/>
    </row>
    <row r="465">
      <c r="B465" s="3"/>
      <c r="C465" s="3"/>
      <c r="D465" s="3"/>
      <c r="E465" s="3"/>
      <c r="F465" s="3"/>
      <c r="G465" s="3"/>
      <c r="H465" s="3"/>
      <c r="I465" s="3"/>
      <c r="J465" s="3"/>
      <c r="K465" s="3"/>
      <c r="L465" s="3"/>
      <c r="M465" s="3"/>
      <c r="N465" s="3"/>
    </row>
    <row r="466">
      <c r="B466" s="3"/>
      <c r="C466" s="3"/>
      <c r="D466" s="3"/>
      <c r="E466" s="3"/>
      <c r="F466" s="3"/>
      <c r="G466" s="3"/>
      <c r="H466" s="3"/>
      <c r="I466" s="3"/>
      <c r="J466" s="3"/>
      <c r="K466" s="3"/>
      <c r="L466" s="3"/>
      <c r="M466" s="3"/>
      <c r="N466" s="3"/>
    </row>
    <row r="467">
      <c r="B467" s="3"/>
      <c r="C467" s="3"/>
      <c r="D467" s="3"/>
      <c r="E467" s="3"/>
      <c r="F467" s="3"/>
      <c r="G467" s="3"/>
      <c r="H467" s="3"/>
      <c r="I467" s="3"/>
      <c r="J467" s="3"/>
      <c r="K467" s="3"/>
      <c r="L467" s="3"/>
      <c r="M467" s="3"/>
      <c r="N467" s="3"/>
    </row>
    <row r="468">
      <c r="B468" s="3"/>
      <c r="C468" s="3"/>
      <c r="D468" s="3"/>
      <c r="E468" s="3"/>
      <c r="F468" s="3"/>
      <c r="G468" s="3"/>
      <c r="H468" s="3"/>
      <c r="I468" s="3"/>
      <c r="J468" s="3"/>
      <c r="K468" s="3"/>
      <c r="L468" s="3"/>
      <c r="M468" s="3"/>
      <c r="N468" s="3"/>
    </row>
    <row r="469">
      <c r="B469" s="3"/>
      <c r="C469" s="3"/>
      <c r="D469" s="3"/>
      <c r="E469" s="3"/>
      <c r="F469" s="3"/>
      <c r="G469" s="3"/>
      <c r="H469" s="3"/>
      <c r="I469" s="3"/>
      <c r="J469" s="3"/>
      <c r="K469" s="3"/>
      <c r="L469" s="3"/>
      <c r="M469" s="3"/>
      <c r="N469" s="3"/>
    </row>
    <row r="470">
      <c r="B470" s="3"/>
      <c r="C470" s="3"/>
      <c r="D470" s="3"/>
      <c r="E470" s="3"/>
      <c r="F470" s="3"/>
      <c r="G470" s="3"/>
      <c r="H470" s="3"/>
      <c r="I470" s="3"/>
      <c r="J470" s="3"/>
      <c r="K470" s="3"/>
      <c r="L470" s="3"/>
      <c r="M470" s="3"/>
      <c r="N470" s="3"/>
    </row>
    <row r="471">
      <c r="B471" s="3"/>
      <c r="C471" s="3"/>
      <c r="D471" s="3"/>
      <c r="E471" s="3"/>
      <c r="F471" s="3"/>
      <c r="G471" s="3"/>
      <c r="H471" s="3"/>
      <c r="I471" s="3"/>
      <c r="J471" s="3"/>
      <c r="K471" s="3"/>
      <c r="L471" s="3"/>
      <c r="M471" s="3"/>
      <c r="N471" s="3"/>
    </row>
    <row r="472">
      <c r="B472" s="3"/>
      <c r="C472" s="3"/>
      <c r="D472" s="3"/>
      <c r="E472" s="3"/>
      <c r="F472" s="3"/>
      <c r="G472" s="3"/>
      <c r="H472" s="3"/>
      <c r="I472" s="3"/>
      <c r="J472" s="3"/>
      <c r="K472" s="3"/>
      <c r="L472" s="3"/>
      <c r="M472" s="3"/>
      <c r="N472" s="3"/>
    </row>
    <row r="473">
      <c r="B473" s="3"/>
      <c r="C473" s="3"/>
      <c r="D473" s="3"/>
      <c r="E473" s="3"/>
      <c r="F473" s="3"/>
      <c r="G473" s="3"/>
      <c r="H473" s="3"/>
      <c r="I473" s="3"/>
      <c r="J473" s="3"/>
      <c r="K473" s="3"/>
      <c r="L473" s="3"/>
      <c r="M473" s="3"/>
      <c r="N473" s="3"/>
    </row>
    <row r="474">
      <c r="B474" s="3"/>
      <c r="C474" s="3"/>
      <c r="D474" s="3"/>
      <c r="E474" s="3"/>
      <c r="F474" s="3"/>
      <c r="G474" s="3"/>
      <c r="H474" s="3"/>
      <c r="I474" s="3"/>
      <c r="J474" s="3"/>
      <c r="K474" s="3"/>
      <c r="L474" s="3"/>
      <c r="M474" s="3"/>
      <c r="N474" s="3"/>
    </row>
    <row r="475">
      <c r="B475" s="3"/>
      <c r="C475" s="3"/>
      <c r="D475" s="3"/>
      <c r="E475" s="3"/>
      <c r="F475" s="3"/>
      <c r="G475" s="3"/>
      <c r="H475" s="3"/>
      <c r="I475" s="3"/>
      <c r="J475" s="3"/>
      <c r="K475" s="3"/>
      <c r="L475" s="3"/>
      <c r="M475" s="3"/>
      <c r="N475" s="3"/>
    </row>
    <row r="476">
      <c r="B476" s="3"/>
      <c r="C476" s="3"/>
      <c r="D476" s="3"/>
      <c r="E476" s="3"/>
      <c r="F476" s="3"/>
      <c r="G476" s="3"/>
      <c r="H476" s="3"/>
      <c r="I476" s="3"/>
      <c r="J476" s="3"/>
      <c r="K476" s="3"/>
      <c r="L476" s="3"/>
      <c r="M476" s="3"/>
      <c r="N476" s="3"/>
    </row>
    <row r="477">
      <c r="B477" s="3"/>
      <c r="C477" s="3"/>
      <c r="D477" s="3"/>
      <c r="E477" s="3"/>
      <c r="F477" s="3"/>
      <c r="G477" s="3"/>
      <c r="H477" s="3"/>
      <c r="I477" s="3"/>
      <c r="J477" s="3"/>
      <c r="K477" s="3"/>
      <c r="L477" s="3"/>
      <c r="M477" s="3"/>
      <c r="N477" s="3"/>
    </row>
    <row r="478">
      <c r="B478" s="3"/>
      <c r="C478" s="3"/>
      <c r="D478" s="3"/>
      <c r="E478" s="3"/>
      <c r="F478" s="3"/>
      <c r="G478" s="3"/>
      <c r="H478" s="3"/>
      <c r="I478" s="3"/>
      <c r="J478" s="3"/>
      <c r="K478" s="3"/>
      <c r="L478" s="3"/>
      <c r="M478" s="3"/>
      <c r="N478" s="3"/>
    </row>
    <row r="479">
      <c r="B479" s="3"/>
      <c r="C479" s="3"/>
      <c r="D479" s="3"/>
      <c r="E479" s="3"/>
      <c r="F479" s="3"/>
      <c r="G479" s="3"/>
      <c r="H479" s="3"/>
      <c r="I479" s="3"/>
      <c r="J479" s="3"/>
      <c r="K479" s="3"/>
      <c r="L479" s="3"/>
      <c r="M479" s="3"/>
      <c r="N479" s="3"/>
    </row>
    <row r="480">
      <c r="B480" s="3"/>
      <c r="C480" s="3"/>
      <c r="D480" s="3"/>
      <c r="E480" s="3"/>
      <c r="F480" s="3"/>
      <c r="G480" s="3"/>
      <c r="H480" s="3"/>
      <c r="I480" s="3"/>
      <c r="J480" s="3"/>
      <c r="K480" s="3"/>
      <c r="L480" s="3"/>
      <c r="M480" s="3"/>
      <c r="N480" s="3"/>
    </row>
    <row r="481">
      <c r="B481" s="3"/>
      <c r="C481" s="3"/>
      <c r="D481" s="3"/>
      <c r="E481" s="3"/>
      <c r="F481" s="3"/>
      <c r="G481" s="3"/>
      <c r="H481" s="3"/>
      <c r="I481" s="3"/>
      <c r="J481" s="3"/>
      <c r="K481" s="3"/>
      <c r="L481" s="3"/>
      <c r="M481" s="3"/>
      <c r="N481" s="3"/>
    </row>
    <row r="482">
      <c r="B482" s="3"/>
      <c r="C482" s="3"/>
      <c r="D482" s="3"/>
      <c r="E482" s="3"/>
      <c r="F482" s="3"/>
      <c r="G482" s="3"/>
      <c r="H482" s="3"/>
      <c r="I482" s="3"/>
      <c r="J482" s="3"/>
      <c r="K482" s="3"/>
      <c r="L482" s="3"/>
      <c r="M482" s="3"/>
      <c r="N482" s="3"/>
    </row>
    <row r="483">
      <c r="B483" s="3"/>
      <c r="C483" s="3"/>
      <c r="D483" s="3"/>
      <c r="E483" s="3"/>
      <c r="F483" s="3"/>
      <c r="G483" s="3"/>
      <c r="H483" s="3"/>
      <c r="I483" s="3"/>
      <c r="J483" s="3"/>
      <c r="K483" s="3"/>
      <c r="L483" s="3"/>
      <c r="M483" s="3"/>
      <c r="N483" s="3"/>
    </row>
    <row r="484">
      <c r="B484" s="3"/>
      <c r="C484" s="3"/>
      <c r="D484" s="3"/>
      <c r="E484" s="3"/>
      <c r="F484" s="3"/>
      <c r="G484" s="3"/>
      <c r="H484" s="3"/>
      <c r="I484" s="3"/>
      <c r="J484" s="3"/>
      <c r="K484" s="3"/>
      <c r="L484" s="3"/>
      <c r="M484" s="3"/>
      <c r="N484" s="3"/>
    </row>
    <row r="485">
      <c r="B485" s="3"/>
      <c r="C485" s="3"/>
      <c r="D485" s="3"/>
      <c r="E485" s="3"/>
      <c r="F485" s="3"/>
      <c r="G485" s="3"/>
      <c r="H485" s="3"/>
      <c r="I485" s="3"/>
      <c r="J485" s="3"/>
      <c r="K485" s="3"/>
      <c r="L485" s="3"/>
      <c r="M485" s="3"/>
      <c r="N485" s="3"/>
    </row>
    <row r="486">
      <c r="B486" s="3"/>
      <c r="C486" s="3"/>
      <c r="D486" s="3"/>
      <c r="E486" s="3"/>
      <c r="F486" s="3"/>
      <c r="G486" s="3"/>
      <c r="H486" s="3"/>
      <c r="I486" s="3"/>
      <c r="J486" s="3"/>
      <c r="K486" s="3"/>
      <c r="L486" s="3"/>
      <c r="M486" s="3"/>
      <c r="N486" s="3"/>
    </row>
    <row r="487">
      <c r="B487" s="3"/>
      <c r="C487" s="3"/>
      <c r="D487" s="3"/>
      <c r="E487" s="3"/>
      <c r="F487" s="3"/>
      <c r="G487" s="3"/>
      <c r="H487" s="3"/>
      <c r="I487" s="3"/>
      <c r="J487" s="3"/>
      <c r="K487" s="3"/>
      <c r="L487" s="3"/>
      <c r="M487" s="3"/>
      <c r="N487" s="3"/>
    </row>
    <row r="488">
      <c r="B488" s="3"/>
      <c r="C488" s="3"/>
      <c r="D488" s="3"/>
      <c r="E488" s="3"/>
      <c r="F488" s="3"/>
      <c r="G488" s="3"/>
      <c r="H488" s="3"/>
      <c r="I488" s="3"/>
      <c r="J488" s="3"/>
      <c r="K488" s="3"/>
      <c r="L488" s="3"/>
      <c r="M488" s="3"/>
      <c r="N488" s="3"/>
    </row>
    <row r="489">
      <c r="B489" s="3"/>
      <c r="C489" s="3"/>
      <c r="D489" s="3"/>
      <c r="E489" s="3"/>
      <c r="F489" s="3"/>
      <c r="G489" s="3"/>
      <c r="H489" s="3"/>
      <c r="I489" s="3"/>
      <c r="J489" s="3"/>
      <c r="K489" s="3"/>
      <c r="L489" s="3"/>
      <c r="M489" s="3"/>
      <c r="N489" s="3"/>
    </row>
    <row r="490">
      <c r="B490" s="3"/>
      <c r="C490" s="3"/>
      <c r="D490" s="3"/>
      <c r="E490" s="3"/>
      <c r="F490" s="3"/>
      <c r="G490" s="3"/>
      <c r="H490" s="3"/>
      <c r="I490" s="3"/>
      <c r="J490" s="3"/>
      <c r="K490" s="3"/>
      <c r="L490" s="3"/>
      <c r="M490" s="3"/>
      <c r="N490" s="3"/>
    </row>
    <row r="491">
      <c r="B491" s="3"/>
      <c r="C491" s="3"/>
      <c r="D491" s="3"/>
      <c r="E491" s="3"/>
      <c r="F491" s="3"/>
      <c r="G491" s="3"/>
      <c r="H491" s="3"/>
      <c r="I491" s="3"/>
      <c r="J491" s="3"/>
      <c r="K491" s="3"/>
      <c r="L491" s="3"/>
      <c r="M491" s="3"/>
      <c r="N491" s="3"/>
    </row>
    <row r="492">
      <c r="B492" s="3"/>
      <c r="C492" s="3"/>
      <c r="D492" s="3"/>
      <c r="E492" s="3"/>
      <c r="F492" s="3"/>
      <c r="G492" s="3"/>
      <c r="H492" s="3"/>
      <c r="I492" s="3"/>
      <c r="J492" s="3"/>
      <c r="K492" s="3"/>
      <c r="L492" s="3"/>
      <c r="M492" s="3"/>
      <c r="N492" s="3"/>
    </row>
    <row r="493">
      <c r="B493" s="3"/>
      <c r="C493" s="3"/>
      <c r="D493" s="3"/>
      <c r="E493" s="3"/>
      <c r="F493" s="3"/>
      <c r="G493" s="3"/>
      <c r="H493" s="3"/>
      <c r="I493" s="3"/>
      <c r="J493" s="3"/>
      <c r="K493" s="3"/>
      <c r="L493" s="3"/>
      <c r="M493" s="3"/>
      <c r="N493" s="3"/>
    </row>
    <row r="494">
      <c r="B494" s="3"/>
      <c r="C494" s="3"/>
      <c r="D494" s="3"/>
      <c r="E494" s="3"/>
      <c r="F494" s="3"/>
      <c r="G494" s="3"/>
      <c r="H494" s="3"/>
      <c r="I494" s="3"/>
      <c r="J494" s="3"/>
      <c r="K494" s="3"/>
      <c r="L494" s="3"/>
      <c r="M494" s="3"/>
      <c r="N494" s="3"/>
    </row>
    <row r="495">
      <c r="B495" s="3"/>
      <c r="C495" s="3"/>
      <c r="D495" s="3"/>
      <c r="E495" s="3"/>
      <c r="F495" s="3"/>
      <c r="G495" s="3"/>
      <c r="H495" s="3"/>
      <c r="I495" s="3"/>
      <c r="J495" s="3"/>
      <c r="K495" s="3"/>
      <c r="L495" s="3"/>
      <c r="M495" s="3"/>
      <c r="N495" s="3"/>
    </row>
    <row r="496">
      <c r="B496" s="3"/>
      <c r="C496" s="3"/>
      <c r="D496" s="3"/>
      <c r="E496" s="3"/>
      <c r="F496" s="3"/>
      <c r="G496" s="3"/>
      <c r="H496" s="3"/>
      <c r="I496" s="3"/>
      <c r="J496" s="3"/>
      <c r="K496" s="3"/>
      <c r="L496" s="3"/>
      <c r="M496" s="3"/>
      <c r="N496" s="3"/>
    </row>
    <row r="497">
      <c r="B497" s="3"/>
      <c r="C497" s="3"/>
      <c r="D497" s="3"/>
      <c r="E497" s="3"/>
      <c r="F497" s="3"/>
      <c r="G497" s="3"/>
      <c r="H497" s="3"/>
      <c r="I497" s="3"/>
      <c r="J497" s="3"/>
      <c r="K497" s="3"/>
      <c r="L497" s="3"/>
      <c r="M497" s="3"/>
      <c r="N497" s="3"/>
    </row>
    <row r="498">
      <c r="B498" s="3"/>
      <c r="C498" s="3"/>
      <c r="D498" s="3"/>
      <c r="E498" s="3"/>
      <c r="F498" s="3"/>
      <c r="G498" s="3"/>
      <c r="H498" s="3"/>
      <c r="I498" s="3"/>
      <c r="J498" s="3"/>
      <c r="K498" s="3"/>
      <c r="L498" s="3"/>
      <c r="M498" s="3"/>
      <c r="N498" s="3"/>
    </row>
    <row r="499">
      <c r="B499" s="3"/>
      <c r="C499" s="3"/>
      <c r="D499" s="3"/>
      <c r="E499" s="3"/>
      <c r="F499" s="3"/>
      <c r="G499" s="3"/>
      <c r="H499" s="3"/>
      <c r="I499" s="3"/>
      <c r="J499" s="3"/>
      <c r="K499" s="3"/>
      <c r="L499" s="3"/>
      <c r="M499" s="3"/>
      <c r="N499" s="3"/>
    </row>
    <row r="500">
      <c r="B500" s="3"/>
      <c r="C500" s="3"/>
      <c r="D500" s="3"/>
      <c r="E500" s="3"/>
      <c r="F500" s="3"/>
      <c r="G500" s="3"/>
      <c r="H500" s="3"/>
      <c r="I500" s="3"/>
      <c r="J500" s="3"/>
      <c r="K500" s="3"/>
      <c r="L500" s="3"/>
      <c r="M500" s="3"/>
      <c r="N500" s="3"/>
    </row>
    <row r="501">
      <c r="B501" s="3"/>
      <c r="C501" s="3"/>
      <c r="D501" s="3"/>
      <c r="E501" s="3"/>
      <c r="F501" s="3"/>
      <c r="G501" s="3"/>
      <c r="H501" s="3"/>
      <c r="I501" s="3"/>
      <c r="J501" s="3"/>
      <c r="K501" s="3"/>
      <c r="L501" s="3"/>
      <c r="M501" s="3"/>
      <c r="N501" s="3"/>
    </row>
    <row r="502">
      <c r="B502" s="3"/>
      <c r="C502" s="3"/>
      <c r="D502" s="3"/>
      <c r="E502" s="3"/>
      <c r="F502" s="3"/>
      <c r="G502" s="3"/>
      <c r="H502" s="3"/>
      <c r="I502" s="3"/>
      <c r="J502" s="3"/>
      <c r="K502" s="3"/>
      <c r="L502" s="3"/>
      <c r="M502" s="3"/>
      <c r="N502" s="3"/>
    </row>
    <row r="503">
      <c r="B503" s="3"/>
      <c r="C503" s="3"/>
      <c r="D503" s="3"/>
      <c r="E503" s="3"/>
      <c r="F503" s="3"/>
      <c r="G503" s="3"/>
      <c r="H503" s="3"/>
      <c r="I503" s="3"/>
      <c r="J503" s="3"/>
      <c r="K503" s="3"/>
      <c r="L503" s="3"/>
      <c r="M503" s="3"/>
      <c r="N503" s="3"/>
    </row>
    <row r="504">
      <c r="B504" s="3"/>
      <c r="C504" s="3"/>
      <c r="D504" s="3"/>
      <c r="E504" s="3"/>
      <c r="F504" s="3"/>
      <c r="G504" s="3"/>
      <c r="H504" s="3"/>
      <c r="I504" s="3"/>
      <c r="J504" s="3"/>
      <c r="K504" s="3"/>
      <c r="L504" s="3"/>
      <c r="M504" s="3"/>
      <c r="N504" s="3"/>
    </row>
    <row r="505">
      <c r="B505" s="3"/>
      <c r="C505" s="3"/>
      <c r="D505" s="3"/>
      <c r="E505" s="3"/>
      <c r="F505" s="3"/>
      <c r="G505" s="3"/>
      <c r="H505" s="3"/>
      <c r="I505" s="3"/>
      <c r="J505" s="3"/>
      <c r="K505" s="3"/>
      <c r="L505" s="3"/>
      <c r="M505" s="3"/>
      <c r="N505" s="3"/>
    </row>
    <row r="506">
      <c r="B506" s="3"/>
      <c r="C506" s="3"/>
      <c r="D506" s="3"/>
      <c r="E506" s="3"/>
      <c r="F506" s="3"/>
      <c r="G506" s="3"/>
      <c r="H506" s="3"/>
      <c r="I506" s="3"/>
      <c r="J506" s="3"/>
      <c r="K506" s="3"/>
      <c r="L506" s="3"/>
      <c r="M506" s="3"/>
      <c r="N506" s="3"/>
    </row>
    <row r="507">
      <c r="B507" s="3"/>
      <c r="C507" s="3"/>
      <c r="D507" s="3"/>
      <c r="E507" s="3"/>
      <c r="F507" s="3"/>
      <c r="G507" s="3"/>
      <c r="H507" s="3"/>
      <c r="I507" s="3"/>
      <c r="J507" s="3"/>
      <c r="K507" s="3"/>
      <c r="L507" s="3"/>
      <c r="M507" s="3"/>
      <c r="N507" s="3"/>
    </row>
    <row r="508">
      <c r="B508" s="3"/>
      <c r="C508" s="3"/>
      <c r="D508" s="3"/>
      <c r="E508" s="3"/>
      <c r="F508" s="3"/>
      <c r="G508" s="3"/>
      <c r="H508" s="3"/>
      <c r="I508" s="3"/>
      <c r="J508" s="3"/>
      <c r="K508" s="3"/>
      <c r="L508" s="3"/>
      <c r="M508" s="3"/>
      <c r="N508" s="3"/>
    </row>
    <row r="509">
      <c r="B509" s="3"/>
      <c r="C509" s="3"/>
      <c r="D509" s="3"/>
      <c r="E509" s="3"/>
      <c r="F509" s="3"/>
      <c r="G509" s="3"/>
      <c r="H509" s="3"/>
      <c r="I509" s="3"/>
      <c r="J509" s="3"/>
      <c r="K509" s="3"/>
      <c r="L509" s="3"/>
      <c r="M509" s="3"/>
      <c r="N509" s="3"/>
    </row>
    <row r="510">
      <c r="B510" s="3"/>
      <c r="C510" s="3"/>
      <c r="D510" s="3"/>
      <c r="E510" s="3"/>
      <c r="F510" s="3"/>
      <c r="G510" s="3"/>
      <c r="H510" s="3"/>
      <c r="I510" s="3"/>
      <c r="J510" s="3"/>
      <c r="K510" s="3"/>
      <c r="L510" s="3"/>
      <c r="M510" s="3"/>
      <c r="N510" s="3"/>
    </row>
    <row r="511">
      <c r="B511" s="3"/>
      <c r="C511" s="3"/>
      <c r="D511" s="3"/>
      <c r="E511" s="3"/>
      <c r="F511" s="3"/>
      <c r="G511" s="3"/>
      <c r="H511" s="3"/>
      <c r="I511" s="3"/>
      <c r="J511" s="3"/>
      <c r="K511" s="3"/>
      <c r="L511" s="3"/>
      <c r="M511" s="3"/>
      <c r="N511" s="3"/>
    </row>
    <row r="512">
      <c r="B512" s="3"/>
      <c r="C512" s="3"/>
      <c r="D512" s="3"/>
      <c r="E512" s="3"/>
      <c r="F512" s="3"/>
      <c r="G512" s="3"/>
      <c r="H512" s="3"/>
      <c r="I512" s="3"/>
      <c r="J512" s="3"/>
      <c r="K512" s="3"/>
      <c r="L512" s="3"/>
      <c r="M512" s="3"/>
      <c r="N512" s="3"/>
    </row>
    <row r="513">
      <c r="B513" s="3"/>
      <c r="C513" s="3"/>
      <c r="D513" s="3"/>
      <c r="E513" s="3"/>
      <c r="F513" s="3"/>
      <c r="G513" s="3"/>
      <c r="H513" s="3"/>
      <c r="I513" s="3"/>
      <c r="J513" s="3"/>
      <c r="K513" s="3"/>
      <c r="L513" s="3"/>
      <c r="M513" s="3"/>
      <c r="N513" s="3"/>
    </row>
    <row r="514">
      <c r="B514" s="3"/>
      <c r="C514" s="3"/>
      <c r="D514" s="3"/>
      <c r="E514" s="3"/>
      <c r="F514" s="3"/>
      <c r="G514" s="3"/>
      <c r="H514" s="3"/>
      <c r="I514" s="3"/>
      <c r="J514" s="3"/>
      <c r="K514" s="3"/>
      <c r="L514" s="3"/>
      <c r="M514" s="3"/>
      <c r="N514" s="3"/>
    </row>
    <row r="515">
      <c r="B515" s="3"/>
      <c r="C515" s="3"/>
      <c r="D515" s="3"/>
      <c r="E515" s="3"/>
      <c r="F515" s="3"/>
      <c r="G515" s="3"/>
      <c r="H515" s="3"/>
      <c r="I515" s="3"/>
      <c r="J515" s="3"/>
      <c r="K515" s="3"/>
      <c r="L515" s="3"/>
      <c r="M515" s="3"/>
      <c r="N515" s="3"/>
    </row>
    <row r="516">
      <c r="B516" s="3"/>
      <c r="C516" s="3"/>
      <c r="D516" s="3"/>
      <c r="E516" s="3"/>
      <c r="F516" s="3"/>
      <c r="G516" s="3"/>
      <c r="H516" s="3"/>
      <c r="I516" s="3"/>
      <c r="J516" s="3"/>
      <c r="K516" s="3"/>
      <c r="L516" s="3"/>
      <c r="M516" s="3"/>
      <c r="N516" s="3"/>
    </row>
    <row r="517">
      <c r="B517" s="3"/>
      <c r="C517" s="3"/>
      <c r="D517" s="3"/>
      <c r="E517" s="3"/>
      <c r="F517" s="3"/>
      <c r="G517" s="3"/>
      <c r="H517" s="3"/>
      <c r="I517" s="3"/>
      <c r="J517" s="3"/>
      <c r="K517" s="3"/>
      <c r="L517" s="3"/>
      <c r="M517" s="3"/>
      <c r="N517" s="3"/>
    </row>
    <row r="518">
      <c r="B518" s="3"/>
      <c r="C518" s="3"/>
      <c r="D518" s="3"/>
      <c r="E518" s="3"/>
      <c r="F518" s="3"/>
      <c r="G518" s="3"/>
      <c r="H518" s="3"/>
      <c r="I518" s="3"/>
      <c r="J518" s="3"/>
      <c r="K518" s="3"/>
      <c r="L518" s="3"/>
      <c r="M518" s="3"/>
      <c r="N518" s="3"/>
    </row>
    <row r="519">
      <c r="B519" s="3"/>
      <c r="C519" s="3"/>
      <c r="D519" s="3"/>
      <c r="E519" s="3"/>
      <c r="F519" s="3"/>
      <c r="G519" s="3"/>
      <c r="H519" s="3"/>
      <c r="I519" s="3"/>
      <c r="J519" s="3"/>
      <c r="K519" s="3"/>
      <c r="L519" s="3"/>
      <c r="M519" s="3"/>
      <c r="N519" s="3"/>
    </row>
    <row r="520">
      <c r="B520" s="3"/>
      <c r="C520" s="3"/>
      <c r="D520" s="3"/>
      <c r="E520" s="3"/>
      <c r="F520" s="3"/>
      <c r="G520" s="3"/>
      <c r="H520" s="3"/>
      <c r="I520" s="3"/>
      <c r="J520" s="3"/>
      <c r="K520" s="3"/>
      <c r="L520" s="3"/>
      <c r="M520" s="3"/>
      <c r="N520" s="3"/>
    </row>
    <row r="521">
      <c r="B521" s="3"/>
      <c r="C521" s="3"/>
      <c r="D521" s="3"/>
      <c r="E521" s="3"/>
      <c r="F521" s="3"/>
      <c r="G521" s="3"/>
      <c r="H521" s="3"/>
      <c r="I521" s="3"/>
      <c r="J521" s="3"/>
      <c r="K521" s="3"/>
      <c r="L521" s="3"/>
      <c r="M521" s="3"/>
      <c r="N521" s="3"/>
    </row>
    <row r="522">
      <c r="B522" s="3"/>
      <c r="C522" s="3"/>
      <c r="D522" s="3"/>
      <c r="E522" s="3"/>
      <c r="F522" s="3"/>
      <c r="G522" s="3"/>
      <c r="H522" s="3"/>
      <c r="I522" s="3"/>
      <c r="J522" s="3"/>
      <c r="K522" s="3"/>
      <c r="L522" s="3"/>
      <c r="M522" s="3"/>
      <c r="N522" s="3"/>
    </row>
    <row r="523">
      <c r="B523" s="3"/>
      <c r="C523" s="3"/>
      <c r="D523" s="3"/>
      <c r="E523" s="3"/>
      <c r="F523" s="3"/>
      <c r="G523" s="3"/>
      <c r="H523" s="3"/>
      <c r="I523" s="3"/>
      <c r="J523" s="3"/>
      <c r="K523" s="3"/>
      <c r="L523" s="3"/>
      <c r="M523" s="3"/>
      <c r="N523" s="3"/>
    </row>
    <row r="524">
      <c r="B524" s="3"/>
      <c r="C524" s="3"/>
      <c r="D524" s="3"/>
      <c r="E524" s="3"/>
      <c r="F524" s="3"/>
      <c r="G524" s="3"/>
      <c r="H524" s="3"/>
      <c r="I524" s="3"/>
      <c r="J524" s="3"/>
      <c r="K524" s="3"/>
      <c r="L524" s="3"/>
      <c r="M524" s="3"/>
      <c r="N524" s="3"/>
    </row>
    <row r="525">
      <c r="B525" s="3"/>
      <c r="C525" s="3"/>
      <c r="D525" s="3"/>
      <c r="E525" s="3"/>
      <c r="F525" s="3"/>
      <c r="G525" s="3"/>
      <c r="H525" s="3"/>
      <c r="I525" s="3"/>
      <c r="J525" s="3"/>
      <c r="K525" s="3"/>
      <c r="L525" s="3"/>
      <c r="M525" s="3"/>
      <c r="N525" s="3"/>
    </row>
    <row r="526">
      <c r="B526" s="3"/>
      <c r="C526" s="3"/>
      <c r="D526" s="3"/>
      <c r="E526" s="3"/>
      <c r="F526" s="3"/>
      <c r="G526" s="3"/>
      <c r="H526" s="3"/>
      <c r="I526" s="3"/>
      <c r="J526" s="3"/>
      <c r="K526" s="3"/>
      <c r="L526" s="3"/>
      <c r="M526" s="3"/>
      <c r="N526" s="3"/>
    </row>
    <row r="527">
      <c r="B527" s="3"/>
      <c r="C527" s="3"/>
      <c r="D527" s="3"/>
      <c r="E527" s="3"/>
      <c r="F527" s="3"/>
      <c r="G527" s="3"/>
      <c r="H527" s="3"/>
      <c r="I527" s="3"/>
      <c r="J527" s="3"/>
      <c r="K527" s="3"/>
      <c r="L527" s="3"/>
      <c r="M527" s="3"/>
      <c r="N527" s="3"/>
    </row>
    <row r="528">
      <c r="B528" s="3"/>
      <c r="C528" s="3"/>
      <c r="D528" s="3"/>
      <c r="E528" s="3"/>
      <c r="F528" s="3"/>
      <c r="G528" s="3"/>
      <c r="H528" s="3"/>
      <c r="I528" s="3"/>
      <c r="J528" s="3"/>
      <c r="K528" s="3"/>
      <c r="L528" s="3"/>
      <c r="M528" s="3"/>
      <c r="N528" s="3"/>
    </row>
    <row r="529">
      <c r="B529" s="3"/>
      <c r="C529" s="3"/>
      <c r="D529" s="3"/>
      <c r="E529" s="3"/>
      <c r="F529" s="3"/>
      <c r="G529" s="3"/>
      <c r="H529" s="3"/>
      <c r="I529" s="3"/>
      <c r="J529" s="3"/>
      <c r="K529" s="3"/>
      <c r="L529" s="3"/>
      <c r="M529" s="3"/>
      <c r="N529" s="3"/>
    </row>
    <row r="530">
      <c r="B530" s="3"/>
      <c r="C530" s="3"/>
      <c r="D530" s="3"/>
      <c r="E530" s="3"/>
      <c r="F530" s="3"/>
      <c r="G530" s="3"/>
      <c r="H530" s="3"/>
      <c r="I530" s="3"/>
      <c r="J530" s="3"/>
      <c r="K530" s="3"/>
      <c r="L530" s="3"/>
      <c r="M530" s="3"/>
      <c r="N530" s="3"/>
    </row>
    <row r="531">
      <c r="B531" s="3"/>
      <c r="C531" s="3"/>
      <c r="D531" s="3"/>
      <c r="E531" s="3"/>
      <c r="F531" s="3"/>
      <c r="G531" s="3"/>
      <c r="H531" s="3"/>
      <c r="I531" s="3"/>
      <c r="J531" s="3"/>
      <c r="K531" s="3"/>
      <c r="L531" s="3"/>
      <c r="M531" s="3"/>
      <c r="N531" s="3"/>
    </row>
    <row r="532">
      <c r="B532" s="3"/>
      <c r="C532" s="3"/>
      <c r="D532" s="3"/>
      <c r="E532" s="3"/>
      <c r="F532" s="3"/>
      <c r="G532" s="3"/>
      <c r="H532" s="3"/>
      <c r="I532" s="3"/>
      <c r="J532" s="3"/>
      <c r="K532" s="3"/>
      <c r="L532" s="3"/>
      <c r="M532" s="3"/>
      <c r="N532" s="3"/>
    </row>
    <row r="533">
      <c r="B533" s="3"/>
      <c r="C533" s="3"/>
      <c r="D533" s="3"/>
      <c r="E533" s="3"/>
      <c r="F533" s="3"/>
      <c r="G533" s="3"/>
      <c r="H533" s="3"/>
      <c r="I533" s="3"/>
      <c r="J533" s="3"/>
      <c r="K533" s="3"/>
      <c r="L533" s="3"/>
      <c r="M533" s="3"/>
      <c r="N533" s="3"/>
    </row>
    <row r="534">
      <c r="B534" s="3"/>
      <c r="C534" s="3"/>
      <c r="D534" s="3"/>
      <c r="E534" s="3"/>
      <c r="F534" s="3"/>
      <c r="G534" s="3"/>
      <c r="H534" s="3"/>
      <c r="I534" s="3"/>
      <c r="J534" s="3"/>
      <c r="K534" s="3"/>
      <c r="L534" s="3"/>
      <c r="M534" s="3"/>
      <c r="N534" s="3"/>
    </row>
    <row r="535">
      <c r="B535" s="3"/>
      <c r="C535" s="3"/>
      <c r="D535" s="3"/>
      <c r="E535" s="3"/>
      <c r="F535" s="3"/>
      <c r="G535" s="3"/>
      <c r="H535" s="3"/>
      <c r="I535" s="3"/>
      <c r="J535" s="3"/>
      <c r="K535" s="3"/>
      <c r="L535" s="3"/>
      <c r="M535" s="3"/>
      <c r="N535" s="3"/>
    </row>
    <row r="536">
      <c r="B536" s="3"/>
      <c r="C536" s="3"/>
      <c r="D536" s="3"/>
      <c r="E536" s="3"/>
      <c r="F536" s="3"/>
      <c r="G536" s="3"/>
      <c r="H536" s="3"/>
      <c r="I536" s="3"/>
      <c r="J536" s="3"/>
      <c r="K536" s="3"/>
      <c r="L536" s="3"/>
      <c r="M536" s="3"/>
      <c r="N536" s="3"/>
    </row>
    <row r="537">
      <c r="B537" s="3"/>
      <c r="C537" s="3"/>
      <c r="D537" s="3"/>
      <c r="E537" s="3"/>
      <c r="F537" s="3"/>
      <c r="G537" s="3"/>
      <c r="H537" s="3"/>
      <c r="I537" s="3"/>
      <c r="J537" s="3"/>
      <c r="K537" s="3"/>
      <c r="L537" s="3"/>
      <c r="M537" s="3"/>
      <c r="N537" s="3"/>
    </row>
    <row r="538">
      <c r="B538" s="3"/>
      <c r="C538" s="3"/>
      <c r="D538" s="3"/>
      <c r="E538" s="3"/>
      <c r="F538" s="3"/>
      <c r="G538" s="3"/>
      <c r="H538" s="3"/>
      <c r="I538" s="3"/>
      <c r="J538" s="3"/>
      <c r="K538" s="3"/>
      <c r="L538" s="3"/>
      <c r="M538" s="3"/>
      <c r="N538" s="3"/>
    </row>
    <row r="539">
      <c r="B539" s="3"/>
      <c r="C539" s="3"/>
      <c r="D539" s="3"/>
      <c r="E539" s="3"/>
      <c r="F539" s="3"/>
      <c r="G539" s="3"/>
      <c r="H539" s="3"/>
      <c r="I539" s="3"/>
      <c r="J539" s="3"/>
      <c r="K539" s="3"/>
      <c r="L539" s="3"/>
      <c r="M539" s="3"/>
      <c r="N539" s="3"/>
    </row>
    <row r="540">
      <c r="B540" s="3"/>
      <c r="C540" s="3"/>
      <c r="D540" s="3"/>
      <c r="E540" s="3"/>
      <c r="F540" s="3"/>
      <c r="G540" s="3"/>
      <c r="H540" s="3"/>
      <c r="I540" s="3"/>
      <c r="J540" s="3"/>
      <c r="K540" s="3"/>
      <c r="L540" s="3"/>
      <c r="M540" s="3"/>
      <c r="N540" s="3"/>
    </row>
    <row r="541">
      <c r="B541" s="3"/>
      <c r="C541" s="3"/>
      <c r="D541" s="3"/>
      <c r="E541" s="3"/>
      <c r="F541" s="3"/>
      <c r="G541" s="3"/>
      <c r="H541" s="3"/>
      <c r="I541" s="3"/>
      <c r="J541" s="3"/>
      <c r="K541" s="3"/>
      <c r="L541" s="3"/>
      <c r="M541" s="3"/>
      <c r="N541" s="3"/>
    </row>
    <row r="542">
      <c r="B542" s="3"/>
      <c r="C542" s="3"/>
      <c r="D542" s="3"/>
      <c r="E542" s="3"/>
      <c r="F542" s="3"/>
      <c r="G542" s="3"/>
      <c r="H542" s="3"/>
      <c r="I542" s="3"/>
      <c r="J542" s="3"/>
      <c r="K542" s="3"/>
      <c r="L542" s="3"/>
      <c r="M542" s="3"/>
      <c r="N542" s="3"/>
    </row>
    <row r="543">
      <c r="B543" s="3"/>
      <c r="C543" s="3"/>
      <c r="D543" s="3"/>
      <c r="E543" s="3"/>
      <c r="F543" s="3"/>
      <c r="G543" s="3"/>
      <c r="H543" s="3"/>
      <c r="I543" s="3"/>
      <c r="J543" s="3"/>
      <c r="K543" s="3"/>
      <c r="L543" s="3"/>
      <c r="M543" s="3"/>
      <c r="N543" s="3"/>
    </row>
    <row r="544">
      <c r="B544" s="3"/>
      <c r="C544" s="3"/>
      <c r="D544" s="3"/>
      <c r="E544" s="3"/>
      <c r="F544" s="3"/>
      <c r="G544" s="3"/>
      <c r="H544" s="3"/>
      <c r="I544" s="3"/>
      <c r="J544" s="3"/>
      <c r="K544" s="3"/>
      <c r="L544" s="3"/>
      <c r="M544" s="3"/>
      <c r="N544" s="3"/>
    </row>
    <row r="545">
      <c r="B545" s="3"/>
      <c r="C545" s="3"/>
      <c r="D545" s="3"/>
      <c r="E545" s="3"/>
      <c r="F545" s="3"/>
      <c r="G545" s="3"/>
      <c r="H545" s="3"/>
      <c r="I545" s="3"/>
      <c r="J545" s="3"/>
      <c r="K545" s="3"/>
      <c r="L545" s="3"/>
      <c r="M545" s="3"/>
      <c r="N545" s="3"/>
    </row>
    <row r="546">
      <c r="B546" s="3"/>
      <c r="C546" s="3"/>
      <c r="D546" s="3"/>
      <c r="E546" s="3"/>
      <c r="F546" s="3"/>
      <c r="G546" s="3"/>
      <c r="H546" s="3"/>
      <c r="I546" s="3"/>
      <c r="J546" s="3"/>
      <c r="K546" s="3"/>
      <c r="L546" s="3"/>
      <c r="M546" s="3"/>
      <c r="N546" s="3"/>
    </row>
    <row r="547">
      <c r="B547" s="3"/>
      <c r="C547" s="3"/>
      <c r="D547" s="3"/>
      <c r="E547" s="3"/>
      <c r="F547" s="3"/>
      <c r="G547" s="3"/>
      <c r="H547" s="3"/>
      <c r="I547" s="3"/>
      <c r="J547" s="3"/>
      <c r="K547" s="3"/>
      <c r="L547" s="3"/>
      <c r="M547" s="3"/>
      <c r="N547" s="3"/>
    </row>
    <row r="548">
      <c r="B548" s="3"/>
      <c r="C548" s="3"/>
      <c r="D548" s="3"/>
      <c r="E548" s="3"/>
      <c r="F548" s="3"/>
      <c r="G548" s="3"/>
      <c r="H548" s="3"/>
      <c r="I548" s="3"/>
      <c r="J548" s="3"/>
      <c r="K548" s="3"/>
      <c r="L548" s="3"/>
      <c r="M548" s="3"/>
      <c r="N548" s="3"/>
    </row>
    <row r="549">
      <c r="B549" s="3"/>
      <c r="C549" s="3"/>
      <c r="D549" s="3"/>
      <c r="E549" s="3"/>
      <c r="F549" s="3"/>
      <c r="G549" s="3"/>
      <c r="H549" s="3"/>
      <c r="I549" s="3"/>
      <c r="J549" s="3"/>
      <c r="K549" s="3"/>
      <c r="L549" s="3"/>
      <c r="M549" s="3"/>
      <c r="N549" s="3"/>
    </row>
    <row r="550">
      <c r="B550" s="3"/>
      <c r="C550" s="3"/>
      <c r="D550" s="3"/>
      <c r="E550" s="3"/>
      <c r="F550" s="3"/>
      <c r="G550" s="3"/>
      <c r="H550" s="3"/>
      <c r="I550" s="3"/>
      <c r="J550" s="3"/>
      <c r="K550" s="3"/>
      <c r="L550" s="3"/>
      <c r="M550" s="3"/>
      <c r="N550" s="3"/>
    </row>
    <row r="551">
      <c r="B551" s="3"/>
      <c r="C551" s="3"/>
      <c r="D551" s="3"/>
      <c r="E551" s="3"/>
      <c r="F551" s="3"/>
      <c r="G551" s="3"/>
      <c r="H551" s="3"/>
      <c r="I551" s="3"/>
      <c r="J551" s="3"/>
      <c r="K551" s="3"/>
      <c r="L551" s="3"/>
      <c r="M551" s="3"/>
      <c r="N551" s="3"/>
    </row>
    <row r="552">
      <c r="B552" s="3"/>
      <c r="C552" s="3"/>
      <c r="D552" s="3"/>
      <c r="E552" s="3"/>
      <c r="F552" s="3"/>
      <c r="G552" s="3"/>
      <c r="H552" s="3"/>
      <c r="I552" s="3"/>
      <c r="J552" s="3"/>
      <c r="K552" s="3"/>
      <c r="L552" s="3"/>
      <c r="M552" s="3"/>
      <c r="N552" s="3"/>
    </row>
    <row r="553">
      <c r="B553" s="3"/>
      <c r="C553" s="3"/>
      <c r="D553" s="3"/>
      <c r="E553" s="3"/>
      <c r="F553" s="3"/>
      <c r="G553" s="3"/>
      <c r="H553" s="3"/>
      <c r="I553" s="3"/>
      <c r="J553" s="3"/>
      <c r="K553" s="3"/>
      <c r="L553" s="3"/>
      <c r="M553" s="3"/>
      <c r="N553" s="3"/>
    </row>
    <row r="554">
      <c r="B554" s="3"/>
      <c r="C554" s="3"/>
      <c r="D554" s="3"/>
      <c r="E554" s="3"/>
      <c r="F554" s="3"/>
      <c r="G554" s="3"/>
      <c r="H554" s="3"/>
      <c r="I554" s="3"/>
      <c r="J554" s="3"/>
      <c r="K554" s="3"/>
      <c r="L554" s="3"/>
      <c r="M554" s="3"/>
      <c r="N554" s="3"/>
    </row>
    <row r="555">
      <c r="B555" s="3"/>
      <c r="C555" s="3"/>
      <c r="D555" s="3"/>
      <c r="E555" s="3"/>
      <c r="F555" s="3"/>
      <c r="G555" s="3"/>
      <c r="H555" s="3"/>
      <c r="I555" s="3"/>
      <c r="J555" s="3"/>
      <c r="K555" s="3"/>
      <c r="L555" s="3"/>
      <c r="M555" s="3"/>
      <c r="N555" s="3"/>
    </row>
    <row r="556">
      <c r="B556" s="3"/>
      <c r="C556" s="3"/>
      <c r="D556" s="3"/>
      <c r="E556" s="3"/>
      <c r="F556" s="3"/>
      <c r="G556" s="3"/>
      <c r="H556" s="3"/>
      <c r="I556" s="3"/>
      <c r="J556" s="3"/>
      <c r="K556" s="3"/>
      <c r="L556" s="3"/>
      <c r="M556" s="3"/>
      <c r="N556" s="3"/>
    </row>
    <row r="557">
      <c r="B557" s="3"/>
      <c r="C557" s="3"/>
      <c r="D557" s="3"/>
      <c r="E557" s="3"/>
      <c r="F557" s="3"/>
      <c r="G557" s="3"/>
      <c r="H557" s="3"/>
      <c r="I557" s="3"/>
      <c r="J557" s="3"/>
      <c r="K557" s="3"/>
      <c r="L557" s="3"/>
      <c r="M557" s="3"/>
      <c r="N557" s="3"/>
    </row>
    <row r="558">
      <c r="B558" s="3"/>
      <c r="C558" s="3"/>
      <c r="D558" s="3"/>
      <c r="E558" s="3"/>
      <c r="F558" s="3"/>
      <c r="G558" s="3"/>
      <c r="H558" s="3"/>
      <c r="I558" s="3"/>
      <c r="J558" s="3"/>
      <c r="K558" s="3"/>
      <c r="L558" s="3"/>
      <c r="M558" s="3"/>
      <c r="N558" s="3"/>
    </row>
    <row r="559">
      <c r="B559" s="3"/>
      <c r="C559" s="3"/>
      <c r="D559" s="3"/>
      <c r="E559" s="3"/>
      <c r="F559" s="3"/>
      <c r="G559" s="3"/>
      <c r="H559" s="3"/>
      <c r="I559" s="3"/>
      <c r="J559" s="3"/>
      <c r="K559" s="3"/>
      <c r="L559" s="3"/>
      <c r="M559" s="3"/>
      <c r="N559" s="3"/>
    </row>
    <row r="560">
      <c r="B560" s="3"/>
      <c r="C560" s="3"/>
      <c r="D560" s="3"/>
      <c r="E560" s="3"/>
      <c r="F560" s="3"/>
      <c r="G560" s="3"/>
      <c r="H560" s="3"/>
      <c r="I560" s="3"/>
      <c r="J560" s="3"/>
      <c r="K560" s="3"/>
      <c r="L560" s="3"/>
      <c r="M560" s="3"/>
      <c r="N560" s="3"/>
    </row>
    <row r="561">
      <c r="B561" s="3"/>
      <c r="C561" s="3"/>
      <c r="D561" s="3"/>
      <c r="E561" s="3"/>
      <c r="F561" s="3"/>
      <c r="G561" s="3"/>
      <c r="H561" s="3"/>
      <c r="I561" s="3"/>
      <c r="J561" s="3"/>
      <c r="K561" s="3"/>
      <c r="L561" s="3"/>
      <c r="M561" s="3"/>
      <c r="N561" s="3"/>
    </row>
    <row r="562">
      <c r="B562" s="3"/>
      <c r="C562" s="3"/>
      <c r="D562" s="3"/>
      <c r="E562" s="3"/>
      <c r="F562" s="3"/>
      <c r="G562" s="3"/>
      <c r="H562" s="3"/>
      <c r="I562" s="3"/>
      <c r="J562" s="3"/>
      <c r="K562" s="3"/>
      <c r="L562" s="3"/>
      <c r="M562" s="3"/>
      <c r="N562" s="3"/>
    </row>
    <row r="563">
      <c r="B563" s="3"/>
      <c r="C563" s="3"/>
      <c r="D563" s="3"/>
      <c r="E563" s="3"/>
      <c r="F563" s="3"/>
      <c r="G563" s="3"/>
      <c r="H563" s="3"/>
      <c r="I563" s="3"/>
      <c r="J563" s="3"/>
      <c r="K563" s="3"/>
      <c r="L563" s="3"/>
      <c r="M563" s="3"/>
      <c r="N563" s="3"/>
    </row>
    <row r="564">
      <c r="B564" s="3"/>
      <c r="C564" s="3"/>
      <c r="D564" s="3"/>
      <c r="E564" s="3"/>
      <c r="F564" s="3"/>
      <c r="G564" s="3"/>
      <c r="H564" s="3"/>
      <c r="I564" s="3"/>
      <c r="J564" s="3"/>
      <c r="K564" s="3"/>
      <c r="L564" s="3"/>
      <c r="M564" s="3"/>
      <c r="N564" s="3"/>
    </row>
    <row r="565">
      <c r="B565" s="3"/>
      <c r="C565" s="3"/>
      <c r="D565" s="3"/>
      <c r="E565" s="3"/>
      <c r="F565" s="3"/>
      <c r="G565" s="3"/>
      <c r="H565" s="3"/>
      <c r="I565" s="3"/>
      <c r="J565" s="3"/>
      <c r="K565" s="3"/>
      <c r="L565" s="3"/>
      <c r="M565" s="3"/>
      <c r="N565" s="3"/>
    </row>
    <row r="566">
      <c r="B566" s="3"/>
      <c r="C566" s="3"/>
      <c r="D566" s="3"/>
      <c r="E566" s="3"/>
      <c r="F566" s="3"/>
      <c r="G566" s="3"/>
      <c r="H566" s="3"/>
      <c r="I566" s="3"/>
      <c r="J566" s="3"/>
      <c r="K566" s="3"/>
      <c r="L566" s="3"/>
      <c r="M566" s="3"/>
      <c r="N566" s="3"/>
    </row>
    <row r="567">
      <c r="B567" s="3"/>
      <c r="C567" s="3"/>
      <c r="D567" s="3"/>
      <c r="E567" s="3"/>
      <c r="F567" s="3"/>
      <c r="G567" s="3"/>
      <c r="H567" s="3"/>
      <c r="I567" s="3"/>
      <c r="J567" s="3"/>
      <c r="K567" s="3"/>
      <c r="L567" s="3"/>
      <c r="M567" s="3"/>
      <c r="N567" s="3"/>
    </row>
    <row r="568">
      <c r="B568" s="3"/>
      <c r="C568" s="3"/>
      <c r="D568" s="3"/>
      <c r="E568" s="3"/>
      <c r="F568" s="3"/>
      <c r="G568" s="3"/>
      <c r="H568" s="3"/>
      <c r="I568" s="3"/>
      <c r="J568" s="3"/>
      <c r="K568" s="3"/>
      <c r="L568" s="3"/>
      <c r="M568" s="3"/>
      <c r="N568" s="3"/>
    </row>
    <row r="569">
      <c r="B569" s="3"/>
      <c r="C569" s="3"/>
      <c r="D569" s="3"/>
      <c r="E569" s="3"/>
      <c r="F569" s="3"/>
      <c r="G569" s="3"/>
      <c r="H569" s="3"/>
      <c r="I569" s="3"/>
      <c r="J569" s="3"/>
      <c r="K569" s="3"/>
      <c r="L569" s="3"/>
      <c r="M569" s="3"/>
      <c r="N569" s="3"/>
    </row>
    <row r="570">
      <c r="B570" s="3"/>
      <c r="C570" s="3"/>
      <c r="D570" s="3"/>
      <c r="E570" s="3"/>
      <c r="F570" s="3"/>
      <c r="G570" s="3"/>
      <c r="H570" s="3"/>
      <c r="I570" s="3"/>
      <c r="J570" s="3"/>
      <c r="K570" s="3"/>
      <c r="L570" s="3"/>
      <c r="M570" s="3"/>
      <c r="N570" s="3"/>
    </row>
    <row r="571">
      <c r="B571" s="3"/>
      <c r="C571" s="3"/>
      <c r="D571" s="3"/>
      <c r="E571" s="3"/>
      <c r="F571" s="3"/>
      <c r="G571" s="3"/>
      <c r="H571" s="3"/>
      <c r="I571" s="3"/>
      <c r="J571" s="3"/>
      <c r="K571" s="3"/>
      <c r="L571" s="3"/>
      <c r="M571" s="3"/>
      <c r="N571" s="3"/>
    </row>
    <row r="572">
      <c r="B572" s="3"/>
      <c r="C572" s="3"/>
      <c r="D572" s="3"/>
      <c r="E572" s="3"/>
      <c r="F572" s="3"/>
      <c r="G572" s="3"/>
      <c r="H572" s="3"/>
      <c r="I572" s="3"/>
      <c r="J572" s="3"/>
      <c r="K572" s="3"/>
      <c r="L572" s="3"/>
      <c r="M572" s="3"/>
      <c r="N572" s="3"/>
    </row>
    <row r="573">
      <c r="B573" s="3"/>
      <c r="C573" s="3"/>
      <c r="D573" s="3"/>
      <c r="E573" s="3"/>
      <c r="F573" s="3"/>
      <c r="G573" s="3"/>
      <c r="H573" s="3"/>
      <c r="I573" s="3"/>
      <c r="J573" s="3"/>
      <c r="K573" s="3"/>
      <c r="L573" s="3"/>
      <c r="M573" s="3"/>
      <c r="N573" s="3"/>
    </row>
    <row r="574">
      <c r="B574" s="3"/>
      <c r="C574" s="3"/>
      <c r="D574" s="3"/>
      <c r="E574" s="3"/>
      <c r="F574" s="3"/>
      <c r="G574" s="3"/>
      <c r="H574" s="3"/>
      <c r="I574" s="3"/>
      <c r="J574" s="3"/>
      <c r="K574" s="3"/>
      <c r="L574" s="3"/>
      <c r="M574" s="3"/>
      <c r="N574" s="3"/>
    </row>
    <row r="575">
      <c r="B575" s="3"/>
      <c r="C575" s="3"/>
      <c r="D575" s="3"/>
      <c r="E575" s="3"/>
      <c r="F575" s="3"/>
      <c r="G575" s="3"/>
      <c r="H575" s="3"/>
      <c r="I575" s="3"/>
      <c r="J575" s="3"/>
      <c r="K575" s="3"/>
      <c r="L575" s="3"/>
      <c r="M575" s="3"/>
      <c r="N575" s="3"/>
    </row>
    <row r="576">
      <c r="B576" s="3"/>
      <c r="C576" s="3"/>
      <c r="D576" s="3"/>
      <c r="E576" s="3"/>
      <c r="F576" s="3"/>
      <c r="G576" s="3"/>
      <c r="H576" s="3"/>
      <c r="I576" s="3"/>
      <c r="J576" s="3"/>
      <c r="K576" s="3"/>
      <c r="L576" s="3"/>
      <c r="M576" s="3"/>
      <c r="N576" s="3"/>
    </row>
    <row r="577">
      <c r="B577" s="3"/>
      <c r="C577" s="3"/>
      <c r="D577" s="3"/>
      <c r="E577" s="3"/>
      <c r="F577" s="3"/>
      <c r="G577" s="3"/>
      <c r="H577" s="3"/>
      <c r="I577" s="3"/>
      <c r="J577" s="3"/>
      <c r="K577" s="3"/>
      <c r="L577" s="3"/>
      <c r="M577" s="3"/>
      <c r="N577" s="3"/>
    </row>
    <row r="578">
      <c r="B578" s="3"/>
      <c r="C578" s="3"/>
      <c r="D578" s="3"/>
      <c r="E578" s="3"/>
      <c r="F578" s="3"/>
      <c r="G578" s="3"/>
      <c r="H578" s="3"/>
      <c r="I578" s="3"/>
      <c r="J578" s="3"/>
      <c r="K578" s="3"/>
      <c r="L578" s="3"/>
      <c r="M578" s="3"/>
      <c r="N578" s="3"/>
    </row>
    <row r="579">
      <c r="B579" s="3"/>
      <c r="C579" s="3"/>
      <c r="D579" s="3"/>
      <c r="E579" s="3"/>
      <c r="F579" s="3"/>
      <c r="G579" s="3"/>
      <c r="H579" s="3"/>
      <c r="I579" s="3"/>
      <c r="J579" s="3"/>
      <c r="K579" s="3"/>
      <c r="L579" s="3"/>
      <c r="M579" s="3"/>
      <c r="N579" s="3"/>
    </row>
    <row r="580">
      <c r="B580" s="3"/>
      <c r="C580" s="3"/>
      <c r="D580" s="3"/>
      <c r="E580" s="3"/>
      <c r="F580" s="3"/>
      <c r="G580" s="3"/>
      <c r="H580" s="3"/>
      <c r="I580" s="3"/>
      <c r="J580" s="3"/>
      <c r="K580" s="3"/>
      <c r="L580" s="3"/>
      <c r="M580" s="3"/>
      <c r="N580" s="3"/>
    </row>
    <row r="581">
      <c r="B581" s="3"/>
      <c r="C581" s="3"/>
      <c r="D581" s="3"/>
      <c r="E581" s="3"/>
      <c r="F581" s="3"/>
      <c r="G581" s="3"/>
      <c r="H581" s="3"/>
      <c r="I581" s="3"/>
      <c r="J581" s="3"/>
      <c r="K581" s="3"/>
      <c r="L581" s="3"/>
      <c r="M581" s="3"/>
      <c r="N581" s="3"/>
    </row>
    <row r="582">
      <c r="B582" s="3"/>
      <c r="C582" s="3"/>
      <c r="D582" s="3"/>
      <c r="E582" s="3"/>
      <c r="F582" s="3"/>
      <c r="G582" s="3"/>
      <c r="H582" s="3"/>
      <c r="I582" s="3"/>
      <c r="J582" s="3"/>
      <c r="K582" s="3"/>
      <c r="L582" s="3"/>
      <c r="M582" s="3"/>
      <c r="N582" s="3"/>
    </row>
    <row r="583">
      <c r="B583" s="3"/>
      <c r="C583" s="3"/>
      <c r="D583" s="3"/>
      <c r="E583" s="3"/>
      <c r="F583" s="3"/>
      <c r="G583" s="3"/>
      <c r="H583" s="3"/>
      <c r="I583" s="3"/>
      <c r="J583" s="3"/>
      <c r="K583" s="3"/>
      <c r="L583" s="3"/>
      <c r="M583" s="3"/>
      <c r="N583" s="3"/>
    </row>
    <row r="584">
      <c r="B584" s="3"/>
      <c r="C584" s="3"/>
      <c r="D584" s="3"/>
      <c r="E584" s="3"/>
      <c r="F584" s="3"/>
      <c r="G584" s="3"/>
      <c r="H584" s="3"/>
      <c r="I584" s="3"/>
      <c r="J584" s="3"/>
      <c r="K584" s="3"/>
      <c r="L584" s="3"/>
      <c r="M584" s="3"/>
      <c r="N584" s="3"/>
    </row>
    <row r="585">
      <c r="B585" s="3"/>
      <c r="C585" s="3"/>
      <c r="D585" s="3"/>
      <c r="E585" s="3"/>
      <c r="F585" s="3"/>
      <c r="G585" s="3"/>
      <c r="H585" s="3"/>
      <c r="I585" s="3"/>
      <c r="J585" s="3"/>
      <c r="K585" s="3"/>
      <c r="L585" s="3"/>
      <c r="M585" s="3"/>
      <c r="N585" s="3"/>
    </row>
    <row r="586">
      <c r="B586" s="3"/>
      <c r="C586" s="3"/>
      <c r="D586" s="3"/>
      <c r="E586" s="3"/>
      <c r="F586" s="3"/>
      <c r="G586" s="3"/>
      <c r="H586" s="3"/>
      <c r="I586" s="3"/>
      <c r="J586" s="3"/>
      <c r="K586" s="3"/>
      <c r="L586" s="3"/>
      <c r="M586" s="3"/>
      <c r="N586" s="3"/>
    </row>
    <row r="587">
      <c r="B587" s="3"/>
      <c r="C587" s="3"/>
      <c r="D587" s="3"/>
      <c r="E587" s="3"/>
      <c r="F587" s="3"/>
      <c r="G587" s="3"/>
      <c r="H587" s="3"/>
      <c r="I587" s="3"/>
      <c r="J587" s="3"/>
      <c r="K587" s="3"/>
      <c r="L587" s="3"/>
      <c r="M587" s="3"/>
      <c r="N587" s="3"/>
    </row>
    <row r="588">
      <c r="B588" s="3"/>
      <c r="C588" s="3"/>
      <c r="D588" s="3"/>
      <c r="E588" s="3"/>
      <c r="F588" s="3"/>
      <c r="G588" s="3"/>
      <c r="H588" s="3"/>
      <c r="I588" s="3"/>
      <c r="J588" s="3"/>
      <c r="K588" s="3"/>
      <c r="L588" s="3"/>
      <c r="M588" s="3"/>
      <c r="N588" s="3"/>
    </row>
    <row r="589">
      <c r="B589" s="3"/>
      <c r="C589" s="3"/>
      <c r="D589" s="3"/>
      <c r="E589" s="3"/>
      <c r="F589" s="3"/>
      <c r="G589" s="3"/>
      <c r="H589" s="3"/>
      <c r="I589" s="3"/>
      <c r="J589" s="3"/>
      <c r="K589" s="3"/>
      <c r="L589" s="3"/>
      <c r="M589" s="3"/>
      <c r="N589" s="3"/>
    </row>
    <row r="590">
      <c r="B590" s="3"/>
      <c r="C590" s="3"/>
      <c r="D590" s="3"/>
      <c r="E590" s="3"/>
      <c r="F590" s="3"/>
      <c r="G590" s="3"/>
      <c r="H590" s="3"/>
      <c r="I590" s="3"/>
      <c r="J590" s="3"/>
      <c r="K590" s="3"/>
      <c r="L590" s="3"/>
      <c r="M590" s="3"/>
      <c r="N590" s="3"/>
    </row>
    <row r="591">
      <c r="B591" s="3"/>
      <c r="C591" s="3"/>
      <c r="D591" s="3"/>
      <c r="E591" s="3"/>
      <c r="F591" s="3"/>
      <c r="G591" s="3"/>
      <c r="H591" s="3"/>
      <c r="I591" s="3"/>
      <c r="J591" s="3"/>
      <c r="K591" s="3"/>
      <c r="L591" s="3"/>
      <c r="M591" s="3"/>
      <c r="N591" s="3"/>
    </row>
    <row r="592">
      <c r="B592" s="3"/>
      <c r="C592" s="3"/>
      <c r="D592" s="3"/>
      <c r="E592" s="3"/>
      <c r="F592" s="3"/>
      <c r="G592" s="3"/>
      <c r="H592" s="3"/>
      <c r="I592" s="3"/>
      <c r="J592" s="3"/>
      <c r="K592" s="3"/>
      <c r="L592" s="3"/>
      <c r="M592" s="3"/>
      <c r="N592" s="3"/>
    </row>
    <row r="593">
      <c r="B593" s="3"/>
      <c r="C593" s="3"/>
      <c r="D593" s="3"/>
      <c r="E593" s="3"/>
      <c r="F593" s="3"/>
      <c r="G593" s="3"/>
      <c r="H593" s="3"/>
      <c r="I593" s="3"/>
      <c r="J593" s="3"/>
      <c r="K593" s="3"/>
      <c r="L593" s="3"/>
      <c r="M593" s="3"/>
      <c r="N593" s="3"/>
    </row>
    <row r="594">
      <c r="B594" s="3"/>
      <c r="C594" s="3"/>
      <c r="D594" s="3"/>
      <c r="E594" s="3"/>
      <c r="F594" s="3"/>
      <c r="G594" s="3"/>
      <c r="H594" s="3"/>
      <c r="I594" s="3"/>
      <c r="J594" s="3"/>
      <c r="K594" s="3"/>
      <c r="L594" s="3"/>
      <c r="M594" s="3"/>
      <c r="N594" s="3"/>
    </row>
    <row r="595">
      <c r="B595" s="3"/>
      <c r="C595" s="3"/>
      <c r="D595" s="3"/>
      <c r="E595" s="3"/>
      <c r="F595" s="3"/>
      <c r="G595" s="3"/>
      <c r="H595" s="3"/>
      <c r="I595" s="3"/>
      <c r="J595" s="3"/>
      <c r="K595" s="3"/>
      <c r="L595" s="3"/>
      <c r="M595" s="3"/>
      <c r="N595" s="3"/>
    </row>
    <row r="596">
      <c r="B596" s="3"/>
      <c r="C596" s="3"/>
      <c r="D596" s="3"/>
      <c r="E596" s="3"/>
      <c r="F596" s="3"/>
      <c r="G596" s="3"/>
      <c r="H596" s="3"/>
      <c r="I596" s="3"/>
      <c r="J596" s="3"/>
      <c r="K596" s="3"/>
      <c r="L596" s="3"/>
      <c r="M596" s="3"/>
      <c r="N596" s="3"/>
    </row>
    <row r="597">
      <c r="B597" s="3"/>
      <c r="C597" s="3"/>
      <c r="D597" s="3"/>
      <c r="E597" s="3"/>
      <c r="F597" s="3"/>
      <c r="G597" s="3"/>
      <c r="H597" s="3"/>
      <c r="I597" s="3"/>
      <c r="J597" s="3"/>
      <c r="K597" s="3"/>
      <c r="L597" s="3"/>
      <c r="M597" s="3"/>
      <c r="N597" s="3"/>
    </row>
    <row r="598">
      <c r="B598" s="3"/>
      <c r="C598" s="3"/>
      <c r="D598" s="3"/>
      <c r="E598" s="3"/>
      <c r="F598" s="3"/>
      <c r="G598" s="3"/>
      <c r="H598" s="3"/>
      <c r="I598" s="3"/>
      <c r="J598" s="3"/>
      <c r="K598" s="3"/>
      <c r="L598" s="3"/>
      <c r="M598" s="3"/>
      <c r="N598" s="3"/>
    </row>
    <row r="599">
      <c r="B599" s="3"/>
      <c r="C599" s="3"/>
      <c r="D599" s="3"/>
      <c r="E599" s="3"/>
      <c r="F599" s="3"/>
      <c r="G599" s="3"/>
      <c r="H599" s="3"/>
      <c r="I599" s="3"/>
      <c r="J599" s="3"/>
      <c r="K599" s="3"/>
      <c r="L599" s="3"/>
      <c r="M599" s="3"/>
      <c r="N599" s="3"/>
    </row>
    <row r="600">
      <c r="B600" s="3"/>
      <c r="C600" s="3"/>
      <c r="D600" s="3"/>
      <c r="E600" s="3"/>
      <c r="F600" s="3"/>
      <c r="G600" s="3"/>
      <c r="H600" s="3"/>
      <c r="I600" s="3"/>
      <c r="J600" s="3"/>
      <c r="K600" s="3"/>
      <c r="L600" s="3"/>
      <c r="M600" s="3"/>
      <c r="N600" s="3"/>
    </row>
    <row r="601">
      <c r="B601" s="3"/>
      <c r="C601" s="3"/>
      <c r="D601" s="3"/>
      <c r="E601" s="3"/>
      <c r="F601" s="3"/>
      <c r="G601" s="3"/>
      <c r="H601" s="3"/>
      <c r="I601" s="3"/>
      <c r="J601" s="3"/>
      <c r="K601" s="3"/>
      <c r="L601" s="3"/>
      <c r="M601" s="3"/>
      <c r="N601" s="3"/>
    </row>
    <row r="602">
      <c r="B602" s="3"/>
      <c r="C602" s="3"/>
      <c r="D602" s="3"/>
      <c r="E602" s="3"/>
      <c r="F602" s="3"/>
      <c r="G602" s="3"/>
      <c r="H602" s="3"/>
      <c r="I602" s="3"/>
      <c r="J602" s="3"/>
      <c r="K602" s="3"/>
      <c r="L602" s="3"/>
      <c r="M602" s="3"/>
      <c r="N602" s="3"/>
    </row>
    <row r="603">
      <c r="B603" s="3"/>
      <c r="C603" s="3"/>
      <c r="D603" s="3"/>
      <c r="E603" s="3"/>
      <c r="F603" s="3"/>
      <c r="G603" s="3"/>
      <c r="H603" s="3"/>
      <c r="I603" s="3"/>
      <c r="J603" s="3"/>
      <c r="K603" s="3"/>
      <c r="L603" s="3"/>
      <c r="M603" s="3"/>
      <c r="N603" s="3"/>
    </row>
    <row r="604">
      <c r="B604" s="3"/>
      <c r="C604" s="3"/>
      <c r="D604" s="3"/>
      <c r="E604" s="3"/>
      <c r="F604" s="3"/>
      <c r="G604" s="3"/>
      <c r="H604" s="3"/>
      <c r="I604" s="3"/>
      <c r="J604" s="3"/>
      <c r="K604" s="3"/>
      <c r="L604" s="3"/>
      <c r="M604" s="3"/>
      <c r="N604" s="3"/>
    </row>
    <row r="605">
      <c r="B605" s="3"/>
      <c r="C605" s="3"/>
      <c r="D605" s="3"/>
      <c r="E605" s="3"/>
      <c r="F605" s="3"/>
      <c r="G605" s="3"/>
      <c r="H605" s="3"/>
      <c r="I605" s="3"/>
      <c r="J605" s="3"/>
      <c r="K605" s="3"/>
      <c r="L605" s="3"/>
      <c r="M605" s="3"/>
      <c r="N605" s="3"/>
    </row>
    <row r="606">
      <c r="B606" s="3"/>
      <c r="C606" s="3"/>
      <c r="D606" s="3"/>
      <c r="E606" s="3"/>
      <c r="F606" s="3"/>
      <c r="G606" s="3"/>
      <c r="H606" s="3"/>
      <c r="I606" s="3"/>
      <c r="J606" s="3"/>
      <c r="K606" s="3"/>
      <c r="L606" s="3"/>
      <c r="M606" s="3"/>
      <c r="N606" s="3"/>
    </row>
    <row r="607">
      <c r="B607" s="3"/>
      <c r="C607" s="3"/>
      <c r="D607" s="3"/>
      <c r="E607" s="3"/>
      <c r="F607" s="3"/>
      <c r="G607" s="3"/>
      <c r="H607" s="3"/>
      <c r="I607" s="3"/>
      <c r="J607" s="3"/>
      <c r="K607" s="3"/>
      <c r="L607" s="3"/>
      <c r="M607" s="3"/>
      <c r="N607" s="3"/>
    </row>
    <row r="608">
      <c r="B608" s="3"/>
      <c r="C608" s="3"/>
      <c r="D608" s="3"/>
      <c r="E608" s="3"/>
      <c r="F608" s="3"/>
      <c r="G608" s="3"/>
      <c r="H608" s="3"/>
      <c r="I608" s="3"/>
      <c r="J608" s="3"/>
      <c r="K608" s="3"/>
      <c r="L608" s="3"/>
      <c r="M608" s="3"/>
      <c r="N608" s="3"/>
    </row>
    <row r="609">
      <c r="B609" s="3"/>
      <c r="C609" s="3"/>
      <c r="D609" s="3"/>
      <c r="E609" s="3"/>
      <c r="F609" s="3"/>
      <c r="G609" s="3"/>
      <c r="H609" s="3"/>
      <c r="I609" s="3"/>
      <c r="J609" s="3"/>
      <c r="K609" s="3"/>
      <c r="L609" s="3"/>
      <c r="M609" s="3"/>
      <c r="N609" s="3"/>
    </row>
    <row r="610">
      <c r="B610" s="3"/>
      <c r="C610" s="3"/>
      <c r="D610" s="3"/>
      <c r="E610" s="3"/>
      <c r="F610" s="3"/>
      <c r="G610" s="3"/>
      <c r="H610" s="3"/>
      <c r="I610" s="3"/>
      <c r="J610" s="3"/>
      <c r="K610" s="3"/>
      <c r="L610" s="3"/>
      <c r="M610" s="3"/>
      <c r="N610" s="3"/>
    </row>
    <row r="611">
      <c r="B611" s="3"/>
      <c r="C611" s="3"/>
      <c r="D611" s="3"/>
      <c r="E611" s="3"/>
      <c r="F611" s="3"/>
      <c r="G611" s="3"/>
      <c r="H611" s="3"/>
      <c r="I611" s="3"/>
      <c r="J611" s="3"/>
      <c r="K611" s="3"/>
      <c r="L611" s="3"/>
      <c r="M611" s="3"/>
      <c r="N611" s="3"/>
    </row>
    <row r="612">
      <c r="B612" s="3"/>
      <c r="C612" s="3"/>
      <c r="D612" s="3"/>
      <c r="E612" s="3"/>
      <c r="F612" s="3"/>
      <c r="G612" s="3"/>
      <c r="H612" s="3"/>
      <c r="I612" s="3"/>
      <c r="J612" s="3"/>
      <c r="K612" s="3"/>
      <c r="L612" s="3"/>
      <c r="M612" s="3"/>
      <c r="N612" s="3"/>
    </row>
    <row r="613">
      <c r="B613" s="3"/>
      <c r="C613" s="3"/>
      <c r="D613" s="3"/>
      <c r="E613" s="3"/>
      <c r="F613" s="3"/>
      <c r="G613" s="3"/>
      <c r="H613" s="3"/>
      <c r="I613" s="3"/>
      <c r="J613" s="3"/>
      <c r="K613" s="3"/>
      <c r="L613" s="3"/>
      <c r="M613" s="3"/>
      <c r="N613" s="3"/>
    </row>
    <row r="614">
      <c r="B614" s="3"/>
      <c r="C614" s="3"/>
      <c r="D614" s="3"/>
      <c r="E614" s="3"/>
      <c r="F614" s="3"/>
      <c r="G614" s="3"/>
      <c r="H614" s="3"/>
      <c r="I614" s="3"/>
      <c r="J614" s="3"/>
      <c r="K614" s="3"/>
      <c r="L614" s="3"/>
      <c r="M614" s="3"/>
      <c r="N614" s="3"/>
    </row>
    <row r="615">
      <c r="B615" s="3"/>
      <c r="C615" s="3"/>
      <c r="D615" s="3"/>
      <c r="E615" s="3"/>
      <c r="F615" s="3"/>
      <c r="G615" s="3"/>
      <c r="H615" s="3"/>
      <c r="I615" s="3"/>
      <c r="J615" s="3"/>
      <c r="K615" s="3"/>
      <c r="L615" s="3"/>
      <c r="M615" s="3"/>
      <c r="N615" s="3"/>
    </row>
    <row r="616">
      <c r="B616" s="3"/>
      <c r="C616" s="3"/>
      <c r="D616" s="3"/>
      <c r="E616" s="3"/>
      <c r="F616" s="3"/>
      <c r="G616" s="3"/>
      <c r="H616" s="3"/>
      <c r="I616" s="3"/>
      <c r="J616" s="3"/>
      <c r="K616" s="3"/>
      <c r="L616" s="3"/>
      <c r="M616" s="3"/>
      <c r="N616" s="3"/>
    </row>
    <row r="617">
      <c r="B617" s="3"/>
      <c r="C617" s="3"/>
      <c r="D617" s="3"/>
      <c r="E617" s="3"/>
      <c r="F617" s="3"/>
      <c r="G617" s="3"/>
      <c r="H617" s="3"/>
      <c r="I617" s="3"/>
      <c r="J617" s="3"/>
      <c r="K617" s="3"/>
      <c r="L617" s="3"/>
      <c r="M617" s="3"/>
      <c r="N617" s="3"/>
    </row>
    <row r="618">
      <c r="B618" s="3"/>
      <c r="C618" s="3"/>
      <c r="D618" s="3"/>
      <c r="E618" s="3"/>
      <c r="F618" s="3"/>
      <c r="G618" s="3"/>
      <c r="H618" s="3"/>
      <c r="I618" s="3"/>
      <c r="J618" s="3"/>
      <c r="K618" s="3"/>
      <c r="L618" s="3"/>
      <c r="M618" s="3"/>
      <c r="N618" s="3"/>
    </row>
    <row r="619">
      <c r="B619" s="3"/>
      <c r="C619" s="3"/>
      <c r="D619" s="3"/>
      <c r="E619" s="3"/>
      <c r="F619" s="3"/>
      <c r="G619" s="3"/>
      <c r="H619" s="3"/>
      <c r="I619" s="3"/>
      <c r="J619" s="3"/>
      <c r="K619" s="3"/>
      <c r="L619" s="3"/>
      <c r="M619" s="3"/>
      <c r="N619" s="3"/>
    </row>
    <row r="620">
      <c r="B620" s="3"/>
      <c r="C620" s="3"/>
      <c r="D620" s="3"/>
      <c r="E620" s="3"/>
      <c r="F620" s="3"/>
      <c r="G620" s="3"/>
      <c r="H620" s="3"/>
      <c r="I620" s="3"/>
      <c r="J620" s="3"/>
      <c r="K620" s="3"/>
      <c r="L620" s="3"/>
      <c r="M620" s="3"/>
      <c r="N620" s="3"/>
    </row>
    <row r="621">
      <c r="B621" s="3"/>
      <c r="C621" s="3"/>
      <c r="D621" s="3"/>
      <c r="E621" s="3"/>
      <c r="F621" s="3"/>
      <c r="G621" s="3"/>
      <c r="H621" s="3"/>
      <c r="I621" s="3"/>
      <c r="J621" s="3"/>
      <c r="K621" s="3"/>
      <c r="L621" s="3"/>
      <c r="M621" s="3"/>
      <c r="N621" s="3"/>
    </row>
    <row r="622">
      <c r="B622" s="3"/>
      <c r="C622" s="3"/>
      <c r="D622" s="3"/>
      <c r="E622" s="3"/>
      <c r="F622" s="3"/>
      <c r="G622" s="3"/>
      <c r="H622" s="3"/>
      <c r="I622" s="3"/>
      <c r="J622" s="3"/>
      <c r="K622" s="3"/>
      <c r="L622" s="3"/>
      <c r="M622" s="3"/>
      <c r="N622" s="3"/>
    </row>
    <row r="623">
      <c r="B623" s="3"/>
      <c r="C623" s="3"/>
      <c r="D623" s="3"/>
      <c r="E623" s="3"/>
      <c r="F623" s="3"/>
      <c r="G623" s="3"/>
      <c r="H623" s="3"/>
      <c r="I623" s="3"/>
      <c r="J623" s="3"/>
      <c r="K623" s="3"/>
      <c r="L623" s="3"/>
      <c r="M623" s="3"/>
      <c r="N623" s="3"/>
    </row>
    <row r="624">
      <c r="B624" s="3"/>
      <c r="C624" s="3"/>
      <c r="D624" s="3"/>
      <c r="E624" s="3"/>
      <c r="F624" s="3"/>
      <c r="G624" s="3"/>
      <c r="H624" s="3"/>
      <c r="I624" s="3"/>
      <c r="J624" s="3"/>
      <c r="K624" s="3"/>
      <c r="L624" s="3"/>
      <c r="M624" s="3"/>
      <c r="N624" s="3"/>
    </row>
    <row r="625">
      <c r="B625" s="3"/>
      <c r="C625" s="3"/>
      <c r="D625" s="3"/>
      <c r="E625" s="3"/>
      <c r="F625" s="3"/>
      <c r="G625" s="3"/>
      <c r="H625" s="3"/>
      <c r="I625" s="3"/>
      <c r="J625" s="3"/>
      <c r="K625" s="3"/>
      <c r="L625" s="3"/>
      <c r="M625" s="3"/>
      <c r="N625" s="3"/>
    </row>
    <row r="626">
      <c r="B626" s="3"/>
      <c r="C626" s="3"/>
      <c r="D626" s="3"/>
      <c r="E626" s="3"/>
      <c r="F626" s="3"/>
      <c r="G626" s="3"/>
      <c r="H626" s="3"/>
      <c r="I626" s="3"/>
      <c r="J626" s="3"/>
      <c r="K626" s="3"/>
      <c r="L626" s="3"/>
      <c r="M626" s="3"/>
      <c r="N626" s="3"/>
    </row>
    <row r="627">
      <c r="B627" s="3"/>
      <c r="C627" s="3"/>
      <c r="D627" s="3"/>
      <c r="E627" s="3"/>
      <c r="F627" s="3"/>
      <c r="G627" s="3"/>
      <c r="H627" s="3"/>
      <c r="I627" s="3"/>
      <c r="J627" s="3"/>
      <c r="K627" s="3"/>
      <c r="L627" s="3"/>
      <c r="M627" s="3"/>
      <c r="N627" s="3"/>
    </row>
    <row r="628">
      <c r="B628" s="3"/>
      <c r="C628" s="3"/>
      <c r="D628" s="3"/>
      <c r="E628" s="3"/>
      <c r="F628" s="3"/>
      <c r="G628" s="3"/>
      <c r="H628" s="3"/>
      <c r="I628" s="3"/>
      <c r="J628" s="3"/>
      <c r="K628" s="3"/>
      <c r="L628" s="3"/>
      <c r="M628" s="3"/>
      <c r="N628" s="3"/>
    </row>
    <row r="629">
      <c r="B629" s="3"/>
      <c r="C629" s="3"/>
      <c r="D629" s="3"/>
      <c r="E629" s="3"/>
      <c r="F629" s="3"/>
      <c r="G629" s="3"/>
      <c r="H629" s="3"/>
      <c r="I629" s="3"/>
      <c r="J629" s="3"/>
      <c r="K629" s="3"/>
      <c r="L629" s="3"/>
      <c r="M629" s="3"/>
      <c r="N629" s="3"/>
    </row>
    <row r="630">
      <c r="B630" s="3"/>
      <c r="C630" s="3"/>
      <c r="D630" s="3"/>
      <c r="E630" s="3"/>
      <c r="F630" s="3"/>
      <c r="G630" s="3"/>
      <c r="H630" s="3"/>
      <c r="I630" s="3"/>
      <c r="J630" s="3"/>
      <c r="K630" s="3"/>
      <c r="L630" s="3"/>
      <c r="M630" s="3"/>
      <c r="N630" s="3"/>
    </row>
    <row r="631">
      <c r="B631" s="3"/>
      <c r="C631" s="3"/>
      <c r="D631" s="3"/>
      <c r="E631" s="3"/>
      <c r="F631" s="3"/>
      <c r="G631" s="3"/>
      <c r="H631" s="3"/>
      <c r="I631" s="3"/>
      <c r="J631" s="3"/>
      <c r="K631" s="3"/>
      <c r="L631" s="3"/>
      <c r="M631" s="3"/>
      <c r="N631" s="3"/>
    </row>
    <row r="632">
      <c r="B632" s="3"/>
      <c r="C632" s="3"/>
      <c r="D632" s="3"/>
      <c r="E632" s="3"/>
      <c r="F632" s="3"/>
      <c r="G632" s="3"/>
      <c r="H632" s="3"/>
      <c r="I632" s="3"/>
      <c r="J632" s="3"/>
      <c r="K632" s="3"/>
      <c r="L632" s="3"/>
      <c r="M632" s="3"/>
      <c r="N632" s="3"/>
    </row>
    <row r="633">
      <c r="B633" s="3"/>
      <c r="C633" s="3"/>
      <c r="D633" s="3"/>
      <c r="E633" s="3"/>
      <c r="F633" s="3"/>
      <c r="G633" s="3"/>
      <c r="H633" s="3"/>
      <c r="I633" s="3"/>
      <c r="J633" s="3"/>
      <c r="K633" s="3"/>
      <c r="L633" s="3"/>
      <c r="M633" s="3"/>
      <c r="N633" s="3"/>
    </row>
    <row r="634">
      <c r="B634" s="3"/>
      <c r="C634" s="3"/>
      <c r="D634" s="3"/>
      <c r="E634" s="3"/>
      <c r="F634" s="3"/>
      <c r="G634" s="3"/>
      <c r="H634" s="3"/>
      <c r="I634" s="3"/>
      <c r="J634" s="3"/>
      <c r="K634" s="3"/>
      <c r="L634" s="3"/>
      <c r="M634" s="3"/>
      <c r="N634" s="3"/>
    </row>
    <row r="635">
      <c r="B635" s="3"/>
      <c r="C635" s="3"/>
      <c r="D635" s="3"/>
      <c r="E635" s="3"/>
      <c r="F635" s="3"/>
      <c r="G635" s="3"/>
      <c r="H635" s="3"/>
      <c r="I635" s="3"/>
      <c r="J635" s="3"/>
      <c r="K635" s="3"/>
      <c r="L635" s="3"/>
      <c r="M635" s="3"/>
      <c r="N635" s="3"/>
    </row>
    <row r="636">
      <c r="B636" s="3"/>
      <c r="C636" s="3"/>
      <c r="D636" s="3"/>
      <c r="E636" s="3"/>
      <c r="F636" s="3"/>
      <c r="G636" s="3"/>
      <c r="H636" s="3"/>
      <c r="I636" s="3"/>
      <c r="J636" s="3"/>
      <c r="K636" s="3"/>
      <c r="L636" s="3"/>
      <c r="M636" s="3"/>
      <c r="N636" s="3"/>
    </row>
    <row r="637">
      <c r="B637" s="3"/>
      <c r="C637" s="3"/>
      <c r="D637" s="3"/>
      <c r="E637" s="3"/>
      <c r="F637" s="3"/>
      <c r="G637" s="3"/>
      <c r="H637" s="3"/>
      <c r="I637" s="3"/>
      <c r="J637" s="3"/>
      <c r="K637" s="3"/>
      <c r="L637" s="3"/>
      <c r="M637" s="3"/>
      <c r="N637" s="3"/>
    </row>
    <row r="638">
      <c r="B638" s="3"/>
      <c r="C638" s="3"/>
      <c r="D638" s="3"/>
      <c r="E638" s="3"/>
      <c r="F638" s="3"/>
      <c r="G638" s="3"/>
      <c r="H638" s="3"/>
      <c r="I638" s="3"/>
      <c r="J638" s="3"/>
      <c r="K638" s="3"/>
      <c r="L638" s="3"/>
      <c r="M638" s="3"/>
      <c r="N638" s="3"/>
    </row>
    <row r="639">
      <c r="B639" s="3"/>
      <c r="C639" s="3"/>
      <c r="D639" s="3"/>
      <c r="E639" s="3"/>
      <c r="F639" s="3"/>
      <c r="G639" s="3"/>
      <c r="H639" s="3"/>
      <c r="I639" s="3"/>
      <c r="J639" s="3"/>
      <c r="K639" s="3"/>
      <c r="L639" s="3"/>
      <c r="M639" s="3"/>
      <c r="N639" s="3"/>
    </row>
    <row r="640">
      <c r="B640" s="3"/>
      <c r="C640" s="3"/>
      <c r="D640" s="3"/>
      <c r="E640" s="3"/>
      <c r="F640" s="3"/>
      <c r="G640" s="3"/>
      <c r="H640" s="3"/>
      <c r="I640" s="3"/>
      <c r="J640" s="3"/>
      <c r="K640" s="3"/>
      <c r="L640" s="3"/>
      <c r="M640" s="3"/>
      <c r="N640" s="3"/>
    </row>
    <row r="641">
      <c r="B641" s="3"/>
      <c r="C641" s="3"/>
      <c r="D641" s="3"/>
      <c r="E641" s="3"/>
      <c r="F641" s="3"/>
      <c r="G641" s="3"/>
      <c r="H641" s="3"/>
      <c r="I641" s="3"/>
      <c r="J641" s="3"/>
      <c r="K641" s="3"/>
      <c r="L641" s="3"/>
      <c r="M641" s="3"/>
      <c r="N641" s="3"/>
    </row>
    <row r="642">
      <c r="B642" s="3"/>
      <c r="C642" s="3"/>
      <c r="D642" s="3"/>
      <c r="E642" s="3"/>
      <c r="F642" s="3"/>
      <c r="G642" s="3"/>
      <c r="H642" s="3"/>
      <c r="I642" s="3"/>
      <c r="J642" s="3"/>
      <c r="K642" s="3"/>
      <c r="L642" s="3"/>
      <c r="M642" s="3"/>
      <c r="N642" s="3"/>
    </row>
    <row r="643">
      <c r="B643" s="3"/>
      <c r="C643" s="3"/>
      <c r="D643" s="3"/>
      <c r="E643" s="3"/>
      <c r="F643" s="3"/>
      <c r="G643" s="3"/>
      <c r="H643" s="3"/>
      <c r="I643" s="3"/>
      <c r="J643" s="3"/>
      <c r="K643" s="3"/>
      <c r="L643" s="3"/>
      <c r="M643" s="3"/>
      <c r="N643" s="3"/>
    </row>
    <row r="644">
      <c r="B644" s="3"/>
      <c r="C644" s="3"/>
      <c r="D644" s="3"/>
      <c r="E644" s="3"/>
      <c r="F644" s="3"/>
      <c r="G644" s="3"/>
      <c r="H644" s="3"/>
      <c r="I644" s="3"/>
      <c r="J644" s="3"/>
      <c r="K644" s="3"/>
      <c r="L644" s="3"/>
      <c r="M644" s="3"/>
      <c r="N644" s="3"/>
    </row>
    <row r="645">
      <c r="B645" s="3"/>
      <c r="C645" s="3"/>
      <c r="D645" s="3"/>
      <c r="E645" s="3"/>
      <c r="F645" s="3"/>
      <c r="G645" s="3"/>
      <c r="H645" s="3"/>
      <c r="I645" s="3"/>
      <c r="J645" s="3"/>
      <c r="K645" s="3"/>
      <c r="L645" s="3"/>
      <c r="M645" s="3"/>
      <c r="N645" s="3"/>
    </row>
    <row r="646">
      <c r="B646" s="3"/>
      <c r="C646" s="3"/>
      <c r="D646" s="3"/>
      <c r="E646" s="3"/>
      <c r="F646" s="3"/>
      <c r="G646" s="3"/>
      <c r="H646" s="3"/>
      <c r="I646" s="3"/>
      <c r="J646" s="3"/>
      <c r="K646" s="3"/>
      <c r="L646" s="3"/>
      <c r="M646" s="3"/>
      <c r="N646" s="3"/>
    </row>
    <row r="647">
      <c r="B647" s="3"/>
      <c r="C647" s="3"/>
      <c r="D647" s="3"/>
      <c r="E647" s="3"/>
      <c r="F647" s="3"/>
      <c r="G647" s="3"/>
      <c r="H647" s="3"/>
      <c r="I647" s="3"/>
      <c r="J647" s="3"/>
      <c r="K647" s="3"/>
      <c r="L647" s="3"/>
      <c r="M647" s="3"/>
      <c r="N647" s="3"/>
    </row>
    <row r="648">
      <c r="B648" s="3"/>
      <c r="C648" s="3"/>
      <c r="D648" s="3"/>
      <c r="E648" s="3"/>
      <c r="F648" s="3"/>
      <c r="G648" s="3"/>
      <c r="H648" s="3"/>
      <c r="I648" s="3"/>
      <c r="J648" s="3"/>
      <c r="K648" s="3"/>
      <c r="L648" s="3"/>
      <c r="M648" s="3"/>
      <c r="N648" s="3"/>
    </row>
    <row r="649">
      <c r="B649" s="3"/>
      <c r="C649" s="3"/>
      <c r="D649" s="3"/>
      <c r="E649" s="3"/>
      <c r="F649" s="3"/>
      <c r="G649" s="3"/>
      <c r="H649" s="3"/>
      <c r="I649" s="3"/>
      <c r="J649" s="3"/>
      <c r="K649" s="3"/>
      <c r="L649" s="3"/>
      <c r="M649" s="3"/>
      <c r="N649" s="3"/>
    </row>
    <row r="650">
      <c r="B650" s="3"/>
      <c r="C650" s="3"/>
      <c r="D650" s="3"/>
      <c r="E650" s="3"/>
      <c r="F650" s="3"/>
      <c r="G650" s="3"/>
      <c r="H650" s="3"/>
      <c r="I650" s="3"/>
      <c r="J650" s="3"/>
      <c r="K650" s="3"/>
      <c r="L650" s="3"/>
      <c r="M650" s="3"/>
      <c r="N650" s="3"/>
    </row>
    <row r="651">
      <c r="B651" s="3"/>
      <c r="C651" s="3"/>
      <c r="D651" s="3"/>
      <c r="E651" s="3"/>
      <c r="F651" s="3"/>
      <c r="G651" s="3"/>
      <c r="H651" s="3"/>
      <c r="I651" s="3"/>
      <c r="J651" s="3"/>
      <c r="K651" s="3"/>
      <c r="L651" s="3"/>
      <c r="M651" s="3"/>
      <c r="N651" s="3"/>
    </row>
    <row r="652">
      <c r="B652" s="3"/>
      <c r="C652" s="3"/>
      <c r="D652" s="3"/>
      <c r="E652" s="3"/>
      <c r="F652" s="3"/>
      <c r="G652" s="3"/>
      <c r="H652" s="3"/>
      <c r="I652" s="3"/>
      <c r="J652" s="3"/>
      <c r="K652" s="3"/>
      <c r="L652" s="3"/>
      <c r="M652" s="3"/>
      <c r="N652" s="3"/>
    </row>
    <row r="653">
      <c r="B653" s="3"/>
      <c r="C653" s="3"/>
      <c r="D653" s="3"/>
      <c r="E653" s="3"/>
      <c r="F653" s="3"/>
      <c r="G653" s="3"/>
      <c r="H653" s="3"/>
      <c r="I653" s="3"/>
      <c r="J653" s="3"/>
      <c r="K653" s="3"/>
      <c r="L653" s="3"/>
      <c r="M653" s="3"/>
      <c r="N653" s="3"/>
    </row>
    <row r="654">
      <c r="B654" s="3"/>
      <c r="C654" s="3"/>
      <c r="D654" s="3"/>
      <c r="E654" s="3"/>
      <c r="F654" s="3"/>
      <c r="G654" s="3"/>
      <c r="H654" s="3"/>
      <c r="I654" s="3"/>
      <c r="J654" s="3"/>
      <c r="K654" s="3"/>
      <c r="L654" s="3"/>
      <c r="M654" s="3"/>
      <c r="N654" s="3"/>
    </row>
    <row r="655">
      <c r="B655" s="3"/>
      <c r="C655" s="3"/>
      <c r="D655" s="3"/>
      <c r="E655" s="3"/>
      <c r="F655" s="3"/>
      <c r="G655" s="3"/>
      <c r="H655" s="3"/>
      <c r="I655" s="3"/>
      <c r="J655" s="3"/>
      <c r="K655" s="3"/>
      <c r="L655" s="3"/>
      <c r="M655" s="3"/>
      <c r="N655" s="3"/>
    </row>
    <row r="656">
      <c r="B656" s="3"/>
      <c r="C656" s="3"/>
      <c r="D656" s="3"/>
      <c r="E656" s="3"/>
      <c r="F656" s="3"/>
      <c r="G656" s="3"/>
      <c r="H656" s="3"/>
      <c r="I656" s="3"/>
      <c r="J656" s="3"/>
      <c r="K656" s="3"/>
      <c r="L656" s="3"/>
      <c r="M656" s="3"/>
      <c r="N656" s="3"/>
    </row>
    <row r="657">
      <c r="B657" s="3"/>
      <c r="C657" s="3"/>
      <c r="D657" s="3"/>
      <c r="E657" s="3"/>
      <c r="F657" s="3"/>
      <c r="G657" s="3"/>
      <c r="H657" s="3"/>
      <c r="I657" s="3"/>
      <c r="J657" s="3"/>
      <c r="K657" s="3"/>
      <c r="L657" s="3"/>
      <c r="M657" s="3"/>
      <c r="N657" s="3"/>
    </row>
    <row r="658">
      <c r="B658" s="3"/>
      <c r="C658" s="3"/>
      <c r="D658" s="3"/>
      <c r="E658" s="3"/>
      <c r="F658" s="3"/>
      <c r="G658" s="3"/>
      <c r="H658" s="3"/>
      <c r="I658" s="3"/>
      <c r="J658" s="3"/>
      <c r="K658" s="3"/>
      <c r="L658" s="3"/>
      <c r="M658" s="3"/>
      <c r="N658" s="3"/>
    </row>
    <row r="659">
      <c r="B659" s="3"/>
      <c r="C659" s="3"/>
      <c r="D659" s="3"/>
      <c r="E659" s="3"/>
      <c r="F659" s="3"/>
      <c r="G659" s="3"/>
      <c r="H659" s="3"/>
      <c r="I659" s="3"/>
      <c r="J659" s="3"/>
      <c r="K659" s="3"/>
      <c r="L659" s="3"/>
      <c r="M659" s="3"/>
      <c r="N659" s="3"/>
    </row>
    <row r="660">
      <c r="B660" s="3"/>
      <c r="C660" s="3"/>
      <c r="D660" s="3"/>
      <c r="E660" s="3"/>
      <c r="F660" s="3"/>
      <c r="G660" s="3"/>
      <c r="H660" s="3"/>
      <c r="I660" s="3"/>
      <c r="J660" s="3"/>
      <c r="K660" s="3"/>
      <c r="L660" s="3"/>
      <c r="M660" s="3"/>
      <c r="N660" s="3"/>
    </row>
    <row r="661">
      <c r="B661" s="3"/>
      <c r="C661" s="3"/>
      <c r="D661" s="3"/>
      <c r="E661" s="3"/>
      <c r="F661" s="3"/>
      <c r="G661" s="3"/>
      <c r="H661" s="3"/>
      <c r="I661" s="3"/>
      <c r="J661" s="3"/>
      <c r="K661" s="3"/>
      <c r="L661" s="3"/>
      <c r="M661" s="3"/>
      <c r="N661" s="3"/>
    </row>
    <row r="662">
      <c r="B662" s="3"/>
      <c r="C662" s="3"/>
      <c r="D662" s="3"/>
      <c r="E662" s="3"/>
      <c r="F662" s="3"/>
      <c r="G662" s="3"/>
      <c r="H662" s="3"/>
      <c r="I662" s="3"/>
      <c r="J662" s="3"/>
      <c r="K662" s="3"/>
      <c r="L662" s="3"/>
      <c r="M662" s="3"/>
      <c r="N662" s="3"/>
    </row>
    <row r="663">
      <c r="B663" s="3"/>
      <c r="C663" s="3"/>
      <c r="D663" s="3"/>
      <c r="E663" s="3"/>
      <c r="F663" s="3"/>
      <c r="G663" s="3"/>
      <c r="H663" s="3"/>
      <c r="I663" s="3"/>
      <c r="J663" s="3"/>
      <c r="K663" s="3"/>
      <c r="L663" s="3"/>
      <c r="M663" s="3"/>
      <c r="N663" s="3"/>
    </row>
    <row r="664">
      <c r="B664" s="3"/>
      <c r="C664" s="3"/>
      <c r="D664" s="3"/>
      <c r="E664" s="3"/>
      <c r="F664" s="3"/>
      <c r="G664" s="3"/>
      <c r="H664" s="3"/>
      <c r="I664" s="3"/>
      <c r="J664" s="3"/>
      <c r="K664" s="3"/>
      <c r="L664" s="3"/>
      <c r="M664" s="3"/>
      <c r="N664" s="3"/>
    </row>
    <row r="665">
      <c r="B665" s="3"/>
      <c r="C665" s="3"/>
      <c r="D665" s="3"/>
      <c r="E665" s="3"/>
      <c r="F665" s="3"/>
      <c r="G665" s="3"/>
      <c r="H665" s="3"/>
      <c r="I665" s="3"/>
      <c r="J665" s="3"/>
      <c r="K665" s="3"/>
      <c r="L665" s="3"/>
      <c r="M665" s="3"/>
      <c r="N665" s="3"/>
    </row>
    <row r="666">
      <c r="B666" s="3"/>
      <c r="C666" s="3"/>
      <c r="D666" s="3"/>
      <c r="E666" s="3"/>
      <c r="F666" s="3"/>
      <c r="G666" s="3"/>
      <c r="H666" s="3"/>
      <c r="I666" s="3"/>
      <c r="J666" s="3"/>
      <c r="K666" s="3"/>
      <c r="L666" s="3"/>
      <c r="M666" s="3"/>
      <c r="N666" s="3"/>
    </row>
    <row r="667">
      <c r="B667" s="3"/>
      <c r="C667" s="3"/>
      <c r="D667" s="3"/>
      <c r="E667" s="3"/>
      <c r="F667" s="3"/>
      <c r="G667" s="3"/>
      <c r="H667" s="3"/>
      <c r="I667" s="3"/>
      <c r="J667" s="3"/>
      <c r="K667" s="3"/>
      <c r="L667" s="3"/>
      <c r="M667" s="3"/>
      <c r="N667" s="3"/>
    </row>
    <row r="668">
      <c r="B668" s="3"/>
      <c r="C668" s="3"/>
      <c r="D668" s="3"/>
      <c r="E668" s="3"/>
      <c r="F668" s="3"/>
      <c r="G668" s="3"/>
      <c r="H668" s="3"/>
      <c r="I668" s="3"/>
      <c r="J668" s="3"/>
      <c r="K668" s="3"/>
      <c r="L668" s="3"/>
      <c r="M668" s="3"/>
      <c r="N668" s="3"/>
    </row>
    <row r="669">
      <c r="B669" s="3"/>
      <c r="C669" s="3"/>
      <c r="D669" s="3"/>
      <c r="E669" s="3"/>
      <c r="F669" s="3"/>
      <c r="G669" s="3"/>
      <c r="H669" s="3"/>
      <c r="I669" s="3"/>
      <c r="J669" s="3"/>
      <c r="K669" s="3"/>
      <c r="L669" s="3"/>
      <c r="M669" s="3"/>
      <c r="N669" s="3"/>
    </row>
    <row r="670">
      <c r="B670" s="3"/>
      <c r="C670" s="3"/>
      <c r="D670" s="3"/>
      <c r="E670" s="3"/>
      <c r="F670" s="3"/>
      <c r="G670" s="3"/>
      <c r="H670" s="3"/>
      <c r="I670" s="3"/>
      <c r="J670" s="3"/>
      <c r="K670" s="3"/>
      <c r="L670" s="3"/>
      <c r="M670" s="3"/>
      <c r="N670" s="3"/>
    </row>
    <row r="671">
      <c r="B671" s="3"/>
      <c r="C671" s="3"/>
      <c r="D671" s="3"/>
      <c r="E671" s="3"/>
      <c r="F671" s="3"/>
      <c r="G671" s="3"/>
      <c r="H671" s="3"/>
      <c r="I671" s="3"/>
      <c r="J671" s="3"/>
      <c r="K671" s="3"/>
      <c r="L671" s="3"/>
      <c r="M671" s="3"/>
      <c r="N671" s="3"/>
    </row>
    <row r="672">
      <c r="B672" s="3"/>
      <c r="C672" s="3"/>
      <c r="D672" s="3"/>
      <c r="E672" s="3"/>
      <c r="F672" s="3"/>
      <c r="G672" s="3"/>
      <c r="H672" s="3"/>
      <c r="I672" s="3"/>
      <c r="J672" s="3"/>
      <c r="K672" s="3"/>
      <c r="L672" s="3"/>
      <c r="M672" s="3"/>
      <c r="N672" s="3"/>
    </row>
    <row r="673">
      <c r="B673" s="3"/>
      <c r="C673" s="3"/>
      <c r="D673" s="3"/>
      <c r="E673" s="3"/>
      <c r="F673" s="3"/>
      <c r="G673" s="3"/>
      <c r="H673" s="3"/>
      <c r="I673" s="3"/>
      <c r="J673" s="3"/>
      <c r="K673" s="3"/>
      <c r="L673" s="3"/>
      <c r="M673" s="3"/>
      <c r="N673" s="3"/>
    </row>
    <row r="674">
      <c r="B674" s="3"/>
      <c r="C674" s="3"/>
      <c r="D674" s="3"/>
      <c r="E674" s="3"/>
      <c r="F674" s="3"/>
      <c r="G674" s="3"/>
      <c r="H674" s="3"/>
      <c r="I674" s="3"/>
      <c r="J674" s="3"/>
      <c r="K674" s="3"/>
      <c r="L674" s="3"/>
      <c r="M674" s="3"/>
      <c r="N674" s="3"/>
    </row>
    <row r="675">
      <c r="B675" s="3"/>
      <c r="C675" s="3"/>
      <c r="D675" s="3"/>
      <c r="E675" s="3"/>
      <c r="F675" s="3"/>
      <c r="G675" s="3"/>
      <c r="H675" s="3"/>
      <c r="I675" s="3"/>
      <c r="J675" s="3"/>
      <c r="K675" s="3"/>
      <c r="L675" s="3"/>
      <c r="M675" s="3"/>
      <c r="N675" s="3"/>
    </row>
    <row r="676">
      <c r="B676" s="3"/>
      <c r="C676" s="3"/>
      <c r="D676" s="3"/>
      <c r="E676" s="3"/>
      <c r="F676" s="3"/>
      <c r="G676" s="3"/>
      <c r="H676" s="3"/>
      <c r="I676" s="3"/>
      <c r="J676" s="3"/>
      <c r="K676" s="3"/>
      <c r="L676" s="3"/>
      <c r="M676" s="3"/>
      <c r="N676" s="3"/>
    </row>
    <row r="677">
      <c r="B677" s="3"/>
      <c r="C677" s="3"/>
      <c r="D677" s="3"/>
      <c r="E677" s="3"/>
      <c r="F677" s="3"/>
      <c r="G677" s="3"/>
      <c r="H677" s="3"/>
      <c r="I677" s="3"/>
      <c r="J677" s="3"/>
      <c r="K677" s="3"/>
      <c r="L677" s="3"/>
      <c r="M677" s="3"/>
      <c r="N677" s="3"/>
    </row>
    <row r="678">
      <c r="B678" s="3"/>
      <c r="C678" s="3"/>
      <c r="D678" s="3"/>
      <c r="E678" s="3"/>
      <c r="F678" s="3"/>
      <c r="G678" s="3"/>
      <c r="H678" s="3"/>
      <c r="I678" s="3"/>
      <c r="J678" s="3"/>
      <c r="K678" s="3"/>
      <c r="L678" s="3"/>
      <c r="M678" s="3"/>
      <c r="N678" s="3"/>
    </row>
    <row r="679">
      <c r="B679" s="3"/>
      <c r="C679" s="3"/>
      <c r="D679" s="3"/>
      <c r="E679" s="3"/>
      <c r="F679" s="3"/>
      <c r="G679" s="3"/>
      <c r="H679" s="3"/>
      <c r="I679" s="3"/>
      <c r="J679" s="3"/>
      <c r="K679" s="3"/>
      <c r="L679" s="3"/>
      <c r="M679" s="3"/>
      <c r="N679" s="3"/>
    </row>
    <row r="680">
      <c r="B680" s="3"/>
      <c r="C680" s="3"/>
      <c r="D680" s="3"/>
      <c r="E680" s="3"/>
      <c r="F680" s="3"/>
      <c r="G680" s="3"/>
      <c r="H680" s="3"/>
      <c r="I680" s="3"/>
      <c r="J680" s="3"/>
      <c r="K680" s="3"/>
      <c r="L680" s="3"/>
      <c r="M680" s="3"/>
      <c r="N680" s="3"/>
    </row>
    <row r="681">
      <c r="B681" s="3"/>
      <c r="C681" s="3"/>
      <c r="D681" s="3"/>
      <c r="E681" s="3"/>
      <c r="F681" s="3"/>
      <c r="G681" s="3"/>
      <c r="H681" s="3"/>
      <c r="I681" s="3"/>
      <c r="J681" s="3"/>
      <c r="K681" s="3"/>
      <c r="L681" s="3"/>
      <c r="M681" s="3"/>
      <c r="N681" s="3"/>
    </row>
    <row r="682">
      <c r="B682" s="3"/>
      <c r="C682" s="3"/>
      <c r="D682" s="3"/>
      <c r="E682" s="3"/>
      <c r="F682" s="3"/>
      <c r="G682" s="3"/>
      <c r="H682" s="3"/>
      <c r="I682" s="3"/>
      <c r="J682" s="3"/>
      <c r="K682" s="3"/>
      <c r="L682" s="3"/>
      <c r="M682" s="3"/>
      <c r="N682" s="3"/>
    </row>
    <row r="683">
      <c r="B683" s="3"/>
      <c r="C683" s="3"/>
      <c r="D683" s="3"/>
      <c r="E683" s="3"/>
      <c r="F683" s="3"/>
      <c r="G683" s="3"/>
      <c r="H683" s="3"/>
      <c r="I683" s="3"/>
      <c r="J683" s="3"/>
      <c r="K683" s="3"/>
      <c r="L683" s="3"/>
      <c r="M683" s="3"/>
      <c r="N683" s="3"/>
    </row>
    <row r="684">
      <c r="B684" s="3"/>
      <c r="C684" s="3"/>
      <c r="D684" s="3"/>
      <c r="E684" s="3"/>
      <c r="F684" s="3"/>
      <c r="G684" s="3"/>
      <c r="H684" s="3"/>
      <c r="I684" s="3"/>
      <c r="J684" s="3"/>
      <c r="K684" s="3"/>
      <c r="L684" s="3"/>
      <c r="M684" s="3"/>
      <c r="N684" s="3"/>
    </row>
    <row r="685">
      <c r="B685" s="3"/>
      <c r="C685" s="3"/>
      <c r="D685" s="3"/>
      <c r="E685" s="3"/>
      <c r="F685" s="3"/>
      <c r="G685" s="3"/>
      <c r="H685" s="3"/>
      <c r="I685" s="3"/>
      <c r="J685" s="3"/>
      <c r="K685" s="3"/>
      <c r="L685" s="3"/>
      <c r="M685" s="3"/>
      <c r="N685" s="3"/>
    </row>
    <row r="686">
      <c r="B686" s="3"/>
      <c r="C686" s="3"/>
      <c r="D686" s="3"/>
      <c r="E686" s="3"/>
      <c r="F686" s="3"/>
      <c r="G686" s="3"/>
      <c r="H686" s="3"/>
      <c r="I686" s="3"/>
      <c r="J686" s="3"/>
      <c r="K686" s="3"/>
      <c r="L686" s="3"/>
      <c r="M686" s="3"/>
      <c r="N686" s="3"/>
    </row>
    <row r="687">
      <c r="B687" s="3"/>
      <c r="C687" s="3"/>
      <c r="D687" s="3"/>
      <c r="E687" s="3"/>
      <c r="F687" s="3"/>
      <c r="G687" s="3"/>
      <c r="H687" s="3"/>
      <c r="I687" s="3"/>
      <c r="J687" s="3"/>
      <c r="K687" s="3"/>
      <c r="L687" s="3"/>
      <c r="M687" s="3"/>
      <c r="N687" s="3"/>
    </row>
    <row r="688">
      <c r="B688" s="3"/>
      <c r="C688" s="3"/>
      <c r="D688" s="3"/>
      <c r="E688" s="3"/>
      <c r="F688" s="3"/>
      <c r="G688" s="3"/>
      <c r="H688" s="3"/>
      <c r="I688" s="3"/>
      <c r="J688" s="3"/>
      <c r="K688" s="3"/>
      <c r="L688" s="3"/>
      <c r="M688" s="3"/>
      <c r="N688" s="3"/>
    </row>
    <row r="689">
      <c r="B689" s="3"/>
      <c r="C689" s="3"/>
      <c r="D689" s="3"/>
      <c r="E689" s="3"/>
      <c r="F689" s="3"/>
      <c r="G689" s="3"/>
      <c r="H689" s="3"/>
      <c r="I689" s="3"/>
      <c r="J689" s="3"/>
      <c r="K689" s="3"/>
      <c r="L689" s="3"/>
      <c r="M689" s="3"/>
      <c r="N689" s="3"/>
    </row>
    <row r="690">
      <c r="B690" s="3"/>
      <c r="C690" s="3"/>
      <c r="D690" s="3"/>
      <c r="E690" s="3"/>
      <c r="F690" s="3"/>
      <c r="G690" s="3"/>
      <c r="H690" s="3"/>
      <c r="I690" s="3"/>
      <c r="J690" s="3"/>
      <c r="K690" s="3"/>
      <c r="L690" s="3"/>
      <c r="M690" s="3"/>
      <c r="N690" s="3"/>
    </row>
    <row r="691">
      <c r="B691" s="3"/>
      <c r="C691" s="3"/>
      <c r="D691" s="3"/>
      <c r="E691" s="3"/>
      <c r="F691" s="3"/>
      <c r="G691" s="3"/>
      <c r="H691" s="3"/>
      <c r="I691" s="3"/>
      <c r="J691" s="3"/>
      <c r="K691" s="3"/>
      <c r="L691" s="3"/>
      <c r="M691" s="3"/>
      <c r="N691" s="3"/>
    </row>
    <row r="692">
      <c r="B692" s="3"/>
      <c r="C692" s="3"/>
      <c r="D692" s="3"/>
      <c r="E692" s="3"/>
      <c r="F692" s="3"/>
      <c r="G692" s="3"/>
      <c r="H692" s="3"/>
      <c r="I692" s="3"/>
      <c r="J692" s="3"/>
      <c r="K692" s="3"/>
      <c r="L692" s="3"/>
      <c r="M692" s="3"/>
      <c r="N692" s="3"/>
    </row>
    <row r="693">
      <c r="B693" s="3"/>
      <c r="C693" s="3"/>
      <c r="D693" s="3"/>
      <c r="E693" s="3"/>
      <c r="F693" s="3"/>
      <c r="G693" s="3"/>
      <c r="H693" s="3"/>
      <c r="I693" s="3"/>
      <c r="J693" s="3"/>
      <c r="K693" s="3"/>
      <c r="L693" s="3"/>
      <c r="M693" s="3"/>
      <c r="N693" s="3"/>
    </row>
    <row r="694">
      <c r="B694" s="3"/>
      <c r="C694" s="3"/>
      <c r="D694" s="3"/>
      <c r="E694" s="3"/>
      <c r="F694" s="3"/>
      <c r="G694" s="3"/>
      <c r="H694" s="3"/>
      <c r="I694" s="3"/>
      <c r="J694" s="3"/>
      <c r="K694" s="3"/>
      <c r="L694" s="3"/>
      <c r="M694" s="3"/>
      <c r="N694" s="3"/>
    </row>
    <row r="695">
      <c r="B695" s="3"/>
      <c r="C695" s="3"/>
      <c r="D695" s="3"/>
      <c r="E695" s="3"/>
      <c r="F695" s="3"/>
      <c r="G695" s="3"/>
      <c r="H695" s="3"/>
      <c r="I695" s="3"/>
      <c r="J695" s="3"/>
      <c r="K695" s="3"/>
      <c r="L695" s="3"/>
      <c r="M695" s="3"/>
      <c r="N695" s="3"/>
    </row>
    <row r="696">
      <c r="B696" s="3"/>
      <c r="C696" s="3"/>
      <c r="D696" s="3"/>
      <c r="E696" s="3"/>
      <c r="F696" s="3"/>
      <c r="G696" s="3"/>
      <c r="H696" s="3"/>
      <c r="I696" s="3"/>
      <c r="J696" s="3"/>
      <c r="K696" s="3"/>
      <c r="L696" s="3"/>
      <c r="M696" s="3"/>
      <c r="N696" s="3"/>
    </row>
    <row r="697">
      <c r="B697" s="3"/>
      <c r="C697" s="3"/>
      <c r="D697" s="3"/>
      <c r="E697" s="3"/>
      <c r="F697" s="3"/>
      <c r="G697" s="3"/>
      <c r="H697" s="3"/>
      <c r="I697" s="3"/>
      <c r="J697" s="3"/>
      <c r="K697" s="3"/>
      <c r="L697" s="3"/>
      <c r="M697" s="3"/>
      <c r="N697" s="3"/>
    </row>
    <row r="698">
      <c r="B698" s="3"/>
      <c r="C698" s="3"/>
      <c r="D698" s="3"/>
      <c r="E698" s="3"/>
      <c r="F698" s="3"/>
      <c r="G698" s="3"/>
      <c r="H698" s="3"/>
      <c r="I698" s="3"/>
      <c r="J698" s="3"/>
      <c r="K698" s="3"/>
      <c r="L698" s="3"/>
      <c r="M698" s="3"/>
      <c r="N698" s="3"/>
    </row>
    <row r="699">
      <c r="B699" s="3"/>
      <c r="C699" s="3"/>
      <c r="D699" s="3"/>
      <c r="E699" s="3"/>
      <c r="F699" s="3"/>
      <c r="G699" s="3"/>
      <c r="H699" s="3"/>
      <c r="I699" s="3"/>
      <c r="J699" s="3"/>
      <c r="K699" s="3"/>
      <c r="L699" s="3"/>
      <c r="M699" s="3"/>
      <c r="N699" s="3"/>
    </row>
    <row r="700">
      <c r="B700" s="3"/>
      <c r="C700" s="3"/>
      <c r="D700" s="3"/>
      <c r="E700" s="3"/>
      <c r="F700" s="3"/>
      <c r="G700" s="3"/>
      <c r="H700" s="3"/>
      <c r="I700" s="3"/>
      <c r="J700" s="3"/>
      <c r="K700" s="3"/>
      <c r="L700" s="3"/>
      <c r="M700" s="3"/>
      <c r="N700" s="3"/>
    </row>
    <row r="701">
      <c r="B701" s="3"/>
      <c r="C701" s="3"/>
      <c r="D701" s="3"/>
      <c r="E701" s="3"/>
      <c r="F701" s="3"/>
      <c r="G701" s="3"/>
      <c r="H701" s="3"/>
      <c r="I701" s="3"/>
      <c r="J701" s="3"/>
      <c r="K701" s="3"/>
      <c r="L701" s="3"/>
      <c r="M701" s="3"/>
      <c r="N701" s="3"/>
    </row>
    <row r="702">
      <c r="B702" s="3"/>
      <c r="C702" s="3"/>
      <c r="D702" s="3"/>
      <c r="E702" s="3"/>
      <c r="F702" s="3"/>
      <c r="G702" s="3"/>
      <c r="H702" s="3"/>
      <c r="I702" s="3"/>
      <c r="J702" s="3"/>
      <c r="K702" s="3"/>
      <c r="L702" s="3"/>
      <c r="M702" s="3"/>
      <c r="N702" s="3"/>
    </row>
    <row r="703">
      <c r="B703" s="3"/>
      <c r="C703" s="3"/>
      <c r="D703" s="3"/>
      <c r="E703" s="3"/>
      <c r="F703" s="3"/>
      <c r="G703" s="3"/>
      <c r="H703" s="3"/>
      <c r="I703" s="3"/>
      <c r="J703" s="3"/>
      <c r="K703" s="3"/>
      <c r="L703" s="3"/>
      <c r="M703" s="3"/>
      <c r="N703" s="3"/>
    </row>
    <row r="704">
      <c r="B704" s="3"/>
      <c r="C704" s="3"/>
      <c r="D704" s="3"/>
      <c r="E704" s="3"/>
      <c r="F704" s="3"/>
      <c r="G704" s="3"/>
      <c r="H704" s="3"/>
      <c r="I704" s="3"/>
      <c r="J704" s="3"/>
      <c r="K704" s="3"/>
      <c r="L704" s="3"/>
      <c r="M704" s="3"/>
      <c r="N704" s="3"/>
    </row>
    <row r="705">
      <c r="B705" s="3"/>
      <c r="C705" s="3"/>
      <c r="D705" s="3"/>
      <c r="E705" s="3"/>
      <c r="F705" s="3"/>
      <c r="G705" s="3"/>
      <c r="H705" s="3"/>
      <c r="I705" s="3"/>
      <c r="J705" s="3"/>
      <c r="K705" s="3"/>
      <c r="L705" s="3"/>
      <c r="M705" s="3"/>
      <c r="N705" s="3"/>
    </row>
    <row r="706">
      <c r="B706" s="3"/>
      <c r="C706" s="3"/>
      <c r="D706" s="3"/>
      <c r="E706" s="3"/>
      <c r="F706" s="3"/>
      <c r="G706" s="3"/>
      <c r="H706" s="3"/>
      <c r="I706" s="3"/>
      <c r="J706" s="3"/>
      <c r="K706" s="3"/>
      <c r="L706" s="3"/>
      <c r="M706" s="3"/>
      <c r="N706" s="3"/>
    </row>
    <row r="707">
      <c r="B707" s="3"/>
      <c r="C707" s="3"/>
      <c r="D707" s="3"/>
      <c r="E707" s="3"/>
      <c r="F707" s="3"/>
      <c r="G707" s="3"/>
      <c r="H707" s="3"/>
      <c r="I707" s="3"/>
      <c r="J707" s="3"/>
      <c r="K707" s="3"/>
      <c r="L707" s="3"/>
      <c r="M707" s="3"/>
      <c r="N707" s="3"/>
    </row>
    <row r="708">
      <c r="B708" s="3"/>
      <c r="C708" s="3"/>
      <c r="D708" s="3"/>
      <c r="E708" s="3"/>
      <c r="F708" s="3"/>
      <c r="G708" s="3"/>
      <c r="H708" s="3"/>
      <c r="I708" s="3"/>
      <c r="J708" s="3"/>
      <c r="K708" s="3"/>
      <c r="L708" s="3"/>
      <c r="M708" s="3"/>
      <c r="N708" s="3"/>
    </row>
    <row r="709">
      <c r="B709" s="3"/>
      <c r="C709" s="3"/>
      <c r="D709" s="3"/>
      <c r="E709" s="3"/>
      <c r="F709" s="3"/>
      <c r="G709" s="3"/>
      <c r="H709" s="3"/>
      <c r="I709" s="3"/>
      <c r="J709" s="3"/>
      <c r="K709" s="3"/>
      <c r="L709" s="3"/>
      <c r="M709" s="3"/>
      <c r="N709" s="3"/>
    </row>
    <row r="710">
      <c r="B710" s="3"/>
      <c r="C710" s="3"/>
      <c r="D710" s="3"/>
      <c r="E710" s="3"/>
      <c r="F710" s="3"/>
      <c r="G710" s="3"/>
      <c r="H710" s="3"/>
      <c r="I710" s="3"/>
      <c r="J710" s="3"/>
      <c r="K710" s="3"/>
      <c r="L710" s="3"/>
      <c r="M710" s="3"/>
      <c r="N710" s="3"/>
    </row>
    <row r="711">
      <c r="B711" s="3"/>
      <c r="C711" s="3"/>
      <c r="D711" s="3"/>
      <c r="E711" s="3"/>
      <c r="F711" s="3"/>
      <c r="G711" s="3"/>
      <c r="H711" s="3"/>
      <c r="I711" s="3"/>
      <c r="J711" s="3"/>
      <c r="K711" s="3"/>
      <c r="L711" s="3"/>
      <c r="M711" s="3"/>
      <c r="N711" s="3"/>
    </row>
    <row r="712">
      <c r="B712" s="3"/>
      <c r="C712" s="3"/>
      <c r="D712" s="3"/>
      <c r="E712" s="3"/>
      <c r="F712" s="3"/>
      <c r="G712" s="3"/>
      <c r="H712" s="3"/>
      <c r="I712" s="3"/>
      <c r="J712" s="3"/>
      <c r="K712" s="3"/>
      <c r="L712" s="3"/>
      <c r="M712" s="3"/>
      <c r="N712" s="3"/>
    </row>
    <row r="713">
      <c r="B713" s="3"/>
      <c r="C713" s="3"/>
      <c r="D713" s="3"/>
      <c r="E713" s="3"/>
      <c r="F713" s="3"/>
      <c r="G713" s="3"/>
      <c r="H713" s="3"/>
      <c r="I713" s="3"/>
      <c r="J713" s="3"/>
      <c r="K713" s="3"/>
      <c r="L713" s="3"/>
      <c r="M713" s="3"/>
      <c r="N713" s="3"/>
    </row>
    <row r="714">
      <c r="B714" s="3"/>
      <c r="C714" s="3"/>
      <c r="D714" s="3"/>
      <c r="E714" s="3"/>
      <c r="F714" s="3"/>
      <c r="G714" s="3"/>
      <c r="H714" s="3"/>
      <c r="I714" s="3"/>
      <c r="J714" s="3"/>
      <c r="K714" s="3"/>
      <c r="L714" s="3"/>
      <c r="M714" s="3"/>
      <c r="N714" s="3"/>
    </row>
    <row r="715">
      <c r="B715" s="3"/>
      <c r="C715" s="3"/>
      <c r="D715" s="3"/>
      <c r="E715" s="3"/>
      <c r="F715" s="3"/>
      <c r="G715" s="3"/>
      <c r="H715" s="3"/>
      <c r="I715" s="3"/>
      <c r="J715" s="3"/>
      <c r="K715" s="3"/>
      <c r="L715" s="3"/>
      <c r="M715" s="3"/>
      <c r="N715" s="3"/>
    </row>
    <row r="716">
      <c r="B716" s="3"/>
      <c r="C716" s="3"/>
      <c r="D716" s="3"/>
      <c r="E716" s="3"/>
      <c r="F716" s="3"/>
      <c r="G716" s="3"/>
      <c r="H716" s="3"/>
      <c r="I716" s="3"/>
      <c r="J716" s="3"/>
      <c r="K716" s="3"/>
      <c r="L716" s="3"/>
      <c r="M716" s="3"/>
      <c r="N716" s="3"/>
    </row>
    <row r="717">
      <c r="B717" s="3"/>
      <c r="C717" s="3"/>
      <c r="D717" s="3"/>
      <c r="E717" s="3"/>
      <c r="F717" s="3"/>
      <c r="G717" s="3"/>
      <c r="H717" s="3"/>
      <c r="I717" s="3"/>
      <c r="J717" s="3"/>
      <c r="K717" s="3"/>
      <c r="L717" s="3"/>
      <c r="M717" s="3"/>
      <c r="N717" s="3"/>
    </row>
    <row r="718">
      <c r="B718" s="3"/>
      <c r="C718" s="3"/>
      <c r="D718" s="3"/>
      <c r="E718" s="3"/>
      <c r="F718" s="3"/>
      <c r="G718" s="3"/>
      <c r="H718" s="3"/>
      <c r="I718" s="3"/>
      <c r="J718" s="3"/>
      <c r="K718" s="3"/>
      <c r="L718" s="3"/>
      <c r="M718" s="3"/>
      <c r="N718" s="3"/>
    </row>
    <row r="719">
      <c r="B719" s="3"/>
      <c r="C719" s="3"/>
      <c r="D719" s="3"/>
      <c r="E719" s="3"/>
      <c r="F719" s="3"/>
      <c r="G719" s="3"/>
      <c r="H719" s="3"/>
      <c r="I719" s="3"/>
      <c r="J719" s="3"/>
      <c r="K719" s="3"/>
      <c r="L719" s="3"/>
      <c r="M719" s="3"/>
      <c r="N719" s="3"/>
    </row>
    <row r="720">
      <c r="B720" s="3"/>
      <c r="C720" s="3"/>
      <c r="D720" s="3"/>
      <c r="E720" s="3"/>
      <c r="F720" s="3"/>
      <c r="G720" s="3"/>
      <c r="H720" s="3"/>
      <c r="I720" s="3"/>
      <c r="J720" s="3"/>
      <c r="K720" s="3"/>
      <c r="L720" s="3"/>
      <c r="M720" s="3"/>
      <c r="N720" s="3"/>
    </row>
    <row r="721">
      <c r="B721" s="3"/>
      <c r="C721" s="3"/>
      <c r="D721" s="3"/>
      <c r="E721" s="3"/>
      <c r="F721" s="3"/>
      <c r="G721" s="3"/>
      <c r="H721" s="3"/>
      <c r="I721" s="3"/>
      <c r="J721" s="3"/>
      <c r="K721" s="3"/>
      <c r="L721" s="3"/>
      <c r="M721" s="3"/>
      <c r="N721" s="3"/>
    </row>
    <row r="722">
      <c r="B722" s="3"/>
      <c r="C722" s="3"/>
      <c r="D722" s="3"/>
      <c r="E722" s="3"/>
      <c r="F722" s="3"/>
      <c r="G722" s="3"/>
      <c r="H722" s="3"/>
      <c r="I722" s="3"/>
      <c r="J722" s="3"/>
      <c r="K722" s="3"/>
      <c r="L722" s="3"/>
      <c r="M722" s="3"/>
      <c r="N722" s="3"/>
    </row>
    <row r="723">
      <c r="B723" s="3"/>
      <c r="C723" s="3"/>
      <c r="D723" s="3"/>
      <c r="E723" s="3"/>
      <c r="F723" s="3"/>
      <c r="G723" s="3"/>
      <c r="H723" s="3"/>
      <c r="I723" s="3"/>
      <c r="J723" s="3"/>
      <c r="K723" s="3"/>
      <c r="L723" s="3"/>
      <c r="M723" s="3"/>
      <c r="N723" s="3"/>
    </row>
    <row r="724">
      <c r="B724" s="3"/>
      <c r="C724" s="3"/>
      <c r="D724" s="3"/>
      <c r="E724" s="3"/>
      <c r="F724" s="3"/>
      <c r="G724" s="3"/>
      <c r="H724" s="3"/>
      <c r="I724" s="3"/>
      <c r="J724" s="3"/>
      <c r="K724" s="3"/>
      <c r="L724" s="3"/>
      <c r="M724" s="3"/>
      <c r="N724" s="3"/>
    </row>
    <row r="725">
      <c r="B725" s="3"/>
      <c r="C725" s="3"/>
      <c r="D725" s="3"/>
      <c r="E725" s="3"/>
      <c r="F725" s="3"/>
      <c r="G725" s="3"/>
      <c r="H725" s="3"/>
      <c r="I725" s="3"/>
      <c r="J725" s="3"/>
      <c r="K725" s="3"/>
      <c r="L725" s="3"/>
      <c r="M725" s="3"/>
      <c r="N725" s="3"/>
    </row>
    <row r="726">
      <c r="B726" s="3"/>
      <c r="C726" s="3"/>
      <c r="D726" s="3"/>
      <c r="E726" s="3"/>
      <c r="F726" s="3"/>
      <c r="G726" s="3"/>
      <c r="H726" s="3"/>
      <c r="I726" s="3"/>
      <c r="J726" s="3"/>
      <c r="K726" s="3"/>
      <c r="L726" s="3"/>
      <c r="M726" s="3"/>
      <c r="N726" s="3"/>
    </row>
    <row r="727">
      <c r="B727" s="3"/>
      <c r="C727" s="3"/>
      <c r="D727" s="3"/>
      <c r="E727" s="3"/>
      <c r="F727" s="3"/>
      <c r="G727" s="3"/>
      <c r="H727" s="3"/>
      <c r="I727" s="3"/>
      <c r="J727" s="3"/>
      <c r="K727" s="3"/>
      <c r="L727" s="3"/>
      <c r="M727" s="3"/>
      <c r="N727" s="3"/>
    </row>
    <row r="728">
      <c r="B728" s="3"/>
      <c r="C728" s="3"/>
      <c r="D728" s="3"/>
      <c r="E728" s="3"/>
      <c r="F728" s="3"/>
      <c r="G728" s="3"/>
      <c r="H728" s="3"/>
      <c r="I728" s="3"/>
      <c r="J728" s="3"/>
      <c r="K728" s="3"/>
      <c r="L728" s="3"/>
      <c r="M728" s="3"/>
      <c r="N728" s="3"/>
    </row>
    <row r="729">
      <c r="B729" s="3"/>
      <c r="C729" s="3"/>
      <c r="D729" s="3"/>
      <c r="E729" s="3"/>
      <c r="F729" s="3"/>
      <c r="G729" s="3"/>
      <c r="H729" s="3"/>
      <c r="I729" s="3"/>
      <c r="J729" s="3"/>
      <c r="K729" s="3"/>
      <c r="L729" s="3"/>
      <c r="M729" s="3"/>
      <c r="N729" s="3"/>
    </row>
    <row r="730">
      <c r="B730" s="3"/>
      <c r="C730" s="3"/>
      <c r="D730" s="3"/>
      <c r="E730" s="3"/>
      <c r="F730" s="3"/>
      <c r="G730" s="3"/>
      <c r="H730" s="3"/>
      <c r="I730" s="3"/>
      <c r="J730" s="3"/>
      <c r="K730" s="3"/>
      <c r="L730" s="3"/>
      <c r="M730" s="3"/>
      <c r="N730" s="3"/>
    </row>
    <row r="731">
      <c r="B731" s="3"/>
      <c r="C731" s="3"/>
      <c r="D731" s="3"/>
      <c r="E731" s="3"/>
      <c r="F731" s="3"/>
      <c r="G731" s="3"/>
      <c r="H731" s="3"/>
      <c r="I731" s="3"/>
      <c r="J731" s="3"/>
      <c r="K731" s="3"/>
      <c r="L731" s="3"/>
      <c r="M731" s="3"/>
      <c r="N731" s="3"/>
    </row>
    <row r="732">
      <c r="B732" s="3"/>
      <c r="C732" s="3"/>
      <c r="D732" s="3"/>
      <c r="E732" s="3"/>
      <c r="F732" s="3"/>
      <c r="G732" s="3"/>
      <c r="H732" s="3"/>
      <c r="I732" s="3"/>
      <c r="J732" s="3"/>
      <c r="K732" s="3"/>
      <c r="L732" s="3"/>
      <c r="M732" s="3"/>
      <c r="N732" s="3"/>
    </row>
    <row r="733">
      <c r="B733" s="3"/>
      <c r="C733" s="3"/>
      <c r="D733" s="3"/>
      <c r="E733" s="3"/>
      <c r="F733" s="3"/>
      <c r="G733" s="3"/>
      <c r="H733" s="3"/>
      <c r="I733" s="3"/>
      <c r="J733" s="3"/>
      <c r="K733" s="3"/>
      <c r="L733" s="3"/>
      <c r="M733" s="3"/>
      <c r="N733" s="3"/>
    </row>
    <row r="734">
      <c r="B734" s="3"/>
      <c r="C734" s="3"/>
      <c r="D734" s="3"/>
      <c r="E734" s="3"/>
      <c r="F734" s="3"/>
      <c r="G734" s="3"/>
      <c r="H734" s="3"/>
      <c r="I734" s="3"/>
      <c r="J734" s="3"/>
      <c r="K734" s="3"/>
      <c r="L734" s="3"/>
      <c r="M734" s="3"/>
      <c r="N734" s="3"/>
    </row>
    <row r="735">
      <c r="B735" s="3"/>
      <c r="C735" s="3"/>
      <c r="D735" s="3"/>
      <c r="E735" s="3"/>
      <c r="F735" s="3"/>
      <c r="G735" s="3"/>
      <c r="H735" s="3"/>
      <c r="I735" s="3"/>
      <c r="J735" s="3"/>
      <c r="K735" s="3"/>
      <c r="L735" s="3"/>
      <c r="M735" s="3"/>
      <c r="N735" s="3"/>
    </row>
    <row r="736">
      <c r="B736" s="3"/>
      <c r="C736" s="3"/>
      <c r="D736" s="3"/>
      <c r="E736" s="3"/>
      <c r="F736" s="3"/>
      <c r="G736" s="3"/>
      <c r="H736" s="3"/>
      <c r="I736" s="3"/>
      <c r="J736" s="3"/>
      <c r="K736" s="3"/>
      <c r="L736" s="3"/>
      <c r="M736" s="3"/>
      <c r="N736" s="3"/>
    </row>
    <row r="737">
      <c r="B737" s="3"/>
      <c r="C737" s="3"/>
      <c r="D737" s="3"/>
      <c r="E737" s="3"/>
      <c r="F737" s="3"/>
      <c r="G737" s="3"/>
      <c r="H737" s="3"/>
      <c r="I737" s="3"/>
      <c r="J737" s="3"/>
      <c r="K737" s="3"/>
      <c r="L737" s="3"/>
      <c r="M737" s="3"/>
      <c r="N737" s="3"/>
    </row>
    <row r="738">
      <c r="B738" s="3"/>
      <c r="C738" s="3"/>
      <c r="D738" s="3"/>
      <c r="E738" s="3"/>
      <c r="F738" s="3"/>
      <c r="G738" s="3"/>
      <c r="H738" s="3"/>
      <c r="I738" s="3"/>
      <c r="J738" s="3"/>
      <c r="K738" s="3"/>
      <c r="L738" s="3"/>
      <c r="M738" s="3"/>
      <c r="N738" s="3"/>
    </row>
    <row r="739">
      <c r="B739" s="3"/>
      <c r="C739" s="3"/>
      <c r="D739" s="3"/>
      <c r="E739" s="3"/>
      <c r="F739" s="3"/>
      <c r="G739" s="3"/>
      <c r="H739" s="3"/>
      <c r="I739" s="3"/>
      <c r="J739" s="3"/>
      <c r="K739" s="3"/>
      <c r="L739" s="3"/>
      <c r="M739" s="3"/>
      <c r="N739" s="3"/>
    </row>
    <row r="740">
      <c r="B740" s="3"/>
      <c r="C740" s="3"/>
      <c r="D740" s="3"/>
      <c r="E740" s="3"/>
      <c r="F740" s="3"/>
      <c r="G740" s="3"/>
      <c r="H740" s="3"/>
      <c r="I740" s="3"/>
      <c r="J740" s="3"/>
      <c r="K740" s="3"/>
      <c r="L740" s="3"/>
      <c r="M740" s="3"/>
      <c r="N740" s="3"/>
    </row>
    <row r="741">
      <c r="B741" s="3"/>
      <c r="C741" s="3"/>
      <c r="D741" s="3"/>
      <c r="E741" s="3"/>
      <c r="F741" s="3"/>
      <c r="G741" s="3"/>
      <c r="H741" s="3"/>
      <c r="I741" s="3"/>
      <c r="J741" s="3"/>
      <c r="K741" s="3"/>
      <c r="L741" s="3"/>
      <c r="M741" s="3"/>
      <c r="N741" s="3"/>
    </row>
    <row r="742">
      <c r="B742" s="3"/>
      <c r="C742" s="3"/>
      <c r="D742" s="3"/>
      <c r="E742" s="3"/>
      <c r="F742" s="3"/>
      <c r="G742" s="3"/>
      <c r="H742" s="3"/>
      <c r="I742" s="3"/>
      <c r="J742" s="3"/>
      <c r="K742" s="3"/>
      <c r="L742" s="3"/>
      <c r="M742" s="3"/>
      <c r="N742" s="3"/>
    </row>
    <row r="743">
      <c r="B743" s="3"/>
      <c r="C743" s="3"/>
      <c r="D743" s="3"/>
      <c r="E743" s="3"/>
      <c r="F743" s="3"/>
      <c r="G743" s="3"/>
      <c r="H743" s="3"/>
      <c r="I743" s="3"/>
      <c r="J743" s="3"/>
      <c r="K743" s="3"/>
      <c r="L743" s="3"/>
      <c r="M743" s="3"/>
      <c r="N743" s="3"/>
    </row>
    <row r="744">
      <c r="B744" s="3"/>
      <c r="C744" s="3"/>
      <c r="D744" s="3"/>
      <c r="E744" s="3"/>
      <c r="F744" s="3"/>
      <c r="G744" s="3"/>
      <c r="H744" s="3"/>
      <c r="I744" s="3"/>
      <c r="J744" s="3"/>
      <c r="K744" s="3"/>
      <c r="L744" s="3"/>
      <c r="M744" s="3"/>
      <c r="N744" s="3"/>
    </row>
    <row r="745">
      <c r="B745" s="3"/>
      <c r="C745" s="3"/>
      <c r="D745" s="3"/>
      <c r="E745" s="3"/>
      <c r="F745" s="3"/>
      <c r="G745" s="3"/>
      <c r="H745" s="3"/>
      <c r="I745" s="3"/>
      <c r="J745" s="3"/>
      <c r="K745" s="3"/>
      <c r="L745" s="3"/>
      <c r="M745" s="3"/>
      <c r="N745" s="3"/>
    </row>
    <row r="746">
      <c r="B746" s="3"/>
      <c r="C746" s="3"/>
      <c r="D746" s="3"/>
      <c r="E746" s="3"/>
      <c r="F746" s="3"/>
      <c r="G746" s="3"/>
      <c r="H746" s="3"/>
      <c r="I746" s="3"/>
      <c r="J746" s="3"/>
      <c r="K746" s="3"/>
      <c r="L746" s="3"/>
      <c r="M746" s="3"/>
      <c r="N746" s="3"/>
    </row>
    <row r="747">
      <c r="B747" s="3"/>
      <c r="C747" s="3"/>
      <c r="D747" s="3"/>
      <c r="E747" s="3"/>
      <c r="F747" s="3"/>
      <c r="G747" s="3"/>
      <c r="H747" s="3"/>
      <c r="I747" s="3"/>
      <c r="J747" s="3"/>
      <c r="K747" s="3"/>
      <c r="L747" s="3"/>
      <c r="M747" s="3"/>
      <c r="N747" s="3"/>
    </row>
    <row r="748">
      <c r="B748" s="3"/>
      <c r="C748" s="3"/>
      <c r="D748" s="3"/>
      <c r="E748" s="3"/>
      <c r="F748" s="3"/>
      <c r="G748" s="3"/>
      <c r="H748" s="3"/>
      <c r="I748" s="3"/>
      <c r="J748" s="3"/>
      <c r="K748" s="3"/>
      <c r="L748" s="3"/>
      <c r="M748" s="3"/>
      <c r="N748" s="3"/>
    </row>
    <row r="749">
      <c r="B749" s="3"/>
      <c r="C749" s="3"/>
      <c r="D749" s="3"/>
      <c r="E749" s="3"/>
      <c r="F749" s="3"/>
      <c r="G749" s="3"/>
      <c r="H749" s="3"/>
      <c r="I749" s="3"/>
      <c r="J749" s="3"/>
      <c r="K749" s="3"/>
      <c r="L749" s="3"/>
      <c r="M749" s="3"/>
      <c r="N749" s="3"/>
    </row>
    <row r="750">
      <c r="B750" s="3"/>
      <c r="C750" s="3"/>
      <c r="D750" s="3"/>
      <c r="E750" s="3"/>
      <c r="F750" s="3"/>
      <c r="G750" s="3"/>
      <c r="H750" s="3"/>
      <c r="I750" s="3"/>
      <c r="J750" s="3"/>
      <c r="K750" s="3"/>
      <c r="L750" s="3"/>
      <c r="M750" s="3"/>
      <c r="N750" s="3"/>
    </row>
    <row r="751">
      <c r="B751" s="3"/>
      <c r="C751" s="3"/>
      <c r="D751" s="3"/>
      <c r="E751" s="3"/>
      <c r="F751" s="3"/>
      <c r="G751" s="3"/>
      <c r="H751" s="3"/>
      <c r="I751" s="3"/>
      <c r="J751" s="3"/>
      <c r="K751" s="3"/>
      <c r="L751" s="3"/>
      <c r="M751" s="3"/>
      <c r="N751" s="3"/>
    </row>
    <row r="752">
      <c r="B752" s="3"/>
      <c r="C752" s="3"/>
      <c r="D752" s="3"/>
      <c r="E752" s="3"/>
      <c r="F752" s="3"/>
      <c r="G752" s="3"/>
      <c r="H752" s="3"/>
      <c r="I752" s="3"/>
      <c r="J752" s="3"/>
      <c r="K752" s="3"/>
      <c r="L752" s="3"/>
      <c r="M752" s="3"/>
      <c r="N752" s="3"/>
    </row>
    <row r="753">
      <c r="B753" s="3"/>
      <c r="C753" s="3"/>
      <c r="D753" s="3"/>
      <c r="E753" s="3"/>
      <c r="F753" s="3"/>
      <c r="G753" s="3"/>
      <c r="H753" s="3"/>
      <c r="I753" s="3"/>
      <c r="J753" s="3"/>
      <c r="K753" s="3"/>
      <c r="L753" s="3"/>
      <c r="M753" s="3"/>
      <c r="N753" s="3"/>
    </row>
    <row r="754">
      <c r="B754" s="3"/>
      <c r="C754" s="3"/>
      <c r="D754" s="3"/>
      <c r="E754" s="3"/>
      <c r="F754" s="3"/>
      <c r="G754" s="3"/>
      <c r="H754" s="3"/>
      <c r="I754" s="3"/>
      <c r="J754" s="3"/>
      <c r="K754" s="3"/>
      <c r="L754" s="3"/>
      <c r="M754" s="3"/>
      <c r="N754" s="3"/>
    </row>
    <row r="755">
      <c r="B755" s="3"/>
      <c r="C755" s="3"/>
      <c r="D755" s="3"/>
      <c r="E755" s="3"/>
      <c r="F755" s="3"/>
      <c r="G755" s="3"/>
      <c r="H755" s="3"/>
      <c r="I755" s="3"/>
      <c r="J755" s="3"/>
      <c r="K755" s="3"/>
      <c r="L755" s="3"/>
      <c r="M755" s="3"/>
      <c r="N755" s="3"/>
    </row>
    <row r="756">
      <c r="B756" s="3"/>
      <c r="C756" s="3"/>
      <c r="D756" s="3"/>
      <c r="E756" s="3"/>
      <c r="F756" s="3"/>
      <c r="G756" s="3"/>
      <c r="H756" s="3"/>
      <c r="I756" s="3"/>
      <c r="J756" s="3"/>
      <c r="K756" s="3"/>
      <c r="L756" s="3"/>
      <c r="M756" s="3"/>
      <c r="N756" s="3"/>
    </row>
    <row r="757">
      <c r="B757" s="3"/>
      <c r="C757" s="3"/>
      <c r="D757" s="3"/>
      <c r="E757" s="3"/>
      <c r="F757" s="3"/>
      <c r="G757" s="3"/>
      <c r="H757" s="3"/>
      <c r="I757" s="3"/>
      <c r="J757" s="3"/>
      <c r="K757" s="3"/>
      <c r="L757" s="3"/>
      <c r="M757" s="3"/>
      <c r="N757" s="3"/>
    </row>
    <row r="758">
      <c r="B758" s="3"/>
      <c r="C758" s="3"/>
      <c r="D758" s="3"/>
      <c r="E758" s="3"/>
      <c r="F758" s="3"/>
      <c r="G758" s="3"/>
      <c r="H758" s="3"/>
      <c r="I758" s="3"/>
      <c r="J758" s="3"/>
      <c r="K758" s="3"/>
      <c r="L758" s="3"/>
      <c r="M758" s="3"/>
      <c r="N758" s="3"/>
    </row>
    <row r="759">
      <c r="B759" s="3"/>
      <c r="C759" s="3"/>
      <c r="D759" s="3"/>
      <c r="E759" s="3"/>
      <c r="F759" s="3"/>
      <c r="G759" s="3"/>
      <c r="H759" s="3"/>
      <c r="I759" s="3"/>
      <c r="J759" s="3"/>
      <c r="K759" s="3"/>
      <c r="L759" s="3"/>
      <c r="M759" s="3"/>
      <c r="N759" s="3"/>
    </row>
    <row r="760">
      <c r="B760" s="3"/>
      <c r="C760" s="3"/>
      <c r="D760" s="3"/>
      <c r="E760" s="3"/>
      <c r="F760" s="3"/>
      <c r="G760" s="3"/>
      <c r="H760" s="3"/>
      <c r="I760" s="3"/>
      <c r="J760" s="3"/>
      <c r="K760" s="3"/>
      <c r="L760" s="3"/>
      <c r="M760" s="3"/>
      <c r="N760" s="3"/>
    </row>
    <row r="761">
      <c r="B761" s="3"/>
      <c r="C761" s="3"/>
      <c r="D761" s="3"/>
      <c r="E761" s="3"/>
      <c r="F761" s="3"/>
      <c r="G761" s="3"/>
      <c r="H761" s="3"/>
      <c r="I761" s="3"/>
      <c r="J761" s="3"/>
      <c r="K761" s="3"/>
      <c r="L761" s="3"/>
      <c r="M761" s="3"/>
      <c r="N761" s="3"/>
    </row>
    <row r="762">
      <c r="B762" s="3"/>
      <c r="C762" s="3"/>
      <c r="D762" s="3"/>
      <c r="E762" s="3"/>
      <c r="F762" s="3"/>
      <c r="G762" s="3"/>
      <c r="H762" s="3"/>
      <c r="I762" s="3"/>
      <c r="J762" s="3"/>
      <c r="K762" s="3"/>
      <c r="L762" s="3"/>
      <c r="M762" s="3"/>
      <c r="N762" s="3"/>
    </row>
    <row r="763">
      <c r="B763" s="3"/>
      <c r="C763" s="3"/>
      <c r="D763" s="3"/>
      <c r="E763" s="3"/>
      <c r="F763" s="3"/>
      <c r="G763" s="3"/>
      <c r="H763" s="3"/>
      <c r="I763" s="3"/>
      <c r="J763" s="3"/>
      <c r="K763" s="3"/>
      <c r="L763" s="3"/>
      <c r="M763" s="3"/>
      <c r="N763" s="3"/>
    </row>
    <row r="764">
      <c r="B764" s="3"/>
      <c r="C764" s="3"/>
      <c r="D764" s="3"/>
      <c r="E764" s="3"/>
      <c r="F764" s="3"/>
      <c r="G764" s="3"/>
      <c r="H764" s="3"/>
      <c r="I764" s="3"/>
      <c r="J764" s="3"/>
      <c r="K764" s="3"/>
      <c r="L764" s="3"/>
      <c r="M764" s="3"/>
      <c r="N764" s="3"/>
    </row>
    <row r="765">
      <c r="B765" s="3"/>
      <c r="C765" s="3"/>
      <c r="D765" s="3"/>
      <c r="E765" s="3"/>
      <c r="F765" s="3"/>
      <c r="G765" s="3"/>
      <c r="H765" s="3"/>
      <c r="I765" s="3"/>
      <c r="J765" s="3"/>
      <c r="K765" s="3"/>
      <c r="L765" s="3"/>
      <c r="M765" s="3"/>
      <c r="N765" s="3"/>
    </row>
    <row r="766">
      <c r="B766" s="3"/>
      <c r="C766" s="3"/>
      <c r="D766" s="3"/>
      <c r="E766" s="3"/>
      <c r="F766" s="3"/>
      <c r="G766" s="3"/>
      <c r="H766" s="3"/>
      <c r="I766" s="3"/>
      <c r="J766" s="3"/>
      <c r="K766" s="3"/>
      <c r="L766" s="3"/>
      <c r="M766" s="3"/>
      <c r="N766" s="3"/>
    </row>
    <row r="767">
      <c r="B767" s="3"/>
      <c r="C767" s="3"/>
      <c r="D767" s="3"/>
      <c r="E767" s="3"/>
      <c r="F767" s="3"/>
      <c r="G767" s="3"/>
      <c r="H767" s="3"/>
      <c r="I767" s="3"/>
      <c r="J767" s="3"/>
      <c r="K767" s="3"/>
      <c r="L767" s="3"/>
      <c r="M767" s="3"/>
      <c r="N767" s="3"/>
    </row>
    <row r="768">
      <c r="B768" s="3"/>
      <c r="C768" s="3"/>
      <c r="D768" s="3"/>
      <c r="E768" s="3"/>
      <c r="F768" s="3"/>
      <c r="G768" s="3"/>
      <c r="H768" s="3"/>
      <c r="I768" s="3"/>
      <c r="J768" s="3"/>
      <c r="K768" s="3"/>
      <c r="L768" s="3"/>
      <c r="M768" s="3"/>
      <c r="N768" s="3"/>
    </row>
    <row r="769">
      <c r="B769" s="3"/>
      <c r="C769" s="3"/>
      <c r="D769" s="3"/>
      <c r="E769" s="3"/>
      <c r="F769" s="3"/>
      <c r="G769" s="3"/>
      <c r="H769" s="3"/>
      <c r="I769" s="3"/>
      <c r="J769" s="3"/>
      <c r="K769" s="3"/>
      <c r="L769" s="3"/>
      <c r="M769" s="3"/>
      <c r="N769" s="3"/>
    </row>
    <row r="770">
      <c r="B770" s="3"/>
      <c r="C770" s="3"/>
      <c r="D770" s="3"/>
      <c r="E770" s="3"/>
      <c r="F770" s="3"/>
      <c r="G770" s="3"/>
      <c r="H770" s="3"/>
      <c r="I770" s="3"/>
      <c r="J770" s="3"/>
      <c r="K770" s="3"/>
      <c r="L770" s="3"/>
      <c r="M770" s="3"/>
      <c r="N770" s="3"/>
    </row>
    <row r="771">
      <c r="B771" s="3"/>
      <c r="C771" s="3"/>
      <c r="D771" s="3"/>
      <c r="E771" s="3"/>
      <c r="F771" s="3"/>
      <c r="G771" s="3"/>
      <c r="H771" s="3"/>
      <c r="I771" s="3"/>
      <c r="J771" s="3"/>
      <c r="K771" s="3"/>
      <c r="L771" s="3"/>
      <c r="M771" s="3"/>
      <c r="N771" s="3"/>
    </row>
    <row r="772">
      <c r="B772" s="3"/>
      <c r="C772" s="3"/>
      <c r="D772" s="3"/>
      <c r="E772" s="3"/>
      <c r="F772" s="3"/>
      <c r="G772" s="3"/>
      <c r="H772" s="3"/>
      <c r="I772" s="3"/>
      <c r="J772" s="3"/>
      <c r="K772" s="3"/>
      <c r="L772" s="3"/>
      <c r="M772" s="3"/>
      <c r="N772" s="3"/>
    </row>
    <row r="773">
      <c r="B773" s="3"/>
      <c r="C773" s="3"/>
      <c r="D773" s="3"/>
      <c r="E773" s="3"/>
      <c r="F773" s="3"/>
      <c r="G773" s="3"/>
      <c r="H773" s="3"/>
      <c r="I773" s="3"/>
      <c r="J773" s="3"/>
      <c r="K773" s="3"/>
      <c r="L773" s="3"/>
      <c r="M773" s="3"/>
      <c r="N773" s="3"/>
    </row>
    <row r="774">
      <c r="B774" s="3"/>
      <c r="C774" s="3"/>
      <c r="D774" s="3"/>
      <c r="E774" s="3"/>
      <c r="F774" s="3"/>
      <c r="G774" s="3"/>
      <c r="H774" s="3"/>
      <c r="I774" s="3"/>
      <c r="J774" s="3"/>
      <c r="K774" s="3"/>
      <c r="L774" s="3"/>
      <c r="M774" s="3"/>
      <c r="N774" s="3"/>
    </row>
    <row r="775">
      <c r="B775" s="3"/>
      <c r="C775" s="3"/>
      <c r="D775" s="3"/>
      <c r="E775" s="3"/>
      <c r="F775" s="3"/>
      <c r="G775" s="3"/>
      <c r="H775" s="3"/>
      <c r="I775" s="3"/>
      <c r="J775" s="3"/>
      <c r="K775" s="3"/>
      <c r="L775" s="3"/>
      <c r="M775" s="3"/>
      <c r="N775" s="3"/>
    </row>
    <row r="776">
      <c r="B776" s="3"/>
      <c r="C776" s="3"/>
      <c r="D776" s="3"/>
      <c r="E776" s="3"/>
      <c r="F776" s="3"/>
      <c r="G776" s="3"/>
      <c r="H776" s="3"/>
      <c r="I776" s="3"/>
      <c r="J776" s="3"/>
      <c r="K776" s="3"/>
      <c r="L776" s="3"/>
      <c r="M776" s="3"/>
      <c r="N776" s="3"/>
    </row>
    <row r="777">
      <c r="B777" s="3"/>
      <c r="C777" s="3"/>
      <c r="D777" s="3"/>
      <c r="E777" s="3"/>
      <c r="F777" s="3"/>
      <c r="G777" s="3"/>
      <c r="H777" s="3"/>
      <c r="I777" s="3"/>
      <c r="J777" s="3"/>
      <c r="K777" s="3"/>
      <c r="L777" s="3"/>
      <c r="M777" s="3"/>
      <c r="N777" s="3"/>
    </row>
    <row r="778">
      <c r="B778" s="3"/>
      <c r="C778" s="3"/>
      <c r="D778" s="3"/>
      <c r="E778" s="3"/>
      <c r="F778" s="3"/>
      <c r="G778" s="3"/>
      <c r="H778" s="3"/>
      <c r="I778" s="3"/>
      <c r="J778" s="3"/>
      <c r="K778" s="3"/>
      <c r="L778" s="3"/>
      <c r="M778" s="3"/>
      <c r="N778" s="3"/>
    </row>
    <row r="779">
      <c r="B779" s="3"/>
      <c r="C779" s="3"/>
      <c r="D779" s="3"/>
      <c r="E779" s="3"/>
      <c r="F779" s="3"/>
      <c r="G779" s="3"/>
      <c r="H779" s="3"/>
      <c r="I779" s="3"/>
      <c r="J779" s="3"/>
      <c r="K779" s="3"/>
      <c r="L779" s="3"/>
      <c r="M779" s="3"/>
      <c r="N779" s="3"/>
    </row>
    <row r="780">
      <c r="B780" s="3"/>
      <c r="C780" s="3"/>
      <c r="D780" s="3"/>
      <c r="E780" s="3"/>
      <c r="F780" s="3"/>
      <c r="G780" s="3"/>
      <c r="H780" s="3"/>
      <c r="I780" s="3"/>
      <c r="J780" s="3"/>
      <c r="K780" s="3"/>
      <c r="L780" s="3"/>
      <c r="M780" s="3"/>
      <c r="N780" s="3"/>
    </row>
    <row r="781">
      <c r="B781" s="3"/>
      <c r="C781" s="3"/>
      <c r="D781" s="3"/>
      <c r="E781" s="3"/>
      <c r="F781" s="3"/>
      <c r="G781" s="3"/>
      <c r="H781" s="3"/>
      <c r="I781" s="3"/>
      <c r="J781" s="3"/>
      <c r="K781" s="3"/>
      <c r="L781" s="3"/>
      <c r="M781" s="3"/>
      <c r="N781" s="3"/>
    </row>
    <row r="782">
      <c r="B782" s="3"/>
      <c r="C782" s="3"/>
      <c r="D782" s="3"/>
      <c r="E782" s="3"/>
      <c r="F782" s="3"/>
      <c r="G782" s="3"/>
      <c r="H782" s="3"/>
      <c r="I782" s="3"/>
      <c r="J782" s="3"/>
      <c r="K782" s="3"/>
      <c r="L782" s="3"/>
      <c r="M782" s="3"/>
      <c r="N782" s="3"/>
    </row>
    <row r="783">
      <c r="B783" s="3"/>
      <c r="C783" s="3"/>
      <c r="D783" s="3"/>
      <c r="E783" s="3"/>
      <c r="F783" s="3"/>
      <c r="G783" s="3"/>
      <c r="H783" s="3"/>
      <c r="I783" s="3"/>
      <c r="J783" s="3"/>
      <c r="K783" s="3"/>
      <c r="L783" s="3"/>
      <c r="M783" s="3"/>
      <c r="N783" s="3"/>
    </row>
    <row r="784">
      <c r="B784" s="3"/>
      <c r="C784" s="3"/>
      <c r="D784" s="3"/>
      <c r="E784" s="3"/>
      <c r="F784" s="3"/>
      <c r="G784" s="3"/>
      <c r="H784" s="3"/>
      <c r="I784" s="3"/>
      <c r="J784" s="3"/>
      <c r="K784" s="3"/>
      <c r="L784" s="3"/>
      <c r="M784" s="3"/>
      <c r="N784" s="3"/>
    </row>
    <row r="785">
      <c r="B785" s="3"/>
      <c r="C785" s="3"/>
      <c r="D785" s="3"/>
      <c r="E785" s="3"/>
      <c r="F785" s="3"/>
      <c r="G785" s="3"/>
      <c r="H785" s="3"/>
      <c r="I785" s="3"/>
      <c r="J785" s="3"/>
      <c r="K785" s="3"/>
      <c r="L785" s="3"/>
      <c r="M785" s="3"/>
      <c r="N785" s="3"/>
    </row>
    <row r="786">
      <c r="B786" s="3"/>
      <c r="C786" s="3"/>
      <c r="D786" s="3"/>
      <c r="E786" s="3"/>
      <c r="F786" s="3"/>
      <c r="G786" s="3"/>
      <c r="H786" s="3"/>
      <c r="I786" s="3"/>
      <c r="J786" s="3"/>
      <c r="K786" s="3"/>
      <c r="L786" s="3"/>
      <c r="M786" s="3"/>
      <c r="N786" s="3"/>
    </row>
    <row r="787">
      <c r="B787" s="3"/>
      <c r="C787" s="3"/>
      <c r="D787" s="3"/>
      <c r="E787" s="3"/>
      <c r="F787" s="3"/>
      <c r="G787" s="3"/>
      <c r="H787" s="3"/>
      <c r="I787" s="3"/>
      <c r="J787" s="3"/>
      <c r="K787" s="3"/>
      <c r="L787" s="3"/>
      <c r="M787" s="3"/>
      <c r="N787" s="3"/>
    </row>
    <row r="788">
      <c r="B788" s="3"/>
      <c r="C788" s="3"/>
      <c r="D788" s="3"/>
      <c r="E788" s="3"/>
      <c r="F788" s="3"/>
      <c r="G788" s="3"/>
      <c r="H788" s="3"/>
      <c r="I788" s="3"/>
      <c r="J788" s="3"/>
      <c r="K788" s="3"/>
      <c r="L788" s="3"/>
      <c r="M788" s="3"/>
      <c r="N788" s="3"/>
    </row>
    <row r="789">
      <c r="B789" s="3"/>
      <c r="C789" s="3"/>
      <c r="D789" s="3"/>
      <c r="E789" s="3"/>
      <c r="F789" s="3"/>
      <c r="G789" s="3"/>
      <c r="H789" s="3"/>
      <c r="I789" s="3"/>
      <c r="J789" s="3"/>
      <c r="K789" s="3"/>
      <c r="L789" s="3"/>
      <c r="M789" s="3"/>
      <c r="N789" s="3"/>
    </row>
    <row r="790">
      <c r="B790" s="3"/>
      <c r="C790" s="3"/>
      <c r="D790" s="3"/>
      <c r="E790" s="3"/>
      <c r="F790" s="3"/>
      <c r="G790" s="3"/>
      <c r="H790" s="3"/>
      <c r="I790" s="3"/>
      <c r="J790" s="3"/>
      <c r="K790" s="3"/>
      <c r="L790" s="3"/>
      <c r="M790" s="3"/>
      <c r="N790" s="3"/>
    </row>
    <row r="791">
      <c r="B791" s="3"/>
      <c r="C791" s="3"/>
      <c r="D791" s="3"/>
      <c r="E791" s="3"/>
      <c r="F791" s="3"/>
      <c r="G791" s="3"/>
      <c r="H791" s="3"/>
      <c r="I791" s="3"/>
      <c r="J791" s="3"/>
      <c r="K791" s="3"/>
      <c r="L791" s="3"/>
      <c r="M791" s="3"/>
      <c r="N791" s="3"/>
    </row>
    <row r="792">
      <c r="B792" s="3"/>
      <c r="C792" s="3"/>
      <c r="D792" s="3"/>
      <c r="E792" s="3"/>
      <c r="F792" s="3"/>
      <c r="G792" s="3"/>
      <c r="H792" s="3"/>
      <c r="I792" s="3"/>
      <c r="J792" s="3"/>
      <c r="K792" s="3"/>
      <c r="L792" s="3"/>
      <c r="M792" s="3"/>
      <c r="N792" s="3"/>
    </row>
    <row r="793">
      <c r="B793" s="3"/>
      <c r="C793" s="3"/>
      <c r="D793" s="3"/>
      <c r="E793" s="3"/>
      <c r="F793" s="3"/>
      <c r="G793" s="3"/>
      <c r="H793" s="3"/>
      <c r="I793" s="3"/>
      <c r="J793" s="3"/>
      <c r="K793" s="3"/>
      <c r="L793" s="3"/>
      <c r="M793" s="3"/>
      <c r="N793" s="3"/>
    </row>
    <row r="794">
      <c r="B794" s="3"/>
      <c r="C794" s="3"/>
      <c r="D794" s="3"/>
      <c r="E794" s="3"/>
      <c r="F794" s="3"/>
      <c r="G794" s="3"/>
      <c r="H794" s="3"/>
      <c r="I794" s="3"/>
      <c r="J794" s="3"/>
      <c r="K794" s="3"/>
      <c r="L794" s="3"/>
      <c r="M794" s="3"/>
      <c r="N794" s="3"/>
    </row>
    <row r="795">
      <c r="B795" s="3"/>
      <c r="C795" s="3"/>
      <c r="D795" s="3"/>
      <c r="E795" s="3"/>
      <c r="F795" s="3"/>
      <c r="G795" s="3"/>
      <c r="H795" s="3"/>
      <c r="I795" s="3"/>
      <c r="J795" s="3"/>
      <c r="K795" s="3"/>
      <c r="L795" s="3"/>
      <c r="M795" s="3"/>
      <c r="N795" s="3"/>
    </row>
    <row r="796">
      <c r="B796" s="3"/>
      <c r="C796" s="3"/>
      <c r="D796" s="3"/>
      <c r="E796" s="3"/>
      <c r="F796" s="3"/>
      <c r="G796" s="3"/>
      <c r="H796" s="3"/>
      <c r="I796" s="3"/>
      <c r="J796" s="3"/>
      <c r="K796" s="3"/>
      <c r="L796" s="3"/>
      <c r="M796" s="3"/>
      <c r="N796" s="3"/>
    </row>
    <row r="797">
      <c r="B797" s="3"/>
      <c r="C797" s="3"/>
      <c r="D797" s="3"/>
      <c r="E797" s="3"/>
      <c r="F797" s="3"/>
      <c r="G797" s="3"/>
      <c r="H797" s="3"/>
      <c r="I797" s="3"/>
      <c r="J797" s="3"/>
      <c r="K797" s="3"/>
      <c r="L797" s="3"/>
      <c r="M797" s="3"/>
      <c r="N797" s="3"/>
    </row>
    <row r="798">
      <c r="B798" s="3"/>
      <c r="C798" s="3"/>
      <c r="D798" s="3"/>
      <c r="E798" s="3"/>
      <c r="F798" s="3"/>
      <c r="G798" s="3"/>
      <c r="H798" s="3"/>
      <c r="I798" s="3"/>
      <c r="J798" s="3"/>
      <c r="K798" s="3"/>
      <c r="L798" s="3"/>
      <c r="M798" s="3"/>
      <c r="N798" s="3"/>
    </row>
    <row r="799">
      <c r="B799" s="3"/>
      <c r="C799" s="3"/>
      <c r="D799" s="3"/>
      <c r="E799" s="3"/>
      <c r="F799" s="3"/>
      <c r="G799" s="3"/>
      <c r="H799" s="3"/>
      <c r="I799" s="3"/>
      <c r="J799" s="3"/>
      <c r="K799" s="3"/>
      <c r="L799" s="3"/>
      <c r="M799" s="3"/>
      <c r="N799" s="3"/>
    </row>
    <row r="800">
      <c r="B800" s="3"/>
      <c r="C800" s="3"/>
      <c r="D800" s="3"/>
      <c r="E800" s="3"/>
      <c r="F800" s="3"/>
      <c r="G800" s="3"/>
      <c r="H800" s="3"/>
      <c r="I800" s="3"/>
      <c r="J800" s="3"/>
      <c r="K800" s="3"/>
      <c r="L800" s="3"/>
      <c r="M800" s="3"/>
      <c r="N800" s="3"/>
    </row>
    <row r="801">
      <c r="B801" s="3"/>
      <c r="C801" s="3"/>
      <c r="D801" s="3"/>
      <c r="E801" s="3"/>
      <c r="F801" s="3"/>
      <c r="G801" s="3"/>
      <c r="H801" s="3"/>
      <c r="I801" s="3"/>
      <c r="J801" s="3"/>
      <c r="K801" s="3"/>
      <c r="L801" s="3"/>
      <c r="M801" s="3"/>
      <c r="N801" s="3"/>
    </row>
    <row r="802">
      <c r="B802" s="3"/>
      <c r="C802" s="3"/>
      <c r="D802" s="3"/>
      <c r="E802" s="3"/>
      <c r="F802" s="3"/>
      <c r="G802" s="3"/>
      <c r="H802" s="3"/>
      <c r="I802" s="3"/>
      <c r="J802" s="3"/>
      <c r="K802" s="3"/>
      <c r="L802" s="3"/>
      <c r="M802" s="3"/>
      <c r="N802" s="3"/>
    </row>
    <row r="803">
      <c r="B803" s="3"/>
      <c r="C803" s="3"/>
      <c r="D803" s="3"/>
      <c r="E803" s="3"/>
      <c r="F803" s="3"/>
      <c r="G803" s="3"/>
      <c r="H803" s="3"/>
      <c r="I803" s="3"/>
      <c r="J803" s="3"/>
      <c r="K803" s="3"/>
      <c r="L803" s="3"/>
      <c r="M803" s="3"/>
      <c r="N803" s="3"/>
    </row>
    <row r="804">
      <c r="B804" s="3"/>
      <c r="C804" s="3"/>
      <c r="D804" s="3"/>
      <c r="E804" s="3"/>
      <c r="F804" s="3"/>
      <c r="G804" s="3"/>
      <c r="H804" s="3"/>
      <c r="I804" s="3"/>
      <c r="J804" s="3"/>
      <c r="K804" s="3"/>
      <c r="L804" s="3"/>
      <c r="M804" s="3"/>
      <c r="N804" s="3"/>
    </row>
    <row r="805">
      <c r="B805" s="3"/>
      <c r="C805" s="3"/>
      <c r="D805" s="3"/>
      <c r="E805" s="3"/>
      <c r="F805" s="3"/>
      <c r="G805" s="3"/>
      <c r="H805" s="3"/>
      <c r="I805" s="3"/>
      <c r="J805" s="3"/>
      <c r="K805" s="3"/>
      <c r="L805" s="3"/>
      <c r="M805" s="3"/>
      <c r="N805" s="3"/>
    </row>
    <row r="806">
      <c r="B806" s="3"/>
      <c r="C806" s="3"/>
      <c r="D806" s="3"/>
      <c r="E806" s="3"/>
      <c r="F806" s="3"/>
      <c r="G806" s="3"/>
      <c r="H806" s="3"/>
      <c r="I806" s="3"/>
      <c r="J806" s="3"/>
      <c r="K806" s="3"/>
      <c r="L806" s="3"/>
      <c r="M806" s="3"/>
      <c r="N806" s="3"/>
    </row>
    <row r="807">
      <c r="B807" s="3"/>
      <c r="C807" s="3"/>
      <c r="D807" s="3"/>
      <c r="E807" s="3"/>
      <c r="F807" s="3"/>
      <c r="G807" s="3"/>
      <c r="H807" s="3"/>
      <c r="I807" s="3"/>
      <c r="J807" s="3"/>
      <c r="K807" s="3"/>
      <c r="L807" s="3"/>
      <c r="M807" s="3"/>
      <c r="N807" s="3"/>
    </row>
    <row r="808">
      <c r="B808" s="3"/>
      <c r="C808" s="3"/>
      <c r="D808" s="3"/>
      <c r="E808" s="3"/>
      <c r="F808" s="3"/>
      <c r="G808" s="3"/>
      <c r="H808" s="3"/>
      <c r="I808" s="3"/>
      <c r="J808" s="3"/>
      <c r="K808" s="3"/>
      <c r="L808" s="3"/>
      <c r="M808" s="3"/>
      <c r="N808" s="3"/>
    </row>
    <row r="809">
      <c r="B809" s="3"/>
      <c r="C809" s="3"/>
      <c r="D809" s="3"/>
      <c r="E809" s="3"/>
      <c r="F809" s="3"/>
      <c r="G809" s="3"/>
      <c r="H809" s="3"/>
      <c r="I809" s="3"/>
      <c r="J809" s="3"/>
      <c r="K809" s="3"/>
      <c r="L809" s="3"/>
      <c r="M809" s="3"/>
      <c r="N809" s="3"/>
    </row>
    <row r="810">
      <c r="B810" s="3"/>
      <c r="C810" s="3"/>
      <c r="D810" s="3"/>
      <c r="E810" s="3"/>
      <c r="F810" s="3"/>
      <c r="G810" s="3"/>
      <c r="H810" s="3"/>
      <c r="I810" s="3"/>
      <c r="J810" s="3"/>
      <c r="K810" s="3"/>
      <c r="L810" s="3"/>
      <c r="M810" s="3"/>
      <c r="N810" s="3"/>
    </row>
    <row r="811">
      <c r="B811" s="3"/>
      <c r="C811" s="3"/>
      <c r="D811" s="3"/>
      <c r="E811" s="3"/>
      <c r="F811" s="3"/>
      <c r="G811" s="3"/>
      <c r="H811" s="3"/>
      <c r="I811" s="3"/>
      <c r="J811" s="3"/>
      <c r="K811" s="3"/>
      <c r="L811" s="3"/>
      <c r="M811" s="3"/>
      <c r="N811" s="3"/>
    </row>
    <row r="812">
      <c r="B812" s="3"/>
      <c r="C812" s="3"/>
      <c r="D812" s="3"/>
      <c r="E812" s="3"/>
      <c r="F812" s="3"/>
      <c r="G812" s="3"/>
      <c r="H812" s="3"/>
      <c r="I812" s="3"/>
      <c r="J812" s="3"/>
      <c r="K812" s="3"/>
      <c r="L812" s="3"/>
      <c r="M812" s="3"/>
      <c r="N812" s="3"/>
    </row>
    <row r="813">
      <c r="B813" s="3"/>
      <c r="C813" s="3"/>
      <c r="D813" s="3"/>
      <c r="E813" s="3"/>
      <c r="F813" s="3"/>
      <c r="G813" s="3"/>
      <c r="H813" s="3"/>
      <c r="I813" s="3"/>
      <c r="J813" s="3"/>
      <c r="K813" s="3"/>
      <c r="L813" s="3"/>
      <c r="M813" s="3"/>
      <c r="N813" s="3"/>
    </row>
    <row r="814">
      <c r="B814" s="3"/>
      <c r="C814" s="3"/>
      <c r="D814" s="3"/>
      <c r="E814" s="3"/>
      <c r="F814" s="3"/>
      <c r="G814" s="3"/>
      <c r="H814" s="3"/>
      <c r="I814" s="3"/>
      <c r="J814" s="3"/>
      <c r="K814" s="3"/>
      <c r="L814" s="3"/>
      <c r="M814" s="3"/>
      <c r="N814" s="3"/>
    </row>
    <row r="815">
      <c r="B815" s="3"/>
      <c r="C815" s="3"/>
      <c r="D815" s="3"/>
      <c r="E815" s="3"/>
      <c r="F815" s="3"/>
      <c r="G815" s="3"/>
      <c r="H815" s="3"/>
      <c r="I815" s="3"/>
      <c r="J815" s="3"/>
      <c r="K815" s="3"/>
      <c r="L815" s="3"/>
      <c r="M815" s="3"/>
      <c r="N815" s="3"/>
    </row>
    <row r="816">
      <c r="B816" s="3"/>
      <c r="C816" s="3"/>
      <c r="D816" s="3"/>
      <c r="E816" s="3"/>
      <c r="F816" s="3"/>
      <c r="G816" s="3"/>
      <c r="H816" s="3"/>
      <c r="I816" s="3"/>
      <c r="J816" s="3"/>
      <c r="K816" s="3"/>
      <c r="L816" s="3"/>
      <c r="M816" s="3"/>
      <c r="N816" s="3"/>
    </row>
    <row r="817">
      <c r="B817" s="3"/>
      <c r="C817" s="3"/>
      <c r="D817" s="3"/>
      <c r="E817" s="3"/>
      <c r="F817" s="3"/>
      <c r="G817" s="3"/>
      <c r="H817" s="3"/>
      <c r="I817" s="3"/>
      <c r="J817" s="3"/>
      <c r="K817" s="3"/>
      <c r="L817" s="3"/>
      <c r="M817" s="3"/>
      <c r="N817" s="3"/>
    </row>
    <row r="818">
      <c r="B818" s="3"/>
      <c r="C818" s="3"/>
      <c r="D818" s="3"/>
      <c r="E818" s="3"/>
      <c r="F818" s="3"/>
      <c r="G818" s="3"/>
      <c r="H818" s="3"/>
      <c r="I818" s="3"/>
      <c r="J818" s="3"/>
      <c r="K818" s="3"/>
      <c r="L818" s="3"/>
      <c r="M818" s="3"/>
      <c r="N818" s="3"/>
    </row>
    <row r="819">
      <c r="B819" s="3"/>
      <c r="C819" s="3"/>
      <c r="D819" s="3"/>
      <c r="E819" s="3"/>
      <c r="F819" s="3"/>
      <c r="G819" s="3"/>
      <c r="H819" s="3"/>
      <c r="I819" s="3"/>
      <c r="J819" s="3"/>
      <c r="K819" s="3"/>
      <c r="L819" s="3"/>
      <c r="M819" s="3"/>
      <c r="N819" s="3"/>
    </row>
    <row r="820">
      <c r="B820" s="3"/>
      <c r="C820" s="3"/>
      <c r="D820" s="3"/>
      <c r="E820" s="3"/>
      <c r="F820" s="3"/>
      <c r="G820" s="3"/>
      <c r="H820" s="3"/>
      <c r="I820" s="3"/>
      <c r="J820" s="3"/>
      <c r="K820" s="3"/>
      <c r="L820" s="3"/>
      <c r="M820" s="3"/>
      <c r="N820" s="3"/>
    </row>
    <row r="821">
      <c r="B821" s="3"/>
      <c r="C821" s="3"/>
      <c r="D821" s="3"/>
      <c r="E821" s="3"/>
      <c r="F821" s="3"/>
      <c r="G821" s="3"/>
      <c r="H821" s="3"/>
      <c r="I821" s="3"/>
      <c r="J821" s="3"/>
      <c r="K821" s="3"/>
      <c r="L821" s="3"/>
      <c r="M821" s="3"/>
      <c r="N821" s="3"/>
    </row>
    <row r="822">
      <c r="B822" s="3"/>
      <c r="C822" s="3"/>
      <c r="D822" s="3"/>
      <c r="E822" s="3"/>
      <c r="F822" s="3"/>
      <c r="G822" s="3"/>
      <c r="H822" s="3"/>
      <c r="I822" s="3"/>
      <c r="J822" s="3"/>
      <c r="K822" s="3"/>
      <c r="L822" s="3"/>
      <c r="M822" s="3"/>
      <c r="N822" s="3"/>
    </row>
    <row r="823">
      <c r="B823" s="3"/>
      <c r="C823" s="3"/>
      <c r="D823" s="3"/>
      <c r="E823" s="3"/>
      <c r="F823" s="3"/>
      <c r="G823" s="3"/>
      <c r="H823" s="3"/>
      <c r="I823" s="3"/>
      <c r="J823" s="3"/>
      <c r="K823" s="3"/>
      <c r="L823" s="3"/>
      <c r="M823" s="3"/>
      <c r="N823" s="3"/>
    </row>
    <row r="824">
      <c r="B824" s="3"/>
      <c r="C824" s="3"/>
      <c r="D824" s="3"/>
      <c r="E824" s="3"/>
      <c r="F824" s="3"/>
      <c r="G824" s="3"/>
      <c r="H824" s="3"/>
      <c r="I824" s="3"/>
      <c r="J824" s="3"/>
      <c r="K824" s="3"/>
      <c r="L824" s="3"/>
      <c r="M824" s="3"/>
      <c r="N824" s="3"/>
    </row>
    <row r="825">
      <c r="B825" s="3"/>
      <c r="C825" s="3"/>
      <c r="D825" s="3"/>
      <c r="E825" s="3"/>
      <c r="F825" s="3"/>
      <c r="G825" s="3"/>
      <c r="H825" s="3"/>
      <c r="I825" s="3"/>
      <c r="J825" s="3"/>
      <c r="K825" s="3"/>
      <c r="L825" s="3"/>
      <c r="M825" s="3"/>
      <c r="N825" s="3"/>
    </row>
    <row r="826">
      <c r="B826" s="3"/>
      <c r="C826" s="3"/>
      <c r="D826" s="3"/>
      <c r="E826" s="3"/>
      <c r="F826" s="3"/>
      <c r="G826" s="3"/>
      <c r="H826" s="3"/>
      <c r="I826" s="3"/>
      <c r="J826" s="3"/>
      <c r="K826" s="3"/>
      <c r="L826" s="3"/>
      <c r="M826" s="3"/>
      <c r="N826" s="3"/>
    </row>
    <row r="827">
      <c r="B827" s="3"/>
      <c r="C827" s="3"/>
      <c r="D827" s="3"/>
      <c r="E827" s="3"/>
      <c r="F827" s="3"/>
      <c r="G827" s="3"/>
      <c r="H827" s="3"/>
      <c r="I827" s="3"/>
      <c r="J827" s="3"/>
      <c r="K827" s="3"/>
      <c r="L827" s="3"/>
      <c r="M827" s="3"/>
      <c r="N827" s="3"/>
    </row>
    <row r="828">
      <c r="B828" s="3"/>
      <c r="C828" s="3"/>
      <c r="D828" s="3"/>
      <c r="E828" s="3"/>
      <c r="F828" s="3"/>
      <c r="G828" s="3"/>
      <c r="H828" s="3"/>
      <c r="I828" s="3"/>
      <c r="J828" s="3"/>
      <c r="K828" s="3"/>
      <c r="L828" s="3"/>
      <c r="M828" s="3"/>
      <c r="N828" s="3"/>
    </row>
    <row r="829">
      <c r="B829" s="3"/>
      <c r="C829" s="3"/>
      <c r="D829" s="3"/>
      <c r="E829" s="3"/>
      <c r="F829" s="3"/>
      <c r="G829" s="3"/>
      <c r="H829" s="3"/>
      <c r="I829" s="3"/>
      <c r="J829" s="3"/>
      <c r="K829" s="3"/>
      <c r="L829" s="3"/>
      <c r="M829" s="3"/>
      <c r="N829" s="3"/>
    </row>
    <row r="830">
      <c r="B830" s="3"/>
      <c r="C830" s="3"/>
      <c r="D830" s="3"/>
      <c r="E830" s="3"/>
      <c r="F830" s="3"/>
      <c r="G830" s="3"/>
      <c r="H830" s="3"/>
      <c r="I830" s="3"/>
      <c r="J830" s="3"/>
      <c r="K830" s="3"/>
      <c r="L830" s="3"/>
      <c r="M830" s="3"/>
      <c r="N830" s="3"/>
    </row>
    <row r="831">
      <c r="B831" s="3"/>
      <c r="C831" s="3"/>
      <c r="D831" s="3"/>
      <c r="E831" s="3"/>
      <c r="F831" s="3"/>
      <c r="G831" s="3"/>
      <c r="H831" s="3"/>
      <c r="I831" s="3"/>
      <c r="J831" s="3"/>
      <c r="K831" s="3"/>
      <c r="L831" s="3"/>
      <c r="M831" s="3"/>
      <c r="N831" s="3"/>
    </row>
    <row r="832">
      <c r="B832" s="3"/>
      <c r="C832" s="3"/>
      <c r="D832" s="3"/>
      <c r="E832" s="3"/>
      <c r="F832" s="3"/>
      <c r="G832" s="3"/>
      <c r="H832" s="3"/>
      <c r="I832" s="3"/>
      <c r="J832" s="3"/>
      <c r="K832" s="3"/>
      <c r="L832" s="3"/>
      <c r="M832" s="3"/>
      <c r="N832" s="3"/>
    </row>
    <row r="833">
      <c r="B833" s="3"/>
      <c r="C833" s="3"/>
      <c r="D833" s="3"/>
      <c r="E833" s="3"/>
      <c r="F833" s="3"/>
      <c r="G833" s="3"/>
      <c r="H833" s="3"/>
      <c r="I833" s="3"/>
      <c r="J833" s="3"/>
      <c r="K833" s="3"/>
      <c r="L833" s="3"/>
      <c r="M833" s="3"/>
      <c r="N833" s="3"/>
    </row>
    <row r="834">
      <c r="B834" s="3"/>
      <c r="C834" s="3"/>
      <c r="D834" s="3"/>
      <c r="E834" s="3"/>
      <c r="F834" s="3"/>
      <c r="G834" s="3"/>
      <c r="H834" s="3"/>
      <c r="I834" s="3"/>
      <c r="J834" s="3"/>
      <c r="K834" s="3"/>
      <c r="L834" s="3"/>
      <c r="M834" s="3"/>
      <c r="N834" s="3"/>
    </row>
    <row r="835">
      <c r="B835" s="3"/>
      <c r="C835" s="3"/>
      <c r="D835" s="3"/>
      <c r="E835" s="3"/>
      <c r="F835" s="3"/>
      <c r="G835" s="3"/>
      <c r="H835" s="3"/>
      <c r="I835" s="3"/>
      <c r="J835" s="3"/>
      <c r="K835" s="3"/>
      <c r="L835" s="3"/>
      <c r="M835" s="3"/>
      <c r="N835" s="3"/>
    </row>
    <row r="836">
      <c r="B836" s="3"/>
      <c r="C836" s="3"/>
      <c r="D836" s="3"/>
      <c r="E836" s="3"/>
      <c r="F836" s="3"/>
      <c r="G836" s="3"/>
      <c r="H836" s="3"/>
      <c r="I836" s="3"/>
      <c r="J836" s="3"/>
      <c r="K836" s="3"/>
      <c r="L836" s="3"/>
      <c r="M836" s="3"/>
      <c r="N836" s="3"/>
    </row>
    <row r="837">
      <c r="B837" s="3"/>
      <c r="C837" s="3"/>
      <c r="D837" s="3"/>
      <c r="E837" s="3"/>
      <c r="F837" s="3"/>
      <c r="G837" s="3"/>
      <c r="H837" s="3"/>
      <c r="I837" s="3"/>
      <c r="J837" s="3"/>
      <c r="K837" s="3"/>
      <c r="L837" s="3"/>
      <c r="M837" s="3"/>
      <c r="N837" s="3"/>
    </row>
    <row r="838">
      <c r="B838" s="3"/>
      <c r="C838" s="3"/>
      <c r="D838" s="3"/>
      <c r="E838" s="3"/>
      <c r="F838" s="3"/>
      <c r="G838" s="3"/>
      <c r="H838" s="3"/>
      <c r="I838" s="3"/>
      <c r="J838" s="3"/>
      <c r="K838" s="3"/>
      <c r="L838" s="3"/>
      <c r="M838" s="3"/>
      <c r="N838" s="3"/>
    </row>
    <row r="839">
      <c r="B839" s="3"/>
      <c r="C839" s="3"/>
      <c r="D839" s="3"/>
      <c r="E839" s="3"/>
      <c r="F839" s="3"/>
      <c r="G839" s="3"/>
      <c r="H839" s="3"/>
      <c r="I839" s="3"/>
      <c r="J839" s="3"/>
      <c r="K839" s="3"/>
      <c r="L839" s="3"/>
      <c r="M839" s="3"/>
      <c r="N839" s="3"/>
    </row>
    <row r="840">
      <c r="B840" s="3"/>
      <c r="C840" s="3"/>
      <c r="D840" s="3"/>
      <c r="E840" s="3"/>
      <c r="F840" s="3"/>
      <c r="G840" s="3"/>
      <c r="H840" s="3"/>
      <c r="I840" s="3"/>
      <c r="J840" s="3"/>
      <c r="K840" s="3"/>
      <c r="L840" s="3"/>
      <c r="M840" s="3"/>
      <c r="N840" s="3"/>
    </row>
    <row r="841">
      <c r="B841" s="3"/>
      <c r="C841" s="3"/>
      <c r="D841" s="3"/>
      <c r="E841" s="3"/>
      <c r="F841" s="3"/>
      <c r="G841" s="3"/>
      <c r="H841" s="3"/>
      <c r="I841" s="3"/>
      <c r="J841" s="3"/>
      <c r="K841" s="3"/>
      <c r="L841" s="3"/>
      <c r="M841" s="3"/>
      <c r="N841" s="3"/>
    </row>
    <row r="842">
      <c r="B842" s="3"/>
      <c r="C842" s="3"/>
      <c r="D842" s="3"/>
      <c r="E842" s="3"/>
      <c r="F842" s="3"/>
      <c r="G842" s="3"/>
      <c r="H842" s="3"/>
      <c r="I842" s="3"/>
      <c r="J842" s="3"/>
      <c r="K842" s="3"/>
      <c r="L842" s="3"/>
      <c r="M842" s="3"/>
      <c r="N842" s="3"/>
    </row>
    <row r="843">
      <c r="B843" s="3"/>
      <c r="C843" s="3"/>
      <c r="D843" s="3"/>
      <c r="E843" s="3"/>
      <c r="F843" s="3"/>
      <c r="G843" s="3"/>
      <c r="H843" s="3"/>
      <c r="I843" s="3"/>
      <c r="J843" s="3"/>
      <c r="K843" s="3"/>
      <c r="L843" s="3"/>
      <c r="M843" s="3"/>
      <c r="N843" s="3"/>
    </row>
    <row r="844">
      <c r="B844" s="3"/>
      <c r="C844" s="3"/>
      <c r="D844" s="3"/>
      <c r="E844" s="3"/>
      <c r="F844" s="3"/>
      <c r="G844" s="3"/>
      <c r="H844" s="3"/>
      <c r="I844" s="3"/>
      <c r="J844" s="3"/>
      <c r="K844" s="3"/>
      <c r="L844" s="3"/>
      <c r="M844" s="3"/>
      <c r="N844" s="3"/>
    </row>
    <row r="845">
      <c r="B845" s="3"/>
      <c r="C845" s="3"/>
      <c r="D845" s="3"/>
      <c r="E845" s="3"/>
      <c r="F845" s="3"/>
      <c r="G845" s="3"/>
      <c r="H845" s="3"/>
      <c r="I845" s="3"/>
      <c r="J845" s="3"/>
      <c r="K845" s="3"/>
      <c r="L845" s="3"/>
      <c r="M845" s="3"/>
      <c r="N845" s="3"/>
    </row>
    <row r="846">
      <c r="B846" s="3"/>
      <c r="C846" s="3"/>
      <c r="D846" s="3"/>
      <c r="E846" s="3"/>
      <c r="F846" s="3"/>
      <c r="G846" s="3"/>
      <c r="H846" s="3"/>
      <c r="I846" s="3"/>
      <c r="J846" s="3"/>
      <c r="K846" s="3"/>
      <c r="L846" s="3"/>
      <c r="M846" s="3"/>
      <c r="N846" s="3"/>
    </row>
    <row r="847">
      <c r="B847" s="3"/>
      <c r="C847" s="3"/>
      <c r="D847" s="3"/>
      <c r="E847" s="3"/>
      <c r="F847" s="3"/>
      <c r="G847" s="3"/>
      <c r="H847" s="3"/>
      <c r="I847" s="3"/>
      <c r="J847" s="3"/>
      <c r="K847" s="3"/>
      <c r="L847" s="3"/>
      <c r="M847" s="3"/>
      <c r="N847" s="3"/>
    </row>
    <row r="848">
      <c r="B848" s="3"/>
      <c r="C848" s="3"/>
      <c r="D848" s="3"/>
      <c r="E848" s="3"/>
      <c r="F848" s="3"/>
      <c r="G848" s="3"/>
      <c r="H848" s="3"/>
      <c r="I848" s="3"/>
      <c r="J848" s="3"/>
      <c r="K848" s="3"/>
      <c r="L848" s="3"/>
      <c r="M848" s="3"/>
      <c r="N848" s="3"/>
    </row>
    <row r="849">
      <c r="B849" s="3"/>
      <c r="C849" s="3"/>
      <c r="D849" s="3"/>
      <c r="E849" s="3"/>
      <c r="F849" s="3"/>
      <c r="G849" s="3"/>
      <c r="H849" s="3"/>
      <c r="I849" s="3"/>
      <c r="J849" s="3"/>
      <c r="K849" s="3"/>
      <c r="L849" s="3"/>
      <c r="M849" s="3"/>
      <c r="N849" s="3"/>
    </row>
    <row r="850">
      <c r="B850" s="3"/>
      <c r="C850" s="3"/>
      <c r="D850" s="3"/>
      <c r="E850" s="3"/>
      <c r="F850" s="3"/>
      <c r="G850" s="3"/>
      <c r="H850" s="3"/>
      <c r="I850" s="3"/>
      <c r="J850" s="3"/>
      <c r="K850" s="3"/>
      <c r="L850" s="3"/>
      <c r="M850" s="3"/>
      <c r="N850" s="3"/>
    </row>
    <row r="851">
      <c r="B851" s="3"/>
      <c r="C851" s="3"/>
      <c r="D851" s="3"/>
      <c r="E851" s="3"/>
      <c r="F851" s="3"/>
      <c r="G851" s="3"/>
      <c r="H851" s="3"/>
      <c r="I851" s="3"/>
      <c r="J851" s="3"/>
      <c r="K851" s="3"/>
      <c r="L851" s="3"/>
      <c r="M851" s="3"/>
      <c r="N851" s="3"/>
    </row>
    <row r="852">
      <c r="B852" s="3"/>
      <c r="C852" s="3"/>
      <c r="D852" s="3"/>
      <c r="E852" s="3"/>
      <c r="F852" s="3"/>
      <c r="G852" s="3"/>
      <c r="H852" s="3"/>
      <c r="I852" s="3"/>
      <c r="J852" s="3"/>
      <c r="K852" s="3"/>
      <c r="L852" s="3"/>
      <c r="M852" s="3"/>
      <c r="N852" s="3"/>
    </row>
    <row r="853">
      <c r="B853" s="3"/>
      <c r="C853" s="3"/>
      <c r="D853" s="3"/>
      <c r="E853" s="3"/>
      <c r="F853" s="3"/>
      <c r="G853" s="3"/>
      <c r="H853" s="3"/>
      <c r="I853" s="3"/>
      <c r="J853" s="3"/>
      <c r="K853" s="3"/>
      <c r="L853" s="3"/>
      <c r="M853" s="3"/>
      <c r="N853" s="3"/>
    </row>
    <row r="854">
      <c r="B854" s="3"/>
      <c r="C854" s="3"/>
      <c r="D854" s="3"/>
      <c r="E854" s="3"/>
      <c r="F854" s="3"/>
      <c r="G854" s="3"/>
      <c r="H854" s="3"/>
      <c r="I854" s="3"/>
      <c r="J854" s="3"/>
      <c r="K854" s="3"/>
      <c r="L854" s="3"/>
      <c r="M854" s="3"/>
      <c r="N854" s="3"/>
    </row>
    <row r="855">
      <c r="B855" s="3"/>
      <c r="C855" s="3"/>
      <c r="D855" s="3"/>
      <c r="E855" s="3"/>
      <c r="F855" s="3"/>
      <c r="G855" s="3"/>
      <c r="H855" s="3"/>
      <c r="I855" s="3"/>
      <c r="J855" s="3"/>
      <c r="K855" s="3"/>
      <c r="L855" s="3"/>
      <c r="M855" s="3"/>
      <c r="N855" s="3"/>
    </row>
    <row r="856">
      <c r="B856" s="3"/>
      <c r="C856" s="3"/>
      <c r="D856" s="3"/>
      <c r="E856" s="3"/>
      <c r="F856" s="3"/>
      <c r="G856" s="3"/>
      <c r="H856" s="3"/>
      <c r="I856" s="3"/>
      <c r="J856" s="3"/>
      <c r="K856" s="3"/>
      <c r="L856" s="3"/>
      <c r="M856" s="3"/>
      <c r="N856" s="3"/>
    </row>
    <row r="857">
      <c r="B857" s="3"/>
      <c r="C857" s="3"/>
      <c r="D857" s="3"/>
      <c r="E857" s="3"/>
      <c r="F857" s="3"/>
      <c r="G857" s="3"/>
      <c r="H857" s="3"/>
      <c r="I857" s="3"/>
      <c r="J857" s="3"/>
      <c r="K857" s="3"/>
      <c r="L857" s="3"/>
      <c r="M857" s="3"/>
      <c r="N857" s="3"/>
    </row>
    <row r="858">
      <c r="B858" s="3"/>
      <c r="C858" s="3"/>
      <c r="D858" s="3"/>
      <c r="E858" s="3"/>
      <c r="F858" s="3"/>
      <c r="G858" s="3"/>
      <c r="H858" s="3"/>
      <c r="I858" s="3"/>
      <c r="J858" s="3"/>
      <c r="K858" s="3"/>
      <c r="L858" s="3"/>
      <c r="M858" s="3"/>
      <c r="N858" s="3"/>
    </row>
    <row r="859">
      <c r="B859" s="3"/>
      <c r="C859" s="3"/>
      <c r="D859" s="3"/>
      <c r="E859" s="3"/>
      <c r="F859" s="3"/>
      <c r="G859" s="3"/>
      <c r="H859" s="3"/>
      <c r="I859" s="3"/>
      <c r="J859" s="3"/>
      <c r="K859" s="3"/>
      <c r="L859" s="3"/>
      <c r="M859" s="3"/>
      <c r="N859" s="3"/>
    </row>
    <row r="860">
      <c r="B860" s="3"/>
      <c r="C860" s="3"/>
      <c r="D860" s="3"/>
      <c r="E860" s="3"/>
      <c r="F860" s="3"/>
      <c r="G860" s="3"/>
      <c r="H860" s="3"/>
      <c r="I860" s="3"/>
      <c r="J860" s="3"/>
      <c r="K860" s="3"/>
      <c r="L860" s="3"/>
      <c r="M860" s="3"/>
      <c r="N860" s="3"/>
    </row>
    <row r="861">
      <c r="B861" s="3"/>
      <c r="C861" s="3"/>
      <c r="D861" s="3"/>
      <c r="E861" s="3"/>
      <c r="F861" s="3"/>
      <c r="G861" s="3"/>
      <c r="H861" s="3"/>
      <c r="I861" s="3"/>
      <c r="J861" s="3"/>
      <c r="K861" s="3"/>
      <c r="L861" s="3"/>
      <c r="M861" s="3"/>
      <c r="N861" s="3"/>
    </row>
    <row r="862">
      <c r="B862" s="3"/>
      <c r="C862" s="3"/>
      <c r="D862" s="3"/>
      <c r="E862" s="3"/>
      <c r="F862" s="3"/>
      <c r="G862" s="3"/>
      <c r="H862" s="3"/>
      <c r="I862" s="3"/>
      <c r="J862" s="3"/>
      <c r="K862" s="3"/>
      <c r="L862" s="3"/>
      <c r="M862" s="3"/>
      <c r="N862" s="3"/>
    </row>
    <row r="863">
      <c r="B863" s="3"/>
      <c r="C863" s="3"/>
      <c r="D863" s="3"/>
      <c r="E863" s="3"/>
      <c r="F863" s="3"/>
      <c r="G863" s="3"/>
      <c r="H863" s="3"/>
      <c r="I863" s="3"/>
      <c r="J863" s="3"/>
      <c r="K863" s="3"/>
      <c r="L863" s="3"/>
      <c r="M863" s="3"/>
      <c r="N863" s="3"/>
    </row>
    <row r="864">
      <c r="B864" s="3"/>
      <c r="C864" s="3"/>
      <c r="D864" s="3"/>
      <c r="E864" s="3"/>
      <c r="F864" s="3"/>
      <c r="G864" s="3"/>
      <c r="H864" s="3"/>
      <c r="I864" s="3"/>
      <c r="J864" s="3"/>
      <c r="K864" s="3"/>
      <c r="L864" s="3"/>
      <c r="M864" s="3"/>
      <c r="N864" s="3"/>
    </row>
    <row r="865">
      <c r="B865" s="3"/>
      <c r="C865" s="3"/>
      <c r="D865" s="3"/>
      <c r="E865" s="3"/>
      <c r="F865" s="3"/>
      <c r="G865" s="3"/>
      <c r="H865" s="3"/>
      <c r="I865" s="3"/>
      <c r="J865" s="3"/>
      <c r="K865" s="3"/>
      <c r="L865" s="3"/>
      <c r="M865" s="3"/>
      <c r="N865" s="3"/>
    </row>
    <row r="866">
      <c r="B866" s="3"/>
      <c r="C866" s="3"/>
      <c r="D866" s="3"/>
      <c r="E866" s="3"/>
      <c r="F866" s="3"/>
      <c r="G866" s="3"/>
      <c r="H866" s="3"/>
      <c r="I866" s="3"/>
      <c r="J866" s="3"/>
      <c r="K866" s="3"/>
      <c r="L866" s="3"/>
      <c r="M866" s="3"/>
      <c r="N866" s="3"/>
    </row>
    <row r="867">
      <c r="B867" s="3"/>
      <c r="C867" s="3"/>
      <c r="D867" s="3"/>
      <c r="E867" s="3"/>
      <c r="F867" s="3"/>
      <c r="G867" s="3"/>
      <c r="H867" s="3"/>
      <c r="I867" s="3"/>
      <c r="J867" s="3"/>
      <c r="K867" s="3"/>
      <c r="L867" s="3"/>
      <c r="M867" s="3"/>
      <c r="N867" s="3"/>
    </row>
    <row r="868">
      <c r="B868" s="3"/>
      <c r="C868" s="3"/>
      <c r="D868" s="3"/>
      <c r="E868" s="3"/>
      <c r="F868" s="3"/>
      <c r="G868" s="3"/>
      <c r="H868" s="3"/>
      <c r="I868" s="3"/>
      <c r="J868" s="3"/>
      <c r="K868" s="3"/>
      <c r="L868" s="3"/>
      <c r="M868" s="3"/>
      <c r="N868" s="3"/>
    </row>
    <row r="869">
      <c r="B869" s="3"/>
      <c r="C869" s="3"/>
      <c r="D869" s="3"/>
      <c r="E869" s="3"/>
      <c r="F869" s="3"/>
      <c r="G869" s="3"/>
      <c r="H869" s="3"/>
      <c r="I869" s="3"/>
      <c r="J869" s="3"/>
      <c r="K869" s="3"/>
      <c r="L869" s="3"/>
      <c r="M869" s="3"/>
      <c r="N869" s="3"/>
    </row>
    <row r="870">
      <c r="B870" s="3"/>
      <c r="C870" s="3"/>
      <c r="D870" s="3"/>
      <c r="E870" s="3"/>
      <c r="F870" s="3"/>
      <c r="G870" s="3"/>
      <c r="H870" s="3"/>
      <c r="I870" s="3"/>
      <c r="J870" s="3"/>
      <c r="K870" s="3"/>
      <c r="L870" s="3"/>
      <c r="M870" s="3"/>
      <c r="N870" s="3"/>
    </row>
    <row r="871">
      <c r="B871" s="3"/>
      <c r="C871" s="3"/>
      <c r="D871" s="3"/>
      <c r="E871" s="3"/>
      <c r="F871" s="3"/>
      <c r="G871" s="3"/>
      <c r="H871" s="3"/>
      <c r="I871" s="3"/>
      <c r="J871" s="3"/>
      <c r="K871" s="3"/>
      <c r="L871" s="3"/>
      <c r="M871" s="3"/>
      <c r="N871" s="3"/>
    </row>
    <row r="872">
      <c r="B872" s="3"/>
      <c r="C872" s="3"/>
      <c r="D872" s="3"/>
      <c r="E872" s="3"/>
      <c r="F872" s="3"/>
      <c r="G872" s="3"/>
      <c r="H872" s="3"/>
      <c r="I872" s="3"/>
      <c r="J872" s="3"/>
      <c r="K872" s="3"/>
      <c r="L872" s="3"/>
      <c r="M872" s="3"/>
      <c r="N872" s="3"/>
    </row>
    <row r="873">
      <c r="B873" s="3"/>
      <c r="C873" s="3"/>
      <c r="D873" s="3"/>
      <c r="E873" s="3"/>
      <c r="F873" s="3"/>
      <c r="G873" s="3"/>
      <c r="H873" s="3"/>
      <c r="I873" s="3"/>
      <c r="J873" s="3"/>
      <c r="K873" s="3"/>
      <c r="L873" s="3"/>
      <c r="M873" s="3"/>
      <c r="N873" s="3"/>
    </row>
    <row r="874">
      <c r="B874" s="3"/>
      <c r="C874" s="3"/>
      <c r="D874" s="3"/>
      <c r="E874" s="3"/>
      <c r="F874" s="3"/>
      <c r="G874" s="3"/>
      <c r="H874" s="3"/>
      <c r="I874" s="3"/>
      <c r="J874" s="3"/>
      <c r="K874" s="3"/>
      <c r="L874" s="3"/>
      <c r="M874" s="3"/>
      <c r="N874" s="3"/>
    </row>
    <row r="875">
      <c r="B875" s="3"/>
      <c r="C875" s="3"/>
      <c r="D875" s="3"/>
      <c r="E875" s="3"/>
      <c r="F875" s="3"/>
      <c r="G875" s="3"/>
      <c r="H875" s="3"/>
      <c r="I875" s="3"/>
      <c r="J875" s="3"/>
      <c r="K875" s="3"/>
      <c r="L875" s="3"/>
      <c r="M875" s="3"/>
      <c r="N875" s="3"/>
    </row>
    <row r="876">
      <c r="B876" s="3"/>
      <c r="C876" s="3"/>
      <c r="D876" s="3"/>
      <c r="E876" s="3"/>
      <c r="F876" s="3"/>
      <c r="G876" s="3"/>
      <c r="H876" s="3"/>
      <c r="I876" s="3"/>
      <c r="J876" s="3"/>
      <c r="K876" s="3"/>
      <c r="L876" s="3"/>
      <c r="M876" s="3"/>
      <c r="N876" s="3"/>
    </row>
    <row r="877">
      <c r="B877" s="3"/>
      <c r="C877" s="3"/>
      <c r="D877" s="3"/>
      <c r="E877" s="3"/>
      <c r="F877" s="3"/>
      <c r="G877" s="3"/>
      <c r="H877" s="3"/>
      <c r="I877" s="3"/>
      <c r="J877" s="3"/>
      <c r="K877" s="3"/>
      <c r="L877" s="3"/>
      <c r="M877" s="3"/>
      <c r="N877" s="3"/>
    </row>
    <row r="878">
      <c r="B878" s="3"/>
      <c r="C878" s="3"/>
      <c r="D878" s="3"/>
      <c r="E878" s="3"/>
      <c r="F878" s="3"/>
      <c r="G878" s="3"/>
      <c r="H878" s="3"/>
      <c r="I878" s="3"/>
      <c r="J878" s="3"/>
      <c r="K878" s="3"/>
      <c r="L878" s="3"/>
      <c r="M878" s="3"/>
      <c r="N878" s="3"/>
    </row>
    <row r="879">
      <c r="B879" s="3"/>
      <c r="C879" s="3"/>
      <c r="D879" s="3"/>
      <c r="E879" s="3"/>
      <c r="F879" s="3"/>
      <c r="G879" s="3"/>
      <c r="H879" s="3"/>
      <c r="I879" s="3"/>
      <c r="J879" s="3"/>
      <c r="K879" s="3"/>
      <c r="L879" s="3"/>
      <c r="M879" s="3"/>
      <c r="N879" s="3"/>
    </row>
    <row r="880">
      <c r="B880" s="3"/>
      <c r="C880" s="3"/>
      <c r="D880" s="3"/>
      <c r="E880" s="3"/>
      <c r="F880" s="3"/>
      <c r="G880" s="3"/>
      <c r="H880" s="3"/>
      <c r="I880" s="3"/>
      <c r="J880" s="3"/>
      <c r="K880" s="3"/>
      <c r="L880" s="3"/>
      <c r="M880" s="3"/>
      <c r="N880" s="3"/>
    </row>
    <row r="881">
      <c r="B881" s="3"/>
      <c r="C881" s="3"/>
      <c r="D881" s="3"/>
      <c r="E881" s="3"/>
      <c r="F881" s="3"/>
      <c r="G881" s="3"/>
      <c r="H881" s="3"/>
      <c r="I881" s="3"/>
      <c r="J881" s="3"/>
      <c r="K881" s="3"/>
      <c r="L881" s="3"/>
      <c r="M881" s="3"/>
      <c r="N881" s="3"/>
    </row>
    <row r="882">
      <c r="B882" s="3"/>
      <c r="C882" s="3"/>
      <c r="D882" s="3"/>
      <c r="E882" s="3"/>
      <c r="F882" s="3"/>
      <c r="G882" s="3"/>
      <c r="H882" s="3"/>
      <c r="I882" s="3"/>
      <c r="J882" s="3"/>
      <c r="K882" s="3"/>
      <c r="L882" s="3"/>
      <c r="M882" s="3"/>
      <c r="N882" s="3"/>
    </row>
    <row r="883">
      <c r="B883" s="3"/>
      <c r="C883" s="3"/>
      <c r="D883" s="3"/>
      <c r="E883" s="3"/>
      <c r="F883" s="3"/>
      <c r="G883" s="3"/>
      <c r="H883" s="3"/>
      <c r="I883" s="3"/>
      <c r="J883" s="3"/>
      <c r="K883" s="3"/>
      <c r="L883" s="3"/>
      <c r="M883" s="3"/>
      <c r="N883" s="3"/>
    </row>
    <row r="884">
      <c r="B884" s="3"/>
      <c r="C884" s="3"/>
      <c r="D884" s="3"/>
      <c r="E884" s="3"/>
      <c r="F884" s="3"/>
      <c r="G884" s="3"/>
      <c r="H884" s="3"/>
      <c r="I884" s="3"/>
      <c r="J884" s="3"/>
      <c r="K884" s="3"/>
      <c r="L884" s="3"/>
      <c r="M884" s="3"/>
      <c r="N884" s="3"/>
    </row>
    <row r="885">
      <c r="B885" s="3"/>
      <c r="C885" s="3"/>
      <c r="D885" s="3"/>
      <c r="E885" s="3"/>
      <c r="F885" s="3"/>
      <c r="G885" s="3"/>
      <c r="H885" s="3"/>
      <c r="I885" s="3"/>
      <c r="J885" s="3"/>
      <c r="K885" s="3"/>
      <c r="L885" s="3"/>
      <c r="M885" s="3"/>
      <c r="N885" s="3"/>
    </row>
    <row r="886">
      <c r="B886" s="3"/>
      <c r="C886" s="3"/>
      <c r="D886" s="3"/>
      <c r="E886" s="3"/>
      <c r="F886" s="3"/>
      <c r="G886" s="3"/>
      <c r="H886" s="3"/>
      <c r="I886" s="3"/>
      <c r="J886" s="3"/>
      <c r="K886" s="3"/>
      <c r="L886" s="3"/>
      <c r="M886" s="3"/>
      <c r="N886" s="3"/>
    </row>
    <row r="887">
      <c r="B887" s="3"/>
      <c r="C887" s="3"/>
      <c r="D887" s="3"/>
      <c r="E887" s="3"/>
      <c r="F887" s="3"/>
      <c r="G887" s="3"/>
      <c r="H887" s="3"/>
      <c r="I887" s="3"/>
      <c r="J887" s="3"/>
      <c r="K887" s="3"/>
      <c r="L887" s="3"/>
      <c r="M887" s="3"/>
      <c r="N887" s="3"/>
    </row>
    <row r="888">
      <c r="B888" s="3"/>
      <c r="C888" s="3"/>
      <c r="D888" s="3"/>
      <c r="E888" s="3"/>
      <c r="F888" s="3"/>
      <c r="G888" s="3"/>
      <c r="H888" s="3"/>
      <c r="I888" s="3"/>
      <c r="J888" s="3"/>
      <c r="K888" s="3"/>
      <c r="L888" s="3"/>
      <c r="M888" s="3"/>
      <c r="N888" s="3"/>
    </row>
    <row r="889">
      <c r="B889" s="3"/>
      <c r="C889" s="3"/>
      <c r="D889" s="3"/>
      <c r="E889" s="3"/>
      <c r="F889" s="3"/>
      <c r="G889" s="3"/>
      <c r="H889" s="3"/>
      <c r="I889" s="3"/>
      <c r="J889" s="3"/>
      <c r="K889" s="3"/>
      <c r="L889" s="3"/>
      <c r="M889" s="3"/>
      <c r="N889" s="3"/>
    </row>
    <row r="890">
      <c r="B890" s="3"/>
      <c r="C890" s="3"/>
      <c r="D890" s="3"/>
      <c r="E890" s="3"/>
      <c r="F890" s="3"/>
      <c r="G890" s="3"/>
      <c r="H890" s="3"/>
      <c r="I890" s="3"/>
      <c r="J890" s="3"/>
      <c r="K890" s="3"/>
      <c r="L890" s="3"/>
      <c r="M890" s="3"/>
      <c r="N890" s="3"/>
    </row>
    <row r="891">
      <c r="B891" s="3"/>
      <c r="C891" s="3"/>
      <c r="D891" s="3"/>
      <c r="E891" s="3"/>
      <c r="F891" s="3"/>
      <c r="G891" s="3"/>
      <c r="H891" s="3"/>
      <c r="I891" s="3"/>
      <c r="J891" s="3"/>
      <c r="K891" s="3"/>
      <c r="L891" s="3"/>
      <c r="M891" s="3"/>
      <c r="N891" s="3"/>
    </row>
    <row r="892">
      <c r="B892" s="3"/>
      <c r="C892" s="3"/>
      <c r="D892" s="3"/>
      <c r="E892" s="3"/>
      <c r="F892" s="3"/>
      <c r="G892" s="3"/>
      <c r="H892" s="3"/>
      <c r="I892" s="3"/>
      <c r="J892" s="3"/>
      <c r="K892" s="3"/>
      <c r="L892" s="3"/>
      <c r="M892" s="3"/>
      <c r="N892" s="3"/>
    </row>
    <row r="893">
      <c r="B893" s="3"/>
      <c r="C893" s="3"/>
      <c r="D893" s="3"/>
      <c r="E893" s="3"/>
      <c r="F893" s="3"/>
      <c r="G893" s="3"/>
      <c r="H893" s="3"/>
      <c r="I893" s="3"/>
      <c r="J893" s="3"/>
      <c r="K893" s="3"/>
      <c r="L893" s="3"/>
      <c r="M893" s="3"/>
      <c r="N893" s="3"/>
    </row>
    <row r="894">
      <c r="B894" s="3"/>
      <c r="C894" s="3"/>
      <c r="D894" s="3"/>
      <c r="E894" s="3"/>
      <c r="F894" s="3"/>
      <c r="G894" s="3"/>
      <c r="H894" s="3"/>
      <c r="I894" s="3"/>
      <c r="J894" s="3"/>
      <c r="K894" s="3"/>
      <c r="L894" s="3"/>
      <c r="M894" s="3"/>
      <c r="N894" s="3"/>
    </row>
    <row r="895">
      <c r="B895" s="3"/>
      <c r="C895" s="3"/>
      <c r="D895" s="3"/>
      <c r="E895" s="3"/>
      <c r="F895" s="3"/>
      <c r="G895" s="3"/>
      <c r="H895" s="3"/>
      <c r="I895" s="3"/>
      <c r="J895" s="3"/>
      <c r="K895" s="3"/>
      <c r="L895" s="3"/>
      <c r="M895" s="3"/>
      <c r="N895" s="3"/>
    </row>
    <row r="896">
      <c r="B896" s="3"/>
      <c r="C896" s="3"/>
      <c r="D896" s="3"/>
      <c r="E896" s="3"/>
      <c r="F896" s="3"/>
      <c r="G896" s="3"/>
      <c r="H896" s="3"/>
      <c r="I896" s="3"/>
      <c r="J896" s="3"/>
      <c r="K896" s="3"/>
      <c r="L896" s="3"/>
      <c r="M896" s="3"/>
      <c r="N896" s="3"/>
    </row>
    <row r="897">
      <c r="B897" s="3"/>
      <c r="C897" s="3"/>
      <c r="D897" s="3"/>
      <c r="E897" s="3"/>
      <c r="F897" s="3"/>
      <c r="G897" s="3"/>
      <c r="H897" s="3"/>
      <c r="I897" s="3"/>
      <c r="J897" s="3"/>
      <c r="K897" s="3"/>
      <c r="L897" s="3"/>
      <c r="M897" s="3"/>
      <c r="N897" s="3"/>
    </row>
    <row r="898">
      <c r="B898" s="3"/>
      <c r="C898" s="3"/>
      <c r="D898" s="3"/>
      <c r="E898" s="3"/>
      <c r="F898" s="3"/>
      <c r="G898" s="3"/>
      <c r="H898" s="3"/>
      <c r="I898" s="3"/>
      <c r="J898" s="3"/>
      <c r="K898" s="3"/>
      <c r="L898" s="3"/>
      <c r="M898" s="3"/>
      <c r="N898" s="3"/>
    </row>
    <row r="899">
      <c r="B899" s="3"/>
      <c r="C899" s="3"/>
      <c r="D899" s="3"/>
      <c r="E899" s="3"/>
      <c r="F899" s="3"/>
      <c r="G899" s="3"/>
      <c r="H899" s="3"/>
      <c r="I899" s="3"/>
      <c r="J899" s="3"/>
      <c r="K899" s="3"/>
      <c r="L899" s="3"/>
      <c r="M899" s="3"/>
      <c r="N899" s="3"/>
    </row>
    <row r="900">
      <c r="B900" s="3"/>
      <c r="C900" s="3"/>
      <c r="D900" s="3"/>
      <c r="E900" s="3"/>
      <c r="F900" s="3"/>
      <c r="G900" s="3"/>
      <c r="H900" s="3"/>
      <c r="I900" s="3"/>
      <c r="J900" s="3"/>
      <c r="K900" s="3"/>
      <c r="L900" s="3"/>
      <c r="M900" s="3"/>
      <c r="N900" s="3"/>
    </row>
    <row r="901">
      <c r="B901" s="3"/>
      <c r="C901" s="3"/>
      <c r="D901" s="3"/>
      <c r="E901" s="3"/>
      <c r="F901" s="3"/>
      <c r="G901" s="3"/>
      <c r="H901" s="3"/>
      <c r="I901" s="3"/>
      <c r="J901" s="3"/>
      <c r="K901" s="3"/>
      <c r="L901" s="3"/>
      <c r="M901" s="3"/>
      <c r="N901" s="3"/>
    </row>
    <row r="902">
      <c r="B902" s="3"/>
      <c r="C902" s="3"/>
      <c r="D902" s="3"/>
      <c r="E902" s="3"/>
      <c r="F902" s="3"/>
      <c r="G902" s="3"/>
      <c r="H902" s="3"/>
      <c r="I902" s="3"/>
      <c r="J902" s="3"/>
      <c r="K902" s="3"/>
      <c r="L902" s="3"/>
      <c r="M902" s="3"/>
      <c r="N902" s="3"/>
    </row>
    <row r="903">
      <c r="B903" s="3"/>
      <c r="C903" s="3"/>
      <c r="D903" s="3"/>
      <c r="E903" s="3"/>
      <c r="F903" s="3"/>
      <c r="G903" s="3"/>
      <c r="H903" s="3"/>
      <c r="I903" s="3"/>
      <c r="J903" s="3"/>
      <c r="K903" s="3"/>
      <c r="L903" s="3"/>
      <c r="M903" s="3"/>
      <c r="N903" s="3"/>
    </row>
    <row r="904">
      <c r="B904" s="3"/>
      <c r="C904" s="3"/>
      <c r="D904" s="3"/>
      <c r="E904" s="3"/>
      <c r="F904" s="3"/>
      <c r="G904" s="3"/>
      <c r="H904" s="3"/>
      <c r="I904" s="3"/>
      <c r="J904" s="3"/>
      <c r="K904" s="3"/>
      <c r="L904" s="3"/>
      <c r="M904" s="3"/>
      <c r="N904" s="3"/>
    </row>
    <row r="905">
      <c r="B905" s="3"/>
      <c r="C905" s="3"/>
      <c r="D905" s="3"/>
      <c r="E905" s="3"/>
      <c r="F905" s="3"/>
      <c r="G905" s="3"/>
      <c r="H905" s="3"/>
      <c r="I905" s="3"/>
      <c r="J905" s="3"/>
      <c r="K905" s="3"/>
      <c r="L905" s="3"/>
      <c r="M905" s="3"/>
      <c r="N905" s="3"/>
    </row>
    <row r="906">
      <c r="B906" s="3"/>
      <c r="C906" s="3"/>
      <c r="D906" s="3"/>
      <c r="E906" s="3"/>
      <c r="F906" s="3"/>
      <c r="G906" s="3"/>
      <c r="H906" s="3"/>
      <c r="I906" s="3"/>
      <c r="J906" s="3"/>
      <c r="K906" s="3"/>
      <c r="L906" s="3"/>
      <c r="M906" s="3"/>
      <c r="N906" s="3"/>
    </row>
    <row r="907">
      <c r="B907" s="3"/>
      <c r="C907" s="3"/>
      <c r="D907" s="3"/>
      <c r="E907" s="3"/>
      <c r="F907" s="3"/>
      <c r="G907" s="3"/>
      <c r="H907" s="3"/>
      <c r="I907" s="3"/>
      <c r="J907" s="3"/>
      <c r="K907" s="3"/>
      <c r="L907" s="3"/>
      <c r="M907" s="3"/>
      <c r="N907" s="3"/>
    </row>
    <row r="908">
      <c r="B908" s="3"/>
      <c r="C908" s="3"/>
      <c r="D908" s="3"/>
      <c r="E908" s="3"/>
      <c r="F908" s="3"/>
      <c r="G908" s="3"/>
      <c r="H908" s="3"/>
      <c r="I908" s="3"/>
      <c r="J908" s="3"/>
      <c r="K908" s="3"/>
      <c r="L908" s="3"/>
      <c r="M908" s="3"/>
      <c r="N908" s="3"/>
    </row>
    <row r="909">
      <c r="B909" s="3"/>
      <c r="C909" s="3"/>
      <c r="D909" s="3"/>
      <c r="E909" s="3"/>
      <c r="F909" s="3"/>
      <c r="G909" s="3"/>
      <c r="H909" s="3"/>
      <c r="I909" s="3"/>
      <c r="J909" s="3"/>
      <c r="K909" s="3"/>
      <c r="L909" s="3"/>
      <c r="M909" s="3"/>
      <c r="N909" s="3"/>
    </row>
    <row r="910">
      <c r="B910" s="3"/>
      <c r="C910" s="3"/>
      <c r="D910" s="3"/>
      <c r="E910" s="3"/>
      <c r="F910" s="3"/>
      <c r="G910" s="3"/>
      <c r="H910" s="3"/>
      <c r="I910" s="3"/>
      <c r="J910" s="3"/>
      <c r="K910" s="3"/>
      <c r="L910" s="3"/>
      <c r="M910" s="3"/>
      <c r="N910" s="3"/>
    </row>
    <row r="911">
      <c r="B911" s="3"/>
      <c r="C911" s="3"/>
      <c r="D911" s="3"/>
      <c r="E911" s="3"/>
      <c r="F911" s="3"/>
      <c r="G911" s="3"/>
      <c r="H911" s="3"/>
      <c r="I911" s="3"/>
      <c r="J911" s="3"/>
      <c r="K911" s="3"/>
      <c r="L911" s="3"/>
      <c r="M911" s="3"/>
      <c r="N911" s="3"/>
    </row>
    <row r="912">
      <c r="B912" s="3"/>
      <c r="C912" s="3"/>
      <c r="D912" s="3"/>
      <c r="E912" s="3"/>
      <c r="F912" s="3"/>
      <c r="G912" s="3"/>
      <c r="H912" s="3"/>
      <c r="I912" s="3"/>
      <c r="J912" s="3"/>
      <c r="K912" s="3"/>
      <c r="L912" s="3"/>
      <c r="M912" s="3"/>
      <c r="N912" s="3"/>
    </row>
    <row r="913">
      <c r="B913" s="3"/>
      <c r="C913" s="3"/>
      <c r="D913" s="3"/>
      <c r="E913" s="3"/>
      <c r="F913" s="3"/>
      <c r="G913" s="3"/>
      <c r="H913" s="3"/>
      <c r="I913" s="3"/>
      <c r="J913" s="3"/>
      <c r="K913" s="3"/>
      <c r="L913" s="3"/>
      <c r="M913" s="3"/>
      <c r="N913" s="3"/>
    </row>
    <row r="914">
      <c r="B914" s="3"/>
      <c r="C914" s="3"/>
      <c r="D914" s="3"/>
      <c r="E914" s="3"/>
      <c r="F914" s="3"/>
      <c r="G914" s="3"/>
      <c r="H914" s="3"/>
      <c r="I914" s="3"/>
      <c r="J914" s="3"/>
      <c r="K914" s="3"/>
      <c r="L914" s="3"/>
      <c r="M914" s="3"/>
      <c r="N914" s="3"/>
    </row>
    <row r="915">
      <c r="B915" s="3"/>
      <c r="C915" s="3"/>
      <c r="D915" s="3"/>
      <c r="E915" s="3"/>
      <c r="F915" s="3"/>
      <c r="G915" s="3"/>
      <c r="H915" s="3"/>
      <c r="I915" s="3"/>
      <c r="J915" s="3"/>
      <c r="K915" s="3"/>
      <c r="L915" s="3"/>
      <c r="M915" s="3"/>
      <c r="N915" s="3"/>
    </row>
    <row r="916">
      <c r="B916" s="3"/>
      <c r="C916" s="3"/>
      <c r="D916" s="3"/>
      <c r="E916" s="3"/>
      <c r="F916" s="3"/>
      <c r="G916" s="3"/>
      <c r="H916" s="3"/>
      <c r="I916" s="3"/>
      <c r="J916" s="3"/>
      <c r="K916" s="3"/>
      <c r="L916" s="3"/>
      <c r="M916" s="3"/>
      <c r="N916" s="3"/>
    </row>
    <row r="917">
      <c r="B917" s="3"/>
      <c r="C917" s="3"/>
      <c r="D917" s="3"/>
      <c r="E917" s="3"/>
      <c r="F917" s="3"/>
      <c r="G917" s="3"/>
      <c r="H917" s="3"/>
      <c r="I917" s="3"/>
      <c r="J917" s="3"/>
      <c r="K917" s="3"/>
      <c r="L917" s="3"/>
      <c r="M917" s="3"/>
      <c r="N917" s="3"/>
    </row>
    <row r="918">
      <c r="B918" s="3"/>
      <c r="C918" s="3"/>
      <c r="D918" s="3"/>
      <c r="E918" s="3"/>
      <c r="F918" s="3"/>
      <c r="G918" s="3"/>
      <c r="H918" s="3"/>
      <c r="I918" s="3"/>
      <c r="J918" s="3"/>
      <c r="K918" s="3"/>
      <c r="L918" s="3"/>
      <c r="M918" s="3"/>
      <c r="N918" s="3"/>
    </row>
    <row r="919">
      <c r="B919" s="3"/>
      <c r="C919" s="3"/>
      <c r="D919" s="3"/>
      <c r="E919" s="3"/>
      <c r="F919" s="3"/>
      <c r="G919" s="3"/>
      <c r="H919" s="3"/>
      <c r="I919" s="3"/>
      <c r="J919" s="3"/>
      <c r="K919" s="3"/>
      <c r="L919" s="3"/>
      <c r="M919" s="3"/>
      <c r="N919" s="3"/>
    </row>
    <row r="920">
      <c r="B920" s="3"/>
      <c r="C920" s="3"/>
      <c r="D920" s="3"/>
      <c r="E920" s="3"/>
      <c r="F920" s="3"/>
      <c r="G920" s="3"/>
      <c r="H920" s="3"/>
      <c r="I920" s="3"/>
      <c r="J920" s="3"/>
      <c r="K920" s="3"/>
      <c r="L920" s="3"/>
      <c r="M920" s="3"/>
      <c r="N920" s="3"/>
    </row>
    <row r="921">
      <c r="B921" s="3"/>
      <c r="C921" s="3"/>
      <c r="D921" s="3"/>
      <c r="E921" s="3"/>
      <c r="F921" s="3"/>
      <c r="G921" s="3"/>
      <c r="H921" s="3"/>
      <c r="I921" s="3"/>
      <c r="J921" s="3"/>
      <c r="K921" s="3"/>
      <c r="L921" s="3"/>
      <c r="M921" s="3"/>
      <c r="N921" s="3"/>
    </row>
    <row r="922">
      <c r="B922" s="3"/>
      <c r="C922" s="3"/>
      <c r="D922" s="3"/>
      <c r="E922" s="3"/>
      <c r="F922" s="3"/>
      <c r="G922" s="3"/>
      <c r="H922" s="3"/>
      <c r="I922" s="3"/>
      <c r="J922" s="3"/>
      <c r="K922" s="3"/>
      <c r="L922" s="3"/>
      <c r="M922" s="3"/>
      <c r="N922" s="3"/>
    </row>
    <row r="923">
      <c r="B923" s="3"/>
      <c r="C923" s="3"/>
      <c r="D923" s="3"/>
      <c r="E923" s="3"/>
      <c r="F923" s="3"/>
      <c r="G923" s="3"/>
      <c r="H923" s="3"/>
      <c r="I923" s="3"/>
      <c r="J923" s="3"/>
      <c r="K923" s="3"/>
      <c r="L923" s="3"/>
      <c r="M923" s="3"/>
      <c r="N923" s="3"/>
    </row>
    <row r="924">
      <c r="B924" s="3"/>
      <c r="C924" s="3"/>
      <c r="D924" s="3"/>
      <c r="E924" s="3"/>
      <c r="F924" s="3"/>
      <c r="G924" s="3"/>
      <c r="H924" s="3"/>
      <c r="I924" s="3"/>
      <c r="J924" s="3"/>
      <c r="K924" s="3"/>
      <c r="L924" s="3"/>
      <c r="M924" s="3"/>
      <c r="N924" s="3"/>
    </row>
    <row r="925">
      <c r="B925" s="3"/>
      <c r="C925" s="3"/>
      <c r="D925" s="3"/>
      <c r="E925" s="3"/>
      <c r="F925" s="3"/>
      <c r="G925" s="3"/>
      <c r="H925" s="3"/>
      <c r="I925" s="3"/>
      <c r="J925" s="3"/>
      <c r="K925" s="3"/>
      <c r="L925" s="3"/>
      <c r="M925" s="3"/>
      <c r="N925" s="3"/>
    </row>
    <row r="926">
      <c r="B926" s="3"/>
      <c r="C926" s="3"/>
      <c r="D926" s="3"/>
      <c r="E926" s="3"/>
      <c r="F926" s="3"/>
      <c r="G926" s="3"/>
      <c r="H926" s="3"/>
      <c r="I926" s="3"/>
      <c r="J926" s="3"/>
      <c r="K926" s="3"/>
      <c r="L926" s="3"/>
      <c r="M926" s="3"/>
      <c r="N926" s="3"/>
    </row>
    <row r="927">
      <c r="B927" s="3"/>
      <c r="C927" s="3"/>
      <c r="D927" s="3"/>
      <c r="E927" s="3"/>
      <c r="F927" s="3"/>
      <c r="G927" s="3"/>
      <c r="H927" s="3"/>
      <c r="I927" s="3"/>
      <c r="J927" s="3"/>
      <c r="K927" s="3"/>
      <c r="L927" s="3"/>
      <c r="M927" s="3"/>
      <c r="N927" s="3"/>
    </row>
    <row r="928">
      <c r="B928" s="3"/>
      <c r="C928" s="3"/>
      <c r="D928" s="3"/>
      <c r="E928" s="3"/>
      <c r="F928" s="3"/>
      <c r="G928" s="3"/>
      <c r="H928" s="3"/>
      <c r="I928" s="3"/>
      <c r="J928" s="3"/>
      <c r="K928" s="3"/>
      <c r="L928" s="3"/>
      <c r="M928" s="3"/>
      <c r="N928" s="3"/>
    </row>
    <row r="929">
      <c r="B929" s="3"/>
      <c r="C929" s="3"/>
      <c r="D929" s="3"/>
      <c r="E929" s="3"/>
      <c r="F929" s="3"/>
      <c r="G929" s="3"/>
      <c r="H929" s="3"/>
      <c r="I929" s="3"/>
      <c r="J929" s="3"/>
      <c r="K929" s="3"/>
      <c r="L929" s="3"/>
      <c r="M929" s="3"/>
      <c r="N929" s="3"/>
    </row>
    <row r="930">
      <c r="B930" s="3"/>
      <c r="C930" s="3"/>
      <c r="D930" s="3"/>
      <c r="E930" s="3"/>
      <c r="F930" s="3"/>
      <c r="G930" s="3"/>
      <c r="H930" s="3"/>
      <c r="I930" s="3"/>
      <c r="J930" s="3"/>
      <c r="K930" s="3"/>
      <c r="L930" s="3"/>
      <c r="M930" s="3"/>
      <c r="N930" s="3"/>
    </row>
    <row r="931">
      <c r="B931" s="3"/>
      <c r="C931" s="3"/>
      <c r="D931" s="3"/>
      <c r="E931" s="3"/>
      <c r="F931" s="3"/>
      <c r="G931" s="3"/>
      <c r="H931" s="3"/>
      <c r="I931" s="3"/>
      <c r="J931" s="3"/>
      <c r="K931" s="3"/>
      <c r="L931" s="3"/>
      <c r="M931" s="3"/>
      <c r="N931" s="3"/>
    </row>
    <row r="932">
      <c r="B932" s="3"/>
      <c r="C932" s="3"/>
      <c r="D932" s="3"/>
      <c r="E932" s="3"/>
      <c r="F932" s="3"/>
      <c r="G932" s="3"/>
      <c r="H932" s="3"/>
      <c r="I932" s="3"/>
      <c r="J932" s="3"/>
      <c r="K932" s="3"/>
      <c r="L932" s="3"/>
      <c r="M932" s="3"/>
      <c r="N932" s="3"/>
    </row>
    <row r="933">
      <c r="B933" s="3"/>
      <c r="C933" s="3"/>
      <c r="D933" s="3"/>
      <c r="E933" s="3"/>
      <c r="F933" s="3"/>
      <c r="G933" s="3"/>
      <c r="H933" s="3"/>
      <c r="I933" s="3"/>
      <c r="J933" s="3"/>
      <c r="K933" s="3"/>
      <c r="L933" s="3"/>
      <c r="M933" s="3"/>
      <c r="N933" s="3"/>
    </row>
    <row r="934">
      <c r="B934" s="3"/>
      <c r="C934" s="3"/>
      <c r="D934" s="3"/>
      <c r="E934" s="3"/>
      <c r="F934" s="3"/>
      <c r="G934" s="3"/>
      <c r="H934" s="3"/>
      <c r="I934" s="3"/>
      <c r="J934" s="3"/>
      <c r="K934" s="3"/>
      <c r="L934" s="3"/>
      <c r="M934" s="3"/>
      <c r="N934" s="3"/>
    </row>
    <row r="935">
      <c r="B935" s="3"/>
      <c r="C935" s="3"/>
      <c r="D935" s="3"/>
      <c r="E935" s="3"/>
      <c r="F935" s="3"/>
      <c r="G935" s="3"/>
      <c r="H935" s="3"/>
      <c r="I935" s="3"/>
      <c r="J935" s="3"/>
      <c r="K935" s="3"/>
      <c r="L935" s="3"/>
      <c r="M935" s="3"/>
      <c r="N935" s="3"/>
    </row>
    <row r="936">
      <c r="B936" s="3"/>
      <c r="C936" s="3"/>
      <c r="D936" s="3"/>
      <c r="E936" s="3"/>
      <c r="F936" s="3"/>
      <c r="G936" s="3"/>
      <c r="H936" s="3"/>
      <c r="I936" s="3"/>
      <c r="J936" s="3"/>
      <c r="K936" s="3"/>
      <c r="L936" s="3"/>
      <c r="M936" s="3"/>
      <c r="N936" s="3"/>
    </row>
    <row r="937">
      <c r="B937" s="3"/>
      <c r="C937" s="3"/>
      <c r="D937" s="3"/>
      <c r="E937" s="3"/>
      <c r="F937" s="3"/>
      <c r="G937" s="3"/>
      <c r="H937" s="3"/>
      <c r="I937" s="3"/>
      <c r="J937" s="3"/>
      <c r="K937" s="3"/>
      <c r="L937" s="3"/>
      <c r="M937" s="3"/>
      <c r="N937" s="3"/>
    </row>
    <row r="938">
      <c r="B938" s="3"/>
      <c r="C938" s="3"/>
      <c r="D938" s="3"/>
      <c r="E938" s="3"/>
      <c r="F938" s="3"/>
      <c r="G938" s="3"/>
      <c r="H938" s="3"/>
      <c r="I938" s="3"/>
      <c r="J938" s="3"/>
      <c r="K938" s="3"/>
      <c r="L938" s="3"/>
      <c r="M938" s="3"/>
      <c r="N938" s="3"/>
    </row>
    <row r="939">
      <c r="B939" s="3"/>
      <c r="C939" s="3"/>
      <c r="D939" s="3"/>
      <c r="E939" s="3"/>
      <c r="F939" s="3"/>
      <c r="G939" s="3"/>
      <c r="H939" s="3"/>
      <c r="I939" s="3"/>
      <c r="J939" s="3"/>
      <c r="K939" s="3"/>
      <c r="L939" s="3"/>
      <c r="M939" s="3"/>
      <c r="N939" s="3"/>
    </row>
    <row r="940">
      <c r="B940" s="3"/>
      <c r="C940" s="3"/>
      <c r="D940" s="3"/>
      <c r="E940" s="3"/>
      <c r="F940" s="3"/>
      <c r="G940" s="3"/>
      <c r="H940" s="3"/>
      <c r="I940" s="3"/>
      <c r="J940" s="3"/>
      <c r="K940" s="3"/>
      <c r="L940" s="3"/>
      <c r="M940" s="3"/>
      <c r="N940" s="3"/>
    </row>
    <row r="941">
      <c r="B941" s="3"/>
      <c r="C941" s="3"/>
      <c r="D941" s="3"/>
      <c r="E941" s="3"/>
      <c r="F941" s="3"/>
      <c r="G941" s="3"/>
      <c r="H941" s="3"/>
      <c r="I941" s="3"/>
      <c r="J941" s="3"/>
      <c r="K941" s="3"/>
      <c r="L941" s="3"/>
      <c r="M941" s="3"/>
      <c r="N941" s="3"/>
    </row>
    <row r="942">
      <c r="B942" s="3"/>
      <c r="C942" s="3"/>
      <c r="D942" s="3"/>
      <c r="E942" s="3"/>
      <c r="F942" s="3"/>
      <c r="G942" s="3"/>
      <c r="H942" s="3"/>
      <c r="I942" s="3"/>
      <c r="J942" s="3"/>
      <c r="K942" s="3"/>
      <c r="L942" s="3"/>
      <c r="M942" s="3"/>
      <c r="N942" s="3"/>
    </row>
    <row r="943">
      <c r="B943" s="3"/>
      <c r="C943" s="3"/>
      <c r="D943" s="3"/>
      <c r="E943" s="3"/>
      <c r="F943" s="3"/>
      <c r="G943" s="3"/>
      <c r="H943" s="3"/>
      <c r="I943" s="3"/>
      <c r="J943" s="3"/>
      <c r="K943" s="3"/>
      <c r="L943" s="3"/>
      <c r="M943" s="3"/>
      <c r="N943" s="3"/>
    </row>
    <row r="944">
      <c r="B944" s="3"/>
      <c r="C944" s="3"/>
      <c r="D944" s="3"/>
      <c r="E944" s="3"/>
      <c r="F944" s="3"/>
      <c r="G944" s="3"/>
      <c r="H944" s="3"/>
      <c r="I944" s="3"/>
      <c r="J944" s="3"/>
      <c r="K944" s="3"/>
      <c r="L944" s="3"/>
      <c r="M944" s="3"/>
      <c r="N944" s="3"/>
    </row>
    <row r="945">
      <c r="B945" s="3"/>
      <c r="C945" s="3"/>
      <c r="D945" s="3"/>
      <c r="E945" s="3"/>
      <c r="F945" s="3"/>
      <c r="G945" s="3"/>
      <c r="H945" s="3"/>
      <c r="I945" s="3"/>
      <c r="J945" s="3"/>
      <c r="K945" s="3"/>
      <c r="L945" s="3"/>
      <c r="M945" s="3"/>
      <c r="N945" s="3"/>
    </row>
    <row r="946">
      <c r="B946" s="3"/>
      <c r="C946" s="3"/>
      <c r="D946" s="3"/>
      <c r="E946" s="3"/>
      <c r="F946" s="3"/>
      <c r="G946" s="3"/>
      <c r="H946" s="3"/>
      <c r="I946" s="3"/>
      <c r="J946" s="3"/>
      <c r="K946" s="3"/>
      <c r="L946" s="3"/>
      <c r="M946" s="3"/>
      <c r="N946" s="3"/>
    </row>
    <row r="947">
      <c r="B947" s="3"/>
      <c r="C947" s="3"/>
      <c r="D947" s="3"/>
      <c r="E947" s="3"/>
      <c r="F947" s="3"/>
      <c r="G947" s="3"/>
      <c r="H947" s="3"/>
      <c r="I947" s="3"/>
      <c r="J947" s="3"/>
      <c r="K947" s="3"/>
      <c r="L947" s="3"/>
      <c r="M947" s="3"/>
      <c r="N947" s="3"/>
    </row>
    <row r="948">
      <c r="B948" s="3"/>
      <c r="C948" s="3"/>
      <c r="D948" s="3"/>
      <c r="E948" s="3"/>
      <c r="F948" s="3"/>
      <c r="G948" s="3"/>
      <c r="H948" s="3"/>
      <c r="I948" s="3"/>
      <c r="J948" s="3"/>
      <c r="K948" s="3"/>
      <c r="L948" s="3"/>
      <c r="M948" s="3"/>
      <c r="N948" s="3"/>
    </row>
    <row r="949">
      <c r="B949" s="3"/>
      <c r="C949" s="3"/>
      <c r="D949" s="3"/>
      <c r="E949" s="3"/>
      <c r="F949" s="3"/>
      <c r="G949" s="3"/>
      <c r="H949" s="3"/>
      <c r="I949" s="3"/>
      <c r="J949" s="3"/>
      <c r="K949" s="3"/>
      <c r="L949" s="3"/>
      <c r="M949" s="3"/>
      <c r="N949" s="3"/>
    </row>
    <row r="950">
      <c r="B950" s="3"/>
      <c r="C950" s="3"/>
      <c r="D950" s="3"/>
      <c r="E950" s="3"/>
      <c r="F950" s="3"/>
      <c r="G950" s="3"/>
      <c r="H950" s="3"/>
      <c r="I950" s="3"/>
      <c r="J950" s="3"/>
      <c r="K950" s="3"/>
      <c r="L950" s="3"/>
      <c r="M950" s="3"/>
      <c r="N950" s="3"/>
    </row>
    <row r="951">
      <c r="B951" s="3"/>
      <c r="C951" s="3"/>
      <c r="D951" s="3"/>
      <c r="E951" s="3"/>
      <c r="F951" s="3"/>
      <c r="G951" s="3"/>
      <c r="H951" s="3"/>
      <c r="I951" s="3"/>
      <c r="J951" s="3"/>
      <c r="K951" s="3"/>
      <c r="L951" s="3"/>
      <c r="M951" s="3"/>
      <c r="N951" s="3"/>
    </row>
    <row r="952">
      <c r="B952" s="3"/>
      <c r="C952" s="3"/>
      <c r="D952" s="3"/>
      <c r="E952" s="3"/>
      <c r="F952" s="3"/>
      <c r="G952" s="3"/>
      <c r="H952" s="3"/>
      <c r="I952" s="3"/>
      <c r="J952" s="3"/>
      <c r="K952" s="3"/>
      <c r="L952" s="3"/>
      <c r="M952" s="3"/>
      <c r="N952" s="3"/>
    </row>
    <row r="953">
      <c r="B953" s="3"/>
      <c r="C953" s="3"/>
      <c r="D953" s="3"/>
      <c r="E953" s="3"/>
      <c r="F953" s="3"/>
      <c r="G953" s="3"/>
      <c r="H953" s="3"/>
      <c r="I953" s="3"/>
      <c r="J953" s="3"/>
      <c r="K953" s="3"/>
      <c r="L953" s="3"/>
      <c r="M953" s="3"/>
      <c r="N953" s="3"/>
    </row>
    <row r="954">
      <c r="B954" s="3"/>
      <c r="C954" s="3"/>
      <c r="D954" s="3"/>
      <c r="E954" s="3"/>
      <c r="F954" s="3"/>
      <c r="G954" s="3"/>
      <c r="H954" s="3"/>
      <c r="I954" s="3"/>
      <c r="J954" s="3"/>
      <c r="K954" s="3"/>
      <c r="L954" s="3"/>
      <c r="M954" s="3"/>
      <c r="N954" s="3"/>
    </row>
    <row r="955">
      <c r="B955" s="3"/>
      <c r="C955" s="3"/>
      <c r="D955" s="3"/>
      <c r="E955" s="3"/>
      <c r="F955" s="3"/>
      <c r="G955" s="3"/>
      <c r="H955" s="3"/>
      <c r="I955" s="3"/>
      <c r="J955" s="3"/>
      <c r="K955" s="3"/>
      <c r="L955" s="3"/>
      <c r="M955" s="3"/>
      <c r="N955" s="3"/>
    </row>
    <row r="956">
      <c r="B956" s="3"/>
      <c r="C956" s="3"/>
      <c r="D956" s="3"/>
      <c r="E956" s="3"/>
      <c r="F956" s="3"/>
      <c r="G956" s="3"/>
      <c r="H956" s="3"/>
      <c r="I956" s="3"/>
      <c r="J956" s="3"/>
      <c r="K956" s="3"/>
      <c r="L956" s="3"/>
      <c r="M956" s="3"/>
      <c r="N956" s="3"/>
    </row>
    <row r="957">
      <c r="B957" s="3"/>
      <c r="C957" s="3"/>
      <c r="D957" s="3"/>
      <c r="E957" s="3"/>
      <c r="F957" s="3"/>
      <c r="G957" s="3"/>
      <c r="H957" s="3"/>
      <c r="I957" s="3"/>
      <c r="J957" s="3"/>
      <c r="K957" s="3"/>
      <c r="L957" s="3"/>
      <c r="M957" s="3"/>
      <c r="N957" s="3"/>
    </row>
    <row r="958">
      <c r="B958" s="3"/>
      <c r="C958" s="3"/>
      <c r="D958" s="3"/>
      <c r="E958" s="3"/>
      <c r="F958" s="3"/>
      <c r="G958" s="3"/>
      <c r="H958" s="3"/>
      <c r="I958" s="3"/>
      <c r="J958" s="3"/>
      <c r="K958" s="3"/>
      <c r="L958" s="3"/>
      <c r="M958" s="3"/>
      <c r="N958" s="3"/>
    </row>
    <row r="959">
      <c r="B959" s="3"/>
      <c r="C959" s="3"/>
      <c r="D959" s="3"/>
      <c r="E959" s="3"/>
      <c r="F959" s="3"/>
      <c r="G959" s="3"/>
      <c r="H959" s="3"/>
      <c r="I959" s="3"/>
      <c r="J959" s="3"/>
      <c r="K959" s="3"/>
      <c r="L959" s="3"/>
      <c r="M959" s="3"/>
      <c r="N959" s="3"/>
    </row>
    <row r="960">
      <c r="B960" s="3"/>
      <c r="C960" s="3"/>
      <c r="D960" s="3"/>
      <c r="E960" s="3"/>
      <c r="F960" s="3"/>
      <c r="G960" s="3"/>
      <c r="H960" s="3"/>
      <c r="I960" s="3"/>
      <c r="J960" s="3"/>
      <c r="K960" s="3"/>
      <c r="L960" s="3"/>
      <c r="M960" s="3"/>
      <c r="N960" s="3"/>
    </row>
    <row r="961">
      <c r="B961" s="3"/>
      <c r="C961" s="3"/>
      <c r="D961" s="3"/>
      <c r="E961" s="3"/>
      <c r="F961" s="3"/>
      <c r="G961" s="3"/>
      <c r="H961" s="3"/>
      <c r="I961" s="3"/>
      <c r="J961" s="3"/>
      <c r="K961" s="3"/>
      <c r="L961" s="3"/>
      <c r="M961" s="3"/>
      <c r="N961" s="3"/>
    </row>
    <row r="962">
      <c r="B962" s="3"/>
      <c r="C962" s="3"/>
      <c r="D962" s="3"/>
      <c r="E962" s="3"/>
      <c r="F962" s="3"/>
      <c r="G962" s="3"/>
      <c r="H962" s="3"/>
      <c r="I962" s="3"/>
      <c r="J962" s="3"/>
      <c r="K962" s="3"/>
      <c r="L962" s="3"/>
      <c r="M962" s="3"/>
      <c r="N962" s="3"/>
    </row>
    <row r="963">
      <c r="B963" s="3"/>
      <c r="C963" s="3"/>
      <c r="D963" s="3"/>
      <c r="E963" s="3"/>
      <c r="F963" s="3"/>
      <c r="G963" s="3"/>
      <c r="H963" s="3"/>
      <c r="I963" s="3"/>
      <c r="J963" s="3"/>
      <c r="K963" s="3"/>
      <c r="L963" s="3"/>
      <c r="M963" s="3"/>
      <c r="N963" s="3"/>
    </row>
    <row r="964">
      <c r="B964" s="3"/>
      <c r="C964" s="3"/>
      <c r="D964" s="3"/>
      <c r="E964" s="3"/>
      <c r="F964" s="3"/>
      <c r="G964" s="3"/>
      <c r="H964" s="3"/>
      <c r="I964" s="3"/>
      <c r="J964" s="3"/>
      <c r="K964" s="3"/>
      <c r="L964" s="3"/>
      <c r="M964" s="3"/>
      <c r="N964" s="3"/>
    </row>
    <row r="965">
      <c r="B965" s="3"/>
      <c r="C965" s="3"/>
      <c r="D965" s="3"/>
      <c r="E965" s="3"/>
      <c r="F965" s="3"/>
      <c r="G965" s="3"/>
      <c r="H965" s="3"/>
      <c r="I965" s="3"/>
      <c r="J965" s="3"/>
      <c r="K965" s="3"/>
      <c r="L965" s="3"/>
      <c r="M965" s="3"/>
      <c r="N965" s="3"/>
    </row>
    <row r="966">
      <c r="B966" s="3"/>
      <c r="C966" s="3"/>
      <c r="D966" s="3"/>
      <c r="E966" s="3"/>
      <c r="F966" s="3"/>
      <c r="G966" s="3"/>
      <c r="H966" s="3"/>
      <c r="I966" s="3"/>
      <c r="J966" s="3"/>
      <c r="K966" s="3"/>
      <c r="L966" s="3"/>
      <c r="M966" s="3"/>
      <c r="N966" s="3"/>
    </row>
    <row r="967">
      <c r="B967" s="3"/>
      <c r="C967" s="3"/>
      <c r="D967" s="3"/>
      <c r="E967" s="3"/>
      <c r="F967" s="3"/>
      <c r="G967" s="3"/>
      <c r="H967" s="3"/>
      <c r="I967" s="3"/>
      <c r="J967" s="3"/>
      <c r="K967" s="3"/>
      <c r="L967" s="3"/>
      <c r="M967" s="3"/>
      <c r="N967" s="3"/>
    </row>
    <row r="968">
      <c r="B968" s="3"/>
      <c r="C968" s="3"/>
      <c r="D968" s="3"/>
      <c r="E968" s="3"/>
      <c r="F968" s="3"/>
      <c r="G968" s="3"/>
      <c r="H968" s="3"/>
      <c r="I968" s="3"/>
      <c r="J968" s="3"/>
      <c r="K968" s="3"/>
      <c r="L968" s="3"/>
      <c r="M968" s="3"/>
      <c r="N968" s="3"/>
    </row>
    <row r="969">
      <c r="B969" s="3"/>
      <c r="C969" s="3"/>
      <c r="D969" s="3"/>
      <c r="E969" s="3"/>
      <c r="F969" s="3"/>
      <c r="G969" s="3"/>
      <c r="H969" s="3"/>
      <c r="I969" s="3"/>
      <c r="J969" s="3"/>
      <c r="K969" s="3"/>
      <c r="L969" s="3"/>
      <c r="M969" s="3"/>
      <c r="N969" s="3"/>
    </row>
    <row r="970">
      <c r="B970" s="3"/>
      <c r="C970" s="3"/>
      <c r="D970" s="3"/>
      <c r="E970" s="3"/>
      <c r="F970" s="3"/>
      <c r="G970" s="3"/>
      <c r="H970" s="3"/>
      <c r="I970" s="3"/>
      <c r="J970" s="3"/>
      <c r="K970" s="3"/>
      <c r="L970" s="3"/>
      <c r="M970" s="3"/>
      <c r="N970" s="3"/>
    </row>
    <row r="971">
      <c r="B971" s="3"/>
      <c r="C971" s="3"/>
      <c r="D971" s="3"/>
      <c r="E971" s="3"/>
      <c r="F971" s="3"/>
      <c r="G971" s="3"/>
      <c r="H971" s="3"/>
      <c r="I971" s="3"/>
      <c r="J971" s="3"/>
      <c r="K971" s="3"/>
      <c r="L971" s="3"/>
      <c r="M971" s="3"/>
      <c r="N971" s="3"/>
    </row>
    <row r="972">
      <c r="B972" s="3"/>
      <c r="C972" s="3"/>
      <c r="D972" s="3"/>
      <c r="E972" s="3"/>
      <c r="F972" s="3"/>
      <c r="G972" s="3"/>
      <c r="H972" s="3"/>
      <c r="I972" s="3"/>
      <c r="J972" s="3"/>
      <c r="K972" s="3"/>
      <c r="L972" s="3"/>
      <c r="M972" s="3"/>
      <c r="N972" s="3"/>
    </row>
    <row r="973">
      <c r="B973" s="3"/>
      <c r="C973" s="3"/>
      <c r="D973" s="3"/>
      <c r="E973" s="3"/>
      <c r="F973" s="3"/>
      <c r="G973" s="3"/>
      <c r="H973" s="3"/>
      <c r="I973" s="3"/>
      <c r="J973" s="3"/>
      <c r="K973" s="3"/>
      <c r="L973" s="3"/>
      <c r="M973" s="3"/>
      <c r="N973" s="3"/>
    </row>
    <row r="974">
      <c r="B974" s="3"/>
      <c r="C974" s="3"/>
      <c r="D974" s="3"/>
      <c r="E974" s="3"/>
      <c r="F974" s="3"/>
      <c r="G974" s="3"/>
      <c r="H974" s="3"/>
      <c r="I974" s="3"/>
      <c r="J974" s="3"/>
      <c r="K974" s="3"/>
      <c r="L974" s="3"/>
      <c r="M974" s="3"/>
      <c r="N974" s="3"/>
    </row>
    <row r="975">
      <c r="B975" s="3"/>
      <c r="C975" s="3"/>
      <c r="D975" s="3"/>
      <c r="E975" s="3"/>
      <c r="F975" s="3"/>
      <c r="G975" s="3"/>
      <c r="H975" s="3"/>
      <c r="I975" s="3"/>
      <c r="J975" s="3"/>
      <c r="K975" s="3"/>
      <c r="L975" s="3"/>
      <c r="M975" s="3"/>
      <c r="N975" s="3"/>
    </row>
    <row r="976">
      <c r="B976" s="3"/>
      <c r="C976" s="3"/>
      <c r="D976" s="3"/>
      <c r="E976" s="3"/>
      <c r="F976" s="3"/>
      <c r="G976" s="3"/>
      <c r="H976" s="3"/>
      <c r="I976" s="3"/>
      <c r="J976" s="3"/>
      <c r="K976" s="3"/>
      <c r="L976" s="3"/>
      <c r="M976" s="3"/>
      <c r="N976" s="3"/>
    </row>
    <row r="977">
      <c r="B977" s="3"/>
      <c r="C977" s="3"/>
      <c r="D977" s="3"/>
      <c r="E977" s="3"/>
      <c r="F977" s="3"/>
      <c r="G977" s="3"/>
      <c r="H977" s="3"/>
      <c r="I977" s="3"/>
      <c r="J977" s="3"/>
      <c r="K977" s="3"/>
      <c r="L977" s="3"/>
      <c r="M977" s="3"/>
      <c r="N977" s="3"/>
    </row>
    <row r="978">
      <c r="B978" s="3"/>
      <c r="C978" s="3"/>
      <c r="D978" s="3"/>
      <c r="E978" s="3"/>
      <c r="F978" s="3"/>
      <c r="G978" s="3"/>
      <c r="H978" s="3"/>
      <c r="I978" s="3"/>
      <c r="J978" s="3"/>
      <c r="K978" s="3"/>
      <c r="L978" s="3"/>
      <c r="M978" s="3"/>
      <c r="N978" s="3"/>
    </row>
    <row r="979">
      <c r="B979" s="3"/>
      <c r="C979" s="3"/>
      <c r="D979" s="3"/>
      <c r="E979" s="3"/>
      <c r="F979" s="3"/>
      <c r="G979" s="3"/>
      <c r="H979" s="3"/>
      <c r="I979" s="3"/>
      <c r="J979" s="3"/>
      <c r="K979" s="3"/>
      <c r="L979" s="3"/>
      <c r="M979" s="3"/>
      <c r="N979" s="3"/>
    </row>
    <row r="980">
      <c r="B980" s="3"/>
      <c r="C980" s="3"/>
      <c r="D980" s="3"/>
      <c r="E980" s="3"/>
      <c r="F980" s="3"/>
      <c r="G980" s="3"/>
      <c r="H980" s="3"/>
      <c r="I980" s="3"/>
      <c r="J980" s="3"/>
      <c r="K980" s="3"/>
      <c r="L980" s="3"/>
      <c r="M980" s="3"/>
      <c r="N980" s="3"/>
    </row>
    <row r="981">
      <c r="B981" s="3"/>
      <c r="C981" s="3"/>
      <c r="D981" s="3"/>
      <c r="E981" s="3"/>
      <c r="F981" s="3"/>
      <c r="G981" s="3"/>
      <c r="H981" s="3"/>
      <c r="I981" s="3"/>
      <c r="J981" s="3"/>
      <c r="K981" s="3"/>
      <c r="L981" s="3"/>
      <c r="M981" s="3"/>
      <c r="N981" s="3"/>
    </row>
    <row r="982">
      <c r="B982" s="3"/>
      <c r="C982" s="3"/>
      <c r="D982" s="3"/>
      <c r="E982" s="3"/>
      <c r="F982" s="3"/>
      <c r="G982" s="3"/>
      <c r="H982" s="3"/>
      <c r="I982" s="3"/>
      <c r="J982" s="3"/>
      <c r="K982" s="3"/>
      <c r="L982" s="3"/>
      <c r="M982" s="3"/>
      <c r="N982" s="3"/>
    </row>
    <row r="983">
      <c r="B983" s="3"/>
      <c r="C983" s="3"/>
      <c r="D983" s="3"/>
      <c r="E983" s="3"/>
      <c r="F983" s="3"/>
      <c r="G983" s="3"/>
      <c r="H983" s="3"/>
      <c r="I983" s="3"/>
      <c r="J983" s="3"/>
      <c r="K983" s="3"/>
      <c r="L983" s="3"/>
      <c r="M983" s="3"/>
      <c r="N983" s="3"/>
    </row>
    <row r="984">
      <c r="B984" s="3"/>
      <c r="C984" s="3"/>
      <c r="D984" s="3"/>
      <c r="E984" s="3"/>
      <c r="F984" s="3"/>
      <c r="G984" s="3"/>
      <c r="H984" s="3"/>
      <c r="I984" s="3"/>
      <c r="J984" s="3"/>
      <c r="K984" s="3"/>
      <c r="L984" s="3"/>
      <c r="M984" s="3"/>
      <c r="N984" s="3"/>
    </row>
    <row r="985">
      <c r="B985" s="3"/>
      <c r="C985" s="3"/>
      <c r="D985" s="3"/>
      <c r="E985" s="3"/>
      <c r="F985" s="3"/>
      <c r="G985" s="3"/>
      <c r="H985" s="3"/>
      <c r="I985" s="3"/>
      <c r="J985" s="3"/>
      <c r="K985" s="3"/>
      <c r="L985" s="3"/>
      <c r="M985" s="3"/>
      <c r="N985" s="3"/>
    </row>
    <row r="986">
      <c r="B986" s="3"/>
      <c r="C986" s="3"/>
      <c r="D986" s="3"/>
      <c r="E986" s="3"/>
      <c r="F986" s="3"/>
      <c r="G986" s="3"/>
      <c r="H986" s="3"/>
      <c r="I986" s="3"/>
      <c r="J986" s="3"/>
      <c r="K986" s="3"/>
      <c r="L986" s="3"/>
      <c r="M986" s="3"/>
      <c r="N986" s="3"/>
    </row>
    <row r="987">
      <c r="B987" s="3"/>
      <c r="C987" s="3"/>
      <c r="D987" s="3"/>
      <c r="E987" s="3"/>
      <c r="F987" s="3"/>
      <c r="G987" s="3"/>
      <c r="H987" s="3"/>
      <c r="I987" s="3"/>
      <c r="J987" s="3"/>
      <c r="K987" s="3"/>
      <c r="L987" s="3"/>
      <c r="M987" s="3"/>
      <c r="N987" s="3"/>
    </row>
    <row r="988">
      <c r="B988" s="3"/>
      <c r="C988" s="3"/>
      <c r="D988" s="3"/>
      <c r="E988" s="3"/>
      <c r="F988" s="3"/>
      <c r="G988" s="3"/>
      <c r="H988" s="3"/>
      <c r="I988" s="3"/>
      <c r="J988" s="3"/>
      <c r="K988" s="3"/>
      <c r="L988" s="3"/>
      <c r="M988" s="3"/>
      <c r="N988" s="3"/>
    </row>
    <row r="989">
      <c r="B989" s="3"/>
      <c r="C989" s="3"/>
      <c r="D989" s="3"/>
      <c r="E989" s="3"/>
      <c r="F989" s="3"/>
      <c r="G989" s="3"/>
      <c r="H989" s="3"/>
      <c r="I989" s="3"/>
      <c r="J989" s="3"/>
      <c r="K989" s="3"/>
      <c r="L989" s="3"/>
      <c r="M989" s="3"/>
      <c r="N989" s="3"/>
    </row>
    <row r="990">
      <c r="B990" s="3"/>
      <c r="C990" s="3"/>
      <c r="D990" s="3"/>
      <c r="E990" s="3"/>
      <c r="F990" s="3"/>
      <c r="G990" s="3"/>
      <c r="H990" s="3"/>
      <c r="I990" s="3"/>
      <c r="J990" s="3"/>
      <c r="K990" s="3"/>
      <c r="L990" s="3"/>
      <c r="M990" s="3"/>
      <c r="N990" s="3"/>
    </row>
    <row r="991">
      <c r="B991" s="3"/>
      <c r="C991" s="3"/>
      <c r="D991" s="3"/>
      <c r="E991" s="3"/>
      <c r="F991" s="3"/>
      <c r="G991" s="3"/>
      <c r="H991" s="3"/>
      <c r="I991" s="3"/>
      <c r="J991" s="3"/>
      <c r="K991" s="3"/>
      <c r="L991" s="3"/>
      <c r="M991" s="3"/>
      <c r="N991" s="3"/>
    </row>
    <row r="992">
      <c r="B992" s="3"/>
      <c r="C992" s="3"/>
      <c r="D992" s="3"/>
      <c r="E992" s="3"/>
      <c r="F992" s="3"/>
      <c r="G992" s="3"/>
      <c r="H992" s="3"/>
      <c r="I992" s="3"/>
      <c r="J992" s="3"/>
      <c r="K992" s="3"/>
      <c r="L992" s="3"/>
      <c r="M992" s="3"/>
      <c r="N992" s="3"/>
    </row>
    <row r="993">
      <c r="B993" s="3"/>
      <c r="C993" s="3"/>
      <c r="D993" s="3"/>
      <c r="E993" s="3"/>
      <c r="F993" s="3"/>
      <c r="G993" s="3"/>
      <c r="H993" s="3"/>
      <c r="I993" s="3"/>
      <c r="J993" s="3"/>
      <c r="K993" s="3"/>
      <c r="L993" s="3"/>
      <c r="M993" s="3"/>
      <c r="N993" s="3"/>
    </row>
    <row r="994">
      <c r="B994" s="3"/>
      <c r="C994" s="3"/>
      <c r="D994" s="3"/>
      <c r="E994" s="3"/>
      <c r="F994" s="3"/>
      <c r="G994" s="3"/>
      <c r="H994" s="3"/>
      <c r="I994" s="3"/>
      <c r="J994" s="3"/>
      <c r="K994" s="3"/>
      <c r="L994" s="3"/>
      <c r="M994" s="3"/>
      <c r="N994" s="3"/>
    </row>
    <row r="995">
      <c r="B995" s="3"/>
      <c r="C995" s="3"/>
      <c r="D995" s="3"/>
      <c r="E995" s="3"/>
      <c r="F995" s="3"/>
      <c r="G995" s="3"/>
      <c r="H995" s="3"/>
      <c r="I995" s="3"/>
      <c r="J995" s="3"/>
      <c r="K995" s="3"/>
      <c r="L995" s="3"/>
      <c r="M995" s="3"/>
      <c r="N995" s="3"/>
    </row>
    <row r="996">
      <c r="B996" s="3"/>
      <c r="C996" s="3"/>
      <c r="D996" s="3"/>
      <c r="E996" s="3"/>
      <c r="F996" s="3"/>
      <c r="G996" s="3"/>
      <c r="H996" s="3"/>
      <c r="I996" s="3"/>
      <c r="J996" s="3"/>
      <c r="K996" s="3"/>
      <c r="L996" s="3"/>
      <c r="M996" s="3"/>
      <c r="N996" s="3"/>
    </row>
    <row r="997">
      <c r="B997" s="3"/>
      <c r="C997" s="3"/>
      <c r="D997" s="3"/>
      <c r="E997" s="3"/>
      <c r="F997" s="3"/>
      <c r="G997" s="3"/>
      <c r="H997" s="3"/>
      <c r="I997" s="3"/>
      <c r="J997" s="3"/>
      <c r="K997" s="3"/>
      <c r="L997" s="3"/>
      <c r="M997" s="3"/>
      <c r="N997" s="3"/>
    </row>
    <row r="998">
      <c r="B998" s="3"/>
      <c r="C998" s="3"/>
      <c r="D998" s="3"/>
      <c r="E998" s="3"/>
      <c r="F998" s="3"/>
      <c r="G998" s="3"/>
      <c r="H998" s="3"/>
      <c r="I998" s="3"/>
      <c r="J998" s="3"/>
      <c r="K998" s="3"/>
      <c r="L998" s="3"/>
      <c r="M998" s="3"/>
      <c r="N998" s="3"/>
    </row>
    <row r="999">
      <c r="B999" s="3"/>
      <c r="C999" s="3"/>
      <c r="D999" s="3"/>
      <c r="E999" s="3"/>
      <c r="F999" s="3"/>
      <c r="G999" s="3"/>
      <c r="H999" s="3"/>
      <c r="I999" s="3"/>
      <c r="J999" s="3"/>
      <c r="K999" s="3"/>
      <c r="L999" s="3"/>
      <c r="M999" s="3"/>
      <c r="N999" s="3"/>
    </row>
    <row r="1000">
      <c r="B1000" s="3"/>
      <c r="C1000" s="3"/>
      <c r="D1000" s="3"/>
      <c r="E1000" s="3"/>
      <c r="F1000" s="3"/>
      <c r="G1000" s="3"/>
      <c r="H1000" s="3"/>
      <c r="I1000" s="3"/>
      <c r="J1000" s="3"/>
      <c r="K1000" s="3"/>
      <c r="L1000" s="3"/>
      <c r="M1000" s="3"/>
      <c r="N1000" s="3"/>
    </row>
  </sheetData>
  <mergeCells count="3">
    <mergeCell ref="B5:G5"/>
    <mergeCell ref="I5:N5"/>
    <mergeCell ref="P5:S5"/>
  </mergeCells>
  <conditionalFormatting sqref="Q7:Q60">
    <cfRule type="cellIs" dxfId="0" priority="1" operator="greaterThan">
      <formula>400000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7.33"/>
    <col customWidth="1" min="2" max="2" width="10.11"/>
    <col customWidth="1" min="3" max="3" width="9.67"/>
    <col customWidth="1" min="4" max="4" width="8.22"/>
    <col customWidth="1" min="5" max="5" width="7.22"/>
    <col customWidth="1" min="6" max="7" width="9.67"/>
    <col customWidth="1" min="8" max="8" width="6.67"/>
    <col customWidth="1" min="9" max="9" width="9.0"/>
    <col customWidth="1" min="10" max="10" width="10.67"/>
    <col customWidth="1" min="11" max="11" width="8.22"/>
    <col customWidth="1" min="12" max="12" width="8.67"/>
    <col customWidth="1" min="13" max="13" width="9.67"/>
    <col customWidth="1" min="14" max="17" width="6.67"/>
    <col customWidth="1" min="18" max="18" width="10.67"/>
    <col customWidth="1" min="19" max="19" width="2.67"/>
    <col customWidth="1" min="20" max="20" width="5.67"/>
    <col customWidth="1" min="21" max="21" width="7.67"/>
    <col customWidth="1" min="22" max="24" width="6.67"/>
    <col customWidth="1" min="25" max="25" width="7.67"/>
    <col customWidth="1" min="26" max="26" width="6.67"/>
    <col customWidth="1" min="27" max="27" width="7.0"/>
    <col customWidth="1" min="28" max="28" width="7.67"/>
    <col customWidth="1" min="29" max="29" width="6.67"/>
    <col customWidth="1" min="30" max="30" width="8.11"/>
    <col customWidth="1" min="31" max="31" width="7.67"/>
    <col customWidth="1" min="32" max="35" width="6.67"/>
    <col customWidth="1" min="36" max="36" width="8.67"/>
    <col customWidth="1" min="37" max="37" width="6.11"/>
    <col customWidth="1" min="38" max="38" width="9.67"/>
    <col customWidth="1" min="39" max="39" width="12.67"/>
    <col customWidth="1" min="40" max="40" width="12.11"/>
    <col customWidth="1" min="41" max="53" width="9.67"/>
    <col customWidth="1" min="54" max="58" width="8.0"/>
  </cols>
  <sheetData>
    <row r="1" ht="15.75" customHeight="1">
      <c r="A1" s="12" t="s">
        <v>102</v>
      </c>
      <c r="B1" s="12"/>
      <c r="C1" s="312" t="str">
        <f>CELL("filename",C1)</f>
        <v>#VALUE!</v>
      </c>
      <c r="D1" s="12"/>
      <c r="E1" s="12"/>
      <c r="F1" s="12"/>
      <c r="G1" s="12"/>
      <c r="H1" s="12"/>
      <c r="I1" s="12"/>
      <c r="J1" s="313"/>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3"/>
      <c r="AW1" s="3"/>
      <c r="AX1" s="3"/>
      <c r="AY1" s="3"/>
      <c r="AZ1" s="3"/>
      <c r="BA1" s="3"/>
      <c r="BB1" s="3"/>
      <c r="BC1" s="3"/>
      <c r="BD1" s="3"/>
      <c r="BE1" s="3"/>
      <c r="BF1" s="3"/>
    </row>
    <row r="2" ht="15.75" customHeight="1">
      <c r="A2" s="12" t="s">
        <v>202</v>
      </c>
      <c r="B2" s="12"/>
      <c r="C2" s="12" t="s">
        <v>203</v>
      </c>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3"/>
      <c r="AW2" s="3"/>
      <c r="AX2" s="3"/>
      <c r="AY2" s="3"/>
      <c r="AZ2" s="3"/>
      <c r="BA2" s="3"/>
      <c r="BB2" s="3"/>
      <c r="BC2" s="3"/>
      <c r="BD2" s="3"/>
      <c r="BE2" s="3"/>
      <c r="BF2" s="3"/>
    </row>
    <row r="3" ht="15.75" customHeight="1">
      <c r="A3" s="12" t="s">
        <v>204</v>
      </c>
      <c r="B3" s="12"/>
      <c r="C3" s="314">
        <f>NOW()</f>
        <v>42970.54582</v>
      </c>
      <c r="D3" s="17"/>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3"/>
      <c r="AW3" s="3"/>
      <c r="AX3" s="3"/>
      <c r="AY3" s="3"/>
      <c r="AZ3" s="3"/>
      <c r="BA3" s="3"/>
      <c r="BB3" s="3"/>
      <c r="BC3" s="3"/>
      <c r="BD3" s="3"/>
      <c r="BE3" s="3"/>
      <c r="BF3" s="3"/>
    </row>
    <row r="4" ht="23.25" customHeight="1">
      <c r="A4" s="12"/>
      <c r="B4" s="315" t="s">
        <v>205</v>
      </c>
      <c r="C4" s="12"/>
      <c r="D4" s="12"/>
      <c r="E4" s="12"/>
      <c r="F4" s="12"/>
      <c r="G4" s="12"/>
      <c r="H4" s="12"/>
      <c r="I4" s="12"/>
      <c r="J4" s="12"/>
      <c r="K4" s="12"/>
      <c r="L4" s="12"/>
      <c r="M4" s="12"/>
      <c r="N4" s="12"/>
      <c r="O4" s="12"/>
      <c r="P4" s="12"/>
      <c r="Q4" s="12"/>
      <c r="R4" s="12"/>
      <c r="S4" s="12"/>
      <c r="T4" s="316" t="s">
        <v>206</v>
      </c>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3"/>
      <c r="AW4" s="3"/>
      <c r="AX4" s="3"/>
      <c r="AY4" s="3"/>
      <c r="AZ4" s="3"/>
      <c r="BA4" s="3"/>
      <c r="BB4" s="3"/>
      <c r="BC4" s="3"/>
      <c r="BD4" s="3"/>
      <c r="BE4" s="3"/>
      <c r="BF4" s="3"/>
    </row>
    <row r="5" ht="15.75" customHeight="1">
      <c r="A5" s="12"/>
      <c r="B5" s="317" t="s">
        <v>207</v>
      </c>
      <c r="C5" s="3"/>
      <c r="D5" s="3"/>
      <c r="E5" s="3"/>
      <c r="F5" s="3"/>
      <c r="G5" s="3"/>
      <c r="H5" s="3"/>
      <c r="I5" s="3"/>
      <c r="J5" s="3"/>
      <c r="K5" s="3"/>
      <c r="L5" s="12"/>
      <c r="M5" s="12"/>
      <c r="N5" s="12"/>
      <c r="O5" s="12"/>
      <c r="P5" s="12"/>
      <c r="Q5" s="12"/>
      <c r="R5" s="12"/>
      <c r="S5" s="12"/>
      <c r="T5" s="318" t="s">
        <v>208</v>
      </c>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3"/>
      <c r="AW5" s="3"/>
      <c r="AX5" s="3"/>
      <c r="AY5" s="3"/>
      <c r="AZ5" s="3"/>
      <c r="BA5" s="3"/>
      <c r="BB5" s="3"/>
      <c r="BC5" s="3"/>
      <c r="BD5" s="3"/>
      <c r="BE5" s="3"/>
      <c r="BF5" s="3"/>
    </row>
    <row r="6" ht="15.75" customHeight="1">
      <c r="A6" s="319"/>
      <c r="B6" s="320" t="s">
        <v>209</v>
      </c>
      <c r="C6" s="3"/>
      <c r="D6" s="320"/>
      <c r="E6" s="320"/>
      <c r="F6" s="320"/>
      <c r="G6" s="320"/>
      <c r="H6" s="6"/>
      <c r="I6" s="320"/>
      <c r="J6" s="320"/>
      <c r="K6" s="320"/>
      <c r="L6" s="320"/>
      <c r="M6" s="320"/>
      <c r="N6" s="320"/>
      <c r="O6" s="320"/>
      <c r="P6" s="320"/>
      <c r="Q6" s="320"/>
      <c r="R6" s="321"/>
      <c r="S6" s="12"/>
      <c r="T6" s="319"/>
      <c r="U6" s="320"/>
      <c r="V6" s="320"/>
      <c r="W6" s="320"/>
      <c r="X6" s="320"/>
      <c r="Y6" s="320"/>
      <c r="Z6" s="320" t="s">
        <v>210</v>
      </c>
      <c r="AA6" s="320"/>
      <c r="AB6" s="320"/>
      <c r="AC6" s="320"/>
      <c r="AD6" s="320"/>
      <c r="AE6" s="320"/>
      <c r="AF6" s="320"/>
      <c r="AG6" s="320"/>
      <c r="AH6" s="320"/>
      <c r="AI6" s="320"/>
      <c r="AJ6" s="321"/>
      <c r="AK6" s="12"/>
      <c r="AL6" s="12"/>
      <c r="AM6" s="12"/>
      <c r="AN6" s="12"/>
      <c r="AO6" s="12"/>
      <c r="AP6" s="12"/>
      <c r="AQ6" s="12"/>
      <c r="AR6" s="12"/>
      <c r="AS6" s="12"/>
      <c r="AT6" s="12"/>
      <c r="AU6" s="12"/>
      <c r="AV6" s="3"/>
      <c r="AW6" s="3"/>
      <c r="AX6" s="3"/>
      <c r="AY6" s="3"/>
      <c r="AZ6" s="3"/>
      <c r="BA6" s="3"/>
      <c r="BB6" s="3"/>
      <c r="BC6" s="3"/>
      <c r="BD6" s="3"/>
      <c r="BE6" s="3"/>
      <c r="BF6" s="3"/>
    </row>
    <row r="7" ht="15.75" customHeight="1">
      <c r="A7" s="322" t="s">
        <v>211</v>
      </c>
      <c r="B7" s="323" t="s">
        <v>112</v>
      </c>
      <c r="C7" s="324" t="s">
        <v>145</v>
      </c>
      <c r="D7" s="325" t="s">
        <v>146</v>
      </c>
      <c r="E7" s="326"/>
      <c r="F7" s="325" t="s">
        <v>147</v>
      </c>
      <c r="G7" s="75"/>
      <c r="H7" s="326"/>
      <c r="I7" s="325" t="s">
        <v>149</v>
      </c>
      <c r="J7" s="75"/>
      <c r="K7" s="326"/>
      <c r="L7" s="325" t="s">
        <v>150</v>
      </c>
      <c r="M7" s="75"/>
      <c r="N7" s="326"/>
      <c r="O7" s="325" t="s">
        <v>151</v>
      </c>
      <c r="P7" s="75"/>
      <c r="Q7" s="326"/>
      <c r="R7" s="327"/>
      <c r="S7" s="12"/>
      <c r="T7" s="328"/>
      <c r="U7" s="329" t="s">
        <v>145</v>
      </c>
      <c r="V7" s="330" t="s">
        <v>146</v>
      </c>
      <c r="W7" s="114"/>
      <c r="X7" s="330" t="s">
        <v>147</v>
      </c>
      <c r="Y7" s="10"/>
      <c r="Z7" s="114"/>
      <c r="AA7" s="330" t="s">
        <v>149</v>
      </c>
      <c r="AB7" s="10"/>
      <c r="AC7" s="114"/>
      <c r="AD7" s="330" t="s">
        <v>150</v>
      </c>
      <c r="AE7" s="10"/>
      <c r="AF7" s="114"/>
      <c r="AG7" s="330" t="s">
        <v>151</v>
      </c>
      <c r="AH7" s="10"/>
      <c r="AI7" s="114"/>
      <c r="AJ7" s="327"/>
      <c r="AK7" s="12"/>
      <c r="AL7" s="328"/>
      <c r="AM7" s="328"/>
      <c r="AN7" s="328"/>
      <c r="AO7" s="331"/>
      <c r="AP7" s="332"/>
      <c r="AQ7" s="12"/>
      <c r="AR7" s="12"/>
      <c r="AS7" s="12"/>
      <c r="AT7" s="12"/>
      <c r="AU7" s="12"/>
      <c r="AV7" s="3"/>
      <c r="AW7" s="3"/>
      <c r="AX7" s="3"/>
      <c r="AY7" s="3"/>
      <c r="AZ7" s="3"/>
      <c r="BA7" s="3"/>
      <c r="BB7" s="3"/>
      <c r="BC7" s="3"/>
      <c r="BD7" s="3"/>
      <c r="BE7" s="3"/>
      <c r="BF7" s="3"/>
    </row>
    <row r="8" ht="15.75" customHeight="1">
      <c r="A8" s="324"/>
      <c r="B8" s="333" t="s">
        <v>27</v>
      </c>
      <c r="C8" s="334" t="s">
        <v>152</v>
      </c>
      <c r="D8" s="334" t="s">
        <v>153</v>
      </c>
      <c r="E8" s="334" t="s">
        <v>154</v>
      </c>
      <c r="F8" s="334" t="s">
        <v>155</v>
      </c>
      <c r="G8" s="334" t="s">
        <v>156</v>
      </c>
      <c r="H8" s="334" t="s">
        <v>157</v>
      </c>
      <c r="I8" s="334" t="s">
        <v>158</v>
      </c>
      <c r="J8" s="334" t="s">
        <v>159</v>
      </c>
      <c r="K8" s="334" t="s">
        <v>160</v>
      </c>
      <c r="L8" s="334" t="s">
        <v>161</v>
      </c>
      <c r="M8" s="334" t="s">
        <v>162</v>
      </c>
      <c r="N8" s="334" t="s">
        <v>163</v>
      </c>
      <c r="O8" s="334" t="s">
        <v>164</v>
      </c>
      <c r="P8" s="334" t="s">
        <v>165</v>
      </c>
      <c r="Q8" s="334" t="s">
        <v>166</v>
      </c>
      <c r="R8" s="333" t="s">
        <v>121</v>
      </c>
      <c r="S8" s="12"/>
      <c r="T8" s="324" t="s">
        <v>27</v>
      </c>
      <c r="U8" s="329" t="s">
        <v>152</v>
      </c>
      <c r="V8" s="329" t="s">
        <v>153</v>
      </c>
      <c r="W8" s="329" t="s">
        <v>154</v>
      </c>
      <c r="X8" s="329" t="s">
        <v>155</v>
      </c>
      <c r="Y8" s="329" t="s">
        <v>156</v>
      </c>
      <c r="Z8" s="329" t="s">
        <v>157</v>
      </c>
      <c r="AA8" s="329" t="s">
        <v>158</v>
      </c>
      <c r="AB8" s="329" t="s">
        <v>159</v>
      </c>
      <c r="AC8" s="329" t="s">
        <v>160</v>
      </c>
      <c r="AD8" s="329" t="s">
        <v>161</v>
      </c>
      <c r="AE8" s="329" t="s">
        <v>162</v>
      </c>
      <c r="AF8" s="329" t="s">
        <v>163</v>
      </c>
      <c r="AG8" s="329" t="s">
        <v>164</v>
      </c>
      <c r="AH8" s="329" t="s">
        <v>165</v>
      </c>
      <c r="AI8" s="329" t="s">
        <v>166</v>
      </c>
      <c r="AJ8" s="335" t="s">
        <v>121</v>
      </c>
      <c r="AK8" s="12"/>
      <c r="AL8" s="322" t="s">
        <v>212</v>
      </c>
      <c r="AM8" s="322" t="s">
        <v>213</v>
      </c>
      <c r="AN8" s="322" t="s">
        <v>214</v>
      </c>
      <c r="AO8" s="336" t="s">
        <v>212</v>
      </c>
      <c r="AP8" s="337" t="s">
        <v>215</v>
      </c>
      <c r="AQ8" s="12"/>
      <c r="AR8" s="12"/>
      <c r="AS8" s="12"/>
      <c r="AT8" s="12"/>
      <c r="AU8" s="12"/>
      <c r="AV8" s="3"/>
      <c r="AW8" s="3"/>
      <c r="AX8" s="3"/>
      <c r="AY8" s="3"/>
      <c r="AZ8" s="3"/>
      <c r="BA8" s="3"/>
      <c r="BB8" s="3"/>
      <c r="BC8" s="3"/>
      <c r="BD8" s="3"/>
      <c r="BE8" s="3"/>
      <c r="BF8" s="3"/>
    </row>
    <row r="9" ht="15.75" customHeight="1">
      <c r="A9" s="331"/>
      <c r="B9" s="338"/>
      <c r="C9" s="339"/>
      <c r="D9" s="340"/>
      <c r="E9" s="341"/>
      <c r="F9" s="340"/>
      <c r="G9" s="342"/>
      <c r="H9" s="341"/>
      <c r="I9" s="340"/>
      <c r="J9" s="342"/>
      <c r="K9" s="341"/>
      <c r="L9" s="340"/>
      <c r="M9" s="342"/>
      <c r="N9" s="341"/>
      <c r="O9" s="340"/>
      <c r="P9" s="342"/>
      <c r="Q9" s="341"/>
      <c r="R9" s="339"/>
      <c r="S9" s="12"/>
      <c r="T9" s="328"/>
      <c r="U9" s="328"/>
      <c r="V9" s="343"/>
      <c r="W9" s="338"/>
      <c r="X9" s="343"/>
      <c r="Y9" s="344"/>
      <c r="Z9" s="338"/>
      <c r="AA9" s="343"/>
      <c r="AB9" s="344"/>
      <c r="AC9" s="338"/>
      <c r="AD9" s="343"/>
      <c r="AE9" s="344"/>
      <c r="AF9" s="338"/>
      <c r="AG9" s="343"/>
      <c r="AH9" s="344"/>
      <c r="AI9" s="338"/>
      <c r="AJ9" s="327"/>
      <c r="AK9" s="12"/>
      <c r="AL9" s="322" t="s">
        <v>216</v>
      </c>
      <c r="AM9" s="322" t="s">
        <v>173</v>
      </c>
      <c r="AN9" s="322" t="s">
        <v>173</v>
      </c>
      <c r="AO9" s="336" t="s">
        <v>217</v>
      </c>
      <c r="AP9" s="337" t="s">
        <v>213</v>
      </c>
      <c r="AQ9" s="12"/>
      <c r="AR9" s="12"/>
      <c r="AS9" s="12"/>
      <c r="AT9" s="12"/>
      <c r="AU9" s="12"/>
      <c r="AV9" s="3"/>
      <c r="AW9" s="3"/>
      <c r="AX9" s="3"/>
      <c r="AY9" s="3"/>
      <c r="AZ9" s="3"/>
      <c r="BA9" s="3"/>
      <c r="BB9" s="3"/>
      <c r="BC9" s="3"/>
      <c r="BD9" s="3"/>
      <c r="BE9" s="3"/>
      <c r="BF9" s="3"/>
    </row>
    <row r="10" ht="15.75" customHeight="1">
      <c r="A10" s="345" t="s">
        <v>218</v>
      </c>
      <c r="B10" s="346">
        <v>1961.0</v>
      </c>
      <c r="C10" s="347"/>
      <c r="D10" s="348"/>
      <c r="E10" s="349"/>
      <c r="F10" s="348"/>
      <c r="G10" s="350"/>
      <c r="H10" s="349"/>
      <c r="I10" s="348"/>
      <c r="J10" s="350"/>
      <c r="K10" s="349"/>
      <c r="L10" s="348"/>
      <c r="M10" s="350"/>
      <c r="N10" s="349"/>
      <c r="O10" s="348"/>
      <c r="P10" s="350"/>
      <c r="Q10" s="349"/>
      <c r="R10" s="351">
        <f>VLOOKUP($B10,Harvest_Data!$A$7:$N$81,14,FALSE)</f>
        <v>528360</v>
      </c>
      <c r="S10" s="312"/>
      <c r="T10" s="324">
        <v>1961.0</v>
      </c>
      <c r="U10" s="324"/>
      <c r="V10" s="325"/>
      <c r="W10" s="352"/>
      <c r="X10" s="325"/>
      <c r="Y10" s="353"/>
      <c r="Z10" s="352"/>
      <c r="AA10" s="325"/>
      <c r="AB10" s="353"/>
      <c r="AC10" s="352"/>
      <c r="AD10" s="325"/>
      <c r="AE10" s="353"/>
      <c r="AF10" s="352"/>
      <c r="AG10" s="325"/>
      <c r="AH10" s="353"/>
      <c r="AI10" s="352"/>
      <c r="AJ10" s="354"/>
      <c r="AK10" s="12"/>
      <c r="AL10" s="322" t="s">
        <v>219</v>
      </c>
      <c r="AM10" s="322" t="s">
        <v>119</v>
      </c>
      <c r="AN10" s="322" t="s">
        <v>119</v>
      </c>
      <c r="AO10" s="336" t="s">
        <v>214</v>
      </c>
      <c r="AP10" s="337"/>
      <c r="AQ10" s="12"/>
      <c r="AR10" s="12"/>
      <c r="AS10" s="12"/>
      <c r="AT10" s="12"/>
      <c r="AU10" s="12"/>
      <c r="AV10" s="3"/>
      <c r="AW10" s="3"/>
      <c r="AX10" s="3"/>
      <c r="AY10" s="3"/>
      <c r="AZ10" s="3"/>
      <c r="BA10" s="3"/>
      <c r="BB10" s="3"/>
      <c r="BC10" s="3"/>
      <c r="BD10" s="3"/>
      <c r="BE10" s="3"/>
      <c r="BF10" s="3"/>
    </row>
    <row r="11" ht="15.75" customHeight="1">
      <c r="A11" s="345" t="s">
        <v>218</v>
      </c>
      <c r="B11" s="346">
        <v>1962.0</v>
      </c>
      <c r="C11" s="347"/>
      <c r="D11" s="348"/>
      <c r="E11" s="349"/>
      <c r="F11" s="348"/>
      <c r="G11" s="350"/>
      <c r="H11" s="349"/>
      <c r="I11" s="348"/>
      <c r="J11" s="350"/>
      <c r="K11" s="349"/>
      <c r="L11" s="348"/>
      <c r="M11" s="350"/>
      <c r="N11" s="349"/>
      <c r="O11" s="348"/>
      <c r="P11" s="350"/>
      <c r="Q11" s="349"/>
      <c r="R11" s="351">
        <f>VLOOKUP($B11,Harvest_Data!$A$7:$N$81,14,FALSE)</f>
        <v>677761</v>
      </c>
      <c r="S11" s="312"/>
      <c r="T11" s="324">
        <v>1962.0</v>
      </c>
      <c r="U11" s="324"/>
      <c r="V11" s="325"/>
      <c r="W11" s="352"/>
      <c r="X11" s="325"/>
      <c r="Y11" s="353"/>
      <c r="Z11" s="352"/>
      <c r="AA11" s="325"/>
      <c r="AB11" s="353"/>
      <c r="AC11" s="352"/>
      <c r="AD11" s="325"/>
      <c r="AE11" s="353"/>
      <c r="AF11" s="352"/>
      <c r="AG11" s="325"/>
      <c r="AH11" s="353"/>
      <c r="AI11" s="352"/>
      <c r="AJ11" s="355"/>
      <c r="AK11" s="12"/>
      <c r="AL11" s="322" t="s">
        <v>220</v>
      </c>
      <c r="AM11" s="322" t="s">
        <v>221</v>
      </c>
      <c r="AN11" s="322"/>
      <c r="AO11" s="345"/>
      <c r="AP11" s="337"/>
      <c r="AQ11" s="12"/>
      <c r="AR11" s="12"/>
      <c r="AS11" s="12"/>
      <c r="AT11" s="12"/>
      <c r="AU11" s="12"/>
      <c r="AV11" s="3"/>
      <c r="AW11" s="3"/>
      <c r="AX11" s="3"/>
      <c r="AY11" s="3"/>
      <c r="AZ11" s="3"/>
      <c r="BA11" s="3"/>
      <c r="BB11" s="3"/>
      <c r="BC11" s="3"/>
      <c r="BD11" s="3"/>
      <c r="BE11" s="3"/>
      <c r="BF11" s="3"/>
    </row>
    <row r="12" ht="15.75" customHeight="1">
      <c r="A12" s="345" t="s">
        <v>218</v>
      </c>
      <c r="B12" s="346">
        <v>1963.0</v>
      </c>
      <c r="C12" s="347"/>
      <c r="D12" s="348"/>
      <c r="E12" s="349"/>
      <c r="F12" s="348"/>
      <c r="G12" s="350"/>
      <c r="H12" s="349"/>
      <c r="I12" s="348"/>
      <c r="J12" s="350"/>
      <c r="K12" s="349"/>
      <c r="L12" s="348"/>
      <c r="M12" s="350"/>
      <c r="N12" s="349"/>
      <c r="O12" s="348"/>
      <c r="P12" s="350"/>
      <c r="Q12" s="349"/>
      <c r="R12" s="351">
        <f>VLOOKUP($B12,Harvest_Data!$A$7:$N$81,14,FALSE)</f>
        <v>375042</v>
      </c>
      <c r="S12" s="312"/>
      <c r="T12" s="324">
        <v>1963.0</v>
      </c>
      <c r="U12" s="324"/>
      <c r="V12" s="325"/>
      <c r="W12" s="352"/>
      <c r="X12" s="325"/>
      <c r="Y12" s="353"/>
      <c r="Z12" s="352"/>
      <c r="AA12" s="325"/>
      <c r="AB12" s="353"/>
      <c r="AC12" s="352"/>
      <c r="AD12" s="325"/>
      <c r="AE12" s="353"/>
      <c r="AF12" s="352"/>
      <c r="AG12" s="325"/>
      <c r="AH12" s="353"/>
      <c r="AI12" s="352"/>
      <c r="AJ12" s="355"/>
      <c r="AK12" s="12"/>
      <c r="AL12" s="322" t="s">
        <v>222</v>
      </c>
      <c r="AM12" s="322" t="s">
        <v>223</v>
      </c>
      <c r="AN12" s="356"/>
      <c r="AO12" s="345"/>
      <c r="AP12" s="337"/>
      <c r="AQ12" s="12"/>
      <c r="AR12" s="12"/>
      <c r="AS12" s="12"/>
      <c r="AT12" s="12"/>
      <c r="AU12" s="12"/>
      <c r="AV12" s="3"/>
      <c r="AW12" s="3"/>
      <c r="AX12" s="3"/>
      <c r="AY12" s="3"/>
      <c r="AZ12" s="3"/>
      <c r="BA12" s="3"/>
      <c r="BB12" s="3"/>
      <c r="BC12" s="3"/>
      <c r="BD12" s="3"/>
      <c r="BE12" s="3"/>
      <c r="BF12" s="3"/>
    </row>
    <row r="13" ht="15.75" customHeight="1">
      <c r="A13" s="345" t="s">
        <v>218</v>
      </c>
      <c r="B13" s="346">
        <v>1964.0</v>
      </c>
      <c r="C13" s="351"/>
      <c r="D13" s="357"/>
      <c r="E13" s="358"/>
      <c r="F13" s="357"/>
      <c r="G13" s="359"/>
      <c r="H13" s="358"/>
      <c r="I13" s="357"/>
      <c r="J13" s="359"/>
      <c r="K13" s="358"/>
      <c r="L13" s="357"/>
      <c r="M13" s="359"/>
      <c r="N13" s="358"/>
      <c r="O13" s="357"/>
      <c r="P13" s="359"/>
      <c r="Q13" s="359"/>
      <c r="R13" s="351">
        <f>VLOOKUP($B13,Harvest_Data!$A$7:$N$81,14,FALSE)</f>
        <v>699548</v>
      </c>
      <c r="S13" s="312"/>
      <c r="T13" s="324">
        <v>1964.0</v>
      </c>
      <c r="U13" s="324"/>
      <c r="V13" s="325"/>
      <c r="W13" s="352"/>
      <c r="X13" s="325"/>
      <c r="Y13" s="353"/>
      <c r="Z13" s="352"/>
      <c r="AA13" s="325"/>
      <c r="AB13" s="353"/>
      <c r="AC13" s="352"/>
      <c r="AD13" s="325"/>
      <c r="AE13" s="353"/>
      <c r="AF13" s="352"/>
      <c r="AG13" s="325"/>
      <c r="AH13" s="353"/>
      <c r="AI13" s="352"/>
      <c r="AJ13" s="355"/>
      <c r="AK13" s="12"/>
      <c r="AL13" s="322" t="s">
        <v>27</v>
      </c>
      <c r="AM13" s="322" t="s">
        <v>224</v>
      </c>
      <c r="AN13" s="322" t="s">
        <v>214</v>
      </c>
      <c r="AO13" s="345"/>
      <c r="AP13" s="337"/>
      <c r="AQ13" s="12"/>
      <c r="AR13" s="12"/>
      <c r="AS13" s="12"/>
      <c r="AT13" s="12"/>
      <c r="AU13" s="12"/>
      <c r="AV13" s="3"/>
      <c r="AW13" s="3"/>
      <c r="AX13" s="3"/>
      <c r="AY13" s="3"/>
      <c r="AZ13" s="3"/>
      <c r="BA13" s="3"/>
      <c r="BB13" s="3"/>
      <c r="BC13" s="3"/>
      <c r="BD13" s="3"/>
      <c r="BE13" s="3"/>
      <c r="BF13" s="3"/>
    </row>
    <row r="14" ht="15.75" customHeight="1">
      <c r="A14" s="345" t="s">
        <v>225</v>
      </c>
      <c r="B14" s="346">
        <v>1965.0</v>
      </c>
      <c r="C14" s="351">
        <f t="shared" ref="C14:Q14" si="1">U14*$R$14/100</f>
        <v>0</v>
      </c>
      <c r="D14" s="357">
        <f t="shared" si="1"/>
        <v>0</v>
      </c>
      <c r="E14" s="358">
        <f t="shared" si="1"/>
        <v>0</v>
      </c>
      <c r="F14" s="357">
        <f t="shared" si="1"/>
        <v>48472.2402</v>
      </c>
      <c r="G14" s="359">
        <f t="shared" si="1"/>
        <v>121181.1008</v>
      </c>
      <c r="H14" s="358">
        <f t="shared" si="1"/>
        <v>807.453769</v>
      </c>
      <c r="I14" s="357">
        <f t="shared" si="1"/>
        <v>0</v>
      </c>
      <c r="J14" s="359">
        <f t="shared" si="1"/>
        <v>468568.3238</v>
      </c>
      <c r="K14" s="358">
        <f t="shared" si="1"/>
        <v>24236.62038</v>
      </c>
      <c r="L14" s="357">
        <f t="shared" si="1"/>
        <v>0</v>
      </c>
      <c r="M14" s="359">
        <f t="shared" si="1"/>
        <v>153496.2611</v>
      </c>
      <c r="N14" s="358">
        <f t="shared" si="1"/>
        <v>0</v>
      </c>
      <c r="O14" s="357">
        <f t="shared" si="1"/>
        <v>0</v>
      </c>
      <c r="P14" s="359">
        <f t="shared" si="1"/>
        <v>0</v>
      </c>
      <c r="Q14" s="359">
        <f t="shared" si="1"/>
        <v>0</v>
      </c>
      <c r="R14" s="351">
        <f>VLOOKUP($B14,Harvest_Data!$A$7:$N$81,14,FALSE)</f>
        <v>816762</v>
      </c>
      <c r="S14" s="312"/>
      <c r="T14" s="324">
        <v>1965.0</v>
      </c>
      <c r="U14" s="360">
        <v>0.0</v>
      </c>
      <c r="V14" s="361">
        <v>0.0</v>
      </c>
      <c r="W14" s="362">
        <v>0.0</v>
      </c>
      <c r="X14" s="361">
        <v>5.93468356725383</v>
      </c>
      <c r="Y14" s="363">
        <v>14.8367701699001</v>
      </c>
      <c r="Z14" s="362">
        <v>0.0988603496495787</v>
      </c>
      <c r="AA14" s="361">
        <v>0.0</v>
      </c>
      <c r="AB14" s="363">
        <v>57.3690161618909</v>
      </c>
      <c r="AC14" s="362">
        <v>2.9674030353925</v>
      </c>
      <c r="AD14" s="361">
        <v>0.0</v>
      </c>
      <c r="AE14" s="363">
        <v>18.7932667159131</v>
      </c>
      <c r="AF14" s="362">
        <v>0.0</v>
      </c>
      <c r="AG14" s="361">
        <v>0.0</v>
      </c>
      <c r="AH14" s="363">
        <v>0.0</v>
      </c>
      <c r="AI14" s="362">
        <v>0.0</v>
      </c>
      <c r="AJ14" s="355">
        <f t="shared" ref="AJ14:AJ65" si="3">SUM(U14:AI14)</f>
        <v>100</v>
      </c>
      <c r="AK14" s="12"/>
      <c r="AL14" s="343"/>
      <c r="AM14" s="364"/>
      <c r="AN14" s="364"/>
      <c r="AO14" s="364"/>
      <c r="AP14" s="364"/>
      <c r="AQ14" s="365">
        <v>1965.0</v>
      </c>
      <c r="AR14" s="12"/>
      <c r="AS14" s="12"/>
      <c r="AT14" s="12"/>
      <c r="AU14" s="12"/>
      <c r="AV14" s="3"/>
      <c r="AW14" s="3"/>
      <c r="AX14" s="3"/>
      <c r="AY14" s="3"/>
      <c r="AZ14" s="3"/>
      <c r="BA14" s="3"/>
      <c r="BB14" s="3"/>
      <c r="BC14" s="3"/>
      <c r="BD14" s="3"/>
      <c r="BE14" s="3"/>
      <c r="BF14" s="3"/>
    </row>
    <row r="15" ht="15.75" customHeight="1">
      <c r="A15" s="345" t="s">
        <v>225</v>
      </c>
      <c r="B15" s="346">
        <v>1966.0</v>
      </c>
      <c r="C15" s="351">
        <f t="shared" ref="C15:Q15" si="2">U15*$R15/100</f>
        <v>0</v>
      </c>
      <c r="D15" s="357">
        <f t="shared" si="2"/>
        <v>1006.133192</v>
      </c>
      <c r="E15" s="358">
        <f t="shared" si="2"/>
        <v>2013.265524</v>
      </c>
      <c r="F15" s="357">
        <f t="shared" si="2"/>
        <v>34221.51734</v>
      </c>
      <c r="G15" s="359">
        <f t="shared" si="2"/>
        <v>73475.69893</v>
      </c>
      <c r="H15" s="358">
        <f t="shared" si="2"/>
        <v>1006.133192</v>
      </c>
      <c r="I15" s="357">
        <f t="shared" si="2"/>
        <v>6038.797432</v>
      </c>
      <c r="J15" s="359">
        <f t="shared" si="2"/>
        <v>848489.0064</v>
      </c>
      <c r="K15" s="358">
        <f t="shared" si="2"/>
        <v>6038.797432</v>
      </c>
      <c r="L15" s="357">
        <f t="shared" si="2"/>
        <v>1006.133192</v>
      </c>
      <c r="M15" s="359">
        <f t="shared" si="2"/>
        <v>34221.51734</v>
      </c>
      <c r="N15" s="358">
        <f t="shared" si="2"/>
        <v>0</v>
      </c>
      <c r="O15" s="357">
        <f t="shared" si="2"/>
        <v>0</v>
      </c>
      <c r="P15" s="359">
        <f t="shared" si="2"/>
        <v>0</v>
      </c>
      <c r="Q15" s="359">
        <f t="shared" si="2"/>
        <v>0</v>
      </c>
      <c r="R15" s="351">
        <f>VLOOKUP($B15,Harvest_Data!$A$7:$N$81,14,FALSE)</f>
        <v>1007517</v>
      </c>
      <c r="S15" s="366"/>
      <c r="T15" s="324">
        <v>1966.0</v>
      </c>
      <c r="U15" s="360">
        <v>0.0</v>
      </c>
      <c r="V15" s="361">
        <v>0.0998626516657824</v>
      </c>
      <c r="W15" s="362">
        <v>0.199824471803924</v>
      </c>
      <c r="X15" s="361">
        <v>3.39661934677727</v>
      </c>
      <c r="Y15" s="363">
        <v>7.29275028882818</v>
      </c>
      <c r="Z15" s="362">
        <v>0.0998626516657824</v>
      </c>
      <c r="AA15" s="361">
        <v>0.599374246939413</v>
      </c>
      <c r="AB15" s="363">
        <v>84.2158500969372</v>
      </c>
      <c r="AC15" s="362">
        <v>0.599374246939413</v>
      </c>
      <c r="AD15" s="361">
        <v>0.0998626516657824</v>
      </c>
      <c r="AE15" s="363">
        <v>3.39661934677727</v>
      </c>
      <c r="AF15" s="362">
        <v>0.0</v>
      </c>
      <c r="AG15" s="361">
        <v>0.0</v>
      </c>
      <c r="AH15" s="363">
        <v>0.0</v>
      </c>
      <c r="AI15" s="362">
        <v>0.0</v>
      </c>
      <c r="AJ15" s="355">
        <f t="shared" si="3"/>
        <v>100</v>
      </c>
      <c r="AK15" s="12"/>
      <c r="AL15" s="367">
        <f t="shared" ref="AL15:AL27" si="5">G14/J15</f>
        <v>0.1428198832</v>
      </c>
      <c r="AM15" s="368">
        <f t="shared" ref="AM15:AM27" si="6">1.414*G14/$AL$73</f>
        <v>878795.0828</v>
      </c>
      <c r="AN15" s="359">
        <f t="shared" ref="AN15:AN27" si="7">R15</f>
        <v>1007517</v>
      </c>
      <c r="AO15" s="370">
        <f t="shared" ref="AO15:AO27" si="8">AM15/AN15</f>
        <v>0.8722384662</v>
      </c>
      <c r="AP15" s="368">
        <f t="shared" ref="AP15:AP27" si="9">AN15-AM15</f>
        <v>128721.9172</v>
      </c>
      <c r="AQ15" s="371">
        <v>1966.0</v>
      </c>
      <c r="AR15" s="12"/>
      <c r="AS15" s="12"/>
      <c r="AT15" s="12"/>
      <c r="AU15" s="12"/>
      <c r="AV15" s="3"/>
      <c r="AW15" s="3"/>
      <c r="AX15" s="3"/>
      <c r="AY15" s="3"/>
      <c r="AZ15" s="3"/>
      <c r="BA15" s="3"/>
      <c r="BB15" s="3"/>
      <c r="BC15" s="3"/>
      <c r="BD15" s="3"/>
      <c r="BE15" s="3"/>
      <c r="BF15" s="3"/>
    </row>
    <row r="16" ht="15.75" customHeight="1">
      <c r="A16" s="345" t="s">
        <v>227</v>
      </c>
      <c r="B16" s="346">
        <v>1967.0</v>
      </c>
      <c r="C16" s="351">
        <f t="shared" ref="C16:Q16" si="4">U16*$R16/100</f>
        <v>0</v>
      </c>
      <c r="D16" s="357">
        <f t="shared" si="4"/>
        <v>0</v>
      </c>
      <c r="E16" s="358">
        <f t="shared" si="4"/>
        <v>412.9328336</v>
      </c>
      <c r="F16" s="357">
        <f t="shared" si="4"/>
        <v>4079.336467</v>
      </c>
      <c r="G16" s="359">
        <f t="shared" si="4"/>
        <v>61145.05433</v>
      </c>
      <c r="H16" s="358">
        <f t="shared" si="4"/>
        <v>0</v>
      </c>
      <c r="I16" s="357">
        <f t="shared" si="4"/>
        <v>0</v>
      </c>
      <c r="J16" s="359">
        <f t="shared" si="4"/>
        <v>443040.9363</v>
      </c>
      <c r="K16" s="358">
        <f t="shared" si="4"/>
        <v>2323.622047</v>
      </c>
      <c r="L16" s="357">
        <f t="shared" si="4"/>
        <v>1342.781587</v>
      </c>
      <c r="M16" s="359">
        <f t="shared" si="4"/>
        <v>4079.336467</v>
      </c>
      <c r="N16" s="358">
        <f t="shared" si="4"/>
        <v>0</v>
      </c>
      <c r="O16" s="357">
        <f t="shared" si="4"/>
        <v>0</v>
      </c>
      <c r="P16" s="359">
        <f t="shared" si="4"/>
        <v>0</v>
      </c>
      <c r="Q16" s="359">
        <f t="shared" si="4"/>
        <v>0</v>
      </c>
      <c r="R16" s="351">
        <f>VLOOKUP($B16,Harvest_Data!$A$7:$N$81,14,FALSE)</f>
        <v>516424</v>
      </c>
      <c r="S16" s="366"/>
      <c r="T16" s="324">
        <v>1967.0</v>
      </c>
      <c r="U16" s="360">
        <v>0.0</v>
      </c>
      <c r="V16" s="361">
        <v>0.0</v>
      </c>
      <c r="W16" s="362">
        <v>0.0799600393411138</v>
      </c>
      <c r="X16" s="361">
        <v>0.78992000123909</v>
      </c>
      <c r="Y16" s="363">
        <v>11.8400876656315</v>
      </c>
      <c r="Z16" s="362">
        <v>0.0</v>
      </c>
      <c r="AA16" s="361">
        <v>0.0</v>
      </c>
      <c r="AB16" s="363">
        <v>85.7901523306512</v>
      </c>
      <c r="AC16" s="362">
        <v>0.449944628156776</v>
      </c>
      <c r="AD16" s="361">
        <v>0.260015333741201</v>
      </c>
      <c r="AE16" s="363">
        <v>0.78992000123909</v>
      </c>
      <c r="AF16" s="362">
        <v>0.0</v>
      </c>
      <c r="AG16" s="361">
        <v>0.0</v>
      </c>
      <c r="AH16" s="363">
        <v>0.0</v>
      </c>
      <c r="AI16" s="362">
        <v>0.0</v>
      </c>
      <c r="AJ16" s="355">
        <f t="shared" si="3"/>
        <v>100</v>
      </c>
      <c r="AK16" s="12"/>
      <c r="AL16" s="367">
        <f t="shared" si="5"/>
        <v>0.1658440404</v>
      </c>
      <c r="AM16" s="368">
        <f t="shared" si="6"/>
        <v>532839.5476</v>
      </c>
      <c r="AN16" s="359">
        <f t="shared" si="7"/>
        <v>516424</v>
      </c>
      <c r="AO16" s="370">
        <f t="shared" si="8"/>
        <v>1.031786957</v>
      </c>
      <c r="AP16" s="368">
        <f t="shared" si="9"/>
        <v>-16415.54764</v>
      </c>
      <c r="AQ16" s="371">
        <v>1967.0</v>
      </c>
      <c r="AR16" s="12"/>
      <c r="AS16" s="12"/>
      <c r="AT16" s="12"/>
      <c r="AU16" s="12"/>
      <c r="AV16" s="3"/>
      <c r="AW16" s="3"/>
      <c r="AX16" s="3"/>
      <c r="AY16" s="3"/>
      <c r="AZ16" s="3"/>
      <c r="BA16" s="3"/>
      <c r="BB16" s="3"/>
      <c r="BC16" s="3"/>
      <c r="BD16" s="3"/>
      <c r="BE16" s="3"/>
      <c r="BF16" s="3"/>
    </row>
    <row r="17" ht="15.75" customHeight="1">
      <c r="A17" s="345" t="s">
        <v>227</v>
      </c>
      <c r="B17" s="346">
        <v>1968.0</v>
      </c>
      <c r="C17" s="351">
        <f t="shared" ref="C17:Q17" si="10">U17*$R17/100</f>
        <v>0</v>
      </c>
      <c r="D17" s="357">
        <f t="shared" si="10"/>
        <v>172.9502838</v>
      </c>
      <c r="E17" s="358">
        <f t="shared" si="10"/>
        <v>1501.56836</v>
      </c>
      <c r="F17" s="357">
        <f t="shared" si="10"/>
        <v>6120.24068</v>
      </c>
      <c r="G17" s="359">
        <f t="shared" si="10"/>
        <v>198149.0402</v>
      </c>
      <c r="H17" s="358">
        <f t="shared" si="10"/>
        <v>0</v>
      </c>
      <c r="I17" s="357">
        <f t="shared" si="10"/>
        <v>0</v>
      </c>
      <c r="J17" s="359">
        <f t="shared" si="10"/>
        <v>360501.3705</v>
      </c>
      <c r="K17" s="358">
        <f t="shared" si="10"/>
        <v>2656.23644</v>
      </c>
      <c r="L17" s="357">
        <f t="shared" si="10"/>
        <v>2656.23644</v>
      </c>
      <c r="M17" s="359">
        <f t="shared" si="10"/>
        <v>5715.357067</v>
      </c>
      <c r="N17" s="358">
        <f t="shared" si="10"/>
        <v>0</v>
      </c>
      <c r="O17" s="357">
        <f t="shared" si="10"/>
        <v>0</v>
      </c>
      <c r="P17" s="359">
        <f t="shared" si="10"/>
        <v>0</v>
      </c>
      <c r="Q17" s="359">
        <f t="shared" si="10"/>
        <v>0</v>
      </c>
      <c r="R17" s="351">
        <f>VLOOKUP($B17,Harvest_Data!$A$7:$N$81,14,FALSE)</f>
        <v>577473</v>
      </c>
      <c r="S17" s="366"/>
      <c r="T17" s="324">
        <v>1968.0</v>
      </c>
      <c r="U17" s="360">
        <v>0.0</v>
      </c>
      <c r="V17" s="361">
        <v>0.0299495013321469</v>
      </c>
      <c r="W17" s="362">
        <v>0.260023994224767</v>
      </c>
      <c r="X17" s="361">
        <v>1.05983148644742</v>
      </c>
      <c r="Y17" s="363">
        <v>34.3131263643902</v>
      </c>
      <c r="Z17" s="362">
        <v>0.0</v>
      </c>
      <c r="AA17" s="361">
        <v>0.0</v>
      </c>
      <c r="AB17" s="363">
        <v>62.4273984270453</v>
      </c>
      <c r="AC17" s="362">
        <v>0.459975867280429</v>
      </c>
      <c r="AD17" s="361">
        <v>0.459975867280429</v>
      </c>
      <c r="AE17" s="363">
        <v>0.989718491999328</v>
      </c>
      <c r="AF17" s="362">
        <v>0.0</v>
      </c>
      <c r="AG17" s="361">
        <v>0.0</v>
      </c>
      <c r="AH17" s="363">
        <v>0.0</v>
      </c>
      <c r="AI17" s="362">
        <v>0.0</v>
      </c>
      <c r="AJ17" s="355">
        <f t="shared" si="3"/>
        <v>100</v>
      </c>
      <c r="AK17" s="12"/>
      <c r="AL17" s="367">
        <f t="shared" si="5"/>
        <v>0.1696111564</v>
      </c>
      <c r="AM17" s="368">
        <f t="shared" si="6"/>
        <v>443418.757</v>
      </c>
      <c r="AN17" s="359">
        <f t="shared" si="7"/>
        <v>577473</v>
      </c>
      <c r="AO17" s="370">
        <f t="shared" si="8"/>
        <v>0.7678605874</v>
      </c>
      <c r="AP17" s="368">
        <f t="shared" si="9"/>
        <v>134054.243</v>
      </c>
      <c r="AQ17" s="371">
        <v>1968.0</v>
      </c>
      <c r="AR17" s="12"/>
      <c r="AS17" s="12"/>
      <c r="AT17" s="12"/>
      <c r="AU17" s="12"/>
      <c r="AV17" s="3"/>
      <c r="AW17" s="3"/>
      <c r="AX17" s="3"/>
      <c r="AY17" s="3"/>
      <c r="AZ17" s="3"/>
      <c r="BA17" s="3"/>
      <c r="BB17" s="3"/>
      <c r="BC17" s="3"/>
      <c r="BD17" s="3"/>
      <c r="BE17" s="3"/>
      <c r="BF17" s="3"/>
    </row>
    <row r="18" ht="15.75" customHeight="1">
      <c r="A18" s="345" t="s">
        <v>227</v>
      </c>
      <c r="B18" s="346">
        <v>1969.0</v>
      </c>
      <c r="C18" s="351">
        <f t="shared" ref="C18:Q18" si="11">U18*$R18/100</f>
        <v>0</v>
      </c>
      <c r="D18" s="357">
        <f t="shared" si="11"/>
        <v>0</v>
      </c>
      <c r="E18" s="358">
        <f t="shared" si="11"/>
        <v>0</v>
      </c>
      <c r="F18" s="357">
        <f t="shared" si="11"/>
        <v>348.1299705</v>
      </c>
      <c r="G18" s="359">
        <f t="shared" si="11"/>
        <v>176768.9948</v>
      </c>
      <c r="H18" s="358">
        <f t="shared" si="11"/>
        <v>0</v>
      </c>
      <c r="I18" s="357">
        <f t="shared" si="11"/>
        <v>139.0519135</v>
      </c>
      <c r="J18" s="359">
        <f t="shared" si="11"/>
        <v>515818.5752</v>
      </c>
      <c r="K18" s="358">
        <f t="shared" si="11"/>
        <v>1880.702139</v>
      </c>
      <c r="L18" s="357">
        <f t="shared" si="11"/>
        <v>975.3641415</v>
      </c>
      <c r="M18" s="359">
        <f t="shared" si="11"/>
        <v>487.181884</v>
      </c>
      <c r="N18" s="358">
        <f t="shared" si="11"/>
        <v>0</v>
      </c>
      <c r="O18" s="357">
        <f t="shared" si="11"/>
        <v>0</v>
      </c>
      <c r="P18" s="359">
        <f t="shared" si="11"/>
        <v>0</v>
      </c>
      <c r="Q18" s="359">
        <f t="shared" si="11"/>
        <v>0</v>
      </c>
      <c r="R18" s="351">
        <f>VLOOKUP($B18,Harvest_Data!$A$7:$N$81,14,FALSE)</f>
        <v>696418</v>
      </c>
      <c r="S18" s="366"/>
      <c r="T18" s="324">
        <v>1969.0</v>
      </c>
      <c r="U18" s="360">
        <v>0.0</v>
      </c>
      <c r="V18" s="361">
        <v>0.0</v>
      </c>
      <c r="W18" s="362">
        <v>0.0</v>
      </c>
      <c r="X18" s="361">
        <v>0.0499886520014135</v>
      </c>
      <c r="Y18" s="363">
        <v>25.3825999270281</v>
      </c>
      <c r="Z18" s="362">
        <v>0.0</v>
      </c>
      <c r="AA18" s="361">
        <v>0.0199667316902197</v>
      </c>
      <c r="AB18" s="363">
        <v>74.0673812554047</v>
      </c>
      <c r="AC18" s="362">
        <v>0.270053637249015</v>
      </c>
      <c r="AD18" s="361">
        <v>0.140054412934995</v>
      </c>
      <c r="AE18" s="363">
        <v>0.0699553836916332</v>
      </c>
      <c r="AF18" s="362">
        <v>0.0</v>
      </c>
      <c r="AG18" s="361">
        <v>0.0</v>
      </c>
      <c r="AH18" s="363">
        <v>0.0</v>
      </c>
      <c r="AI18" s="362">
        <v>0.0</v>
      </c>
      <c r="AJ18" s="355">
        <f t="shared" si="3"/>
        <v>100</v>
      </c>
      <c r="AK18" s="12"/>
      <c r="AL18" s="367">
        <f t="shared" si="5"/>
        <v>0.3841448326</v>
      </c>
      <c r="AM18" s="368">
        <f t="shared" si="6"/>
        <v>1436960.063</v>
      </c>
      <c r="AN18" s="359">
        <f t="shared" si="7"/>
        <v>696418</v>
      </c>
      <c r="AO18" s="370">
        <f t="shared" si="8"/>
        <v>2.063358591</v>
      </c>
      <c r="AP18" s="368">
        <f t="shared" si="9"/>
        <v>-740542.0629</v>
      </c>
      <c r="AQ18" s="371">
        <v>1969.0</v>
      </c>
      <c r="AR18" s="12"/>
      <c r="AS18" s="12"/>
      <c r="AT18" s="12"/>
      <c r="AU18" s="12"/>
      <c r="AV18" s="3"/>
      <c r="AW18" s="3"/>
      <c r="AX18" s="3"/>
      <c r="AY18" s="3"/>
      <c r="AZ18" s="3"/>
      <c r="BA18" s="3"/>
      <c r="BB18" s="3"/>
      <c r="BC18" s="3"/>
      <c r="BD18" s="3"/>
      <c r="BE18" s="3"/>
      <c r="BF18" s="3"/>
    </row>
    <row r="19" ht="15.75" customHeight="1">
      <c r="A19" s="345" t="s">
        <v>227</v>
      </c>
      <c r="B19" s="346">
        <v>1970.0</v>
      </c>
      <c r="C19" s="351">
        <f t="shared" ref="C19:Q19" si="12">U19*$R19/100</f>
        <v>0</v>
      </c>
      <c r="D19" s="357">
        <f t="shared" si="12"/>
        <v>0</v>
      </c>
      <c r="E19" s="358">
        <f t="shared" si="12"/>
        <v>446.2683771</v>
      </c>
      <c r="F19" s="357">
        <f t="shared" si="12"/>
        <v>2787.430221</v>
      </c>
      <c r="G19" s="359">
        <f t="shared" si="12"/>
        <v>228156.9541</v>
      </c>
      <c r="H19" s="358">
        <f t="shared" si="12"/>
        <v>0</v>
      </c>
      <c r="I19" s="357">
        <f t="shared" si="12"/>
        <v>0</v>
      </c>
      <c r="J19" s="359">
        <f t="shared" si="12"/>
        <v>865904.4158</v>
      </c>
      <c r="K19" s="358">
        <f t="shared" si="12"/>
        <v>3791.78366</v>
      </c>
      <c r="L19" s="357">
        <f t="shared" si="12"/>
        <v>5129.590428</v>
      </c>
      <c r="M19" s="359">
        <f t="shared" si="12"/>
        <v>8809.557403</v>
      </c>
      <c r="N19" s="358">
        <f t="shared" si="12"/>
        <v>0</v>
      </c>
      <c r="O19" s="357">
        <f t="shared" si="12"/>
        <v>0</v>
      </c>
      <c r="P19" s="359">
        <f t="shared" si="12"/>
        <v>0</v>
      </c>
      <c r="Q19" s="359">
        <f t="shared" si="12"/>
        <v>0</v>
      </c>
      <c r="R19" s="351">
        <f>VLOOKUP($B19,Harvest_Data!$A$7:$N$81,14,FALSE)</f>
        <v>1115026</v>
      </c>
      <c r="S19" s="366"/>
      <c r="T19" s="324">
        <v>1970.0</v>
      </c>
      <c r="U19" s="360">
        <v>0.0</v>
      </c>
      <c r="V19" s="361">
        <v>0.0</v>
      </c>
      <c r="W19" s="362">
        <v>0.0400231364171145</v>
      </c>
      <c r="X19" s="361">
        <v>0.249987912475579</v>
      </c>
      <c r="Y19" s="363">
        <v>20.4620299519901</v>
      </c>
      <c r="Z19" s="362">
        <v>0.0</v>
      </c>
      <c r="AA19" s="361">
        <v>0.0</v>
      </c>
      <c r="AB19" s="363">
        <v>77.6577780085848</v>
      </c>
      <c r="AC19" s="362">
        <v>0.34006235371857</v>
      </c>
      <c r="AD19" s="361">
        <v>0.460042225751978</v>
      </c>
      <c r="AE19" s="363">
        <v>0.790076411061786</v>
      </c>
      <c r="AF19" s="362">
        <v>0.0</v>
      </c>
      <c r="AG19" s="361">
        <v>0.0</v>
      </c>
      <c r="AH19" s="363">
        <v>0.0</v>
      </c>
      <c r="AI19" s="362">
        <v>0.0</v>
      </c>
      <c r="AJ19" s="355">
        <f t="shared" si="3"/>
        <v>100</v>
      </c>
      <c r="AK19" s="12"/>
      <c r="AL19" s="367">
        <f t="shared" si="5"/>
        <v>0.2041437733</v>
      </c>
      <c r="AM19" s="368">
        <f t="shared" si="6"/>
        <v>1281913.783</v>
      </c>
      <c r="AN19" s="359">
        <f t="shared" si="7"/>
        <v>1115026</v>
      </c>
      <c r="AO19" s="370">
        <f t="shared" si="8"/>
        <v>1.149671652</v>
      </c>
      <c r="AP19" s="368">
        <f t="shared" si="9"/>
        <v>-166887.7835</v>
      </c>
      <c r="AQ19" s="371">
        <v>1970.0</v>
      </c>
      <c r="AR19" s="12"/>
      <c r="AS19" s="12"/>
      <c r="AT19" s="12"/>
      <c r="AU19" s="12"/>
      <c r="AV19" s="3"/>
      <c r="AW19" s="3"/>
      <c r="AX19" s="3"/>
      <c r="AY19" s="3"/>
      <c r="AZ19" s="3"/>
      <c r="BA19" s="3"/>
      <c r="BB19" s="3"/>
      <c r="BC19" s="3"/>
      <c r="BD19" s="3"/>
      <c r="BE19" s="3"/>
      <c r="BF19" s="3"/>
    </row>
    <row r="20" ht="15.75" customHeight="1">
      <c r="A20" s="345" t="s">
        <v>225</v>
      </c>
      <c r="B20" s="346">
        <v>1971.0</v>
      </c>
      <c r="C20" s="351">
        <f t="shared" ref="C20:Q20" si="13">U20*$R20/100</f>
        <v>0</v>
      </c>
      <c r="D20" s="357">
        <f t="shared" si="13"/>
        <v>174.4485418</v>
      </c>
      <c r="E20" s="358">
        <f t="shared" si="13"/>
        <v>1425.665669</v>
      </c>
      <c r="F20" s="357">
        <f t="shared" si="13"/>
        <v>1679.317859</v>
      </c>
      <c r="G20" s="359">
        <f t="shared" si="13"/>
        <v>46749.20147</v>
      </c>
      <c r="H20" s="358">
        <f t="shared" si="13"/>
        <v>0</v>
      </c>
      <c r="I20" s="357">
        <f t="shared" si="13"/>
        <v>0</v>
      </c>
      <c r="J20" s="359">
        <f t="shared" si="13"/>
        <v>446855.9553</v>
      </c>
      <c r="K20" s="358">
        <f t="shared" si="13"/>
        <v>4059.437619</v>
      </c>
      <c r="L20" s="357">
        <f t="shared" si="13"/>
        <v>1038.670628</v>
      </c>
      <c r="M20" s="359">
        <f t="shared" si="13"/>
        <v>114850.3029</v>
      </c>
      <c r="N20" s="358">
        <f t="shared" si="13"/>
        <v>0</v>
      </c>
      <c r="O20" s="357">
        <f t="shared" si="13"/>
        <v>0</v>
      </c>
      <c r="P20" s="359">
        <f t="shared" si="13"/>
        <v>0</v>
      </c>
      <c r="Q20" s="359">
        <f t="shared" si="13"/>
        <v>0</v>
      </c>
      <c r="R20" s="351">
        <f>VLOOKUP($B20,Harvest_Data!$A$7:$N$81,14,FALSE)</f>
        <v>616833</v>
      </c>
      <c r="S20" s="366"/>
      <c r="T20" s="324">
        <v>1971.0</v>
      </c>
      <c r="U20" s="360">
        <v>0.0</v>
      </c>
      <c r="V20" s="361">
        <v>0.0282813244111714</v>
      </c>
      <c r="W20" s="362">
        <v>0.231126685705091</v>
      </c>
      <c r="X20" s="361">
        <v>0.272248381544323</v>
      </c>
      <c r="Y20" s="363">
        <v>7.57890733315238</v>
      </c>
      <c r="Z20" s="362">
        <v>0.0</v>
      </c>
      <c r="AA20" s="361">
        <v>0.0</v>
      </c>
      <c r="AB20" s="363">
        <v>72.4435876972988</v>
      </c>
      <c r="AC20" s="362">
        <v>0.658109669774903</v>
      </c>
      <c r="AD20" s="361">
        <v>0.168387655689504</v>
      </c>
      <c r="AE20" s="363">
        <v>18.6193512524238</v>
      </c>
      <c r="AF20" s="362">
        <v>0.0</v>
      </c>
      <c r="AG20" s="361">
        <v>0.0</v>
      </c>
      <c r="AH20" s="363">
        <v>0.0</v>
      </c>
      <c r="AI20" s="362">
        <v>0.0</v>
      </c>
      <c r="AJ20" s="355">
        <f t="shared" si="3"/>
        <v>100</v>
      </c>
      <c r="AK20" s="12"/>
      <c r="AL20" s="367">
        <f t="shared" si="5"/>
        <v>0.5105827759</v>
      </c>
      <c r="AM20" s="368">
        <f t="shared" si="6"/>
        <v>1654574.914</v>
      </c>
      <c r="AN20" s="359">
        <f t="shared" si="7"/>
        <v>616833</v>
      </c>
      <c r="AO20" s="370">
        <f t="shared" si="8"/>
        <v>2.682370939</v>
      </c>
      <c r="AP20" s="368">
        <f t="shared" si="9"/>
        <v>-1037741.914</v>
      </c>
      <c r="AQ20" s="371">
        <v>1971.0</v>
      </c>
      <c r="AR20" s="12"/>
      <c r="AS20" s="12"/>
      <c r="AT20" s="12"/>
      <c r="AU20" s="12"/>
      <c r="AV20" s="3"/>
      <c r="AW20" s="3"/>
      <c r="AX20" s="3"/>
      <c r="AY20" s="3"/>
      <c r="AZ20" s="3"/>
      <c r="BA20" s="3"/>
      <c r="BB20" s="3"/>
      <c r="BC20" s="3"/>
      <c r="BD20" s="3"/>
      <c r="BE20" s="3"/>
      <c r="BF20" s="3"/>
    </row>
    <row r="21" ht="15.75" customHeight="1">
      <c r="A21" s="345" t="s">
        <v>227</v>
      </c>
      <c r="B21" s="346">
        <v>1972.0</v>
      </c>
      <c r="C21" s="351">
        <f t="shared" ref="C21:Q21" si="14">U21*$R21/100</f>
        <v>0</v>
      </c>
      <c r="D21" s="357">
        <f t="shared" si="14"/>
        <v>0</v>
      </c>
      <c r="E21" s="358">
        <f t="shared" si="14"/>
        <v>0</v>
      </c>
      <c r="F21" s="357">
        <f t="shared" si="14"/>
        <v>12580.8454</v>
      </c>
      <c r="G21" s="359">
        <f t="shared" si="14"/>
        <v>77573.05096</v>
      </c>
      <c r="H21" s="358">
        <f t="shared" si="14"/>
        <v>0</v>
      </c>
      <c r="I21" s="357">
        <f t="shared" si="14"/>
        <v>385.8112596</v>
      </c>
      <c r="J21" s="359">
        <f t="shared" si="14"/>
        <v>433138.1072</v>
      </c>
      <c r="K21" s="358">
        <f t="shared" si="14"/>
        <v>2798.630899</v>
      </c>
      <c r="L21" s="357">
        <f t="shared" si="14"/>
        <v>3195.43678</v>
      </c>
      <c r="M21" s="359">
        <f t="shared" si="14"/>
        <v>195252.4817</v>
      </c>
      <c r="N21" s="358">
        <f t="shared" si="14"/>
        <v>0</v>
      </c>
      <c r="O21" s="357">
        <f t="shared" si="14"/>
        <v>0</v>
      </c>
      <c r="P21" s="359">
        <f t="shared" si="14"/>
        <v>1072.475341</v>
      </c>
      <c r="Q21" s="359">
        <f t="shared" si="14"/>
        <v>1716.160448</v>
      </c>
      <c r="R21" s="351">
        <f>VLOOKUP($B21,Harvest_Data!$A$7:$N$81,14,FALSE)</f>
        <v>727713</v>
      </c>
      <c r="S21" s="366"/>
      <c r="T21" s="324">
        <v>1972.0</v>
      </c>
      <c r="U21" s="360">
        <v>0.0</v>
      </c>
      <c r="V21" s="361">
        <v>0.0</v>
      </c>
      <c r="W21" s="362">
        <v>0.0</v>
      </c>
      <c r="X21" s="361">
        <v>1.72881965857632</v>
      </c>
      <c r="Y21" s="363">
        <v>10.6598413062498</v>
      </c>
      <c r="Z21" s="362">
        <v>0.0</v>
      </c>
      <c r="AA21" s="361">
        <v>0.0530169530635146</v>
      </c>
      <c r="AB21" s="363">
        <v>59.5204575390519</v>
      </c>
      <c r="AC21" s="362">
        <v>0.384578934139484</v>
      </c>
      <c r="AD21" s="361">
        <v>0.439106733015689</v>
      </c>
      <c r="AE21" s="363">
        <v>26.8309734379571</v>
      </c>
      <c r="AF21" s="362">
        <v>0.0</v>
      </c>
      <c r="AG21" s="361">
        <v>0.0</v>
      </c>
      <c r="AH21" s="363">
        <v>0.147376141547024</v>
      </c>
      <c r="AI21" s="362">
        <v>0.235829296399105</v>
      </c>
      <c r="AJ21" s="355">
        <f t="shared" si="3"/>
        <v>100</v>
      </c>
      <c r="AK21" s="12"/>
      <c r="AL21" s="367">
        <f t="shared" si="5"/>
        <v>0.1079313981</v>
      </c>
      <c r="AM21" s="368">
        <f t="shared" si="6"/>
        <v>339021.2509</v>
      </c>
      <c r="AN21" s="359">
        <f t="shared" si="7"/>
        <v>727713</v>
      </c>
      <c r="AO21" s="370">
        <f t="shared" si="8"/>
        <v>0.4658721927</v>
      </c>
      <c r="AP21" s="368">
        <f t="shared" si="9"/>
        <v>388691.7491</v>
      </c>
      <c r="AQ21" s="371">
        <v>1972.0</v>
      </c>
      <c r="AR21" s="12"/>
      <c r="AS21" s="12"/>
      <c r="AT21" s="12"/>
      <c r="AU21" s="12"/>
      <c r="AV21" s="3"/>
      <c r="AW21" s="3"/>
      <c r="AX21" s="3"/>
      <c r="AY21" s="3"/>
      <c r="AZ21" s="3"/>
      <c r="BA21" s="3"/>
      <c r="BB21" s="3"/>
      <c r="BC21" s="3"/>
      <c r="BD21" s="3"/>
      <c r="BE21" s="3"/>
      <c r="BF21" s="3"/>
    </row>
    <row r="22" ht="15.75" customHeight="1">
      <c r="A22" s="345" t="s">
        <v>227</v>
      </c>
      <c r="B22" s="346">
        <v>1973.0</v>
      </c>
      <c r="C22" s="351">
        <f t="shared" ref="C22:Q22" si="15">U22*$R22/100</f>
        <v>0</v>
      </c>
      <c r="D22" s="357">
        <f t="shared" si="15"/>
        <v>0</v>
      </c>
      <c r="E22" s="358">
        <f t="shared" si="15"/>
        <v>0</v>
      </c>
      <c r="F22" s="357">
        <f t="shared" si="15"/>
        <v>0</v>
      </c>
      <c r="G22" s="359">
        <f t="shared" si="15"/>
        <v>29283.65586</v>
      </c>
      <c r="H22" s="358">
        <f t="shared" si="15"/>
        <v>0</v>
      </c>
      <c r="I22" s="357">
        <f t="shared" si="15"/>
        <v>0</v>
      </c>
      <c r="J22" s="359">
        <f t="shared" si="15"/>
        <v>276320.3966</v>
      </c>
      <c r="K22" s="358">
        <f t="shared" si="15"/>
        <v>4535.438206</v>
      </c>
      <c r="L22" s="357">
        <f t="shared" si="15"/>
        <v>0</v>
      </c>
      <c r="M22" s="359">
        <f t="shared" si="15"/>
        <v>23002.50937</v>
      </c>
      <c r="N22" s="358">
        <f t="shared" si="15"/>
        <v>0</v>
      </c>
      <c r="O22" s="357">
        <f t="shared" si="15"/>
        <v>0</v>
      </c>
      <c r="P22" s="359">
        <f t="shared" si="15"/>
        <v>0</v>
      </c>
      <c r="Q22" s="359">
        <f t="shared" si="15"/>
        <v>0</v>
      </c>
      <c r="R22" s="351">
        <f>VLOOKUP($B22,Harvest_Data!$A$7:$N$81,14,FALSE)</f>
        <v>333142</v>
      </c>
      <c r="S22" s="366"/>
      <c r="T22" s="324">
        <v>1973.0</v>
      </c>
      <c r="U22" s="360">
        <v>0.0</v>
      </c>
      <c r="V22" s="361">
        <v>0.0</v>
      </c>
      <c r="W22" s="362">
        <v>0.0</v>
      </c>
      <c r="X22" s="361">
        <v>0.0</v>
      </c>
      <c r="Y22" s="363">
        <v>8.79014230085092</v>
      </c>
      <c r="Z22" s="362">
        <v>0.0</v>
      </c>
      <c r="AA22" s="361">
        <v>0.0</v>
      </c>
      <c r="AB22" s="363">
        <v>82.943728666891</v>
      </c>
      <c r="AC22" s="362">
        <v>1.36141291284073</v>
      </c>
      <c r="AD22" s="361">
        <v>0.0</v>
      </c>
      <c r="AE22" s="363">
        <v>6.90471611941734</v>
      </c>
      <c r="AF22" s="362">
        <v>0.0</v>
      </c>
      <c r="AG22" s="361">
        <v>0.0</v>
      </c>
      <c r="AH22" s="363">
        <v>0.0</v>
      </c>
      <c r="AI22" s="362">
        <v>0.0</v>
      </c>
      <c r="AJ22" s="355">
        <f t="shared" si="3"/>
        <v>100</v>
      </c>
      <c r="AK22" s="12"/>
      <c r="AL22" s="367">
        <f t="shared" si="5"/>
        <v>0.2807358846</v>
      </c>
      <c r="AM22" s="368">
        <f t="shared" si="6"/>
        <v>562553.1977</v>
      </c>
      <c r="AN22" s="359">
        <f t="shared" si="7"/>
        <v>333142</v>
      </c>
      <c r="AO22" s="370">
        <f t="shared" si="8"/>
        <v>1.688628866</v>
      </c>
      <c r="AP22" s="368">
        <f t="shared" si="9"/>
        <v>-229411.1977</v>
      </c>
      <c r="AQ22" s="371">
        <v>1973.0</v>
      </c>
      <c r="AR22" s="12"/>
      <c r="AS22" s="12"/>
      <c r="AT22" s="12"/>
      <c r="AU22" s="12"/>
      <c r="AV22" s="3"/>
      <c r="AW22" s="3"/>
      <c r="AX22" s="3"/>
      <c r="AY22" s="3"/>
      <c r="AZ22" s="3"/>
      <c r="BA22" s="3"/>
      <c r="BB22" s="3"/>
      <c r="BC22" s="3"/>
      <c r="BD22" s="3"/>
      <c r="BE22" s="3"/>
      <c r="BF22" s="3"/>
    </row>
    <row r="23" ht="15.75" customHeight="1">
      <c r="A23" s="345" t="s">
        <v>235</v>
      </c>
      <c r="B23" s="346">
        <v>1974.0</v>
      </c>
      <c r="C23" s="351">
        <f t="shared" ref="C23:Q23" si="16">U23*$R23/100</f>
        <v>0</v>
      </c>
      <c r="D23" s="357">
        <f t="shared" si="16"/>
        <v>647.4874939</v>
      </c>
      <c r="E23" s="358">
        <f t="shared" si="16"/>
        <v>22.66698989</v>
      </c>
      <c r="F23" s="357">
        <f t="shared" si="16"/>
        <v>5101.058247</v>
      </c>
      <c r="G23" s="359">
        <f t="shared" si="16"/>
        <v>60464.6883</v>
      </c>
      <c r="H23" s="358">
        <f t="shared" si="16"/>
        <v>22.66698989</v>
      </c>
      <c r="I23" s="357">
        <f t="shared" si="16"/>
        <v>226.6698989</v>
      </c>
      <c r="J23" s="359">
        <f t="shared" si="16"/>
        <v>459952.6458</v>
      </c>
      <c r="K23" s="358">
        <f t="shared" si="16"/>
        <v>31195.69122</v>
      </c>
      <c r="L23" s="357">
        <f t="shared" si="16"/>
        <v>1935.563833</v>
      </c>
      <c r="M23" s="359">
        <f t="shared" si="16"/>
        <v>48200.86125</v>
      </c>
      <c r="N23" s="358">
        <f t="shared" si="16"/>
        <v>0</v>
      </c>
      <c r="O23" s="357">
        <f t="shared" si="16"/>
        <v>0</v>
      </c>
      <c r="P23" s="359">
        <f t="shared" si="16"/>
        <v>0</v>
      </c>
      <c r="Q23" s="359">
        <f t="shared" si="16"/>
        <v>0</v>
      </c>
      <c r="R23" s="351">
        <f>VLOOKUP($B23,Harvest_Data!$A$7:$N$81,14,FALSE)</f>
        <v>607770</v>
      </c>
      <c r="S23" s="366"/>
      <c r="T23" s="324">
        <v>1974.0</v>
      </c>
      <c r="U23" s="360">
        <v>0.0</v>
      </c>
      <c r="V23" s="361">
        <v>0.106534954653729</v>
      </c>
      <c r="W23" s="362">
        <v>0.00372953418118077</v>
      </c>
      <c r="X23" s="361">
        <v>0.839307344425725</v>
      </c>
      <c r="Y23" s="363">
        <v>9.94861350512973</v>
      </c>
      <c r="Z23" s="362">
        <v>0.00372953418118077</v>
      </c>
      <c r="AA23" s="361">
        <v>0.0372953418118077</v>
      </c>
      <c r="AB23" s="363">
        <v>75.6787346825599</v>
      </c>
      <c r="AC23" s="362">
        <v>5.13281195526505</v>
      </c>
      <c r="AD23" s="361">
        <v>0.318469788340828</v>
      </c>
      <c r="AE23" s="363">
        <v>7.93077335945088</v>
      </c>
      <c r="AF23" s="362">
        <v>0.0</v>
      </c>
      <c r="AG23" s="361">
        <v>0.0</v>
      </c>
      <c r="AH23" s="363">
        <v>0.0</v>
      </c>
      <c r="AI23" s="362">
        <v>0.0</v>
      </c>
      <c r="AJ23" s="355">
        <f t="shared" si="3"/>
        <v>100</v>
      </c>
      <c r="AK23" s="12"/>
      <c r="AL23" s="367">
        <f t="shared" si="5"/>
        <v>0.06366667554</v>
      </c>
      <c r="AM23" s="368">
        <f t="shared" si="6"/>
        <v>212362.593</v>
      </c>
      <c r="AN23" s="359">
        <f t="shared" si="7"/>
        <v>607770</v>
      </c>
      <c r="AO23" s="370">
        <f t="shared" si="8"/>
        <v>0.3494127597</v>
      </c>
      <c r="AP23" s="368">
        <f t="shared" si="9"/>
        <v>395407.407</v>
      </c>
      <c r="AQ23" s="371">
        <v>1974.0</v>
      </c>
      <c r="AR23" s="12"/>
      <c r="AS23" s="12"/>
      <c r="AT23" s="12"/>
      <c r="AU23" s="12"/>
      <c r="AV23" s="3"/>
      <c r="AW23" s="3"/>
      <c r="AX23" s="3"/>
      <c r="AY23" s="3"/>
      <c r="AZ23" s="3"/>
      <c r="BA23" s="3"/>
      <c r="BB23" s="3"/>
      <c r="BC23" s="3"/>
      <c r="BD23" s="3"/>
      <c r="BE23" s="3"/>
      <c r="BF23" s="3"/>
    </row>
    <row r="24" ht="15.75" customHeight="1">
      <c r="A24" s="345" t="s">
        <v>236</v>
      </c>
      <c r="B24" s="346">
        <v>1975.0</v>
      </c>
      <c r="C24" s="351">
        <f t="shared" ref="C24:Q24" si="17">U24*$R24/100</f>
        <v>0</v>
      </c>
      <c r="D24" s="357">
        <f t="shared" si="17"/>
        <v>778.2482865</v>
      </c>
      <c r="E24" s="358">
        <f t="shared" si="17"/>
        <v>374.1193562</v>
      </c>
      <c r="F24" s="357">
        <f t="shared" si="17"/>
        <v>2097.669225</v>
      </c>
      <c r="G24" s="359">
        <f t="shared" si="17"/>
        <v>30983.88487</v>
      </c>
      <c r="H24" s="358">
        <f t="shared" si="17"/>
        <v>0</v>
      </c>
      <c r="I24" s="357">
        <f t="shared" si="17"/>
        <v>0</v>
      </c>
      <c r="J24" s="359">
        <f t="shared" si="17"/>
        <v>222123.8647</v>
      </c>
      <c r="K24" s="358">
        <f t="shared" si="17"/>
        <v>9757.112836</v>
      </c>
      <c r="L24" s="357">
        <f t="shared" si="17"/>
        <v>485.1547802</v>
      </c>
      <c r="M24" s="359">
        <f t="shared" si="17"/>
        <v>68692.91527</v>
      </c>
      <c r="N24" s="358">
        <f t="shared" si="17"/>
        <v>0</v>
      </c>
      <c r="O24" s="357">
        <f t="shared" si="17"/>
        <v>0</v>
      </c>
      <c r="P24" s="359">
        <f t="shared" si="17"/>
        <v>0</v>
      </c>
      <c r="Q24" s="359">
        <f t="shared" si="17"/>
        <v>96.0306369</v>
      </c>
      <c r="R24" s="351">
        <f>VLOOKUP($B24,Harvest_Data!$A$7:$N$81,14,FALSE)</f>
        <v>335389</v>
      </c>
      <c r="S24" s="366"/>
      <c r="T24" s="324">
        <v>1975.0</v>
      </c>
      <c r="U24" s="360">
        <v>0.0</v>
      </c>
      <c r="V24" s="361">
        <v>0.232043473851862</v>
      </c>
      <c r="W24" s="362">
        <v>0.111547891029044</v>
      </c>
      <c r="X24" s="361">
        <v>0.625443656384775</v>
      </c>
      <c r="Y24" s="363">
        <v>9.23819352067812</v>
      </c>
      <c r="Z24" s="362">
        <v>0.0</v>
      </c>
      <c r="AA24" s="361">
        <v>0.0</v>
      </c>
      <c r="AB24" s="363">
        <v>66.2287268627603</v>
      </c>
      <c r="AC24" s="362">
        <v>2.90919285854892</v>
      </c>
      <c r="AD24" s="361">
        <v>0.144654350666007</v>
      </c>
      <c r="AE24" s="363">
        <v>20.4815647723409</v>
      </c>
      <c r="AF24" s="362">
        <v>0.0</v>
      </c>
      <c r="AG24" s="361">
        <v>0.0</v>
      </c>
      <c r="AH24" s="363">
        <v>0.0</v>
      </c>
      <c r="AI24" s="362">
        <v>0.0286326137400755</v>
      </c>
      <c r="AJ24" s="355">
        <f t="shared" si="3"/>
        <v>100</v>
      </c>
      <c r="AK24" s="12"/>
      <c r="AL24" s="367">
        <f t="shared" si="5"/>
        <v>0.2722115806</v>
      </c>
      <c r="AM24" s="368">
        <f t="shared" si="6"/>
        <v>438484.8002</v>
      </c>
      <c r="AN24" s="359">
        <f t="shared" si="7"/>
        <v>335389</v>
      </c>
      <c r="AO24" s="370">
        <f t="shared" si="8"/>
        <v>1.307391716</v>
      </c>
      <c r="AP24" s="368">
        <f t="shared" si="9"/>
        <v>-103095.8002</v>
      </c>
      <c r="AQ24" s="371">
        <v>1975.0</v>
      </c>
      <c r="AR24" s="12"/>
      <c r="AS24" s="12"/>
      <c r="AT24" s="12"/>
      <c r="AU24" s="12"/>
      <c r="AV24" s="3"/>
      <c r="AW24" s="3"/>
      <c r="AX24" s="3"/>
      <c r="AY24" s="3"/>
      <c r="AZ24" s="3"/>
      <c r="BA24" s="3"/>
      <c r="BB24" s="3"/>
      <c r="BC24" s="3"/>
      <c r="BD24" s="3"/>
      <c r="BE24" s="3"/>
      <c r="BF24" s="3"/>
    </row>
    <row r="25" ht="15.75" customHeight="1">
      <c r="A25" s="345" t="s">
        <v>237</v>
      </c>
      <c r="B25" s="346">
        <v>1976.0</v>
      </c>
      <c r="C25" s="351">
        <f t="shared" ref="C25:Q25" si="18">U25*$R25/100</f>
        <v>0</v>
      </c>
      <c r="D25" s="357">
        <f t="shared" si="18"/>
        <v>2595.11159</v>
      </c>
      <c r="E25" s="358">
        <f t="shared" si="18"/>
        <v>0</v>
      </c>
      <c r="F25" s="357">
        <f t="shared" si="18"/>
        <v>9468.704495</v>
      </c>
      <c r="G25" s="359">
        <f t="shared" si="18"/>
        <v>106522.6754</v>
      </c>
      <c r="H25" s="358">
        <f t="shared" si="18"/>
        <v>692.5635251</v>
      </c>
      <c r="I25" s="357">
        <f t="shared" si="18"/>
        <v>0</v>
      </c>
      <c r="J25" s="359">
        <f t="shared" si="18"/>
        <v>715729.3747</v>
      </c>
      <c r="K25" s="358">
        <f t="shared" si="18"/>
        <v>7374.000076</v>
      </c>
      <c r="L25" s="357">
        <f t="shared" si="18"/>
        <v>1328.080633</v>
      </c>
      <c r="M25" s="359">
        <f t="shared" si="18"/>
        <v>21148.20787</v>
      </c>
      <c r="N25" s="358">
        <f t="shared" si="18"/>
        <v>346.2817625</v>
      </c>
      <c r="O25" s="357">
        <f t="shared" si="18"/>
        <v>0</v>
      </c>
      <c r="P25" s="359">
        <f t="shared" si="18"/>
        <v>0</v>
      </c>
      <c r="Q25" s="359">
        <f t="shared" si="18"/>
        <v>0</v>
      </c>
      <c r="R25" s="351">
        <f>VLOOKUP($B25,Harvest_Data!$A$7:$N$81,14,FALSE)</f>
        <v>865205</v>
      </c>
      <c r="S25" s="366"/>
      <c r="T25" s="324">
        <v>1976.0</v>
      </c>
      <c r="U25" s="360">
        <v>0.0</v>
      </c>
      <c r="V25" s="361">
        <v>0.299941816145962</v>
      </c>
      <c r="W25" s="362">
        <v>0.0</v>
      </c>
      <c r="X25" s="361">
        <v>1.09438855478478</v>
      </c>
      <c r="Y25" s="363">
        <v>12.3118423229123</v>
      </c>
      <c r="Z25" s="362">
        <v>0.0800461769274992</v>
      </c>
      <c r="AA25" s="361">
        <v>0.0</v>
      </c>
      <c r="AB25" s="363">
        <v>82.7236752762576</v>
      </c>
      <c r="AC25" s="362">
        <v>0.852283571678922</v>
      </c>
      <c r="AD25" s="361">
        <v>0.153498954888427</v>
      </c>
      <c r="AE25" s="363">
        <v>2.44430023794073</v>
      </c>
      <c r="AF25" s="362">
        <v>0.0400230884637496</v>
      </c>
      <c r="AG25" s="361">
        <v>0.0</v>
      </c>
      <c r="AH25" s="363">
        <v>0.0</v>
      </c>
      <c r="AI25" s="362">
        <v>0.0</v>
      </c>
      <c r="AJ25" s="355">
        <f t="shared" si="3"/>
        <v>100</v>
      </c>
      <c r="AK25" s="12"/>
      <c r="AL25" s="367">
        <f t="shared" si="5"/>
        <v>0.04328994444</v>
      </c>
      <c r="AM25" s="368">
        <f t="shared" si="6"/>
        <v>224692.5097</v>
      </c>
      <c r="AN25" s="359">
        <f t="shared" si="7"/>
        <v>865205</v>
      </c>
      <c r="AO25" s="370">
        <f t="shared" si="8"/>
        <v>0.2596985798</v>
      </c>
      <c r="AP25" s="368">
        <f t="shared" si="9"/>
        <v>640512.4903</v>
      </c>
      <c r="AQ25" s="371">
        <v>1976.0</v>
      </c>
      <c r="AR25" s="12"/>
      <c r="AS25" s="12"/>
      <c r="AT25" s="12"/>
      <c r="AU25" s="12"/>
      <c r="AV25" s="3"/>
      <c r="AW25" s="3"/>
      <c r="AX25" s="3"/>
      <c r="AY25" s="3"/>
      <c r="AZ25" s="3"/>
      <c r="BA25" s="3"/>
      <c r="BB25" s="3"/>
      <c r="BC25" s="3"/>
      <c r="BD25" s="3"/>
      <c r="BE25" s="3"/>
      <c r="BF25" s="3"/>
    </row>
    <row r="26" ht="15.75" customHeight="1">
      <c r="A26" s="345" t="s">
        <v>238</v>
      </c>
      <c r="B26" s="346">
        <v>1977.0</v>
      </c>
      <c r="C26" s="351">
        <f t="shared" ref="C26:Q26" si="19">U26*$R26/100</f>
        <v>0</v>
      </c>
      <c r="D26" s="357">
        <f t="shared" si="19"/>
        <v>220.3516449</v>
      </c>
      <c r="E26" s="358">
        <f t="shared" si="19"/>
        <v>662.0299421</v>
      </c>
      <c r="F26" s="357">
        <f t="shared" si="19"/>
        <v>16410.3475</v>
      </c>
      <c r="G26" s="359">
        <f t="shared" si="19"/>
        <v>18182.91074</v>
      </c>
      <c r="H26" s="358">
        <f t="shared" si="19"/>
        <v>0</v>
      </c>
      <c r="I26" s="357">
        <f t="shared" si="19"/>
        <v>0</v>
      </c>
      <c r="J26" s="359">
        <f t="shared" si="19"/>
        <v>507276.7869</v>
      </c>
      <c r="K26" s="358">
        <f t="shared" si="19"/>
        <v>4266.631851</v>
      </c>
      <c r="L26" s="357">
        <f t="shared" si="19"/>
        <v>5192.888765</v>
      </c>
      <c r="M26" s="359">
        <f t="shared" si="19"/>
        <v>50596.0527</v>
      </c>
      <c r="N26" s="358">
        <f t="shared" si="19"/>
        <v>0</v>
      </c>
      <c r="O26" s="357">
        <f t="shared" si="19"/>
        <v>0</v>
      </c>
      <c r="P26" s="359">
        <f t="shared" si="19"/>
        <v>0</v>
      </c>
      <c r="Q26" s="359">
        <f t="shared" si="19"/>
        <v>0</v>
      </c>
      <c r="R26" s="351">
        <f>VLOOKUP($B26,Harvest_Data!$A$7:$N$81,14,FALSE)</f>
        <v>602808</v>
      </c>
      <c r="S26" s="366"/>
      <c r="T26" s="324">
        <v>1977.0</v>
      </c>
      <c r="U26" s="360">
        <v>0.0</v>
      </c>
      <c r="V26" s="361">
        <v>0.0365542004981723</v>
      </c>
      <c r="W26" s="362">
        <v>0.109824345744509</v>
      </c>
      <c r="X26" s="361">
        <v>2.72231747161388</v>
      </c>
      <c r="Y26" s="363">
        <v>3.01636851809918</v>
      </c>
      <c r="Z26" s="362">
        <v>0.0</v>
      </c>
      <c r="AA26" s="361">
        <v>0.0</v>
      </c>
      <c r="AB26" s="363">
        <v>84.1522983857924</v>
      </c>
      <c r="AC26" s="362">
        <v>0.70779283796461</v>
      </c>
      <c r="AD26" s="361">
        <v>0.861449875456928</v>
      </c>
      <c r="AE26" s="363">
        <v>8.39339436483033</v>
      </c>
      <c r="AF26" s="362">
        <v>0.0</v>
      </c>
      <c r="AG26" s="361">
        <v>0.0</v>
      </c>
      <c r="AH26" s="363">
        <v>0.0</v>
      </c>
      <c r="AI26" s="362">
        <v>0.0</v>
      </c>
      <c r="AJ26" s="355">
        <f t="shared" si="3"/>
        <v>100</v>
      </c>
      <c r="AK26" s="12"/>
      <c r="AL26" s="367">
        <f t="shared" si="5"/>
        <v>0.2099892566</v>
      </c>
      <c r="AM26" s="368">
        <f t="shared" si="6"/>
        <v>772493.4228</v>
      </c>
      <c r="AN26" s="359">
        <f t="shared" si="7"/>
        <v>602808</v>
      </c>
      <c r="AO26" s="370">
        <f t="shared" si="8"/>
        <v>1.281491657</v>
      </c>
      <c r="AP26" s="368">
        <f t="shared" si="9"/>
        <v>-169685.4228</v>
      </c>
      <c r="AQ26" s="371">
        <v>1977.0</v>
      </c>
      <c r="AR26" s="12"/>
      <c r="AS26" s="12"/>
      <c r="AT26" s="12"/>
      <c r="AU26" s="12"/>
      <c r="AV26" s="3"/>
      <c r="AW26" s="3"/>
      <c r="AX26" s="3"/>
      <c r="AY26" s="3"/>
      <c r="AZ26" s="3"/>
      <c r="BA26" s="3"/>
      <c r="BB26" s="3"/>
      <c r="BC26" s="3"/>
      <c r="BD26" s="3"/>
      <c r="BE26" s="3"/>
      <c r="BF26" s="3"/>
    </row>
    <row r="27" ht="15.75" customHeight="1">
      <c r="A27" s="345" t="s">
        <v>239</v>
      </c>
      <c r="B27" s="346">
        <v>1978.0</v>
      </c>
      <c r="C27" s="351">
        <f t="shared" ref="C27:Q27" si="20">U27*$R27/100</f>
        <v>0</v>
      </c>
      <c r="D27" s="357">
        <f t="shared" si="20"/>
        <v>6.014754671</v>
      </c>
      <c r="E27" s="358">
        <f t="shared" si="20"/>
        <v>3.007377335</v>
      </c>
      <c r="F27" s="357">
        <f t="shared" si="20"/>
        <v>3483.545413</v>
      </c>
      <c r="G27" s="359">
        <f t="shared" si="20"/>
        <v>75115.2637</v>
      </c>
      <c r="H27" s="358">
        <f t="shared" si="20"/>
        <v>1.002459112</v>
      </c>
      <c r="I27" s="357">
        <f t="shared" si="20"/>
        <v>0</v>
      </c>
      <c r="J27" s="359">
        <f t="shared" si="20"/>
        <v>144930.5261</v>
      </c>
      <c r="K27" s="358">
        <f t="shared" si="20"/>
        <v>9087.291848</v>
      </c>
      <c r="L27" s="357">
        <f t="shared" si="20"/>
        <v>908.2279552</v>
      </c>
      <c r="M27" s="359">
        <f t="shared" si="20"/>
        <v>16355.12041</v>
      </c>
      <c r="N27" s="358">
        <f t="shared" si="20"/>
        <v>0</v>
      </c>
      <c r="O27" s="357">
        <f t="shared" si="20"/>
        <v>0</v>
      </c>
      <c r="P27" s="359">
        <f t="shared" si="20"/>
        <v>0</v>
      </c>
      <c r="Q27" s="359">
        <f t="shared" si="20"/>
        <v>0</v>
      </c>
      <c r="R27" s="351">
        <f>VLOOKUP($B27,Harvest_Data!$A$7:$N$81,14,FALSE)</f>
        <v>249890</v>
      </c>
      <c r="S27" s="366"/>
      <c r="T27" s="324">
        <v>1978.0</v>
      </c>
      <c r="U27" s="360">
        <v>0.0</v>
      </c>
      <c r="V27" s="361">
        <v>0.00240696093101249</v>
      </c>
      <c r="W27" s="362">
        <v>0.00120348046550624</v>
      </c>
      <c r="X27" s="361">
        <v>1.3940315392114</v>
      </c>
      <c r="Y27" s="363">
        <v>30.0593315869495</v>
      </c>
      <c r="Z27" s="362">
        <v>4.01160155168748E-4</v>
      </c>
      <c r="AA27" s="361">
        <v>0.0</v>
      </c>
      <c r="AB27" s="363">
        <v>57.9977294335217</v>
      </c>
      <c r="AC27" s="362">
        <v>3.6365168066047</v>
      </c>
      <c r="AD27" s="361">
        <v>0.363451100582886</v>
      </c>
      <c r="AE27" s="363">
        <v>6.54492793157812</v>
      </c>
      <c r="AF27" s="362">
        <v>0.0</v>
      </c>
      <c r="AG27" s="361">
        <v>0.0</v>
      </c>
      <c r="AH27" s="363">
        <v>0.0</v>
      </c>
      <c r="AI27" s="362">
        <v>0.0</v>
      </c>
      <c r="AJ27" s="355">
        <f t="shared" si="3"/>
        <v>100</v>
      </c>
      <c r="AK27" s="12"/>
      <c r="AL27" s="367">
        <f t="shared" si="5"/>
        <v>0.1254594959</v>
      </c>
      <c r="AM27" s="368">
        <f t="shared" si="6"/>
        <v>131860.9292</v>
      </c>
      <c r="AN27" s="359">
        <f t="shared" si="7"/>
        <v>249890</v>
      </c>
      <c r="AO27" s="370">
        <f t="shared" si="8"/>
        <v>0.5276758941</v>
      </c>
      <c r="AP27" s="368">
        <f t="shared" si="9"/>
        <v>118029.0708</v>
      </c>
      <c r="AQ27" s="371">
        <v>1978.0</v>
      </c>
      <c r="AR27" s="12"/>
      <c r="AS27" s="12"/>
      <c r="AT27" s="12"/>
      <c r="AU27" s="12"/>
      <c r="AV27" s="3"/>
      <c r="AW27" s="3"/>
      <c r="AX27" s="3"/>
      <c r="AY27" s="3"/>
      <c r="AZ27" s="3"/>
      <c r="BA27" s="3"/>
      <c r="BB27" s="3"/>
      <c r="BC27" s="3"/>
      <c r="BD27" s="3"/>
      <c r="BE27" s="3"/>
      <c r="BF27" s="3"/>
    </row>
    <row r="28" ht="15.75" customHeight="1">
      <c r="A28" s="345" t="s">
        <v>240</v>
      </c>
      <c r="B28" s="346">
        <v>1979.0</v>
      </c>
      <c r="C28" s="351">
        <f t="shared" ref="C28:Q28" si="21">U28*$R28/100</f>
        <v>0</v>
      </c>
      <c r="D28" s="357">
        <f t="shared" si="21"/>
        <v>1.001255391</v>
      </c>
      <c r="E28" s="358">
        <f t="shared" si="21"/>
        <v>0</v>
      </c>
      <c r="F28" s="357">
        <f t="shared" si="21"/>
        <v>1345.687246</v>
      </c>
      <c r="G28" s="359">
        <f t="shared" si="21"/>
        <v>8890.14662</v>
      </c>
      <c r="H28" s="358">
        <f t="shared" si="21"/>
        <v>0</v>
      </c>
      <c r="I28" s="357">
        <f t="shared" si="21"/>
        <v>0</v>
      </c>
      <c r="J28" s="359">
        <f t="shared" si="21"/>
        <v>57156.66402</v>
      </c>
      <c r="K28" s="358">
        <f t="shared" si="21"/>
        <v>2443.063155</v>
      </c>
      <c r="L28" s="357">
        <f t="shared" si="21"/>
        <v>0</v>
      </c>
      <c r="M28" s="359">
        <f t="shared" si="21"/>
        <v>10717.43771</v>
      </c>
      <c r="N28" s="358">
        <f t="shared" si="21"/>
        <v>0</v>
      </c>
      <c r="O28" s="357">
        <f t="shared" si="21"/>
        <v>0</v>
      </c>
      <c r="P28" s="359">
        <f t="shared" si="21"/>
        <v>0</v>
      </c>
      <c r="Q28" s="359">
        <f t="shared" si="21"/>
        <v>0</v>
      </c>
      <c r="R28" s="351">
        <f>VLOOKUP($B28,Harvest_Data!$A$7:$N$81,14,FALSE)</f>
        <v>80554</v>
      </c>
      <c r="S28" s="366"/>
      <c r="T28" s="324">
        <v>1979.0</v>
      </c>
      <c r="U28" s="360">
        <v>0.0</v>
      </c>
      <c r="V28" s="361">
        <v>0.00124296172920836</v>
      </c>
      <c r="W28" s="362">
        <v>0.0</v>
      </c>
      <c r="X28" s="361">
        <v>1.67054056405603</v>
      </c>
      <c r="Y28" s="363">
        <v>11.036257193641</v>
      </c>
      <c r="Z28" s="362">
        <v>0.0</v>
      </c>
      <c r="AA28" s="361">
        <v>0.0</v>
      </c>
      <c r="AB28" s="363">
        <v>70.9544703118591</v>
      </c>
      <c r="AC28" s="362">
        <v>3.03282661926839</v>
      </c>
      <c r="AD28" s="361">
        <v>0.0</v>
      </c>
      <c r="AE28" s="363">
        <v>13.3046623494463</v>
      </c>
      <c r="AF28" s="362">
        <v>0.0</v>
      </c>
      <c r="AG28" s="361">
        <v>0.0</v>
      </c>
      <c r="AH28" s="363">
        <v>0.0</v>
      </c>
      <c r="AI28" s="362">
        <v>0.0</v>
      </c>
      <c r="AJ28" s="355">
        <f t="shared" si="3"/>
        <v>100</v>
      </c>
      <c r="AK28" s="12"/>
      <c r="AL28" s="367"/>
      <c r="AM28" s="368"/>
      <c r="AN28" s="312"/>
      <c r="AO28" s="370"/>
      <c r="AP28" s="368"/>
      <c r="AQ28" s="371">
        <v>1979.0</v>
      </c>
      <c r="AR28" s="12"/>
      <c r="AS28" s="12"/>
      <c r="AT28" s="12"/>
      <c r="AU28" s="12"/>
      <c r="AV28" s="3"/>
      <c r="AW28" s="3"/>
      <c r="AX28" s="3"/>
      <c r="AY28" s="3"/>
      <c r="AZ28" s="3"/>
      <c r="BA28" s="3"/>
      <c r="BB28" s="3"/>
      <c r="BC28" s="3"/>
      <c r="BD28" s="3"/>
      <c r="BE28" s="3"/>
      <c r="BF28" s="3"/>
    </row>
    <row r="29" ht="15.75" customHeight="1">
      <c r="A29" s="345" t="s">
        <v>241</v>
      </c>
      <c r="B29" s="391">
        <v>1980.0</v>
      </c>
      <c r="C29" s="351">
        <f t="shared" ref="C29:Q29" si="22">U29*$R29/100</f>
        <v>0</v>
      </c>
      <c r="D29" s="357">
        <f t="shared" si="22"/>
        <v>152.02235</v>
      </c>
      <c r="E29" s="358">
        <f t="shared" si="22"/>
        <v>152.02235</v>
      </c>
      <c r="F29" s="357">
        <f t="shared" si="22"/>
        <v>152.02235</v>
      </c>
      <c r="G29" s="359">
        <f t="shared" si="22"/>
        <v>4946.889443</v>
      </c>
      <c r="H29" s="358">
        <f t="shared" si="22"/>
        <v>0</v>
      </c>
      <c r="I29" s="357">
        <f t="shared" si="22"/>
        <v>0</v>
      </c>
      <c r="J29" s="359">
        <f t="shared" si="22"/>
        <v>11750.91678</v>
      </c>
      <c r="K29" s="358">
        <f t="shared" si="22"/>
        <v>852.5577737</v>
      </c>
      <c r="L29" s="357">
        <f t="shared" si="22"/>
        <v>76.011175</v>
      </c>
      <c r="M29" s="359">
        <f t="shared" si="22"/>
        <v>852.5577737</v>
      </c>
      <c r="N29" s="358">
        <f t="shared" si="22"/>
        <v>0</v>
      </c>
      <c r="O29" s="357">
        <f t="shared" si="22"/>
        <v>0</v>
      </c>
      <c r="P29" s="359">
        <f t="shared" si="22"/>
        <v>0</v>
      </c>
      <c r="Q29" s="359">
        <f t="shared" si="22"/>
        <v>0</v>
      </c>
      <c r="R29" s="351">
        <f>VLOOKUP($B29,Harvest_Data!$A$7:$N$81,14,FALSE)</f>
        <v>18935</v>
      </c>
      <c r="S29" s="366"/>
      <c r="T29" s="324">
        <v>1980.0</v>
      </c>
      <c r="U29" s="360">
        <v>0.0</v>
      </c>
      <c r="V29" s="361">
        <v>0.802864272539872</v>
      </c>
      <c r="W29" s="362">
        <v>0.802864272539872</v>
      </c>
      <c r="X29" s="361">
        <v>0.802864272539872</v>
      </c>
      <c r="Y29" s="363">
        <v>26.1256374091353</v>
      </c>
      <c r="Z29" s="362">
        <v>0.0</v>
      </c>
      <c r="AA29" s="361">
        <v>0.0</v>
      </c>
      <c r="AB29" s="363">
        <v>62.0592383638928</v>
      </c>
      <c r="AC29" s="362">
        <v>4.50254963654117</v>
      </c>
      <c r="AD29" s="361">
        <v>0.401432136269936</v>
      </c>
      <c r="AE29" s="363">
        <v>4.50254963654117</v>
      </c>
      <c r="AF29" s="362">
        <v>0.0</v>
      </c>
      <c r="AG29" s="361">
        <v>0.0</v>
      </c>
      <c r="AH29" s="363">
        <v>0.0</v>
      </c>
      <c r="AI29" s="362">
        <v>0.0</v>
      </c>
      <c r="AJ29" s="355">
        <f t="shared" si="3"/>
        <v>100</v>
      </c>
      <c r="AK29" s="12"/>
      <c r="AL29" s="367"/>
      <c r="AM29" s="368"/>
      <c r="AN29" s="312"/>
      <c r="AO29" s="370"/>
      <c r="AP29" s="368"/>
      <c r="AQ29" s="371">
        <v>1980.0</v>
      </c>
      <c r="AR29" s="12"/>
      <c r="AS29" s="12"/>
      <c r="AT29" s="12"/>
      <c r="AU29" s="12"/>
      <c r="AV29" s="3"/>
      <c r="AW29" s="3"/>
      <c r="AX29" s="3"/>
      <c r="AY29" s="3"/>
      <c r="AZ29" s="3"/>
      <c r="BA29" s="3"/>
      <c r="BB29" s="3"/>
      <c r="BC29" s="3"/>
      <c r="BD29" s="3"/>
      <c r="BE29" s="3"/>
      <c r="BF29" s="3"/>
    </row>
    <row r="30" ht="15.75" customHeight="1">
      <c r="A30" s="345" t="s">
        <v>242</v>
      </c>
      <c r="B30" s="391">
        <v>1981.0</v>
      </c>
      <c r="C30" s="351">
        <f t="shared" ref="C30:Q30" si="23">U30*$R30/100</f>
        <v>0</v>
      </c>
      <c r="D30" s="357">
        <f t="shared" si="23"/>
        <v>2389.123304</v>
      </c>
      <c r="E30" s="358">
        <f t="shared" si="23"/>
        <v>955.6493217</v>
      </c>
      <c r="F30" s="357">
        <f t="shared" si="23"/>
        <v>74059.87896</v>
      </c>
      <c r="G30" s="359">
        <f t="shared" si="23"/>
        <v>48736.15309</v>
      </c>
      <c r="H30" s="358">
        <f t="shared" si="23"/>
        <v>0</v>
      </c>
      <c r="I30" s="357">
        <f t="shared" si="23"/>
        <v>0</v>
      </c>
      <c r="J30" s="359">
        <f t="shared" si="23"/>
        <v>322997.6968</v>
      </c>
      <c r="K30" s="358">
        <f t="shared" si="23"/>
        <v>4300.421948</v>
      </c>
      <c r="L30" s="357">
        <f t="shared" si="23"/>
        <v>0</v>
      </c>
      <c r="M30" s="359">
        <f t="shared" si="23"/>
        <v>23890.25188</v>
      </c>
      <c r="N30" s="358">
        <f t="shared" si="23"/>
        <v>0</v>
      </c>
      <c r="O30" s="357">
        <f t="shared" si="23"/>
        <v>0</v>
      </c>
      <c r="P30" s="359">
        <f t="shared" si="23"/>
        <v>0</v>
      </c>
      <c r="Q30" s="359">
        <f t="shared" si="23"/>
        <v>477.8246609</v>
      </c>
      <c r="R30" s="351">
        <f>VLOOKUP($B30,Harvest_Data!$A$7:$N$81,14,FALSE)</f>
        <v>477807</v>
      </c>
      <c r="S30" s="366"/>
      <c r="T30" s="324">
        <v>1981.0</v>
      </c>
      <c r="U30" s="360">
        <v>0.0</v>
      </c>
      <c r="V30" s="361">
        <v>0.500018481175896</v>
      </c>
      <c r="W30" s="362">
        <v>0.200007392470358</v>
      </c>
      <c r="X30" s="361">
        <v>15.4999568772562</v>
      </c>
      <c r="Y30" s="363">
        <v>10.1999663231906</v>
      </c>
      <c r="Z30" s="362">
        <v>0.0</v>
      </c>
      <c r="AA30" s="361">
        <v>0.0</v>
      </c>
      <c r="AB30" s="363">
        <v>67.600034498195</v>
      </c>
      <c r="AC30" s="362">
        <v>0.900033266116612</v>
      </c>
      <c r="AD30" s="361">
        <v>0.0</v>
      </c>
      <c r="AE30" s="363">
        <v>4.99997946536012</v>
      </c>
      <c r="AF30" s="362">
        <v>0.0</v>
      </c>
      <c r="AG30" s="361">
        <v>0.0</v>
      </c>
      <c r="AH30" s="363">
        <v>0.0</v>
      </c>
      <c r="AI30" s="362">
        <v>0.100003696235179</v>
      </c>
      <c r="AJ30" s="355">
        <f t="shared" si="3"/>
        <v>100</v>
      </c>
      <c r="AK30" s="12"/>
      <c r="AL30" s="367"/>
      <c r="AM30" s="368"/>
      <c r="AN30" s="312"/>
      <c r="AO30" s="370"/>
      <c r="AP30" s="368"/>
      <c r="AQ30" s="371">
        <v>1981.0</v>
      </c>
      <c r="AR30" s="12"/>
      <c r="AS30" s="12"/>
      <c r="AT30" s="12"/>
      <c r="AU30" s="12"/>
      <c r="AV30" s="3"/>
      <c r="AW30" s="3"/>
      <c r="AX30" s="3"/>
      <c r="AY30" s="3"/>
      <c r="AZ30" s="3"/>
      <c r="BA30" s="3"/>
      <c r="BB30" s="3"/>
      <c r="BC30" s="3"/>
      <c r="BD30" s="3"/>
      <c r="BE30" s="3"/>
      <c r="BF30" s="3"/>
    </row>
    <row r="31" ht="15.75" customHeight="1">
      <c r="A31" s="345" t="s">
        <v>243</v>
      </c>
      <c r="B31" s="391">
        <v>1982.0</v>
      </c>
      <c r="C31" s="351">
        <f t="shared" ref="C31:Q31" si="24">U31*$R31/100</f>
        <v>0</v>
      </c>
      <c r="D31" s="357">
        <f t="shared" si="24"/>
        <v>2483.139534</v>
      </c>
      <c r="E31" s="358">
        <f t="shared" si="24"/>
        <v>359.3887835</v>
      </c>
      <c r="F31" s="357">
        <f t="shared" si="24"/>
        <v>22030.33496</v>
      </c>
      <c r="G31" s="359">
        <f t="shared" si="24"/>
        <v>160928.1758</v>
      </c>
      <c r="H31" s="358">
        <f t="shared" si="24"/>
        <v>124.4038097</v>
      </c>
      <c r="I31" s="357">
        <f t="shared" si="24"/>
        <v>0</v>
      </c>
      <c r="J31" s="359">
        <f t="shared" si="24"/>
        <v>907108.1502</v>
      </c>
      <c r="K31" s="358">
        <f t="shared" si="24"/>
        <v>17789.74478</v>
      </c>
      <c r="L31" s="357">
        <f t="shared" si="24"/>
        <v>1166.038883</v>
      </c>
      <c r="M31" s="359">
        <f t="shared" si="24"/>
        <v>66201.58605</v>
      </c>
      <c r="N31" s="358">
        <f t="shared" si="24"/>
        <v>39.49327291</v>
      </c>
      <c r="O31" s="357">
        <f t="shared" si="24"/>
        <v>0</v>
      </c>
      <c r="P31" s="359">
        <f t="shared" si="24"/>
        <v>0</v>
      </c>
      <c r="Q31" s="359">
        <f t="shared" si="24"/>
        <v>35.54394562</v>
      </c>
      <c r="R31" s="351">
        <f>VLOOKUP($B31,Harvest_Data!$A$7:$N$81,14,FALSE)</f>
        <v>1178266</v>
      </c>
      <c r="S31" s="366"/>
      <c r="T31" s="324">
        <v>1982.0</v>
      </c>
      <c r="U31" s="360">
        <v>0.0</v>
      </c>
      <c r="V31" s="361">
        <v>0.210745242101453</v>
      </c>
      <c r="W31" s="362">
        <v>0.0305014982604091</v>
      </c>
      <c r="X31" s="361">
        <v>1.8697250842981</v>
      </c>
      <c r="Y31" s="363">
        <v>13.6580513899968</v>
      </c>
      <c r="Z31" s="362">
        <v>0.0105582109362954</v>
      </c>
      <c r="AA31" s="361">
        <v>0.0</v>
      </c>
      <c r="AB31" s="363">
        <v>76.9867033578463</v>
      </c>
      <c r="AC31" s="362">
        <v>1.50982416389025</v>
      </c>
      <c r="AD31" s="361">
        <v>0.098962278696547</v>
      </c>
      <c r="AE31" s="363">
        <v>5.61856032928211</v>
      </c>
      <c r="AF31" s="362">
        <v>0.00335181299564935</v>
      </c>
      <c r="AG31" s="361">
        <v>0.0</v>
      </c>
      <c r="AH31" s="363">
        <v>0.0</v>
      </c>
      <c r="AI31" s="362">
        <v>0.00301663169608441</v>
      </c>
      <c r="AJ31" s="355">
        <f t="shared" si="3"/>
        <v>100</v>
      </c>
      <c r="AK31" s="12"/>
      <c r="AL31" s="367">
        <f t="shared" ref="AL31:AL65" si="26">G30/J31</f>
        <v>0.05372694874</v>
      </c>
      <c r="AM31" s="368">
        <f t="shared" ref="AM31:AM65" si="27">1.414*G30/$AL$73</f>
        <v>353430.4559</v>
      </c>
      <c r="AN31" s="359">
        <f t="shared" ref="AN31:AN65" si="28">R31</f>
        <v>1178266</v>
      </c>
      <c r="AO31" s="370">
        <f t="shared" ref="AO31:AO65" si="29">AM31/AN31</f>
        <v>0.2999581214</v>
      </c>
      <c r="AP31" s="368">
        <f t="shared" ref="AP31:AP65" si="30">AN31-AM31</f>
        <v>824835.5441</v>
      </c>
      <c r="AQ31" s="371">
        <v>1982.0</v>
      </c>
      <c r="AR31" s="12"/>
      <c r="AS31" s="12"/>
      <c r="AT31" s="12"/>
      <c r="AU31" s="12"/>
      <c r="AV31" s="3"/>
      <c r="AW31" s="3"/>
      <c r="AX31" s="3"/>
      <c r="AY31" s="3"/>
      <c r="AZ31" s="3"/>
      <c r="BA31" s="3"/>
      <c r="BB31" s="3"/>
      <c r="BC31" s="3"/>
      <c r="BD31" s="3"/>
      <c r="BE31" s="3"/>
      <c r="BF31" s="3"/>
    </row>
    <row r="32" ht="15.75" customHeight="1">
      <c r="A32" s="345" t="s">
        <v>244</v>
      </c>
      <c r="B32" s="391">
        <v>1983.0</v>
      </c>
      <c r="C32" s="351">
        <f t="shared" ref="C32:Q32" si="25">U32*$R32/100</f>
        <v>0</v>
      </c>
      <c r="D32" s="357">
        <f t="shared" si="25"/>
        <v>749.742292</v>
      </c>
      <c r="E32" s="358">
        <f t="shared" si="25"/>
        <v>0</v>
      </c>
      <c r="F32" s="357">
        <f t="shared" si="25"/>
        <v>41795.40914</v>
      </c>
      <c r="G32" s="359">
        <f t="shared" si="25"/>
        <v>100208.9503</v>
      </c>
      <c r="H32" s="358">
        <f t="shared" si="25"/>
        <v>189.1687949</v>
      </c>
      <c r="I32" s="357">
        <f t="shared" si="25"/>
        <v>0</v>
      </c>
      <c r="J32" s="359">
        <f t="shared" si="25"/>
        <v>389038.9973</v>
      </c>
      <c r="K32" s="358">
        <f t="shared" si="25"/>
        <v>9137.546084</v>
      </c>
      <c r="L32" s="357">
        <f t="shared" si="25"/>
        <v>1416.289931</v>
      </c>
      <c r="M32" s="359">
        <f t="shared" si="25"/>
        <v>84305.89614</v>
      </c>
      <c r="N32" s="358">
        <f t="shared" si="25"/>
        <v>0</v>
      </c>
      <c r="O32" s="357">
        <f t="shared" si="25"/>
        <v>0</v>
      </c>
      <c r="P32" s="359">
        <f t="shared" si="25"/>
        <v>0</v>
      </c>
      <c r="Q32" s="359">
        <f t="shared" si="25"/>
        <v>0</v>
      </c>
      <c r="R32" s="351">
        <f>VLOOKUP($B32,Harvest_Data!$A$7:$N$81,14,FALSE)</f>
        <v>626842</v>
      </c>
      <c r="S32" s="366"/>
      <c r="T32" s="324">
        <v>1983.0</v>
      </c>
      <c r="U32" s="360">
        <v>0.0</v>
      </c>
      <c r="V32" s="361">
        <v>0.119606263133779</v>
      </c>
      <c r="W32" s="362">
        <v>0.0</v>
      </c>
      <c r="X32" s="361">
        <v>6.66761466875227</v>
      </c>
      <c r="Y32" s="363">
        <v>15.9863171698978</v>
      </c>
      <c r="Z32" s="362">
        <v>0.0301780663917461</v>
      </c>
      <c r="AA32" s="361">
        <v>0.0</v>
      </c>
      <c r="AB32" s="363">
        <v>62.0633265393184</v>
      </c>
      <c r="AC32" s="362">
        <v>1.45771120696466</v>
      </c>
      <c r="AD32" s="361">
        <v>0.225940497069094</v>
      </c>
      <c r="AE32" s="363">
        <v>13.4493055884723</v>
      </c>
      <c r="AF32" s="362">
        <v>0.0</v>
      </c>
      <c r="AG32" s="361">
        <v>0.0</v>
      </c>
      <c r="AH32" s="363">
        <v>0.0</v>
      </c>
      <c r="AI32" s="362">
        <v>0.0</v>
      </c>
      <c r="AJ32" s="355">
        <f t="shared" si="3"/>
        <v>100</v>
      </c>
      <c r="AK32" s="12"/>
      <c r="AL32" s="367">
        <f t="shared" si="26"/>
        <v>0.4136556409</v>
      </c>
      <c r="AM32" s="368">
        <f t="shared" si="27"/>
        <v>1167037.506</v>
      </c>
      <c r="AN32" s="359">
        <f t="shared" si="28"/>
        <v>626842</v>
      </c>
      <c r="AO32" s="370">
        <f t="shared" si="29"/>
        <v>1.861772991</v>
      </c>
      <c r="AP32" s="368">
        <f t="shared" si="30"/>
        <v>-540195.5055</v>
      </c>
      <c r="AQ32" s="371">
        <v>1983.0</v>
      </c>
      <c r="AR32" s="12"/>
      <c r="AS32" s="12"/>
      <c r="AT32" s="12"/>
      <c r="AU32" s="12"/>
      <c r="AV32" s="3"/>
      <c r="AW32" s="3"/>
      <c r="AX32" s="3"/>
      <c r="AY32" s="3"/>
      <c r="AZ32" s="3"/>
      <c r="BA32" s="3"/>
      <c r="BB32" s="3"/>
      <c r="BC32" s="3"/>
      <c r="BD32" s="3"/>
      <c r="BE32" s="3"/>
      <c r="BF32" s="3"/>
    </row>
    <row r="33" ht="15.75" customHeight="1">
      <c r="A33" s="345" t="s">
        <v>245</v>
      </c>
      <c r="B33" s="391">
        <v>1984.0</v>
      </c>
      <c r="C33" s="351">
        <f t="shared" ref="C33:Q33" si="31">U33*$R33/100</f>
        <v>0</v>
      </c>
      <c r="D33" s="357">
        <f t="shared" si="31"/>
        <v>630.413803</v>
      </c>
      <c r="E33" s="358">
        <f t="shared" si="31"/>
        <v>0</v>
      </c>
      <c r="F33" s="357">
        <f t="shared" si="31"/>
        <v>6517.277935</v>
      </c>
      <c r="G33" s="359">
        <f t="shared" si="31"/>
        <v>54494.77031</v>
      </c>
      <c r="H33" s="358">
        <f t="shared" si="31"/>
        <v>0</v>
      </c>
      <c r="I33" s="357">
        <f t="shared" si="31"/>
        <v>175.1149453</v>
      </c>
      <c r="J33" s="359">
        <f t="shared" si="31"/>
        <v>734437.0838</v>
      </c>
      <c r="K33" s="358">
        <f t="shared" si="31"/>
        <v>8109.322951</v>
      </c>
      <c r="L33" s="357">
        <f t="shared" si="31"/>
        <v>1380.906426</v>
      </c>
      <c r="M33" s="359">
        <f t="shared" si="31"/>
        <v>93044.07404</v>
      </c>
      <c r="N33" s="358">
        <f t="shared" si="31"/>
        <v>566.3717659</v>
      </c>
      <c r="O33" s="357">
        <f t="shared" si="31"/>
        <v>0</v>
      </c>
      <c r="P33" s="359">
        <f t="shared" si="31"/>
        <v>283.1858829</v>
      </c>
      <c r="Q33" s="359">
        <f t="shared" si="31"/>
        <v>728.4781723</v>
      </c>
      <c r="R33" s="351">
        <f>VLOOKUP($B33,Harvest_Data!$A$7:$N$81,14,FALSE)</f>
        <v>900367</v>
      </c>
      <c r="S33" s="366"/>
      <c r="T33" s="324">
        <v>1984.0</v>
      </c>
      <c r="U33" s="360">
        <v>0.0</v>
      </c>
      <c r="V33" s="361">
        <v>0.0700174265594993</v>
      </c>
      <c r="W33" s="362">
        <v>0.0</v>
      </c>
      <c r="X33" s="361">
        <v>0.723846824098442</v>
      </c>
      <c r="Y33" s="363">
        <v>6.05250640159329</v>
      </c>
      <c r="Z33" s="362">
        <v>0.0</v>
      </c>
      <c r="AA33" s="361">
        <v>0.0194492851554165</v>
      </c>
      <c r="AB33" s="363">
        <v>81.5708576356782</v>
      </c>
      <c r="AC33" s="362">
        <v>0.900668610854257</v>
      </c>
      <c r="AD33" s="361">
        <v>0.153371505796998</v>
      </c>
      <c r="AE33" s="363">
        <v>10.3340164663205</v>
      </c>
      <c r="AF33" s="362">
        <v>0.0629045451312327</v>
      </c>
      <c r="AG33" s="361">
        <v>0.0</v>
      </c>
      <c r="AH33" s="363">
        <v>0.0314522725656163</v>
      </c>
      <c r="AI33" s="362">
        <v>0.0809090262465325</v>
      </c>
      <c r="AJ33" s="355">
        <f t="shared" si="3"/>
        <v>100</v>
      </c>
      <c r="AK33" s="12"/>
      <c r="AL33" s="367">
        <f t="shared" si="26"/>
        <v>0.1364432059</v>
      </c>
      <c r="AM33" s="368">
        <f t="shared" si="27"/>
        <v>726706.823</v>
      </c>
      <c r="AN33" s="359">
        <f t="shared" si="28"/>
        <v>900367</v>
      </c>
      <c r="AO33" s="370">
        <f t="shared" si="29"/>
        <v>0.8071228988</v>
      </c>
      <c r="AP33" s="368">
        <f t="shared" si="30"/>
        <v>173660.177</v>
      </c>
      <c r="AQ33" s="371">
        <v>1984.0</v>
      </c>
      <c r="AR33" s="12"/>
      <c r="AS33" s="12"/>
      <c r="AT33" s="12"/>
      <c r="AU33" s="12"/>
      <c r="AV33" s="3"/>
      <c r="AW33" s="3"/>
      <c r="AX33" s="3"/>
      <c r="AY33" s="3"/>
      <c r="AZ33" s="3"/>
      <c r="BA33" s="3"/>
      <c r="BB33" s="3"/>
      <c r="BC33" s="3"/>
      <c r="BD33" s="3"/>
      <c r="BE33" s="3"/>
      <c r="BF33" s="3"/>
    </row>
    <row r="34" ht="15.75" customHeight="1">
      <c r="A34" s="345" t="s">
        <v>246</v>
      </c>
      <c r="B34" s="391">
        <v>1985.0</v>
      </c>
      <c r="C34" s="351">
        <f t="shared" ref="C34:Q34" si="32">U34*$R34/100</f>
        <v>0</v>
      </c>
      <c r="D34" s="357">
        <f t="shared" si="32"/>
        <v>8620.172987</v>
      </c>
      <c r="E34" s="358">
        <f t="shared" si="32"/>
        <v>84.69711061</v>
      </c>
      <c r="F34" s="357">
        <f t="shared" si="32"/>
        <v>97558.11775</v>
      </c>
      <c r="G34" s="359">
        <f t="shared" si="32"/>
        <v>54950.48893</v>
      </c>
      <c r="H34" s="358">
        <f t="shared" si="32"/>
        <v>0</v>
      </c>
      <c r="I34" s="357">
        <f t="shared" si="32"/>
        <v>814.0886985</v>
      </c>
      <c r="J34" s="359">
        <f t="shared" si="32"/>
        <v>632070.622</v>
      </c>
      <c r="K34" s="358">
        <f t="shared" si="32"/>
        <v>8317.256262</v>
      </c>
      <c r="L34" s="357">
        <f t="shared" si="32"/>
        <v>9098.462553</v>
      </c>
      <c r="M34" s="359">
        <f t="shared" si="32"/>
        <v>115454.119</v>
      </c>
      <c r="N34" s="358">
        <f t="shared" si="32"/>
        <v>0</v>
      </c>
      <c r="O34" s="357">
        <f t="shared" si="32"/>
        <v>476.2966926</v>
      </c>
      <c r="P34" s="359">
        <f t="shared" si="32"/>
        <v>369.6779769</v>
      </c>
      <c r="Q34" s="359">
        <f t="shared" si="32"/>
        <v>0</v>
      </c>
      <c r="R34" s="351">
        <f>VLOOKUP($B34,Harvest_Data!$A$7:$N$81,14,FALSE)</f>
        <v>927814</v>
      </c>
      <c r="S34" s="366"/>
      <c r="T34" s="324">
        <v>1985.0</v>
      </c>
      <c r="U34" s="360">
        <v>0.0</v>
      </c>
      <c r="V34" s="361">
        <v>0.92908416851746</v>
      </c>
      <c r="W34" s="362">
        <v>0.00912867348560677</v>
      </c>
      <c r="X34" s="361">
        <v>10.5148357053565</v>
      </c>
      <c r="Y34" s="363">
        <v>5.92257596130302</v>
      </c>
      <c r="Z34" s="362">
        <v>0.0</v>
      </c>
      <c r="AA34" s="361">
        <v>0.0877426616204792</v>
      </c>
      <c r="AB34" s="363">
        <v>68.1247127152756</v>
      </c>
      <c r="AC34" s="362">
        <v>0.896435736286584</v>
      </c>
      <c r="AD34" s="361">
        <v>0.980634324671475</v>
      </c>
      <c r="AE34" s="363">
        <v>12.4436707147859</v>
      </c>
      <c r="AF34" s="362">
        <v>0.0</v>
      </c>
      <c r="AG34" s="361">
        <v>0.0513353638367063</v>
      </c>
      <c r="AH34" s="363">
        <v>0.0398439748607072</v>
      </c>
      <c r="AI34" s="362">
        <v>0.0</v>
      </c>
      <c r="AJ34" s="355">
        <f t="shared" si="3"/>
        <v>100</v>
      </c>
      <c r="AK34" s="12"/>
      <c r="AL34" s="367">
        <f t="shared" si="26"/>
        <v>0.08621626827</v>
      </c>
      <c r="AM34" s="368">
        <f t="shared" si="27"/>
        <v>395191.4604</v>
      </c>
      <c r="AN34" s="359">
        <f t="shared" si="28"/>
        <v>927814</v>
      </c>
      <c r="AO34" s="370">
        <f t="shared" si="29"/>
        <v>0.425938238</v>
      </c>
      <c r="AP34" s="368">
        <f t="shared" si="30"/>
        <v>532622.5396</v>
      </c>
      <c r="AQ34" s="371">
        <v>1985.0</v>
      </c>
      <c r="AR34" s="12"/>
      <c r="AS34" s="12"/>
      <c r="AT34" s="12"/>
      <c r="AU34" s="12"/>
      <c r="AV34" s="3"/>
      <c r="AW34" s="3"/>
      <c r="AX34" s="3"/>
      <c r="AY34" s="3"/>
      <c r="AZ34" s="3"/>
      <c r="BA34" s="3"/>
      <c r="BB34" s="3"/>
      <c r="BC34" s="3"/>
      <c r="BD34" s="3"/>
      <c r="BE34" s="3"/>
      <c r="BF34" s="3"/>
    </row>
    <row r="35" ht="15.75" customHeight="1">
      <c r="A35" s="345" t="s">
        <v>246</v>
      </c>
      <c r="B35" s="391">
        <v>1986.0</v>
      </c>
      <c r="C35" s="351">
        <f t="shared" ref="C35:Q35" si="33">U35*$R35/100</f>
        <v>0</v>
      </c>
      <c r="D35" s="357">
        <f t="shared" si="33"/>
        <v>5963.006085</v>
      </c>
      <c r="E35" s="358">
        <f t="shared" si="33"/>
        <v>0</v>
      </c>
      <c r="F35" s="357">
        <f t="shared" si="33"/>
        <v>89270.14977</v>
      </c>
      <c r="G35" s="359">
        <f t="shared" si="33"/>
        <v>143236.1046</v>
      </c>
      <c r="H35" s="358">
        <f t="shared" si="33"/>
        <v>0</v>
      </c>
      <c r="I35" s="357">
        <f t="shared" si="33"/>
        <v>62.97894105</v>
      </c>
      <c r="J35" s="359">
        <f t="shared" si="33"/>
        <v>431638.6683</v>
      </c>
      <c r="K35" s="358">
        <f t="shared" si="33"/>
        <v>3338.883541</v>
      </c>
      <c r="L35" s="357">
        <f t="shared" si="33"/>
        <v>2388.201431</v>
      </c>
      <c r="M35" s="359">
        <f t="shared" si="33"/>
        <v>104253.1397</v>
      </c>
      <c r="N35" s="358">
        <f t="shared" si="33"/>
        <v>0</v>
      </c>
      <c r="O35" s="357">
        <f t="shared" si="33"/>
        <v>0</v>
      </c>
      <c r="P35" s="359">
        <f t="shared" si="33"/>
        <v>151.9491911</v>
      </c>
      <c r="Q35" s="359">
        <f t="shared" si="33"/>
        <v>243.9184383</v>
      </c>
      <c r="R35" s="351">
        <f>VLOOKUP($B35,Harvest_Data!$A$7:$N$81,14,FALSE)</f>
        <v>780547</v>
      </c>
      <c r="S35" s="366"/>
      <c r="T35" s="324">
        <v>1986.0</v>
      </c>
      <c r="U35" s="360">
        <v>0.0</v>
      </c>
      <c r="V35" s="361">
        <v>0.763952213604369</v>
      </c>
      <c r="W35" s="362">
        <v>0.0</v>
      </c>
      <c r="X35" s="361">
        <v>11.4368705238676</v>
      </c>
      <c r="Y35" s="363">
        <v>18.3507341113308</v>
      </c>
      <c r="Z35" s="362">
        <v>0.0</v>
      </c>
      <c r="AA35" s="361">
        <v>0.00806856487126156</v>
      </c>
      <c r="AB35" s="363">
        <v>55.2995102509196</v>
      </c>
      <c r="AC35" s="362">
        <v>0.427762010635137</v>
      </c>
      <c r="AD35" s="361">
        <v>0.30596510281657</v>
      </c>
      <c r="AE35" s="363">
        <v>13.3564205284782</v>
      </c>
      <c r="AF35" s="362">
        <v>0.0</v>
      </c>
      <c r="AG35" s="361">
        <v>0.0</v>
      </c>
      <c r="AH35" s="363">
        <v>0.0194670136576469</v>
      </c>
      <c r="AI35" s="362">
        <v>0.0312496798188543</v>
      </c>
      <c r="AJ35" s="355">
        <f t="shared" si="3"/>
        <v>100</v>
      </c>
      <c r="AK35" s="12"/>
      <c r="AL35" s="367">
        <f t="shared" si="26"/>
        <v>0.1273066872</v>
      </c>
      <c r="AM35" s="368">
        <f t="shared" si="27"/>
        <v>398496.2932</v>
      </c>
      <c r="AN35" s="359">
        <f t="shared" si="28"/>
        <v>780547</v>
      </c>
      <c r="AO35" s="370">
        <f t="shared" si="29"/>
        <v>0.5105346548</v>
      </c>
      <c r="AP35" s="368">
        <f t="shared" si="30"/>
        <v>382050.7068</v>
      </c>
      <c r="AQ35" s="371">
        <v>1986.0</v>
      </c>
      <c r="AR35" s="12"/>
      <c r="AS35" s="12"/>
      <c r="AT35" s="12"/>
      <c r="AU35" s="12"/>
      <c r="AV35" s="3"/>
      <c r="AW35" s="3"/>
      <c r="AX35" s="3"/>
      <c r="AY35" s="3"/>
      <c r="AZ35" s="3"/>
      <c r="BA35" s="3"/>
      <c r="BB35" s="3"/>
      <c r="BC35" s="3"/>
      <c r="BD35" s="3"/>
      <c r="BE35" s="3"/>
      <c r="BF35" s="3"/>
    </row>
    <row r="36" ht="15.75" customHeight="1">
      <c r="A36" s="345" t="s">
        <v>246</v>
      </c>
      <c r="B36" s="391">
        <v>1987.0</v>
      </c>
      <c r="C36" s="351">
        <f t="shared" ref="C36:Q36" si="34">U36*$R36/100</f>
        <v>0</v>
      </c>
      <c r="D36" s="357">
        <f t="shared" si="34"/>
        <v>2892.446482</v>
      </c>
      <c r="E36" s="358">
        <f t="shared" si="34"/>
        <v>0</v>
      </c>
      <c r="F36" s="357">
        <f t="shared" si="34"/>
        <v>83514.0182</v>
      </c>
      <c r="G36" s="359">
        <f t="shared" si="34"/>
        <v>60240.47198</v>
      </c>
      <c r="H36" s="358">
        <f t="shared" si="34"/>
        <v>219.9579074</v>
      </c>
      <c r="I36" s="357">
        <f t="shared" si="34"/>
        <v>919.8239764</v>
      </c>
      <c r="J36" s="359">
        <f t="shared" si="34"/>
        <v>971152.1539</v>
      </c>
      <c r="K36" s="358">
        <f t="shared" si="34"/>
        <v>4205.195266</v>
      </c>
      <c r="L36" s="357">
        <f t="shared" si="34"/>
        <v>3186.390231</v>
      </c>
      <c r="M36" s="359">
        <f t="shared" si="34"/>
        <v>54266.61518</v>
      </c>
      <c r="N36" s="358">
        <f t="shared" si="34"/>
        <v>0</v>
      </c>
      <c r="O36" s="357">
        <f t="shared" si="34"/>
        <v>0</v>
      </c>
      <c r="P36" s="359">
        <f t="shared" si="34"/>
        <v>381.9269119</v>
      </c>
      <c r="Q36" s="359">
        <f t="shared" si="34"/>
        <v>0</v>
      </c>
      <c r="R36" s="351">
        <f>VLOOKUP($B36,Harvest_Data!$A$7:$N$81,14,FALSE)</f>
        <v>1180979</v>
      </c>
      <c r="S36" s="366"/>
      <c r="T36" s="324">
        <v>1987.0</v>
      </c>
      <c r="U36" s="360">
        <v>0.0</v>
      </c>
      <c r="V36" s="361">
        <v>0.244919383172269</v>
      </c>
      <c r="W36" s="362">
        <v>0.0</v>
      </c>
      <c r="X36" s="361">
        <v>7.07159214530924</v>
      </c>
      <c r="Y36" s="363">
        <v>5.10089273242155</v>
      </c>
      <c r="Z36" s="362">
        <v>0.0186250481499824</v>
      </c>
      <c r="AA36" s="361">
        <v>0.0778865649908356</v>
      </c>
      <c r="AB36" s="363">
        <v>82.2328046359438</v>
      </c>
      <c r="AC36" s="362">
        <v>0.356077056903755</v>
      </c>
      <c r="AD36" s="361">
        <v>0.269809220245427</v>
      </c>
      <c r="AE36" s="363">
        <v>4.59505335652998</v>
      </c>
      <c r="AF36" s="362">
        <v>0.0</v>
      </c>
      <c r="AG36" s="361">
        <v>0.0</v>
      </c>
      <c r="AH36" s="363">
        <v>0.0323398563331513</v>
      </c>
      <c r="AI36" s="362">
        <v>0.0</v>
      </c>
      <c r="AJ36" s="355">
        <f t="shared" si="3"/>
        <v>100</v>
      </c>
      <c r="AK36" s="12"/>
      <c r="AL36" s="367">
        <f t="shared" si="26"/>
        <v>0.1474908994</v>
      </c>
      <c r="AM36" s="368">
        <f t="shared" si="27"/>
        <v>1038736.103</v>
      </c>
      <c r="AN36" s="359">
        <f t="shared" si="28"/>
        <v>1180979</v>
      </c>
      <c r="AO36" s="370">
        <f t="shared" si="29"/>
        <v>0.8795551005</v>
      </c>
      <c r="AP36" s="368">
        <f t="shared" si="30"/>
        <v>142242.8969</v>
      </c>
      <c r="AQ36" s="371">
        <v>1987.0</v>
      </c>
      <c r="AR36" s="12"/>
      <c r="AS36" s="12"/>
      <c r="AT36" s="12"/>
      <c r="AU36" s="12"/>
      <c r="AV36" s="3"/>
      <c r="AW36" s="3"/>
      <c r="AX36" s="3"/>
      <c r="AY36" s="3"/>
      <c r="AZ36" s="3"/>
      <c r="BA36" s="3"/>
      <c r="BB36" s="3"/>
      <c r="BC36" s="3"/>
      <c r="BD36" s="3"/>
      <c r="BE36" s="3"/>
      <c r="BF36" s="3"/>
    </row>
    <row r="37" ht="15.75" customHeight="1">
      <c r="A37" s="345" t="s">
        <v>246</v>
      </c>
      <c r="B37" s="391">
        <v>1988.0</v>
      </c>
      <c r="C37" s="351">
        <f t="shared" ref="C37:Q37" si="35">U37*$R37/100</f>
        <v>0</v>
      </c>
      <c r="D37" s="357">
        <f t="shared" si="35"/>
        <v>4619.456</v>
      </c>
      <c r="E37" s="358">
        <f t="shared" si="35"/>
        <v>0</v>
      </c>
      <c r="F37" s="357">
        <f t="shared" si="35"/>
        <v>50236.584</v>
      </c>
      <c r="G37" s="359">
        <f t="shared" si="35"/>
        <v>117218.696</v>
      </c>
      <c r="H37" s="358">
        <f t="shared" si="35"/>
        <v>0</v>
      </c>
      <c r="I37" s="357">
        <f t="shared" si="35"/>
        <v>1154.864</v>
      </c>
      <c r="J37" s="359">
        <f t="shared" si="35"/>
        <v>330868.536</v>
      </c>
      <c r="K37" s="358">
        <f t="shared" si="35"/>
        <v>9816.344</v>
      </c>
      <c r="L37" s="357">
        <f t="shared" si="35"/>
        <v>5774.32</v>
      </c>
      <c r="M37" s="359">
        <f t="shared" si="35"/>
        <v>57165.768</v>
      </c>
      <c r="N37" s="358">
        <f t="shared" si="35"/>
        <v>0</v>
      </c>
      <c r="O37" s="357">
        <f t="shared" si="35"/>
        <v>0</v>
      </c>
      <c r="P37" s="359">
        <f t="shared" si="35"/>
        <v>577.432</v>
      </c>
      <c r="Q37" s="359">
        <f t="shared" si="35"/>
        <v>0</v>
      </c>
      <c r="R37" s="351">
        <f>VLOOKUP($B37,Harvest_Data!$A$7:$N$81,14,FALSE)</f>
        <v>577432</v>
      </c>
      <c r="S37" s="366"/>
      <c r="T37" s="333">
        <v>1988.0</v>
      </c>
      <c r="U37" s="392">
        <v>0.0</v>
      </c>
      <c r="V37" s="393">
        <v>0.8</v>
      </c>
      <c r="W37" s="394">
        <v>0.0</v>
      </c>
      <c r="X37" s="393">
        <v>8.7</v>
      </c>
      <c r="Y37" s="395">
        <v>20.3</v>
      </c>
      <c r="Z37" s="394">
        <v>0.0</v>
      </c>
      <c r="AA37" s="393">
        <v>0.2</v>
      </c>
      <c r="AB37" s="395">
        <v>57.3</v>
      </c>
      <c r="AC37" s="394">
        <v>1.7</v>
      </c>
      <c r="AD37" s="393">
        <v>1.0</v>
      </c>
      <c r="AE37" s="395">
        <v>9.9</v>
      </c>
      <c r="AF37" s="394">
        <v>0.0</v>
      </c>
      <c r="AG37" s="393">
        <v>0.0</v>
      </c>
      <c r="AH37" s="395">
        <v>0.1</v>
      </c>
      <c r="AI37" s="394">
        <v>0.0</v>
      </c>
      <c r="AJ37" s="355">
        <f t="shared" si="3"/>
        <v>100</v>
      </c>
      <c r="AK37" s="12"/>
      <c r="AL37" s="367">
        <f t="shared" si="26"/>
        <v>0.1820676959</v>
      </c>
      <c r="AM37" s="368">
        <f t="shared" si="27"/>
        <v>436858.8024</v>
      </c>
      <c r="AN37" s="359">
        <f t="shared" si="28"/>
        <v>577432</v>
      </c>
      <c r="AO37" s="370">
        <f t="shared" si="29"/>
        <v>0.7565545422</v>
      </c>
      <c r="AP37" s="368">
        <f t="shared" si="30"/>
        <v>140573.1976</v>
      </c>
      <c r="AQ37" s="371">
        <v>1988.0</v>
      </c>
      <c r="AR37" s="12"/>
      <c r="AS37" s="12"/>
      <c r="AT37" s="12"/>
      <c r="AU37" s="12"/>
      <c r="AV37" s="3"/>
      <c r="AW37" s="3"/>
      <c r="AX37" s="3"/>
      <c r="AY37" s="3"/>
      <c r="AZ37" s="3"/>
      <c r="BA37" s="3"/>
      <c r="BB37" s="3"/>
      <c r="BC37" s="3"/>
      <c r="BD37" s="3"/>
      <c r="BE37" s="3"/>
      <c r="BF37" s="3"/>
    </row>
    <row r="38" ht="15.75" customHeight="1">
      <c r="A38" s="345" t="s">
        <v>246</v>
      </c>
      <c r="B38" s="391">
        <v>1989.0</v>
      </c>
      <c r="C38" s="351">
        <f t="shared" ref="C38:Q38" si="36">U38*$R38/100</f>
        <v>0</v>
      </c>
      <c r="D38" s="357">
        <f t="shared" si="36"/>
        <v>6171.144</v>
      </c>
      <c r="E38" s="358">
        <f t="shared" si="36"/>
        <v>1028.524</v>
      </c>
      <c r="F38" s="357">
        <f t="shared" si="36"/>
        <v>48340.628</v>
      </c>
      <c r="G38" s="359">
        <f t="shared" si="36"/>
        <v>56568.82</v>
      </c>
      <c r="H38" s="358">
        <f t="shared" si="36"/>
        <v>0</v>
      </c>
      <c r="I38" s="357">
        <f t="shared" si="36"/>
        <v>1028.524</v>
      </c>
      <c r="J38" s="359">
        <f t="shared" si="36"/>
        <v>778592.668</v>
      </c>
      <c r="K38" s="358">
        <f t="shared" si="36"/>
        <v>9256.716</v>
      </c>
      <c r="L38" s="357">
        <f t="shared" si="36"/>
        <v>2057.048</v>
      </c>
      <c r="M38" s="359">
        <f t="shared" si="36"/>
        <v>124451.404</v>
      </c>
      <c r="N38" s="358">
        <f t="shared" si="36"/>
        <v>0</v>
      </c>
      <c r="O38" s="357">
        <f t="shared" si="36"/>
        <v>0</v>
      </c>
      <c r="P38" s="359">
        <f t="shared" si="36"/>
        <v>1028.524</v>
      </c>
      <c r="Q38" s="359">
        <f t="shared" si="36"/>
        <v>0</v>
      </c>
      <c r="R38" s="351">
        <f>VLOOKUP($B38,Harvest_Data!$A$7:$N$81,14,FALSE)</f>
        <v>1028524</v>
      </c>
      <c r="S38" s="366"/>
      <c r="T38" s="333">
        <v>1989.0</v>
      </c>
      <c r="U38" s="392">
        <v>0.0</v>
      </c>
      <c r="V38" s="393">
        <v>0.6</v>
      </c>
      <c r="W38" s="394">
        <v>0.1</v>
      </c>
      <c r="X38" s="393">
        <v>4.7</v>
      </c>
      <c r="Y38" s="395">
        <v>5.5</v>
      </c>
      <c r="Z38" s="394">
        <v>0.0</v>
      </c>
      <c r="AA38" s="393">
        <v>0.1</v>
      </c>
      <c r="AB38" s="395">
        <v>75.7</v>
      </c>
      <c r="AC38" s="394">
        <v>0.9</v>
      </c>
      <c r="AD38" s="393">
        <v>0.2</v>
      </c>
      <c r="AE38" s="395">
        <v>12.1</v>
      </c>
      <c r="AF38" s="394">
        <v>0.0</v>
      </c>
      <c r="AG38" s="393">
        <v>0.0</v>
      </c>
      <c r="AH38" s="395">
        <v>0.1</v>
      </c>
      <c r="AI38" s="394">
        <v>0.0</v>
      </c>
      <c r="AJ38" s="402">
        <f t="shared" si="3"/>
        <v>100</v>
      </c>
      <c r="AK38" s="12"/>
      <c r="AL38" s="367">
        <f t="shared" si="26"/>
        <v>0.1505520162</v>
      </c>
      <c r="AM38" s="368">
        <f t="shared" si="27"/>
        <v>850060.0588</v>
      </c>
      <c r="AN38" s="359">
        <f t="shared" si="28"/>
        <v>1028524</v>
      </c>
      <c r="AO38" s="370">
        <f t="shared" si="29"/>
        <v>0.8264853896</v>
      </c>
      <c r="AP38" s="368">
        <f t="shared" si="30"/>
        <v>178463.9412</v>
      </c>
      <c r="AQ38" s="371">
        <v>1989.0</v>
      </c>
      <c r="AR38" s="12"/>
      <c r="AS38" s="12"/>
      <c r="AT38" s="12"/>
      <c r="AU38" s="12"/>
      <c r="AV38" s="3"/>
      <c r="AW38" s="3"/>
      <c r="AX38" s="3"/>
      <c r="AY38" s="3"/>
      <c r="AZ38" s="3"/>
      <c r="BA38" s="3"/>
      <c r="BB38" s="3"/>
      <c r="BC38" s="3"/>
      <c r="BD38" s="3"/>
      <c r="BE38" s="3"/>
      <c r="BF38" s="3"/>
    </row>
    <row r="39" ht="15.75" customHeight="1">
      <c r="A39" s="345" t="s">
        <v>246</v>
      </c>
      <c r="B39" s="391">
        <v>1990.0</v>
      </c>
      <c r="C39" s="351">
        <f t="shared" ref="C39:Q39" si="37">U39*$R39/100</f>
        <v>0</v>
      </c>
      <c r="D39" s="357">
        <f t="shared" si="37"/>
        <v>4230.015</v>
      </c>
      <c r="E39" s="358">
        <f t="shared" si="37"/>
        <v>846.003</v>
      </c>
      <c r="F39" s="357">
        <f t="shared" si="37"/>
        <v>137052.486</v>
      </c>
      <c r="G39" s="359">
        <f t="shared" si="37"/>
        <v>105750.375</v>
      </c>
      <c r="H39" s="358">
        <f t="shared" si="37"/>
        <v>0</v>
      </c>
      <c r="I39" s="357">
        <f t="shared" si="37"/>
        <v>846.003</v>
      </c>
      <c r="J39" s="359">
        <f t="shared" si="37"/>
        <v>452611.605</v>
      </c>
      <c r="K39" s="358">
        <f t="shared" si="37"/>
        <v>18612.066</v>
      </c>
      <c r="L39" s="357">
        <f t="shared" si="37"/>
        <v>5076.018</v>
      </c>
      <c r="M39" s="359">
        <f t="shared" si="37"/>
        <v>120132.426</v>
      </c>
      <c r="N39" s="358">
        <f t="shared" si="37"/>
        <v>0</v>
      </c>
      <c r="O39" s="357">
        <f t="shared" si="37"/>
        <v>0</v>
      </c>
      <c r="P39" s="359">
        <f t="shared" si="37"/>
        <v>846.003</v>
      </c>
      <c r="Q39" s="359">
        <f t="shared" si="37"/>
        <v>0</v>
      </c>
      <c r="R39" s="351">
        <f>VLOOKUP($B39,Harvest_Data!$A$7:$N$81,14,FALSE)</f>
        <v>846003</v>
      </c>
      <c r="S39" s="366"/>
      <c r="T39" s="333">
        <v>1990.0</v>
      </c>
      <c r="U39" s="392">
        <v>0.0</v>
      </c>
      <c r="V39" s="393">
        <v>0.5</v>
      </c>
      <c r="W39" s="394">
        <v>0.1</v>
      </c>
      <c r="X39" s="393">
        <v>16.2</v>
      </c>
      <c r="Y39" s="395">
        <v>12.5</v>
      </c>
      <c r="Z39" s="394">
        <v>0.0</v>
      </c>
      <c r="AA39" s="393">
        <v>0.1</v>
      </c>
      <c r="AB39" s="395">
        <v>53.5</v>
      </c>
      <c r="AC39" s="394">
        <v>2.2</v>
      </c>
      <c r="AD39" s="393">
        <v>0.6</v>
      </c>
      <c r="AE39" s="395">
        <v>14.2</v>
      </c>
      <c r="AF39" s="394">
        <v>0.0</v>
      </c>
      <c r="AG39" s="393">
        <v>0.0</v>
      </c>
      <c r="AH39" s="395">
        <v>0.1</v>
      </c>
      <c r="AI39" s="394">
        <v>0.0</v>
      </c>
      <c r="AJ39" s="355">
        <f t="shared" si="3"/>
        <v>100</v>
      </c>
      <c r="AK39" s="12"/>
      <c r="AL39" s="367">
        <f t="shared" si="26"/>
        <v>0.1249831409</v>
      </c>
      <c r="AM39" s="368">
        <f t="shared" si="27"/>
        <v>410232.2931</v>
      </c>
      <c r="AN39" s="359">
        <f t="shared" si="28"/>
        <v>846003</v>
      </c>
      <c r="AO39" s="370">
        <f t="shared" si="29"/>
        <v>0.4849064284</v>
      </c>
      <c r="AP39" s="368">
        <f t="shared" si="30"/>
        <v>435770.7069</v>
      </c>
      <c r="AQ39" s="371">
        <v>1990.0</v>
      </c>
      <c r="AR39" s="12"/>
      <c r="AS39" s="12"/>
      <c r="AT39" s="12"/>
      <c r="AU39" s="12"/>
      <c r="AV39" s="3"/>
      <c r="AW39" s="3"/>
      <c r="AX39" s="3"/>
      <c r="AY39" s="3"/>
      <c r="AZ39" s="3"/>
      <c r="BA39" s="3"/>
      <c r="BB39" s="3"/>
      <c r="BC39" s="3"/>
      <c r="BD39" s="3"/>
      <c r="BE39" s="3"/>
      <c r="BF39" s="3"/>
    </row>
    <row r="40" ht="15.75" customHeight="1">
      <c r="A40" s="345" t="s">
        <v>246</v>
      </c>
      <c r="B40" s="391">
        <v>1991.0</v>
      </c>
      <c r="C40" s="351">
        <f t="shared" ref="C40:Q40" si="38">U40*$R40/100</f>
        <v>1208.378</v>
      </c>
      <c r="D40" s="357">
        <f t="shared" si="38"/>
        <v>4833.512</v>
      </c>
      <c r="E40" s="358">
        <f t="shared" si="38"/>
        <v>2416.756</v>
      </c>
      <c r="F40" s="357">
        <f t="shared" si="38"/>
        <v>124462.934</v>
      </c>
      <c r="G40" s="359">
        <f t="shared" si="38"/>
        <v>124462.934</v>
      </c>
      <c r="H40" s="358">
        <f t="shared" si="38"/>
        <v>1208.378</v>
      </c>
      <c r="I40" s="357">
        <f t="shared" si="38"/>
        <v>1208.378</v>
      </c>
      <c r="J40" s="359">
        <f t="shared" si="38"/>
        <v>873657.294</v>
      </c>
      <c r="K40" s="358">
        <f t="shared" si="38"/>
        <v>6041.89</v>
      </c>
      <c r="L40" s="357">
        <f t="shared" si="38"/>
        <v>8458.646</v>
      </c>
      <c r="M40" s="359">
        <f t="shared" si="38"/>
        <v>60418.9</v>
      </c>
      <c r="N40" s="358">
        <f t="shared" si="38"/>
        <v>0</v>
      </c>
      <c r="O40" s="357">
        <f t="shared" si="38"/>
        <v>0</v>
      </c>
      <c r="P40" s="359">
        <f t="shared" si="38"/>
        <v>0</v>
      </c>
      <c r="Q40" s="359">
        <f t="shared" si="38"/>
        <v>0</v>
      </c>
      <c r="R40" s="351">
        <f>VLOOKUP($B40,Harvest_Data!$A$7:$N$81,14,FALSE)</f>
        <v>1208378</v>
      </c>
      <c r="S40" s="366"/>
      <c r="T40" s="333">
        <v>1991.0</v>
      </c>
      <c r="U40" s="392">
        <v>0.1</v>
      </c>
      <c r="V40" s="393">
        <v>0.4</v>
      </c>
      <c r="W40" s="394">
        <v>0.2</v>
      </c>
      <c r="X40" s="393">
        <v>10.3</v>
      </c>
      <c r="Y40" s="395">
        <v>10.3</v>
      </c>
      <c r="Z40" s="394">
        <v>0.1</v>
      </c>
      <c r="AA40" s="393">
        <v>0.1</v>
      </c>
      <c r="AB40" s="395">
        <v>72.3</v>
      </c>
      <c r="AC40" s="394">
        <v>0.5</v>
      </c>
      <c r="AD40" s="393">
        <v>0.7</v>
      </c>
      <c r="AE40" s="395">
        <v>5.0</v>
      </c>
      <c r="AF40" s="394">
        <v>0.0</v>
      </c>
      <c r="AG40" s="393">
        <v>0.0</v>
      </c>
      <c r="AH40" s="395">
        <v>0.0</v>
      </c>
      <c r="AI40" s="394">
        <v>0.0</v>
      </c>
      <c r="AJ40" s="355">
        <f t="shared" si="3"/>
        <v>100</v>
      </c>
      <c r="AK40" s="12"/>
      <c r="AL40" s="367">
        <f t="shared" si="26"/>
        <v>0.121043315</v>
      </c>
      <c r="AM40" s="368">
        <f t="shared" si="27"/>
        <v>766892.7659</v>
      </c>
      <c r="AN40" s="359">
        <f t="shared" si="28"/>
        <v>1208378</v>
      </c>
      <c r="AO40" s="370">
        <f t="shared" si="29"/>
        <v>0.6346464152</v>
      </c>
      <c r="AP40" s="368">
        <f t="shared" si="30"/>
        <v>441485.2341</v>
      </c>
      <c r="AQ40" s="371">
        <v>1991.0</v>
      </c>
      <c r="AR40" s="12"/>
      <c r="AS40" s="12"/>
      <c r="AT40" s="12"/>
      <c r="AU40" s="12"/>
      <c r="AV40" s="3"/>
      <c r="AW40" s="3"/>
      <c r="AX40" s="3"/>
      <c r="AY40" s="3"/>
      <c r="AZ40" s="3"/>
      <c r="BA40" s="3"/>
      <c r="BB40" s="3"/>
      <c r="BC40" s="3"/>
      <c r="BD40" s="3"/>
      <c r="BE40" s="3"/>
      <c r="BF40" s="3"/>
    </row>
    <row r="41" ht="15.75" customHeight="1">
      <c r="A41" s="345" t="s">
        <v>246</v>
      </c>
      <c r="B41" s="391">
        <v>1992.0</v>
      </c>
      <c r="C41" s="351">
        <f t="shared" ref="C41:Q41" si="39">U41*$R41/100</f>
        <v>0</v>
      </c>
      <c r="D41" s="357">
        <f t="shared" si="39"/>
        <v>11399.96513</v>
      </c>
      <c r="E41" s="358">
        <f t="shared" si="39"/>
        <v>920.0060692</v>
      </c>
      <c r="F41" s="357">
        <f t="shared" si="39"/>
        <v>53379.65552</v>
      </c>
      <c r="G41" s="359">
        <f t="shared" si="39"/>
        <v>126823.1363</v>
      </c>
      <c r="H41" s="358">
        <f t="shared" si="39"/>
        <v>0</v>
      </c>
      <c r="I41" s="357">
        <f t="shared" si="39"/>
        <v>2163.868255</v>
      </c>
      <c r="J41" s="359">
        <f t="shared" si="39"/>
        <v>677438.3224</v>
      </c>
      <c r="K41" s="358">
        <f t="shared" si="39"/>
        <v>12517.6872</v>
      </c>
      <c r="L41" s="357">
        <f t="shared" si="39"/>
        <v>7123.876217</v>
      </c>
      <c r="M41" s="359">
        <f t="shared" si="39"/>
        <v>78610.87262</v>
      </c>
      <c r="N41" s="358">
        <f t="shared" si="39"/>
        <v>0</v>
      </c>
      <c r="O41" s="357">
        <f t="shared" si="39"/>
        <v>0</v>
      </c>
      <c r="P41" s="359">
        <f t="shared" si="39"/>
        <v>1366.610311</v>
      </c>
      <c r="Q41" s="359">
        <f t="shared" si="39"/>
        <v>0</v>
      </c>
      <c r="R41" s="351">
        <f>VLOOKUP($B41,Harvest_Data!$A$7:$N$81,14,FALSE)</f>
        <v>971744</v>
      </c>
      <c r="S41" s="366"/>
      <c r="T41" s="324">
        <v>1992.0</v>
      </c>
      <c r="U41" s="360">
        <v>0.0</v>
      </c>
      <c r="V41" s="361">
        <v>1.173144895213509</v>
      </c>
      <c r="W41" s="362">
        <v>0.09467576534724077</v>
      </c>
      <c r="X41" s="361">
        <v>5.493180870944223</v>
      </c>
      <c r="Y41" s="363">
        <v>13.051085092786844</v>
      </c>
      <c r="Z41" s="362">
        <v>0.0</v>
      </c>
      <c r="AA41" s="361">
        <v>0.2226788387782581</v>
      </c>
      <c r="AB41" s="363">
        <v>69.71366145367023</v>
      </c>
      <c r="AC41" s="362">
        <v>1.288167171373643</v>
      </c>
      <c r="AD41" s="361">
        <v>0.7331021562027822</v>
      </c>
      <c r="AE41" s="363">
        <v>8.089668947435062</v>
      </c>
      <c r="AF41" s="362">
        <v>0.0</v>
      </c>
      <c r="AG41" s="361">
        <v>0.0</v>
      </c>
      <c r="AH41" s="363">
        <v>0.14063480824820873</v>
      </c>
      <c r="AI41" s="362">
        <v>0.0</v>
      </c>
      <c r="AJ41" s="355">
        <f t="shared" si="3"/>
        <v>100</v>
      </c>
      <c r="AK41" s="12"/>
      <c r="AL41" s="367">
        <f t="shared" si="26"/>
        <v>0.1837258535</v>
      </c>
      <c r="AM41" s="368">
        <f t="shared" si="27"/>
        <v>902594.6594</v>
      </c>
      <c r="AN41" s="359">
        <f t="shared" si="28"/>
        <v>971744</v>
      </c>
      <c r="AO41" s="370">
        <f t="shared" si="29"/>
        <v>0.9288399614</v>
      </c>
      <c r="AP41" s="368">
        <f t="shared" si="30"/>
        <v>69149.34055</v>
      </c>
      <c r="AQ41" s="371">
        <v>1992.0</v>
      </c>
      <c r="AR41" s="12"/>
      <c r="AS41" s="12"/>
      <c r="AT41" s="12"/>
      <c r="AU41" s="12"/>
      <c r="AV41" s="3"/>
      <c r="AW41" s="3"/>
      <c r="AX41" s="3"/>
      <c r="AY41" s="3"/>
      <c r="AZ41" s="3"/>
      <c r="BA41" s="3"/>
      <c r="BB41" s="3"/>
      <c r="BC41" s="3"/>
      <c r="BD41" s="3"/>
      <c r="BE41" s="3"/>
      <c r="BF41" s="3"/>
    </row>
    <row r="42" ht="15.75" customHeight="1">
      <c r="A42" s="345" t="s">
        <v>246</v>
      </c>
      <c r="B42" s="391">
        <v>1993.0</v>
      </c>
      <c r="C42" s="351">
        <f t="shared" ref="C42:Q42" si="40">U42*$R42/100</f>
        <v>0</v>
      </c>
      <c r="D42" s="357">
        <f t="shared" si="40"/>
        <v>3740.281381</v>
      </c>
      <c r="E42" s="358">
        <f t="shared" si="40"/>
        <v>0</v>
      </c>
      <c r="F42" s="357">
        <f t="shared" si="40"/>
        <v>169849.436</v>
      </c>
      <c r="G42" s="359">
        <f t="shared" si="40"/>
        <v>190447.5123</v>
      </c>
      <c r="H42" s="358">
        <f t="shared" si="40"/>
        <v>0</v>
      </c>
      <c r="I42" s="357">
        <f t="shared" si="40"/>
        <v>1434.871592</v>
      </c>
      <c r="J42" s="359">
        <f t="shared" si="40"/>
        <v>897525.2884</v>
      </c>
      <c r="K42" s="358">
        <f t="shared" si="40"/>
        <v>8634.122501</v>
      </c>
      <c r="L42" s="357">
        <f t="shared" si="40"/>
        <v>7428.639006</v>
      </c>
      <c r="M42" s="359">
        <f t="shared" si="40"/>
        <v>118276.2131</v>
      </c>
      <c r="N42" s="358">
        <f t="shared" si="40"/>
        <v>0</v>
      </c>
      <c r="O42" s="357">
        <f t="shared" si="40"/>
        <v>0</v>
      </c>
      <c r="P42" s="359">
        <f t="shared" si="40"/>
        <v>892.417275</v>
      </c>
      <c r="Q42" s="359">
        <f t="shared" si="40"/>
        <v>521.2184963</v>
      </c>
      <c r="R42" s="351">
        <f>VLOOKUP($B42,Harvest_Data!$A$7:$N$81,14,FALSE)</f>
        <v>1398750</v>
      </c>
      <c r="S42" s="366"/>
      <c r="T42" s="324">
        <v>1993.0</v>
      </c>
      <c r="U42" s="360">
        <v>0.0</v>
      </c>
      <c r="V42" s="361">
        <v>0.2674017073382454</v>
      </c>
      <c r="W42" s="362">
        <v>0.0</v>
      </c>
      <c r="X42" s="361">
        <v>12.142944488810981</v>
      </c>
      <c r="Y42" s="363">
        <v>13.615550473725508</v>
      </c>
      <c r="Z42" s="362">
        <v>0.0</v>
      </c>
      <c r="AA42" s="361">
        <v>0.10258241946555037</v>
      </c>
      <c r="AB42" s="363">
        <v>64.16624045752225</v>
      </c>
      <c r="AC42" s="362">
        <v>0.6172741734536349</v>
      </c>
      <c r="AD42" s="361">
        <v>0.5310912604563572</v>
      </c>
      <c r="AE42" s="363">
        <v>8.455850799647255</v>
      </c>
      <c r="AF42" s="362">
        <v>0.0</v>
      </c>
      <c r="AG42" s="361">
        <v>0.0</v>
      </c>
      <c r="AH42" s="363">
        <v>0.06380105630367872</v>
      </c>
      <c r="AI42" s="362">
        <v>0.03726316327654616</v>
      </c>
      <c r="AJ42" s="355">
        <f t="shared" si="3"/>
        <v>100</v>
      </c>
      <c r="AK42" s="12"/>
      <c r="AL42" s="367">
        <f t="shared" si="26"/>
        <v>0.1413031343</v>
      </c>
      <c r="AM42" s="368">
        <f t="shared" si="27"/>
        <v>919710.6469</v>
      </c>
      <c r="AN42" s="359">
        <f t="shared" si="28"/>
        <v>1398750</v>
      </c>
      <c r="AO42" s="370">
        <f t="shared" si="29"/>
        <v>0.6575232507</v>
      </c>
      <c r="AP42" s="368">
        <f t="shared" si="30"/>
        <v>479039.3531</v>
      </c>
      <c r="AQ42" s="371">
        <v>1993.0</v>
      </c>
      <c r="AR42" s="12"/>
      <c r="AS42" s="12"/>
      <c r="AT42" s="12"/>
      <c r="AU42" s="12"/>
      <c r="AV42" s="3"/>
      <c r="AW42" s="3"/>
      <c r="AX42" s="3"/>
      <c r="AY42" s="3"/>
      <c r="AZ42" s="3"/>
      <c r="BA42" s="3"/>
      <c r="BB42" s="3"/>
      <c r="BC42" s="3"/>
      <c r="BD42" s="3"/>
      <c r="BE42" s="3"/>
      <c r="BF42" s="3"/>
    </row>
    <row r="43" ht="15.75" customHeight="1">
      <c r="A43" s="345" t="s">
        <v>246</v>
      </c>
      <c r="B43" s="391">
        <v>1994.0</v>
      </c>
      <c r="C43" s="351">
        <f t="shared" ref="C43:Q43" si="41">U43*$R43/100</f>
        <v>364.3419023</v>
      </c>
      <c r="D43" s="357">
        <f t="shared" si="41"/>
        <v>5898.619456</v>
      </c>
      <c r="E43" s="358">
        <f t="shared" si="41"/>
        <v>1231.490341</v>
      </c>
      <c r="F43" s="357">
        <f t="shared" si="41"/>
        <v>106202.8293</v>
      </c>
      <c r="G43" s="359">
        <f t="shared" si="41"/>
        <v>111694.4998</v>
      </c>
      <c r="H43" s="358">
        <f t="shared" si="41"/>
        <v>345.2842589</v>
      </c>
      <c r="I43" s="357">
        <f t="shared" si="41"/>
        <v>3317.463025</v>
      </c>
      <c r="J43" s="359">
        <f t="shared" si="41"/>
        <v>900036.8279</v>
      </c>
      <c r="K43" s="358">
        <f t="shared" si="41"/>
        <v>4116.197211</v>
      </c>
      <c r="L43" s="357">
        <f t="shared" si="41"/>
        <v>7910.626155</v>
      </c>
      <c r="M43" s="359">
        <f t="shared" si="41"/>
        <v>12048.27886</v>
      </c>
      <c r="N43" s="358">
        <f t="shared" si="41"/>
        <v>0</v>
      </c>
      <c r="O43" s="357">
        <f t="shared" si="41"/>
        <v>110.1999082</v>
      </c>
      <c r="P43" s="359">
        <f t="shared" si="41"/>
        <v>364.3419023</v>
      </c>
      <c r="Q43" s="359">
        <f t="shared" si="41"/>
        <v>0</v>
      </c>
      <c r="R43" s="351">
        <f>VLOOKUP($B43,Harvest_Data!$A$7:$N$81,14,FALSE)</f>
        <v>1153641</v>
      </c>
      <c r="S43" s="366"/>
      <c r="T43" s="324">
        <v>1994.0</v>
      </c>
      <c r="U43" s="360">
        <v>0.03158191346203488</v>
      </c>
      <c r="V43" s="361">
        <v>0.5113045961584849</v>
      </c>
      <c r="W43" s="362">
        <v>0.10674814270390148</v>
      </c>
      <c r="X43" s="361">
        <v>9.205882010841721</v>
      </c>
      <c r="Y43" s="363">
        <v>9.681911424524694</v>
      </c>
      <c r="Z43" s="362">
        <v>0.02992995731495751</v>
      </c>
      <c r="AA43" s="361">
        <v>0.28756459111013843</v>
      </c>
      <c r="AB43" s="363">
        <v>78.01706318614379</v>
      </c>
      <c r="AC43" s="362">
        <v>0.35680053074805496</v>
      </c>
      <c r="AD43" s="361">
        <v>0.6857095192397847</v>
      </c>
      <c r="AE43" s="363">
        <v>1.0443698571709263</v>
      </c>
      <c r="AF43" s="362">
        <v>0.0</v>
      </c>
      <c r="AG43" s="361">
        <v>0.00955235711948105</v>
      </c>
      <c r="AH43" s="363">
        <v>0.03158191346203488</v>
      </c>
      <c r="AI43" s="362">
        <v>0.0</v>
      </c>
      <c r="AJ43" s="355">
        <f t="shared" si="3"/>
        <v>100</v>
      </c>
      <c r="AK43" s="12"/>
      <c r="AL43" s="367">
        <f t="shared" si="26"/>
        <v>0.2115996883</v>
      </c>
      <c r="AM43" s="368">
        <f t="shared" si="27"/>
        <v>1381109.234</v>
      </c>
      <c r="AN43" s="359">
        <f t="shared" si="28"/>
        <v>1153641</v>
      </c>
      <c r="AO43" s="370">
        <f t="shared" si="29"/>
        <v>1.197174194</v>
      </c>
      <c r="AP43" s="368">
        <f t="shared" si="30"/>
        <v>-227468.2342</v>
      </c>
      <c r="AQ43" s="371">
        <v>1994.0</v>
      </c>
      <c r="AR43" s="12"/>
      <c r="AS43" s="12"/>
      <c r="AT43" s="12"/>
      <c r="AU43" s="12"/>
      <c r="AV43" s="3"/>
      <c r="AW43" s="3"/>
      <c r="AX43" s="3"/>
      <c r="AY43" s="3"/>
      <c r="AZ43" s="3"/>
      <c r="BA43" s="3"/>
      <c r="BB43" s="3"/>
      <c r="BC43" s="3"/>
      <c r="BD43" s="3"/>
      <c r="BE43" s="3"/>
      <c r="BF43" s="3"/>
    </row>
    <row r="44" ht="15.75" customHeight="1">
      <c r="A44" s="345" t="s">
        <v>246</v>
      </c>
      <c r="B44" s="391">
        <v>1995.0</v>
      </c>
      <c r="C44" s="351">
        <f t="shared" ref="C44:Q44" si="42">U44*$R44/100</f>
        <v>0</v>
      </c>
      <c r="D44" s="357">
        <f t="shared" si="42"/>
        <v>5521.953027</v>
      </c>
      <c r="E44" s="358">
        <f t="shared" si="42"/>
        <v>284.3071266</v>
      </c>
      <c r="F44" s="357">
        <f t="shared" si="42"/>
        <v>55733.17682</v>
      </c>
      <c r="G44" s="359">
        <f t="shared" si="42"/>
        <v>296530.4086</v>
      </c>
      <c r="H44" s="358">
        <f t="shared" si="42"/>
        <v>237.7814701</v>
      </c>
      <c r="I44" s="357">
        <f t="shared" si="42"/>
        <v>220.0421424</v>
      </c>
      <c r="J44" s="359">
        <f t="shared" si="42"/>
        <v>772292.7776</v>
      </c>
      <c r="K44" s="358">
        <f t="shared" si="42"/>
        <v>35473.00167</v>
      </c>
      <c r="L44" s="357">
        <f t="shared" si="42"/>
        <v>2158.906267</v>
      </c>
      <c r="M44" s="359">
        <f t="shared" si="42"/>
        <v>103515.5969</v>
      </c>
      <c r="N44" s="358">
        <f t="shared" si="42"/>
        <v>235.1451773</v>
      </c>
      <c r="O44" s="357">
        <f t="shared" si="42"/>
        <v>0</v>
      </c>
      <c r="P44" s="359">
        <f t="shared" si="42"/>
        <v>310.9032239</v>
      </c>
      <c r="Q44" s="359">
        <f t="shared" si="42"/>
        <v>0</v>
      </c>
      <c r="R44" s="351">
        <f>VLOOKUP($B44,Harvest_Data!$A$7:$N$81,14,FALSE)</f>
        <v>1272514</v>
      </c>
      <c r="S44" s="366"/>
      <c r="T44" s="324">
        <v>1995.0</v>
      </c>
      <c r="U44" s="360">
        <v>0.0</v>
      </c>
      <c r="V44" s="361">
        <v>0.43394045382399</v>
      </c>
      <c r="W44" s="362">
        <v>0.022342161001045045</v>
      </c>
      <c r="X44" s="361">
        <v>4.379769245507611</v>
      </c>
      <c r="Y44" s="363">
        <v>23.302722690103057</v>
      </c>
      <c r="Z44" s="362">
        <v>0.0186859610295966</v>
      </c>
      <c r="AA44" s="361">
        <v>0.017291923108889908</v>
      </c>
      <c r="AB44" s="363">
        <v>60.69031677235167</v>
      </c>
      <c r="AC44" s="362">
        <v>2.787631544175056</v>
      </c>
      <c r="AD44" s="361">
        <v>0.1696567791704378</v>
      </c>
      <c r="AE44" s="363">
        <v>8.134731476118207</v>
      </c>
      <c r="AF44" s="362">
        <v>0.018478789022328846</v>
      </c>
      <c r="AG44" s="361">
        <v>0.0</v>
      </c>
      <c r="AH44" s="363">
        <v>0.024432204588109428</v>
      </c>
      <c r="AI44" s="362">
        <v>0.0</v>
      </c>
      <c r="AJ44" s="355">
        <f t="shared" si="3"/>
        <v>100</v>
      </c>
      <c r="AK44" s="12"/>
      <c r="AL44" s="367">
        <f t="shared" si="26"/>
        <v>0.1446271453</v>
      </c>
      <c r="AM44" s="368">
        <f t="shared" si="27"/>
        <v>809999.0555</v>
      </c>
      <c r="AN44" s="359">
        <f t="shared" si="28"/>
        <v>1272514</v>
      </c>
      <c r="AO44" s="370">
        <f t="shared" si="29"/>
        <v>0.6365344943</v>
      </c>
      <c r="AP44" s="368">
        <f t="shared" si="30"/>
        <v>462514.9445</v>
      </c>
      <c r="AQ44" s="371">
        <v>1995.0</v>
      </c>
      <c r="AR44" s="12"/>
      <c r="AS44" s="12"/>
      <c r="AT44" s="12"/>
      <c r="AU44" s="12"/>
      <c r="AV44" s="3"/>
      <c r="AW44" s="3"/>
      <c r="AX44" s="3"/>
      <c r="AY44" s="3"/>
      <c r="AZ44" s="3"/>
      <c r="BA44" s="3"/>
      <c r="BB44" s="3"/>
      <c r="BC44" s="3"/>
      <c r="BD44" s="3"/>
      <c r="BE44" s="3"/>
      <c r="BF44" s="3"/>
    </row>
    <row r="45" ht="15.75" customHeight="1">
      <c r="A45" s="345" t="s">
        <v>246</v>
      </c>
      <c r="B45" s="391">
        <v>1996.0</v>
      </c>
      <c r="C45" s="351">
        <f t="shared" ref="C45:Q45" si="43">U45*$R45/100</f>
        <v>0</v>
      </c>
      <c r="D45" s="357">
        <f t="shared" si="43"/>
        <v>27202.24426</v>
      </c>
      <c r="E45" s="358">
        <f t="shared" si="43"/>
        <v>623.3021318</v>
      </c>
      <c r="F45" s="357">
        <f t="shared" si="43"/>
        <v>92262.27422</v>
      </c>
      <c r="G45" s="359">
        <f t="shared" si="43"/>
        <v>346817.6151</v>
      </c>
      <c r="H45" s="358">
        <f t="shared" si="43"/>
        <v>0</v>
      </c>
      <c r="I45" s="357">
        <f t="shared" si="43"/>
        <v>1109.3867</v>
      </c>
      <c r="J45" s="359">
        <f t="shared" si="43"/>
        <v>1738686.065</v>
      </c>
      <c r="K45" s="358">
        <f t="shared" si="43"/>
        <v>31107.92385</v>
      </c>
      <c r="L45" s="357">
        <f t="shared" si="43"/>
        <v>14799.28058</v>
      </c>
      <c r="M45" s="359">
        <f t="shared" si="43"/>
        <v>105197.039</v>
      </c>
      <c r="N45" s="358">
        <f t="shared" si="43"/>
        <v>0</v>
      </c>
      <c r="O45" s="357">
        <f t="shared" si="43"/>
        <v>212.8692341</v>
      </c>
      <c r="P45" s="359">
        <f t="shared" si="43"/>
        <v>0</v>
      </c>
      <c r="Q45" s="359">
        <f t="shared" si="43"/>
        <v>0</v>
      </c>
      <c r="R45" s="351">
        <f>VLOOKUP($B45,Harvest_Data!$A$7:$N$81,14,FALSE)</f>
        <v>2358018</v>
      </c>
      <c r="S45" s="366"/>
      <c r="T45" s="324">
        <v>1996.0</v>
      </c>
      <c r="U45" s="360">
        <v>0.0</v>
      </c>
      <c r="V45" s="361">
        <v>1.1536063022244365</v>
      </c>
      <c r="W45" s="362">
        <v>0.02643330677697665</v>
      </c>
      <c r="X45" s="361">
        <v>3.9127044075962516</v>
      </c>
      <c r="Y45" s="363">
        <v>14.708013894061073</v>
      </c>
      <c r="Z45" s="362">
        <v>0.0</v>
      </c>
      <c r="AA45" s="361">
        <v>0.047047422873313205</v>
      </c>
      <c r="AB45" s="363">
        <v>73.73506330321162</v>
      </c>
      <c r="AC45" s="362">
        <v>1.319240304691246</v>
      </c>
      <c r="AD45" s="361">
        <v>0.6276152504706738</v>
      </c>
      <c r="AE45" s="363">
        <v>4.461248343754943</v>
      </c>
      <c r="AF45" s="362">
        <v>0.0</v>
      </c>
      <c r="AG45" s="361">
        <v>0.009027464339472054</v>
      </c>
      <c r="AH45" s="363">
        <v>0.0</v>
      </c>
      <c r="AI45" s="362">
        <v>0.0</v>
      </c>
      <c r="AJ45" s="355">
        <f t="shared" si="3"/>
        <v>100</v>
      </c>
      <c r="AK45" s="12"/>
      <c r="AL45" s="367">
        <f t="shared" si="26"/>
        <v>0.1705485623</v>
      </c>
      <c r="AM45" s="368">
        <f t="shared" si="27"/>
        <v>2150413.417</v>
      </c>
      <c r="AN45" s="359">
        <f t="shared" si="28"/>
        <v>2358018</v>
      </c>
      <c r="AO45" s="370">
        <f t="shared" si="29"/>
        <v>0.911958016</v>
      </c>
      <c r="AP45" s="368">
        <f t="shared" si="30"/>
        <v>207604.5831</v>
      </c>
      <c r="AQ45" s="371">
        <v>1996.0</v>
      </c>
      <c r="AR45" s="12"/>
      <c r="AS45" s="12"/>
      <c r="AT45" s="12"/>
      <c r="AU45" s="12"/>
      <c r="AV45" s="3"/>
      <c r="AW45" s="3"/>
      <c r="AX45" s="3"/>
      <c r="AY45" s="3"/>
      <c r="AZ45" s="3"/>
      <c r="BA45" s="3"/>
      <c r="BB45" s="3"/>
      <c r="BC45" s="3"/>
      <c r="BD45" s="3"/>
      <c r="BE45" s="3"/>
      <c r="BF45" s="3"/>
    </row>
    <row r="46" ht="15.75" customHeight="1">
      <c r="A46" s="345" t="s">
        <v>246</v>
      </c>
      <c r="B46" s="391">
        <v>1997.0</v>
      </c>
      <c r="C46" s="351">
        <f t="shared" ref="C46:Q46" si="44">U46*$R46/100</f>
        <v>0</v>
      </c>
      <c r="D46" s="357">
        <f t="shared" si="44"/>
        <v>14786.515</v>
      </c>
      <c r="E46" s="358">
        <f t="shared" si="44"/>
        <v>0</v>
      </c>
      <c r="F46" s="357">
        <f t="shared" si="44"/>
        <v>591460.6</v>
      </c>
      <c r="G46" s="359">
        <f t="shared" si="44"/>
        <v>242498.846</v>
      </c>
      <c r="H46" s="358">
        <f t="shared" si="44"/>
        <v>0</v>
      </c>
      <c r="I46" s="357">
        <f t="shared" si="44"/>
        <v>2957.303</v>
      </c>
      <c r="J46" s="359">
        <f t="shared" si="44"/>
        <v>1854228.981</v>
      </c>
      <c r="K46" s="358">
        <f t="shared" si="44"/>
        <v>14786.515</v>
      </c>
      <c r="L46" s="357">
        <f t="shared" si="44"/>
        <v>8871.909</v>
      </c>
      <c r="M46" s="359">
        <f t="shared" si="44"/>
        <v>227712.331</v>
      </c>
      <c r="N46" s="358">
        <f t="shared" si="44"/>
        <v>0</v>
      </c>
      <c r="O46" s="357">
        <f t="shared" si="44"/>
        <v>0</v>
      </c>
      <c r="P46" s="359">
        <f t="shared" si="44"/>
        <v>0</v>
      </c>
      <c r="Q46" s="359">
        <f t="shared" si="44"/>
        <v>0</v>
      </c>
      <c r="R46" s="351">
        <f>VLOOKUP($B46,Harvest_Data!$A$7:$N$81,14,FALSE)</f>
        <v>2957303</v>
      </c>
      <c r="S46" s="366"/>
      <c r="T46" s="333">
        <v>1997.0</v>
      </c>
      <c r="U46" s="392">
        <v>0.0</v>
      </c>
      <c r="V46" s="393">
        <v>0.5</v>
      </c>
      <c r="W46" s="394">
        <v>0.0</v>
      </c>
      <c r="X46" s="393">
        <v>20.0</v>
      </c>
      <c r="Y46" s="395">
        <v>8.2</v>
      </c>
      <c r="Z46" s="394">
        <v>0.0</v>
      </c>
      <c r="AA46" s="393">
        <v>0.1</v>
      </c>
      <c r="AB46" s="395">
        <v>62.7</v>
      </c>
      <c r="AC46" s="394">
        <v>0.5</v>
      </c>
      <c r="AD46" s="393">
        <v>0.3</v>
      </c>
      <c r="AE46" s="395">
        <v>7.7</v>
      </c>
      <c r="AF46" s="394">
        <v>0.0</v>
      </c>
      <c r="AG46" s="393">
        <v>0.0</v>
      </c>
      <c r="AH46" s="395">
        <v>0.0</v>
      </c>
      <c r="AI46" s="394">
        <v>0.0</v>
      </c>
      <c r="AJ46" s="355">
        <f t="shared" si="3"/>
        <v>100</v>
      </c>
      <c r="AK46" s="12"/>
      <c r="AL46" s="367">
        <f t="shared" si="26"/>
        <v>0.1870414165</v>
      </c>
      <c r="AM46" s="368">
        <f t="shared" si="27"/>
        <v>2515091.98</v>
      </c>
      <c r="AN46" s="359">
        <f t="shared" si="28"/>
        <v>2957303</v>
      </c>
      <c r="AO46" s="370">
        <f t="shared" si="29"/>
        <v>0.8504681395</v>
      </c>
      <c r="AP46" s="368">
        <f t="shared" si="30"/>
        <v>442211.0196</v>
      </c>
      <c r="AQ46" s="371">
        <v>1997.0</v>
      </c>
      <c r="AR46" s="12"/>
      <c r="AS46" s="12"/>
      <c r="AT46" s="12"/>
      <c r="AU46" s="12"/>
      <c r="AV46" s="3"/>
      <c r="AW46" s="3"/>
      <c r="AX46" s="3"/>
      <c r="AY46" s="3"/>
      <c r="AZ46" s="3"/>
      <c r="BA46" s="3"/>
      <c r="BB46" s="3"/>
      <c r="BC46" s="3"/>
      <c r="BD46" s="3"/>
      <c r="BE46" s="3"/>
      <c r="BF46" s="3"/>
    </row>
    <row r="47" ht="15.75" customHeight="1">
      <c r="A47" s="345" t="s">
        <v>246</v>
      </c>
      <c r="B47" s="391">
        <v>1998.0</v>
      </c>
      <c r="C47" s="351">
        <f t="shared" ref="C47:F47" si="45">U47*$R47/100</f>
        <v>0</v>
      </c>
      <c r="D47" s="357">
        <f t="shared" si="45"/>
        <v>2886.56966</v>
      </c>
      <c r="E47" s="358">
        <f t="shared" si="45"/>
        <v>482.9391872</v>
      </c>
      <c r="F47" s="357">
        <f t="shared" si="45"/>
        <v>77886.53984</v>
      </c>
      <c r="G47" s="359">
        <f t="shared" ref="G47:G65" si="49">(Y47*$R47/100)</f>
        <v>170784.8129</v>
      </c>
      <c r="H47" s="358">
        <f t="shared" ref="H47:I47" si="46">Z47*$R47/100</f>
        <v>482.9391872</v>
      </c>
      <c r="I47" s="357">
        <f t="shared" si="46"/>
        <v>1350.779394</v>
      </c>
      <c r="J47" s="359">
        <f t="shared" ref="J47:J65" si="51">(AB47*$R47/100)</f>
        <v>998271.559</v>
      </c>
      <c r="K47" s="358">
        <f t="shared" ref="K47:Q47" si="47">AC47*$R47/100</f>
        <v>13147.93759</v>
      </c>
      <c r="L47" s="357">
        <f t="shared" si="47"/>
        <v>9254.629577</v>
      </c>
      <c r="M47" s="359">
        <f t="shared" si="47"/>
        <v>69121.41146</v>
      </c>
      <c r="N47" s="358">
        <f t="shared" si="47"/>
        <v>0</v>
      </c>
      <c r="O47" s="357">
        <f t="shared" si="47"/>
        <v>0</v>
      </c>
      <c r="P47" s="359">
        <f t="shared" si="47"/>
        <v>546.8822202</v>
      </c>
      <c r="Q47" s="359">
        <f t="shared" si="47"/>
        <v>0</v>
      </c>
      <c r="R47" s="351">
        <f>VLOOKUP($B47,Harvest_Data!$A$7:$N$81,14,FALSE)</f>
        <v>1344217</v>
      </c>
      <c r="S47" s="366"/>
      <c r="T47" s="324">
        <v>1998.0</v>
      </c>
      <c r="U47" s="360">
        <v>0.0</v>
      </c>
      <c r="V47" s="361">
        <v>0.21473985670229148</v>
      </c>
      <c r="W47" s="362">
        <v>0.03592717449587156</v>
      </c>
      <c r="X47" s="361">
        <v>5.794193931252523</v>
      </c>
      <c r="Y47" s="363">
        <v>12.70515198926516</v>
      </c>
      <c r="Z47" s="362">
        <v>0.03592717449587156</v>
      </c>
      <c r="AA47" s="361">
        <v>0.10048819456402742</v>
      </c>
      <c r="AB47" s="363">
        <v>74.2641670930271</v>
      </c>
      <c r="AC47" s="362">
        <v>0.9781112414399754</v>
      </c>
      <c r="AD47" s="361">
        <v>0.6884773497735461</v>
      </c>
      <c r="AE47" s="363">
        <v>5.142131922380249</v>
      </c>
      <c r="AF47" s="362">
        <v>0.0</v>
      </c>
      <c r="AG47" s="361">
        <v>0.0</v>
      </c>
      <c r="AH47" s="363">
        <v>0.04068407260338981</v>
      </c>
      <c r="AI47" s="362">
        <v>0.0</v>
      </c>
      <c r="AJ47" s="355">
        <f t="shared" si="3"/>
        <v>100</v>
      </c>
      <c r="AK47" s="12"/>
      <c r="AL47" s="367">
        <f t="shared" si="26"/>
        <v>0.2429187167</v>
      </c>
      <c r="AM47" s="368">
        <f t="shared" si="27"/>
        <v>1758581.1</v>
      </c>
      <c r="AN47" s="359">
        <f t="shared" si="28"/>
        <v>1344217</v>
      </c>
      <c r="AO47" s="370">
        <f t="shared" si="29"/>
        <v>1.308256851</v>
      </c>
      <c r="AP47" s="368">
        <f t="shared" si="30"/>
        <v>-414364.0995</v>
      </c>
      <c r="AQ47" s="371">
        <v>1998.0</v>
      </c>
      <c r="AR47" s="12"/>
      <c r="AS47" s="12"/>
      <c r="AT47" s="12"/>
      <c r="AU47" s="12"/>
      <c r="AV47" s="3"/>
      <c r="AW47" s="3"/>
      <c r="AX47" s="3"/>
      <c r="AY47" s="3"/>
      <c r="AZ47" s="3"/>
      <c r="BA47" s="3"/>
      <c r="BB47" s="3"/>
      <c r="BC47" s="3"/>
      <c r="BD47" s="3"/>
      <c r="BE47" s="3"/>
      <c r="BF47" s="3"/>
    </row>
    <row r="48" ht="15.75" customHeight="1">
      <c r="A48" s="345" t="s">
        <v>246</v>
      </c>
      <c r="B48" s="391">
        <v>1999.0</v>
      </c>
      <c r="C48" s="351">
        <f t="shared" ref="C48:F48" si="48">U48*$R48/100</f>
        <v>0</v>
      </c>
      <c r="D48" s="357">
        <f t="shared" si="48"/>
        <v>5103.691735</v>
      </c>
      <c r="E48" s="358">
        <f t="shared" si="48"/>
        <v>692.0885565</v>
      </c>
      <c r="F48" s="357">
        <f t="shared" si="48"/>
        <v>70687.20401</v>
      </c>
      <c r="G48" s="359">
        <f t="shared" si="49"/>
        <v>463511.3741</v>
      </c>
      <c r="H48" s="358">
        <f t="shared" ref="H48:I48" si="50">Z48*$R48/100</f>
        <v>0</v>
      </c>
      <c r="I48" s="357">
        <f t="shared" si="50"/>
        <v>3517.379224</v>
      </c>
      <c r="J48" s="359">
        <f t="shared" si="51"/>
        <v>1052637.393</v>
      </c>
      <c r="K48" s="358">
        <f t="shared" ref="K48:Q48" si="52">AC48*$R48/100</f>
        <v>25492.30375</v>
      </c>
      <c r="L48" s="357">
        <f t="shared" si="52"/>
        <v>9679.393626</v>
      </c>
      <c r="M48" s="359">
        <f t="shared" si="52"/>
        <v>54649.42257</v>
      </c>
      <c r="N48" s="358">
        <f t="shared" si="52"/>
        <v>384.7497488</v>
      </c>
      <c r="O48" s="357">
        <f t="shared" si="52"/>
        <v>0</v>
      </c>
      <c r="P48" s="359">
        <f t="shared" si="52"/>
        <v>0</v>
      </c>
      <c r="Q48" s="359">
        <f t="shared" si="52"/>
        <v>0</v>
      </c>
      <c r="R48" s="351">
        <f>VLOOKUP($B48,Harvest_Data!$A$7:$N$81,14,FALSE)</f>
        <v>1686355</v>
      </c>
      <c r="S48" s="366"/>
      <c r="T48" s="324">
        <v>1999.0</v>
      </c>
      <c r="U48" s="360">
        <v>0.0</v>
      </c>
      <c r="V48" s="361">
        <v>0.3026463428434261</v>
      </c>
      <c r="W48" s="362">
        <v>0.041040501938619904</v>
      </c>
      <c r="X48" s="361">
        <v>4.191715505177845</v>
      </c>
      <c r="Y48" s="363">
        <v>27.48599044330382</v>
      </c>
      <c r="Z48" s="362">
        <v>0.0</v>
      </c>
      <c r="AA48" s="361">
        <v>0.20857881194941558</v>
      </c>
      <c r="AB48" s="363">
        <v>62.42086586986622</v>
      </c>
      <c r="AC48" s="362">
        <v>1.5116807404910042</v>
      </c>
      <c r="AD48" s="361">
        <v>0.5739831545484428</v>
      </c>
      <c r="AE48" s="363">
        <v>3.2406831640492038</v>
      </c>
      <c r="AF48" s="362">
        <v>0.022815465832006897</v>
      </c>
      <c r="AG48" s="361">
        <v>0.0</v>
      </c>
      <c r="AH48" s="363">
        <v>0.0</v>
      </c>
      <c r="AI48" s="362">
        <v>0.0</v>
      </c>
      <c r="AJ48" s="355">
        <f t="shared" si="3"/>
        <v>100</v>
      </c>
      <c r="AK48" s="12"/>
      <c r="AL48" s="367">
        <f t="shared" si="26"/>
        <v>0.1622446762</v>
      </c>
      <c r="AM48" s="368">
        <f t="shared" si="27"/>
        <v>1238517.003</v>
      </c>
      <c r="AN48" s="359">
        <f t="shared" si="28"/>
        <v>1686355</v>
      </c>
      <c r="AO48" s="370">
        <f t="shared" si="29"/>
        <v>0.7344343293</v>
      </c>
      <c r="AP48" s="368">
        <f t="shared" si="30"/>
        <v>447837.9966</v>
      </c>
      <c r="AQ48" s="371">
        <v>1999.0</v>
      </c>
      <c r="AR48" s="12"/>
      <c r="AS48" s="12"/>
      <c r="AT48" s="12"/>
      <c r="AU48" s="12"/>
      <c r="AV48" s="3"/>
      <c r="AW48" s="3"/>
      <c r="AX48" s="3"/>
      <c r="AY48" s="3"/>
      <c r="AZ48" s="3"/>
      <c r="BA48" s="3"/>
      <c r="BB48" s="3"/>
      <c r="BC48" s="3"/>
      <c r="BD48" s="3"/>
      <c r="BE48" s="3"/>
      <c r="BF48" s="3"/>
    </row>
    <row r="49" ht="15.75" customHeight="1">
      <c r="A49" s="345" t="s">
        <v>246</v>
      </c>
      <c r="B49" s="391">
        <v>2000.0</v>
      </c>
      <c r="C49" s="351">
        <f t="shared" ref="C49:F49" si="53">U49*$R49/100</f>
        <v>0</v>
      </c>
      <c r="D49" s="357">
        <f t="shared" si="53"/>
        <v>3204.636249</v>
      </c>
      <c r="E49" s="358">
        <f t="shared" si="53"/>
        <v>0</v>
      </c>
      <c r="F49" s="357">
        <f t="shared" si="53"/>
        <v>40369.01834</v>
      </c>
      <c r="G49" s="359">
        <f t="shared" si="49"/>
        <v>54601.56046</v>
      </c>
      <c r="H49" s="358">
        <f t="shared" ref="H49:I49" si="54">Z49*$R49/100</f>
        <v>0</v>
      </c>
      <c r="I49" s="357">
        <f t="shared" si="54"/>
        <v>1748.613642</v>
      </c>
      <c r="J49" s="359">
        <f t="shared" si="51"/>
        <v>713891.8535</v>
      </c>
      <c r="K49" s="358">
        <f t="shared" ref="K49:Q49" si="55">AC49*$R49/100</f>
        <v>6435.562024</v>
      </c>
      <c r="L49" s="357">
        <f t="shared" si="55"/>
        <v>6251.375538</v>
      </c>
      <c r="M49" s="359">
        <f t="shared" si="55"/>
        <v>59490.91653</v>
      </c>
      <c r="N49" s="358">
        <f t="shared" si="55"/>
        <v>0</v>
      </c>
      <c r="O49" s="357">
        <f t="shared" si="55"/>
        <v>0</v>
      </c>
      <c r="P49" s="359">
        <f t="shared" si="55"/>
        <v>220.4637091</v>
      </c>
      <c r="Q49" s="359">
        <f t="shared" si="55"/>
        <v>0</v>
      </c>
      <c r="R49" s="351">
        <f>VLOOKUP($B49,Harvest_Data!$A$7:$N$81,14,FALSE)</f>
        <v>886214</v>
      </c>
      <c r="S49" s="366"/>
      <c r="T49" s="324">
        <v>2000.0</v>
      </c>
      <c r="U49" s="360">
        <v>0.0</v>
      </c>
      <c r="V49" s="361">
        <v>0.36160975218359925</v>
      </c>
      <c r="W49" s="362">
        <v>0.0</v>
      </c>
      <c r="X49" s="361">
        <v>4.555222365708446</v>
      </c>
      <c r="Y49" s="363">
        <v>6.161216191998426</v>
      </c>
      <c r="Z49" s="362">
        <v>0.0</v>
      </c>
      <c r="AA49" s="361">
        <v>0.1973127982783155</v>
      </c>
      <c r="AB49" s="363">
        <v>80.55524438837791</v>
      </c>
      <c r="AC49" s="362">
        <v>0.7261860029297919</v>
      </c>
      <c r="AD49" s="361">
        <v>0.7054024804275437</v>
      </c>
      <c r="AE49" s="363">
        <v>6.7129289916209105</v>
      </c>
      <c r="AF49" s="362">
        <v>0.0</v>
      </c>
      <c r="AG49" s="361">
        <v>0.0</v>
      </c>
      <c r="AH49" s="363">
        <v>0.02487702847506866</v>
      </c>
      <c r="AI49" s="362">
        <v>0.0</v>
      </c>
      <c r="AJ49" s="355">
        <f t="shared" si="3"/>
        <v>100</v>
      </c>
      <c r="AK49" s="12"/>
      <c r="AL49" s="367">
        <f t="shared" si="26"/>
        <v>0.6492739368</v>
      </c>
      <c r="AM49" s="368">
        <f t="shared" si="27"/>
        <v>3361345.241</v>
      </c>
      <c r="AN49" s="359">
        <f t="shared" si="28"/>
        <v>886214</v>
      </c>
      <c r="AO49" s="370">
        <f t="shared" si="29"/>
        <v>3.792927263</v>
      </c>
      <c r="AP49" s="368">
        <f t="shared" si="30"/>
        <v>-2475131.241</v>
      </c>
      <c r="AQ49" s="371">
        <v>2000.0</v>
      </c>
      <c r="AR49" s="12"/>
      <c r="AS49" s="12"/>
      <c r="AT49" s="12"/>
      <c r="AU49" s="12"/>
      <c r="AV49" s="3"/>
      <c r="AW49" s="3"/>
      <c r="AX49" s="3"/>
      <c r="AY49" s="3"/>
      <c r="AZ49" s="3"/>
      <c r="BA49" s="3"/>
      <c r="BB49" s="3"/>
      <c r="BC49" s="3"/>
      <c r="BD49" s="3"/>
      <c r="BE49" s="3"/>
      <c r="BF49" s="3"/>
    </row>
    <row r="50" ht="15.75" customHeight="1">
      <c r="A50" s="345" t="s">
        <v>246</v>
      </c>
      <c r="B50" s="391">
        <v>2001.0</v>
      </c>
      <c r="C50" s="351">
        <f t="shared" ref="C50:F50" si="56">U50*$R50/100</f>
        <v>0</v>
      </c>
      <c r="D50" s="357">
        <f t="shared" si="56"/>
        <v>1935.82349</v>
      </c>
      <c r="E50" s="358">
        <f t="shared" si="56"/>
        <v>0</v>
      </c>
      <c r="F50" s="357">
        <f t="shared" si="56"/>
        <v>125452.857</v>
      </c>
      <c r="G50" s="359">
        <f t="shared" si="49"/>
        <v>64196.7939</v>
      </c>
      <c r="H50" s="358">
        <f t="shared" ref="H50:I50" si="57">Z50*$R50/100</f>
        <v>0</v>
      </c>
      <c r="I50" s="357">
        <f t="shared" si="57"/>
        <v>941.6408882</v>
      </c>
      <c r="J50" s="359">
        <f t="shared" si="51"/>
        <v>1081875.733</v>
      </c>
      <c r="K50" s="359">
        <f t="shared" ref="K50:Q50" si="58">AC50*$R50/100</f>
        <v>4648.634529</v>
      </c>
      <c r="L50" s="357">
        <f t="shared" si="58"/>
        <v>2764.334282</v>
      </c>
      <c r="M50" s="359">
        <f t="shared" si="58"/>
        <v>46960.18288</v>
      </c>
      <c r="N50" s="359">
        <f t="shared" si="58"/>
        <v>0</v>
      </c>
      <c r="O50" s="357">
        <f t="shared" si="58"/>
        <v>0</v>
      </c>
      <c r="P50" s="357">
        <f t="shared" si="58"/>
        <v>0</v>
      </c>
      <c r="Q50" s="357">
        <f t="shared" si="58"/>
        <v>0</v>
      </c>
      <c r="R50" s="351">
        <f>VLOOKUP($B50,Harvest_Data!$A$7:$N$81,14,FALSE)</f>
        <v>1328776</v>
      </c>
      <c r="S50" s="366"/>
      <c r="T50" s="324">
        <v>2001.0</v>
      </c>
      <c r="U50" s="360">
        <v>0.0</v>
      </c>
      <c r="V50" s="361">
        <v>0.145684712127684</v>
      </c>
      <c r="W50" s="362">
        <v>0.0</v>
      </c>
      <c r="X50" s="361">
        <v>9.441234415165436</v>
      </c>
      <c r="Y50" s="363">
        <v>4.831272832738476</v>
      </c>
      <c r="Z50" s="362">
        <v>0.0</v>
      </c>
      <c r="AA50" s="361">
        <v>0.07086528415461167</v>
      </c>
      <c r="AB50" s="363">
        <v>81.4189700157779</v>
      </c>
      <c r="AC50" s="362">
        <v>0.34984335427215973</v>
      </c>
      <c r="AD50" s="363">
        <v>0.20803613868325355</v>
      </c>
      <c r="AE50" s="363">
        <v>3.534093247080468</v>
      </c>
      <c r="AF50" s="362">
        <v>0.0</v>
      </c>
      <c r="AG50" s="363">
        <v>0.0</v>
      </c>
      <c r="AH50" s="363">
        <v>0.0</v>
      </c>
      <c r="AI50" s="362">
        <v>0.0</v>
      </c>
      <c r="AJ50" s="355">
        <f t="shared" si="3"/>
        <v>100</v>
      </c>
      <c r="AK50" s="12"/>
      <c r="AL50" s="367">
        <f t="shared" si="26"/>
        <v>0.05046934578</v>
      </c>
      <c r="AM50" s="368">
        <f t="shared" si="27"/>
        <v>395965.8935</v>
      </c>
      <c r="AN50" s="359">
        <f t="shared" si="28"/>
        <v>1328776</v>
      </c>
      <c r="AO50" s="370">
        <f t="shared" si="29"/>
        <v>0.2979929601</v>
      </c>
      <c r="AP50" s="368">
        <f t="shared" si="30"/>
        <v>932810.1065</v>
      </c>
      <c r="AQ50" s="371">
        <v>2001.0</v>
      </c>
      <c r="AR50" s="12"/>
      <c r="AS50" s="12"/>
      <c r="AT50" s="12"/>
      <c r="AU50" s="12"/>
      <c r="AV50" s="3"/>
      <c r="AW50" s="3"/>
      <c r="AX50" s="3"/>
      <c r="AY50" s="3"/>
      <c r="AZ50" s="3"/>
      <c r="BA50" s="3"/>
      <c r="BB50" s="3"/>
      <c r="BC50" s="3"/>
      <c r="BD50" s="3"/>
      <c r="BE50" s="3"/>
      <c r="BF50" s="3"/>
    </row>
    <row r="51" ht="15.75" customHeight="1">
      <c r="A51" s="345" t="s">
        <v>246</v>
      </c>
      <c r="B51" s="391">
        <v>2002.0</v>
      </c>
      <c r="C51" s="351">
        <f t="shared" ref="C51:F51" si="59">U51*$R51/100</f>
        <v>0</v>
      </c>
      <c r="D51" s="357">
        <f t="shared" si="59"/>
        <v>2642.921918</v>
      </c>
      <c r="E51" s="358">
        <f t="shared" si="59"/>
        <v>166.613485</v>
      </c>
      <c r="F51" s="357">
        <f t="shared" si="59"/>
        <v>44435.42697</v>
      </c>
      <c r="G51" s="359">
        <f t="shared" si="49"/>
        <v>166857.8288</v>
      </c>
      <c r="H51" s="358">
        <f t="shared" ref="H51:I51" si="60">Z51*$R51/100</f>
        <v>0</v>
      </c>
      <c r="I51" s="357">
        <f t="shared" si="60"/>
        <v>2311.254454</v>
      </c>
      <c r="J51" s="359">
        <f t="shared" si="51"/>
        <v>953191.7116</v>
      </c>
      <c r="K51" s="359">
        <f t="shared" ref="K51:Q51" si="61">AC51*$R51/100</f>
        <v>8133.25767</v>
      </c>
      <c r="L51" s="357">
        <f t="shared" si="61"/>
        <v>9740.160044</v>
      </c>
      <c r="M51" s="359">
        <f t="shared" si="61"/>
        <v>64902.68517</v>
      </c>
      <c r="N51" s="359">
        <f t="shared" si="61"/>
        <v>0</v>
      </c>
      <c r="O51" s="357">
        <f t="shared" si="61"/>
        <v>0</v>
      </c>
      <c r="P51" s="357">
        <f t="shared" si="61"/>
        <v>721.1398973</v>
      </c>
      <c r="Q51" s="357">
        <f t="shared" si="61"/>
        <v>0</v>
      </c>
      <c r="R51" s="351">
        <f>VLOOKUP($B51,Harvest_Data!$A$7:$N$81,14,FALSE)</f>
        <v>1253103</v>
      </c>
      <c r="S51" s="366"/>
      <c r="T51" s="324">
        <v>2002.0</v>
      </c>
      <c r="U51" s="360">
        <v>0.0</v>
      </c>
      <c r="V51" s="361">
        <v>0.21091019000973313</v>
      </c>
      <c r="W51" s="362">
        <v>0.013296072630313406</v>
      </c>
      <c r="X51" s="361">
        <v>3.5460314886910087</v>
      </c>
      <c r="Y51" s="363">
        <v>13.315571727964803</v>
      </c>
      <c r="Z51" s="362">
        <v>0.0</v>
      </c>
      <c r="AA51" s="361">
        <v>0.18444249624170775</v>
      </c>
      <c r="AB51" s="363">
        <v>76.06650942572695</v>
      </c>
      <c r="AC51" s="362">
        <v>0.6490494133097366</v>
      </c>
      <c r="AD51" s="361">
        <v>0.7772832755382781</v>
      </c>
      <c r="AE51" s="363">
        <v>5.1793575760835</v>
      </c>
      <c r="AF51" s="362">
        <v>0.0</v>
      </c>
      <c r="AG51" s="363">
        <v>0.0</v>
      </c>
      <c r="AH51" s="363">
        <v>0.05754833380397755</v>
      </c>
      <c r="AI51" s="362">
        <v>0.0</v>
      </c>
      <c r="AJ51" s="355">
        <f t="shared" si="3"/>
        <v>100</v>
      </c>
      <c r="AK51" s="12"/>
      <c r="AL51" s="367">
        <f t="shared" si="26"/>
        <v>0.06734929932</v>
      </c>
      <c r="AM51" s="368">
        <f t="shared" si="27"/>
        <v>465549.714</v>
      </c>
      <c r="AN51" s="359">
        <f t="shared" si="28"/>
        <v>1253103</v>
      </c>
      <c r="AO51" s="370">
        <f t="shared" si="29"/>
        <v>0.3715175161</v>
      </c>
      <c r="AP51" s="368">
        <f t="shared" si="30"/>
        <v>787553.286</v>
      </c>
      <c r="AQ51" s="371">
        <v>2002.0</v>
      </c>
      <c r="AR51" s="12"/>
      <c r="AS51" s="12"/>
      <c r="AT51" s="12"/>
      <c r="AU51" s="12"/>
      <c r="AV51" s="3"/>
      <c r="AW51" s="3"/>
      <c r="AX51" s="3"/>
      <c r="AY51" s="3"/>
      <c r="AZ51" s="3"/>
      <c r="BA51" s="3"/>
      <c r="BB51" s="3"/>
      <c r="BC51" s="3"/>
      <c r="BD51" s="3"/>
      <c r="BE51" s="3"/>
      <c r="BF51" s="3"/>
    </row>
    <row r="52" ht="15.75" customHeight="1">
      <c r="A52" s="345" t="s">
        <v>246</v>
      </c>
      <c r="B52" s="391">
        <v>2003.0</v>
      </c>
      <c r="C52" s="351">
        <f t="shared" ref="C52:F52" si="62">U52*$R52/100</f>
        <v>0</v>
      </c>
      <c r="D52" s="357">
        <f t="shared" si="62"/>
        <v>7436.643646</v>
      </c>
      <c r="E52" s="358">
        <f t="shared" si="62"/>
        <v>1761.010668</v>
      </c>
      <c r="F52" s="357">
        <f t="shared" si="62"/>
        <v>54130.56048</v>
      </c>
      <c r="G52" s="359">
        <f t="shared" si="49"/>
        <v>138685.7385</v>
      </c>
      <c r="H52" s="358">
        <f t="shared" ref="H52:I52" si="63">Z52*$R52/100</f>
        <v>0</v>
      </c>
      <c r="I52" s="357">
        <f t="shared" si="63"/>
        <v>626.5645826</v>
      </c>
      <c r="J52" s="359">
        <f t="shared" si="51"/>
        <v>952619.6782</v>
      </c>
      <c r="K52" s="359">
        <f t="shared" ref="K52:Q52" si="64">AC52*$R52/100</f>
        <v>6459.145734</v>
      </c>
      <c r="L52" s="357">
        <f t="shared" si="64"/>
        <v>3339.048418</v>
      </c>
      <c r="M52" s="359">
        <f t="shared" si="64"/>
        <v>28502.51073</v>
      </c>
      <c r="N52" s="359">
        <f t="shared" si="64"/>
        <v>0</v>
      </c>
      <c r="O52" s="357">
        <f t="shared" si="64"/>
        <v>0</v>
      </c>
      <c r="P52" s="357">
        <f t="shared" si="64"/>
        <v>358.0991033</v>
      </c>
      <c r="Q52" s="357">
        <f t="shared" si="64"/>
        <v>0</v>
      </c>
      <c r="R52" s="351">
        <f>VLOOKUP($B52,Harvest_Data!$A$7:$N$81,14,FALSE)</f>
        <v>1193919</v>
      </c>
      <c r="S52" s="366"/>
      <c r="T52" s="324">
        <v>2003.0</v>
      </c>
      <c r="U52" s="360">
        <v>0.0</v>
      </c>
      <c r="V52" s="361">
        <v>0.6228767317073081</v>
      </c>
      <c r="W52" s="362">
        <v>0.1474983368392017</v>
      </c>
      <c r="X52" s="361">
        <v>4.533855352343271</v>
      </c>
      <c r="Y52" s="363">
        <v>11.616008998325219</v>
      </c>
      <c r="Z52" s="362">
        <v>0.0</v>
      </c>
      <c r="AA52" s="361">
        <v>0.052479655869984584</v>
      </c>
      <c r="AB52" s="363">
        <v>79.78930548541997</v>
      </c>
      <c r="AC52" s="362">
        <v>0.541003680652525</v>
      </c>
      <c r="AD52" s="361">
        <v>0.27967126900780853</v>
      </c>
      <c r="AE52" s="363">
        <v>2.387306905402882</v>
      </c>
      <c r="AF52" s="362">
        <v>0.0</v>
      </c>
      <c r="AG52" s="363">
        <v>0.0</v>
      </c>
      <c r="AH52" s="363">
        <v>0.029993584431818154</v>
      </c>
      <c r="AI52" s="362">
        <v>0.0</v>
      </c>
      <c r="AJ52" s="355">
        <f t="shared" si="3"/>
        <v>100</v>
      </c>
      <c r="AK52" s="12"/>
      <c r="AL52" s="367">
        <f t="shared" si="26"/>
        <v>0.1751568151</v>
      </c>
      <c r="AM52" s="368">
        <f t="shared" si="27"/>
        <v>1210038.847</v>
      </c>
      <c r="AN52" s="359">
        <f t="shared" si="28"/>
        <v>1193919</v>
      </c>
      <c r="AO52" s="370">
        <f t="shared" si="29"/>
        <v>1.013501625</v>
      </c>
      <c r="AP52" s="368">
        <f t="shared" si="30"/>
        <v>-16119.84701</v>
      </c>
      <c r="AQ52" s="371">
        <v>2003.0</v>
      </c>
      <c r="AR52" s="12"/>
      <c r="AS52" s="12"/>
      <c r="AT52" s="12"/>
      <c r="AU52" s="12"/>
      <c r="AV52" s="3"/>
      <c r="AW52" s="3"/>
      <c r="AX52" s="3"/>
      <c r="AY52" s="3"/>
      <c r="AZ52" s="3"/>
      <c r="BA52" s="3"/>
      <c r="BB52" s="3"/>
      <c r="BC52" s="3"/>
      <c r="BD52" s="3"/>
      <c r="BE52" s="3"/>
      <c r="BF52" s="3"/>
    </row>
    <row r="53" ht="15.75" customHeight="1">
      <c r="A53" s="345" t="s">
        <v>246</v>
      </c>
      <c r="B53" s="391">
        <v>2004.0</v>
      </c>
      <c r="C53" s="351">
        <f t="shared" ref="C53:F53" si="65">U53*$R53/100</f>
        <v>0</v>
      </c>
      <c r="D53" s="357">
        <f t="shared" si="65"/>
        <v>5722.84772</v>
      </c>
      <c r="E53" s="358">
        <f t="shared" si="65"/>
        <v>77.46886548</v>
      </c>
      <c r="F53" s="357">
        <f t="shared" si="65"/>
        <v>84026.11656</v>
      </c>
      <c r="G53" s="359">
        <f t="shared" si="49"/>
        <v>269959.3068</v>
      </c>
      <c r="H53" s="358">
        <f t="shared" ref="H53:I53" si="66">Z53*$R53/100</f>
        <v>0</v>
      </c>
      <c r="I53" s="357">
        <f t="shared" si="66"/>
        <v>1442.087329</v>
      </c>
      <c r="J53" s="359">
        <f t="shared" si="51"/>
        <v>624082.1158</v>
      </c>
      <c r="K53" s="359">
        <f t="shared" ref="K53:Q53" si="67">AC53*$R53/100</f>
        <v>20450.37768</v>
      </c>
      <c r="L53" s="357">
        <f t="shared" si="67"/>
        <v>4215.826647</v>
      </c>
      <c r="M53" s="359">
        <f t="shared" si="67"/>
        <v>40398.8526</v>
      </c>
      <c r="N53" s="359">
        <f t="shared" si="67"/>
        <v>0</v>
      </c>
      <c r="O53" s="357">
        <f t="shared" si="67"/>
        <v>0</v>
      </c>
      <c r="P53" s="357">
        <f t="shared" si="67"/>
        <v>0</v>
      </c>
      <c r="Q53" s="357">
        <f t="shared" si="67"/>
        <v>0</v>
      </c>
      <c r="R53" s="351">
        <f>VLOOKUP($B53,Harvest_Data!$A$7:$N$81,14,FALSE)</f>
        <v>1050375</v>
      </c>
      <c r="S53" s="366"/>
      <c r="T53" s="324">
        <v>2004.0</v>
      </c>
      <c r="U53" s="360">
        <v>0.0</v>
      </c>
      <c r="V53" s="361">
        <v>0.544838531015631</v>
      </c>
      <c r="W53" s="362">
        <v>0.007375353134073272</v>
      </c>
      <c r="X53" s="361">
        <v>7.999630280607587</v>
      </c>
      <c r="Y53" s="363">
        <v>25.701231160192005</v>
      </c>
      <c r="Z53" s="362">
        <v>0.0</v>
      </c>
      <c r="AA53" s="361">
        <v>0.13729261729685543</v>
      </c>
      <c r="AB53" s="363">
        <v>59.415172275780556</v>
      </c>
      <c r="AC53" s="362">
        <v>1.9469596747830393</v>
      </c>
      <c r="AD53" s="361">
        <v>0.40136395548595544</v>
      </c>
      <c r="AE53" s="363">
        <v>3.846136151704285</v>
      </c>
      <c r="AF53" s="362">
        <v>0.0</v>
      </c>
      <c r="AG53" s="363">
        <v>0.0</v>
      </c>
      <c r="AH53" s="363">
        <v>0.0</v>
      </c>
      <c r="AI53" s="362">
        <v>0.0</v>
      </c>
      <c r="AJ53" s="355">
        <f t="shared" si="3"/>
        <v>100</v>
      </c>
      <c r="AK53" s="12"/>
      <c r="AL53" s="367">
        <f t="shared" si="26"/>
        <v>0.2222235423</v>
      </c>
      <c r="AM53" s="368">
        <f t="shared" si="27"/>
        <v>1005737.233</v>
      </c>
      <c r="AN53" s="359">
        <f t="shared" si="28"/>
        <v>1050375</v>
      </c>
      <c r="AO53" s="370">
        <f t="shared" si="29"/>
        <v>0.9575030187</v>
      </c>
      <c r="AP53" s="368">
        <f t="shared" si="30"/>
        <v>44637.76672</v>
      </c>
      <c r="AQ53" s="371">
        <v>2004.0</v>
      </c>
      <c r="AR53" s="12"/>
      <c r="AS53" s="12"/>
      <c r="AT53" s="12"/>
      <c r="AU53" s="12"/>
      <c r="AV53" s="3"/>
      <c r="AW53" s="3"/>
      <c r="AX53" s="3"/>
      <c r="AY53" s="3"/>
      <c r="AZ53" s="3"/>
      <c r="BA53" s="3"/>
      <c r="BB53" s="3"/>
      <c r="BC53" s="3"/>
      <c r="BD53" s="3"/>
      <c r="BE53" s="3"/>
      <c r="BF53" s="3"/>
    </row>
    <row r="54" ht="15.75" customHeight="1">
      <c r="A54" s="345" t="s">
        <v>246</v>
      </c>
      <c r="B54" s="391">
        <v>2005.0</v>
      </c>
      <c r="C54" s="351">
        <f t="shared" ref="C54:F54" si="68">U54*$R54/100</f>
        <v>0</v>
      </c>
      <c r="D54" s="357">
        <f t="shared" si="68"/>
        <v>9916.546648</v>
      </c>
      <c r="E54" s="358">
        <f t="shared" si="68"/>
        <v>1621.777006</v>
      </c>
      <c r="F54" s="357">
        <f t="shared" si="68"/>
        <v>122602.5397</v>
      </c>
      <c r="G54" s="359">
        <f t="shared" si="49"/>
        <v>165963.7258</v>
      </c>
      <c r="H54" s="358">
        <f t="shared" ref="H54:I54" si="69">Z54*$R54/100</f>
        <v>0</v>
      </c>
      <c r="I54" s="357">
        <f t="shared" si="69"/>
        <v>718.6674549</v>
      </c>
      <c r="J54" s="359">
        <f t="shared" si="51"/>
        <v>976164.4421</v>
      </c>
      <c r="K54" s="359">
        <f t="shared" ref="K54:Q54" si="70">AC54*$R54/100</f>
        <v>17560.42331</v>
      </c>
      <c r="L54" s="357">
        <f t="shared" si="70"/>
        <v>2687.993413</v>
      </c>
      <c r="M54" s="359">
        <f t="shared" si="70"/>
        <v>36848.31039</v>
      </c>
      <c r="N54" s="359">
        <f t="shared" si="70"/>
        <v>0</v>
      </c>
      <c r="O54" s="357">
        <f t="shared" si="70"/>
        <v>222.5742153</v>
      </c>
      <c r="P54" s="357">
        <f t="shared" si="70"/>
        <v>0</v>
      </c>
      <c r="Q54" s="357">
        <f t="shared" si="70"/>
        <v>0</v>
      </c>
      <c r="R54" s="351">
        <f>VLOOKUP($B54,Harvest_Data!$A$7:$N$81,14,FALSE)</f>
        <v>1334307</v>
      </c>
      <c r="S54" s="366"/>
      <c r="T54" s="324">
        <v>2005.0</v>
      </c>
      <c r="U54" s="360"/>
      <c r="V54" s="361">
        <v>0.743198278058572</v>
      </c>
      <c r="W54" s="362">
        <v>0.12154451756238294</v>
      </c>
      <c r="X54" s="361">
        <v>9.188480585811677</v>
      </c>
      <c r="Y54" s="363">
        <v>12.438196444031602</v>
      </c>
      <c r="Z54" s="362"/>
      <c r="AA54" s="361">
        <v>0.05386072731839316</v>
      </c>
      <c r="AB54" s="363">
        <v>73.1589088635558</v>
      </c>
      <c r="AC54" s="362">
        <v>1.3160706877294825</v>
      </c>
      <c r="AD54" s="361">
        <v>0.20145239534916387</v>
      </c>
      <c r="AE54" s="363">
        <v>2.761606615651325</v>
      </c>
      <c r="AF54" s="362"/>
      <c r="AG54" s="363">
        <v>0.016680884931610056</v>
      </c>
      <c r="AH54" s="363"/>
      <c r="AI54" s="362"/>
      <c r="AJ54" s="355">
        <f t="shared" si="3"/>
        <v>100</v>
      </c>
      <c r="AK54" s="12"/>
      <c r="AL54" s="367">
        <f t="shared" si="26"/>
        <v>0.2765510555</v>
      </c>
      <c r="AM54" s="368">
        <f t="shared" si="27"/>
        <v>1957722.036</v>
      </c>
      <c r="AN54" s="359">
        <f t="shared" si="28"/>
        <v>1334307</v>
      </c>
      <c r="AO54" s="370">
        <f t="shared" si="29"/>
        <v>1.46722009</v>
      </c>
      <c r="AP54" s="368">
        <f t="shared" si="30"/>
        <v>-623415.0362</v>
      </c>
      <c r="AQ54" s="371">
        <v>2005.0</v>
      </c>
      <c r="AR54" s="12"/>
      <c r="AS54" s="12"/>
      <c r="AT54" s="12"/>
      <c r="AU54" s="12"/>
      <c r="AV54" s="3"/>
      <c r="AW54" s="3"/>
      <c r="AX54" s="3"/>
      <c r="AY54" s="3"/>
      <c r="AZ54" s="3"/>
      <c r="BA54" s="3"/>
      <c r="BB54" s="3"/>
      <c r="BC54" s="3"/>
      <c r="BD54" s="3"/>
      <c r="BE54" s="3"/>
      <c r="BF54" s="3"/>
    </row>
    <row r="55" ht="15.75" customHeight="1">
      <c r="A55" s="345" t="s">
        <v>246</v>
      </c>
      <c r="B55" s="391">
        <v>2006.0</v>
      </c>
      <c r="C55" s="351">
        <f t="shared" ref="C55:F55" si="71">U55*$R55/100</f>
        <v>309.1346903</v>
      </c>
      <c r="D55" s="357">
        <f t="shared" si="71"/>
        <v>7701.450192</v>
      </c>
      <c r="E55" s="358">
        <f t="shared" si="71"/>
        <v>309.1346903</v>
      </c>
      <c r="F55" s="357">
        <f t="shared" si="71"/>
        <v>50176.73514</v>
      </c>
      <c r="G55" s="359">
        <f t="shared" si="49"/>
        <v>244056.1799</v>
      </c>
      <c r="H55" s="358">
        <f t="shared" ref="H55:I55" si="72">Z55*$R55/100</f>
        <v>0</v>
      </c>
      <c r="I55" s="357">
        <f t="shared" si="72"/>
        <v>704.6577294</v>
      </c>
      <c r="J55" s="359">
        <f t="shared" si="51"/>
        <v>1109301.785</v>
      </c>
      <c r="K55" s="359">
        <f t="shared" ref="K55:Q55" si="73">AC55*$R55/100</f>
        <v>21593.86124</v>
      </c>
      <c r="L55" s="357">
        <f t="shared" si="73"/>
        <v>8491.462499</v>
      </c>
      <c r="M55" s="359">
        <f t="shared" si="73"/>
        <v>60153.59934</v>
      </c>
      <c r="N55" s="359">
        <f t="shared" si="73"/>
        <v>0</v>
      </c>
      <c r="O55" s="357">
        <f t="shared" si="73"/>
        <v>0</v>
      </c>
      <c r="P55" s="357">
        <f t="shared" si="73"/>
        <v>0</v>
      </c>
      <c r="Q55" s="357">
        <f t="shared" si="73"/>
        <v>0</v>
      </c>
      <c r="R55" s="351">
        <f>VLOOKUP($B55,Harvest_Data!$A$7:$N$81,14,FALSE)</f>
        <v>1502798</v>
      </c>
      <c r="S55" s="366"/>
      <c r="T55" s="324">
        <v>2006.0</v>
      </c>
      <c r="U55" s="360">
        <v>0.020570608310713192</v>
      </c>
      <c r="V55" s="361">
        <v>0.5124740778156588</v>
      </c>
      <c r="W55" s="362">
        <v>0.020570608310713192</v>
      </c>
      <c r="X55" s="361">
        <v>3.33888753750628</v>
      </c>
      <c r="Y55" s="363">
        <v>16.240118755278004</v>
      </c>
      <c r="Z55" s="362"/>
      <c r="AA55" s="361">
        <v>0.046889717010349774</v>
      </c>
      <c r="AB55" s="363">
        <v>73.81576130883847</v>
      </c>
      <c r="AC55" s="362">
        <v>1.4369104323350823</v>
      </c>
      <c r="AD55" s="361">
        <v>0.565043505431789</v>
      </c>
      <c r="AE55" s="363">
        <v>4.002773449162949</v>
      </c>
      <c r="AF55" s="414"/>
      <c r="AG55" s="415"/>
      <c r="AH55" s="416"/>
      <c r="AI55" s="414"/>
      <c r="AJ55" s="355">
        <f t="shared" si="3"/>
        <v>100</v>
      </c>
      <c r="AK55" s="12"/>
      <c r="AL55" s="367">
        <f t="shared" si="26"/>
        <v>0.1496109788</v>
      </c>
      <c r="AM55" s="368">
        <f t="shared" si="27"/>
        <v>1203554.888</v>
      </c>
      <c r="AN55" s="359">
        <f t="shared" si="28"/>
        <v>1502798</v>
      </c>
      <c r="AO55" s="370">
        <f t="shared" si="29"/>
        <v>0.8008760246</v>
      </c>
      <c r="AP55" s="368">
        <f t="shared" si="30"/>
        <v>299243.112</v>
      </c>
      <c r="AQ55" s="371">
        <v>2006.0</v>
      </c>
      <c r="AR55" s="12"/>
      <c r="AS55" s="12"/>
      <c r="AT55" s="12"/>
      <c r="AU55" s="12"/>
      <c r="AV55" s="3"/>
      <c r="AW55" s="3"/>
      <c r="AX55" s="3"/>
      <c r="AY55" s="3"/>
      <c r="AZ55" s="3"/>
      <c r="BA55" s="3"/>
      <c r="BB55" s="3"/>
      <c r="BC55" s="3"/>
      <c r="BD55" s="3"/>
      <c r="BE55" s="3"/>
      <c r="BF55" s="3"/>
    </row>
    <row r="56" ht="15.75" customHeight="1">
      <c r="A56" s="345" t="s">
        <v>246</v>
      </c>
      <c r="B56" s="391">
        <v>2007.0</v>
      </c>
      <c r="C56" s="351">
        <f t="shared" ref="C56:F56" si="74">U56*$R56/100</f>
        <v>0</v>
      </c>
      <c r="D56" s="357">
        <f t="shared" si="74"/>
        <v>0</v>
      </c>
      <c r="E56" s="358">
        <f t="shared" si="74"/>
        <v>0</v>
      </c>
      <c r="F56" s="357">
        <f t="shared" si="74"/>
        <v>47759.06392</v>
      </c>
      <c r="G56" s="359">
        <f t="shared" si="49"/>
        <v>93530.58048</v>
      </c>
      <c r="H56" s="358">
        <f t="shared" ref="H56:I56" si="75">Z56*$R56/100</f>
        <v>0</v>
      </c>
      <c r="I56" s="357">
        <f t="shared" si="75"/>
        <v>0</v>
      </c>
      <c r="J56" s="359">
        <f t="shared" si="51"/>
        <v>1585191.588</v>
      </c>
      <c r="K56" s="359">
        <f t="shared" ref="K56:N56" si="76">AC56*$R56/100</f>
        <v>9233.405192</v>
      </c>
      <c r="L56" s="357">
        <f t="shared" si="76"/>
        <v>9376.130238</v>
      </c>
      <c r="M56" s="359">
        <f t="shared" si="76"/>
        <v>162724.1552</v>
      </c>
      <c r="N56" s="359">
        <f t="shared" si="76"/>
        <v>0</v>
      </c>
      <c r="O56" s="357">
        <f t="shared" ref="O56:O65" si="81">AH56*$R56/100</f>
        <v>2374.077439</v>
      </c>
      <c r="P56" s="357">
        <f t="shared" ref="P56:Q56" si="77">AH56*$R56/100</f>
        <v>2374.077439</v>
      </c>
      <c r="Q56" s="357">
        <f t="shared" si="77"/>
        <v>0</v>
      </c>
      <c r="R56" s="351">
        <f>VLOOKUP($B56,Harvest_Data!$A$7:$N$81,14,FALSE)</f>
        <v>1910189</v>
      </c>
      <c r="S56" s="366"/>
      <c r="T56" s="324">
        <v>2007.0</v>
      </c>
      <c r="U56" s="417"/>
      <c r="V56" s="415"/>
      <c r="W56" s="414"/>
      <c r="X56" s="361">
        <v>2.5002271462690984</v>
      </c>
      <c r="Y56" s="363">
        <v>4.896404517215623</v>
      </c>
      <c r="Z56" s="414"/>
      <c r="AA56" s="415"/>
      <c r="AB56" s="363">
        <v>82.98611223889237</v>
      </c>
      <c r="AC56" s="362">
        <v>0.48337652411786053</v>
      </c>
      <c r="AD56" s="361">
        <v>0.4908483002722657</v>
      </c>
      <c r="AE56" s="363">
        <v>8.518746323471543</v>
      </c>
      <c r="AF56" s="362"/>
      <c r="AG56" s="363"/>
      <c r="AH56" s="418">
        <v>0.12428494976122485</v>
      </c>
      <c r="AI56" s="414"/>
      <c r="AJ56" s="355">
        <f t="shared" si="3"/>
        <v>100</v>
      </c>
      <c r="AK56" s="12"/>
      <c r="AL56" s="367">
        <f t="shared" si="26"/>
        <v>0.1539600524</v>
      </c>
      <c r="AM56" s="368">
        <f t="shared" si="27"/>
        <v>1769874.753</v>
      </c>
      <c r="AN56" s="359">
        <f t="shared" si="28"/>
        <v>1910189</v>
      </c>
      <c r="AO56" s="370">
        <f t="shared" si="29"/>
        <v>0.926544312</v>
      </c>
      <c r="AP56" s="368">
        <f t="shared" si="30"/>
        <v>140314.2473</v>
      </c>
      <c r="AQ56" s="371">
        <v>2007.0</v>
      </c>
      <c r="AR56" s="12"/>
      <c r="AS56" s="12"/>
      <c r="AT56" s="12"/>
      <c r="AU56" s="12"/>
      <c r="AV56" s="3"/>
      <c r="AW56" s="3"/>
      <c r="AX56" s="3"/>
      <c r="AY56" s="3"/>
      <c r="AZ56" s="3"/>
      <c r="BA56" s="3"/>
      <c r="BB56" s="3"/>
      <c r="BC56" s="3"/>
      <c r="BD56" s="3"/>
      <c r="BE56" s="3"/>
      <c r="BF56" s="3"/>
    </row>
    <row r="57" ht="15.75" customHeight="1">
      <c r="A57" s="345" t="s">
        <v>246</v>
      </c>
      <c r="B57" s="391">
        <v>2008.0</v>
      </c>
      <c r="C57" s="351">
        <f t="shared" ref="C57:F57" si="78">U57*$R57/100</f>
        <v>0</v>
      </c>
      <c r="D57" s="357">
        <f t="shared" si="78"/>
        <v>1017.10062</v>
      </c>
      <c r="E57" s="358">
        <f t="shared" si="78"/>
        <v>0</v>
      </c>
      <c r="F57" s="357">
        <f t="shared" si="78"/>
        <v>11809.48662</v>
      </c>
      <c r="G57" s="359">
        <f t="shared" si="49"/>
        <v>26987.50584</v>
      </c>
      <c r="H57" s="358">
        <f t="shared" ref="H57:I57" si="79">Z57*$R57/100</f>
        <v>0</v>
      </c>
      <c r="I57" s="357">
        <f t="shared" si="79"/>
        <v>349.93494</v>
      </c>
      <c r="J57" s="359">
        <f t="shared" si="51"/>
        <v>251868.1259</v>
      </c>
      <c r="K57" s="359">
        <f t="shared" ref="K57:N57" si="80">AC57*$R57/100</f>
        <v>3744.6309</v>
      </c>
      <c r="L57" s="357">
        <f t="shared" si="80"/>
        <v>3496.07898</v>
      </c>
      <c r="M57" s="359">
        <f t="shared" si="80"/>
        <v>27723.35034</v>
      </c>
      <c r="N57" s="359">
        <f t="shared" si="80"/>
        <v>0</v>
      </c>
      <c r="O57" s="357">
        <f t="shared" si="81"/>
        <v>42.51546</v>
      </c>
      <c r="P57" s="357">
        <f t="shared" ref="P57:Q57" si="82">AH57*$R57/100</f>
        <v>42.51546</v>
      </c>
      <c r="Q57" s="357">
        <f t="shared" si="82"/>
        <v>0</v>
      </c>
      <c r="R57" s="351">
        <f>VLOOKUP($B57,Harvest_Data!$A$7:$N$81,14,FALSE)</f>
        <v>327042</v>
      </c>
      <c r="S57" s="366"/>
      <c r="T57" s="430">
        <v>2008.0</v>
      </c>
      <c r="U57" s="431">
        <v>0.0</v>
      </c>
      <c r="V57" s="432">
        <v>0.311</v>
      </c>
      <c r="W57" s="433">
        <v>0.0</v>
      </c>
      <c r="X57" s="432">
        <v>3.611</v>
      </c>
      <c r="Y57" s="434">
        <v>8.252</v>
      </c>
      <c r="Z57" s="433">
        <v>0.0</v>
      </c>
      <c r="AA57" s="435">
        <v>0.107</v>
      </c>
      <c r="AB57" s="434">
        <v>77.014</v>
      </c>
      <c r="AC57" s="433">
        <v>1.145</v>
      </c>
      <c r="AD57" s="432">
        <v>1.069</v>
      </c>
      <c r="AE57" s="434">
        <v>8.477</v>
      </c>
      <c r="AF57" s="433">
        <v>0.0</v>
      </c>
      <c r="AG57" s="434">
        <v>0.0</v>
      </c>
      <c r="AH57" s="434">
        <v>0.013</v>
      </c>
      <c r="AI57" s="433">
        <v>0.0</v>
      </c>
      <c r="AJ57" s="355">
        <f t="shared" si="3"/>
        <v>99.999</v>
      </c>
      <c r="AK57" s="12"/>
      <c r="AL57" s="367">
        <f t="shared" si="26"/>
        <v>0.371347427</v>
      </c>
      <c r="AM57" s="368">
        <f t="shared" si="27"/>
        <v>678275.8507</v>
      </c>
      <c r="AN57" s="359">
        <f t="shared" si="28"/>
        <v>327042</v>
      </c>
      <c r="AO57" s="370">
        <f t="shared" si="29"/>
        <v>2.073971694</v>
      </c>
      <c r="AP57" s="368">
        <f t="shared" si="30"/>
        <v>-351233.8507</v>
      </c>
      <c r="AQ57" s="371">
        <v>2008.0</v>
      </c>
      <c r="AR57" s="12"/>
      <c r="AS57" s="12"/>
      <c r="AT57" s="12"/>
      <c r="AU57" s="12"/>
      <c r="AV57" s="3"/>
      <c r="AW57" s="3"/>
      <c r="AX57" s="3"/>
      <c r="AY57" s="3"/>
      <c r="AZ57" s="3"/>
      <c r="BA57" s="3"/>
      <c r="BB57" s="3"/>
      <c r="BC57" s="3"/>
      <c r="BD57" s="3"/>
      <c r="BE57" s="3"/>
      <c r="BF57" s="3"/>
    </row>
    <row r="58" ht="15.75" customHeight="1">
      <c r="A58" s="345" t="s">
        <v>246</v>
      </c>
      <c r="B58" s="391">
        <v>2009.0</v>
      </c>
      <c r="C58" s="351">
        <f t="shared" ref="C58:F58" si="83">U58*$R58/100</f>
        <v>0</v>
      </c>
      <c r="D58" s="357">
        <f t="shared" si="83"/>
        <v>1093.833858</v>
      </c>
      <c r="E58" s="358">
        <f t="shared" si="83"/>
        <v>0</v>
      </c>
      <c r="F58" s="357">
        <f t="shared" si="83"/>
        <v>40084.91679</v>
      </c>
      <c r="G58" s="359">
        <f t="shared" si="49"/>
        <v>156749.4102</v>
      </c>
      <c r="H58" s="358">
        <f t="shared" ref="H58:I58" si="84">Z58*$R58/100</f>
        <v>116.7405432</v>
      </c>
      <c r="I58" s="357">
        <f t="shared" si="84"/>
        <v>232.8810344</v>
      </c>
      <c r="J58" s="359">
        <f t="shared" si="51"/>
        <v>616836.7572</v>
      </c>
      <c r="K58" s="359">
        <f t="shared" ref="K58:N58" si="85">AC58*$R58/100</f>
        <v>10837.00561</v>
      </c>
      <c r="L58" s="357">
        <f t="shared" si="85"/>
        <v>3797.310367</v>
      </c>
      <c r="M58" s="359">
        <f t="shared" si="85"/>
        <v>75125.14434</v>
      </c>
      <c r="N58" s="359">
        <f t="shared" si="85"/>
        <v>0</v>
      </c>
      <c r="O58" s="357">
        <f t="shared" si="81"/>
        <v>0</v>
      </c>
      <c r="P58" s="357">
        <f t="shared" ref="P58:Q58" si="86">AH58*$R58/100</f>
        <v>0</v>
      </c>
      <c r="Q58" s="357">
        <f t="shared" si="86"/>
        <v>0</v>
      </c>
      <c r="R58" s="351">
        <f>VLOOKUP($B58,Harvest_Data!$A$7:$N$81,14,FALSE)</f>
        <v>904874</v>
      </c>
      <c r="S58" s="366"/>
      <c r="T58" s="324">
        <v>2009.0</v>
      </c>
      <c r="U58" s="360"/>
      <c r="V58" s="361">
        <v>0.12088244975151645</v>
      </c>
      <c r="W58" s="362"/>
      <c r="X58" s="361">
        <v>4.42988933195004</v>
      </c>
      <c r="Y58" s="363">
        <v>17.32278861245677</v>
      </c>
      <c r="Z58" s="362">
        <v>0.012901303737787704</v>
      </c>
      <c r="AA58" s="361">
        <v>0.02573629415324845</v>
      </c>
      <c r="AB58" s="363">
        <v>68.1682485329354</v>
      </c>
      <c r="AC58" s="362">
        <v>1.1976259243469818</v>
      </c>
      <c r="AD58" s="361">
        <v>0.4196507322777316</v>
      </c>
      <c r="AE58" s="363">
        <v>8.302276818390537</v>
      </c>
      <c r="AF58" s="362"/>
      <c r="AG58" s="363"/>
      <c r="AH58" s="363"/>
      <c r="AI58" s="362"/>
      <c r="AJ58" s="355">
        <f t="shared" si="3"/>
        <v>100</v>
      </c>
      <c r="AK58" s="12"/>
      <c r="AL58" s="367">
        <f t="shared" si="26"/>
        <v>0.04375145535</v>
      </c>
      <c r="AM58" s="368">
        <f t="shared" si="27"/>
        <v>195711.1074</v>
      </c>
      <c r="AN58" s="359">
        <f t="shared" si="28"/>
        <v>904874</v>
      </c>
      <c r="AO58" s="370">
        <f t="shared" si="29"/>
        <v>0.21628548</v>
      </c>
      <c r="AP58" s="368">
        <f t="shared" si="30"/>
        <v>709162.8926</v>
      </c>
      <c r="AQ58" s="371">
        <v>2009.0</v>
      </c>
      <c r="AR58" s="12"/>
      <c r="AS58" s="12"/>
      <c r="AT58" s="12"/>
      <c r="AU58" s="12"/>
      <c r="AV58" s="3"/>
      <c r="AW58" s="3"/>
      <c r="AX58" s="3"/>
      <c r="AY58" s="3"/>
      <c r="AZ58" s="3"/>
      <c r="BA58" s="3"/>
      <c r="BB58" s="3"/>
      <c r="BC58" s="3"/>
      <c r="BD58" s="3"/>
      <c r="BE58" s="3"/>
      <c r="BF58" s="3"/>
    </row>
    <row r="59" ht="15.75" customHeight="1">
      <c r="A59" s="345" t="s">
        <v>246</v>
      </c>
      <c r="B59" s="391">
        <v>2010.0</v>
      </c>
      <c r="C59" s="351">
        <f t="shared" ref="C59:F59" si="87">U59*$R59/100</f>
        <v>0</v>
      </c>
      <c r="D59" s="357">
        <f t="shared" si="87"/>
        <v>646.9262704</v>
      </c>
      <c r="E59" s="358">
        <f t="shared" si="87"/>
        <v>66.59196476</v>
      </c>
      <c r="F59" s="357">
        <f t="shared" si="87"/>
        <v>18083.33264</v>
      </c>
      <c r="G59" s="359">
        <f t="shared" si="49"/>
        <v>124539.9128</v>
      </c>
      <c r="H59" s="358">
        <f t="shared" ref="H59:I59" si="88">Z59*$R59/100</f>
        <v>222.8866299</v>
      </c>
      <c r="I59" s="357">
        <f t="shared" si="88"/>
        <v>66.59196476</v>
      </c>
      <c r="J59" s="359">
        <f t="shared" si="51"/>
        <v>470954.9887</v>
      </c>
      <c r="K59" s="359">
        <f t="shared" ref="K59:N59" si="89">AC59*$R59/100</f>
        <v>3161.159235</v>
      </c>
      <c r="L59" s="357">
        <f t="shared" si="89"/>
        <v>2819.513192</v>
      </c>
      <c r="M59" s="359">
        <f t="shared" si="89"/>
        <v>24453.56643</v>
      </c>
      <c r="N59" s="359">
        <f t="shared" si="89"/>
        <v>0</v>
      </c>
      <c r="O59" s="357">
        <f t="shared" si="81"/>
        <v>301.5301301</v>
      </c>
      <c r="P59" s="357">
        <f t="shared" ref="P59:Q59" si="90">AH59*$R59/100</f>
        <v>301.5301301</v>
      </c>
      <c r="Q59" s="357">
        <f t="shared" si="90"/>
        <v>0</v>
      </c>
      <c r="R59" s="351">
        <f>VLOOKUP($B59,Harvest_Data!$A$7:$N$81,14,FALSE)</f>
        <v>645317</v>
      </c>
      <c r="S59" s="366"/>
      <c r="T59" s="324">
        <v>2010.0</v>
      </c>
      <c r="U59" s="360"/>
      <c r="V59" s="361">
        <v>0.10024937672946828</v>
      </c>
      <c r="W59" s="362">
        <v>0.010319263984082522</v>
      </c>
      <c r="X59" s="361">
        <v>2.802240238891566</v>
      </c>
      <c r="Y59" s="363">
        <v>19.29902867066403</v>
      </c>
      <c r="Z59" s="362">
        <v>0.0345390916242198</v>
      </c>
      <c r="AA59" s="361">
        <v>0.010319263984082522</v>
      </c>
      <c r="AB59" s="363">
        <v>72.9804094251275</v>
      </c>
      <c r="AC59" s="362">
        <v>0.48986145332866576</v>
      </c>
      <c r="AD59" s="361">
        <v>0.4369190943566849</v>
      </c>
      <c r="AE59" s="363">
        <v>3.789388228436997</v>
      </c>
      <c r="AF59" s="362"/>
      <c r="AG59" s="363"/>
      <c r="AH59" s="363">
        <v>0.04672589287269549</v>
      </c>
      <c r="AI59" s="362"/>
      <c r="AJ59" s="355">
        <f t="shared" si="3"/>
        <v>100</v>
      </c>
      <c r="AK59" s="12"/>
      <c r="AL59" s="367">
        <f t="shared" si="26"/>
        <v>0.3328331029</v>
      </c>
      <c r="AM59" s="368">
        <f t="shared" si="27"/>
        <v>1136733.451</v>
      </c>
      <c r="AN59" s="359">
        <f t="shared" si="28"/>
        <v>645317</v>
      </c>
      <c r="AO59" s="370">
        <f t="shared" si="29"/>
        <v>1.761511709</v>
      </c>
      <c r="AP59" s="368">
        <f t="shared" si="30"/>
        <v>-491416.4515</v>
      </c>
      <c r="AQ59" s="371">
        <v>2010.0</v>
      </c>
      <c r="AR59" s="12"/>
      <c r="AS59" s="12"/>
      <c r="AT59" s="12"/>
      <c r="AU59" s="12"/>
      <c r="AV59" s="3"/>
      <c r="AW59" s="3"/>
      <c r="AX59" s="3"/>
      <c r="AY59" s="3"/>
      <c r="AZ59" s="3"/>
      <c r="BA59" s="3"/>
      <c r="BB59" s="3"/>
      <c r="BC59" s="3"/>
      <c r="BD59" s="3"/>
      <c r="BE59" s="3"/>
      <c r="BF59" s="3"/>
    </row>
    <row r="60" ht="15.75" customHeight="1">
      <c r="A60" s="345" t="s">
        <v>246</v>
      </c>
      <c r="B60" s="391">
        <v>2011.0</v>
      </c>
      <c r="C60" s="351">
        <f t="shared" ref="C60:F60" si="91">U60*$R60/100</f>
        <v>0</v>
      </c>
      <c r="D60" s="357">
        <f t="shared" si="91"/>
        <v>0</v>
      </c>
      <c r="E60" s="358">
        <f t="shared" si="91"/>
        <v>0</v>
      </c>
      <c r="F60" s="357">
        <f t="shared" si="91"/>
        <v>86279.29719</v>
      </c>
      <c r="G60" s="359">
        <f t="shared" si="49"/>
        <v>295355.6385</v>
      </c>
      <c r="H60" s="358">
        <f t="shared" ref="H60:I60" si="92">Z60*$R60/100</f>
        <v>0</v>
      </c>
      <c r="I60" s="357">
        <f t="shared" si="92"/>
        <v>0</v>
      </c>
      <c r="J60" s="359">
        <f t="shared" si="51"/>
        <v>1597451.929</v>
      </c>
      <c r="K60" s="359">
        <f t="shared" ref="K60:N60" si="93">AC60*$R60/100</f>
        <v>19471.47564</v>
      </c>
      <c r="L60" s="357">
        <f t="shared" si="93"/>
        <v>3463.561396</v>
      </c>
      <c r="M60" s="359">
        <f t="shared" si="93"/>
        <v>61238.09869</v>
      </c>
      <c r="N60" s="359">
        <f t="shared" si="93"/>
        <v>0</v>
      </c>
      <c r="O60" s="357">
        <f t="shared" si="81"/>
        <v>0</v>
      </c>
      <c r="P60" s="357">
        <f t="shared" ref="P60:Q60" si="94">AH60*$R60/100</f>
        <v>0</v>
      </c>
      <c r="Q60" s="357">
        <f t="shared" si="94"/>
        <v>0</v>
      </c>
      <c r="R60" s="351">
        <f>VLOOKUP($B60,Harvest_Data!$A$7:$N$81,14,FALSE)</f>
        <v>2063260</v>
      </c>
      <c r="S60" s="366"/>
      <c r="T60" s="324">
        <v>2011.0</v>
      </c>
      <c r="U60" s="360"/>
      <c r="V60" s="361"/>
      <c r="W60" s="362"/>
      <c r="X60" s="361">
        <v>4.18169775945263</v>
      </c>
      <c r="Y60" s="363">
        <v>14.31499852387226</v>
      </c>
      <c r="Z60" s="362"/>
      <c r="AA60" s="361"/>
      <c r="AB60" s="363">
        <v>77.42368526231856</v>
      </c>
      <c r="AC60" s="362">
        <v>0.9437237981517032</v>
      </c>
      <c r="AD60" s="361">
        <v>0.16786839256232314</v>
      </c>
      <c r="AE60" s="363">
        <v>2.968026263642521</v>
      </c>
      <c r="AF60" s="362"/>
      <c r="AG60" s="363"/>
      <c r="AH60" s="363"/>
      <c r="AI60" s="362"/>
      <c r="AJ60" s="355">
        <f t="shared" si="3"/>
        <v>100</v>
      </c>
      <c r="AK60" s="12"/>
      <c r="AL60" s="367">
        <f t="shared" si="26"/>
        <v>0.07796160286</v>
      </c>
      <c r="AM60" s="368">
        <f t="shared" si="27"/>
        <v>903152.9035</v>
      </c>
      <c r="AN60" s="359">
        <f t="shared" si="28"/>
        <v>2063260</v>
      </c>
      <c r="AO60" s="370">
        <f t="shared" si="29"/>
        <v>0.4377310196</v>
      </c>
      <c r="AP60" s="368">
        <f t="shared" si="30"/>
        <v>1160107.096</v>
      </c>
      <c r="AQ60" s="371">
        <v>2011.0</v>
      </c>
      <c r="AR60" s="12"/>
      <c r="AS60" s="12"/>
      <c r="AT60" s="12"/>
      <c r="AU60" s="12"/>
      <c r="AV60" s="3"/>
      <c r="AW60" s="3"/>
      <c r="AX60" s="3"/>
      <c r="AY60" s="3"/>
      <c r="AZ60" s="3"/>
      <c r="BA60" s="3"/>
      <c r="BB60" s="3"/>
      <c r="BC60" s="3"/>
      <c r="BD60" s="3"/>
      <c r="BE60" s="3"/>
      <c r="BF60" s="3"/>
    </row>
    <row r="61" ht="15.75" customHeight="1">
      <c r="A61" s="345" t="s">
        <v>246</v>
      </c>
      <c r="B61" s="391">
        <v>2012.0</v>
      </c>
      <c r="C61" s="351">
        <f t="shared" ref="C61:F61" si="95">U61*$R61/100</f>
        <v>0</v>
      </c>
      <c r="D61" s="357">
        <f t="shared" si="95"/>
        <v>3110.230536</v>
      </c>
      <c r="E61" s="358">
        <f t="shared" si="95"/>
        <v>838.6583601</v>
      </c>
      <c r="F61" s="357">
        <f t="shared" si="95"/>
        <v>65498.27871</v>
      </c>
      <c r="G61" s="359">
        <f t="shared" si="49"/>
        <v>170496.3226</v>
      </c>
      <c r="H61" s="358">
        <f t="shared" ref="H61:I61" si="96">Z61*$R61/100</f>
        <v>0</v>
      </c>
      <c r="I61" s="357">
        <f t="shared" si="96"/>
        <v>1539.617469</v>
      </c>
      <c r="J61" s="359">
        <f t="shared" si="51"/>
        <v>1596212.378</v>
      </c>
      <c r="K61" s="359">
        <f t="shared" ref="K61:N61" si="97">AC61*$R61/100</f>
        <v>6734.641223</v>
      </c>
      <c r="L61" s="357">
        <f t="shared" si="97"/>
        <v>9851.63701</v>
      </c>
      <c r="M61" s="359">
        <f t="shared" si="97"/>
        <v>24688.23557</v>
      </c>
      <c r="N61" s="359">
        <f t="shared" si="97"/>
        <v>0</v>
      </c>
      <c r="O61" s="357">
        <f t="shared" si="81"/>
        <v>0</v>
      </c>
      <c r="P61" s="357">
        <f t="shared" ref="P61:Q61" si="98">AH61*$R61/100</f>
        <v>0</v>
      </c>
      <c r="Q61" s="357">
        <f t="shared" si="98"/>
        <v>0</v>
      </c>
      <c r="R61" s="351">
        <f>VLOOKUP($B61,Harvest_Data!$A$7:$N$81,14,FALSE)</f>
        <v>1878970</v>
      </c>
      <c r="S61" s="366"/>
      <c r="T61" s="440">
        <v>2012.0</v>
      </c>
      <c r="U61" s="360"/>
      <c r="V61" s="361">
        <v>0.16552848296270548</v>
      </c>
      <c r="W61" s="362">
        <v>0.04463394093928508</v>
      </c>
      <c r="X61" s="361">
        <v>3.485860802116794</v>
      </c>
      <c r="Y61" s="363">
        <v>9.073924683958975</v>
      </c>
      <c r="Z61" s="362"/>
      <c r="AA61" s="361">
        <v>0.08193943857580216</v>
      </c>
      <c r="AB61" s="363">
        <v>84.9514563024924</v>
      </c>
      <c r="AC61" s="362">
        <v>0.3584219664433214</v>
      </c>
      <c r="AD61" s="361">
        <v>0.5243105004252767</v>
      </c>
      <c r="AE61" s="363">
        <v>1.313923882085438</v>
      </c>
      <c r="AF61" s="362"/>
      <c r="AG61" s="363"/>
      <c r="AH61" s="363"/>
      <c r="AI61" s="362"/>
      <c r="AJ61" s="355">
        <f t="shared" si="3"/>
        <v>100</v>
      </c>
      <c r="AK61" s="12"/>
      <c r="AL61" s="367">
        <f t="shared" si="26"/>
        <v>0.1850353014</v>
      </c>
      <c r="AM61" s="368">
        <f t="shared" si="27"/>
        <v>2141894.084</v>
      </c>
      <c r="AN61" s="359">
        <f t="shared" si="28"/>
        <v>1878970</v>
      </c>
      <c r="AO61" s="370">
        <f t="shared" si="29"/>
        <v>1.1399299</v>
      </c>
      <c r="AP61" s="368">
        <f t="shared" si="30"/>
        <v>-262924.0838</v>
      </c>
      <c r="AQ61" s="371">
        <v>2012.0</v>
      </c>
      <c r="AR61" s="12"/>
      <c r="AS61" s="12"/>
      <c r="AT61" s="12"/>
      <c r="AU61" s="12"/>
      <c r="AV61" s="3"/>
      <c r="AW61" s="3"/>
      <c r="AX61" s="3"/>
      <c r="AY61" s="3"/>
      <c r="AZ61" s="3"/>
      <c r="BA61" s="3"/>
      <c r="BB61" s="3"/>
      <c r="BC61" s="3"/>
      <c r="BD61" s="3"/>
      <c r="BE61" s="3"/>
      <c r="BF61" s="3"/>
    </row>
    <row r="62" ht="15.75" customHeight="1">
      <c r="A62" s="345" t="s">
        <v>246</v>
      </c>
      <c r="B62" s="391">
        <v>2013.0</v>
      </c>
      <c r="C62" s="351">
        <f t="shared" ref="C62:F62" si="99">U62*$R62/100</f>
        <v>0</v>
      </c>
      <c r="D62" s="357">
        <f t="shared" si="99"/>
        <v>1073.19453</v>
      </c>
      <c r="E62" s="358">
        <f t="shared" si="99"/>
        <v>289.395968</v>
      </c>
      <c r="F62" s="357">
        <f t="shared" si="99"/>
        <v>21812.54867</v>
      </c>
      <c r="G62" s="359">
        <f t="shared" si="49"/>
        <v>286467.7626</v>
      </c>
      <c r="H62" s="358">
        <f t="shared" ref="H62:I62" si="100">Z62*$R62/100</f>
        <v>0</v>
      </c>
      <c r="I62" s="357">
        <f t="shared" si="100"/>
        <v>721.8878923</v>
      </c>
      <c r="J62" s="359">
        <f t="shared" si="51"/>
        <v>1147760.114</v>
      </c>
      <c r="K62" s="359">
        <f t="shared" ref="K62:N62" si="101">AC62*$R62/100</f>
        <v>19092.45159</v>
      </c>
      <c r="L62" s="357">
        <f t="shared" si="101"/>
        <v>25168.12911</v>
      </c>
      <c r="M62" s="359">
        <f t="shared" si="101"/>
        <v>120918.5155</v>
      </c>
      <c r="N62" s="359">
        <f t="shared" si="101"/>
        <v>0</v>
      </c>
      <c r="O62" s="357">
        <f t="shared" si="81"/>
        <v>0</v>
      </c>
      <c r="P62" s="357">
        <f t="shared" ref="P62:Q62" si="102">AH62*$R62/100</f>
        <v>0</v>
      </c>
      <c r="Q62" s="357">
        <f t="shared" si="102"/>
        <v>0</v>
      </c>
      <c r="R62" s="351">
        <f>VLOOKUP($B62,Harvest_Data!$A$7:$N$81,14,FALSE)</f>
        <v>1623304</v>
      </c>
      <c r="S62" s="366"/>
      <c r="T62" s="440">
        <v>2013.0</v>
      </c>
      <c r="U62" s="360"/>
      <c r="V62" s="361">
        <v>0.06611174061684996</v>
      </c>
      <c r="W62" s="362">
        <v>0.017827589165682105</v>
      </c>
      <c r="X62" s="361">
        <v>1.3437131106210654</v>
      </c>
      <c r="Y62" s="363">
        <v>17.647203640440058</v>
      </c>
      <c r="Z62" s="362"/>
      <c r="AA62" s="361">
        <v>0.04447028358641187</v>
      </c>
      <c r="AB62" s="363">
        <v>70.70518609814128</v>
      </c>
      <c r="AC62" s="362">
        <v>1.1761476341638386</v>
      </c>
      <c r="AD62" s="361">
        <v>1.550426113050098</v>
      </c>
      <c r="AE62" s="363">
        <v>7.448913790214709</v>
      </c>
      <c r="AF62" s="362"/>
      <c r="AG62" s="363"/>
      <c r="AH62" s="363"/>
      <c r="AI62" s="362"/>
      <c r="AJ62" s="355">
        <f t="shared" si="3"/>
        <v>100</v>
      </c>
      <c r="AK62" s="12"/>
      <c r="AL62" s="367">
        <f t="shared" si="26"/>
        <v>0.1485470008</v>
      </c>
      <c r="AM62" s="368">
        <f t="shared" si="27"/>
        <v>1236424.896</v>
      </c>
      <c r="AN62" s="359">
        <f t="shared" si="28"/>
        <v>1623304</v>
      </c>
      <c r="AO62" s="370">
        <f t="shared" si="29"/>
        <v>0.7616718103</v>
      </c>
      <c r="AP62" s="368">
        <f t="shared" si="30"/>
        <v>386879.1037</v>
      </c>
      <c r="AQ62" s="371">
        <v>2013.0</v>
      </c>
      <c r="AR62" s="12"/>
      <c r="AS62" s="12"/>
      <c r="AT62" s="12"/>
      <c r="AU62" s="12"/>
      <c r="AV62" s="3"/>
      <c r="AW62" s="3"/>
      <c r="AX62" s="3"/>
      <c r="AY62" s="3"/>
      <c r="AZ62" s="3"/>
      <c r="BA62" s="3"/>
      <c r="BB62" s="3"/>
      <c r="BC62" s="3"/>
      <c r="BD62" s="3"/>
      <c r="BE62" s="3"/>
      <c r="BF62" s="3"/>
    </row>
    <row r="63" ht="15.75" customHeight="1">
      <c r="A63" s="345" t="s">
        <v>246</v>
      </c>
      <c r="B63" s="391">
        <v>2014.0</v>
      </c>
      <c r="C63" s="351">
        <f t="shared" ref="C63:F63" si="103">U63*$R63/100</f>
        <v>0</v>
      </c>
      <c r="D63" s="357">
        <f t="shared" si="103"/>
        <v>1942.443135</v>
      </c>
      <c r="E63" s="358">
        <f t="shared" si="103"/>
        <v>712.6260064</v>
      </c>
      <c r="F63" s="357">
        <f t="shared" si="103"/>
        <v>13374.93472</v>
      </c>
      <c r="G63" s="359">
        <f t="shared" si="49"/>
        <v>418126.8706</v>
      </c>
      <c r="H63" s="358">
        <f t="shared" ref="H63:I63" si="104">Z63*$R63/100</f>
        <v>0</v>
      </c>
      <c r="I63" s="357">
        <f t="shared" si="104"/>
        <v>446.805022</v>
      </c>
      <c r="J63" s="359">
        <f t="shared" si="51"/>
        <v>1555865.616</v>
      </c>
      <c r="K63" s="359">
        <f t="shared" ref="K63:N63" si="105">AC63*$R63/100</f>
        <v>20277.36133</v>
      </c>
      <c r="L63" s="357">
        <f t="shared" si="105"/>
        <v>1725.719646</v>
      </c>
      <c r="M63" s="359">
        <f t="shared" si="105"/>
        <v>51467.62318</v>
      </c>
      <c r="N63" s="359">
        <f t="shared" si="105"/>
        <v>0</v>
      </c>
      <c r="O63" s="357">
        <f t="shared" si="81"/>
        <v>0</v>
      </c>
      <c r="P63" s="357">
        <f t="shared" ref="P63:Q63" si="106">AH63*$R63/100</f>
        <v>0</v>
      </c>
      <c r="Q63" s="357">
        <f t="shared" si="106"/>
        <v>0</v>
      </c>
      <c r="R63" s="351">
        <f>VLOOKUP($B63,Harvest_Data!$A$7:$N$81,14,FALSE)</f>
        <v>2063940</v>
      </c>
      <c r="S63" s="366"/>
      <c r="T63" s="324">
        <v>2014.0</v>
      </c>
      <c r="U63" s="360"/>
      <c r="V63" s="361">
        <v>0.09411335286137862</v>
      </c>
      <c r="W63" s="362">
        <v>0.03452745750539949</v>
      </c>
      <c r="X63" s="361">
        <v>0.6480292411115374</v>
      </c>
      <c r="Y63" s="363">
        <v>20.258673730438062</v>
      </c>
      <c r="Z63" s="362"/>
      <c r="AA63" s="361">
        <v>0.021648159441181227</v>
      </c>
      <c r="AB63" s="363">
        <v>75.38327743878482</v>
      </c>
      <c r="AC63" s="362">
        <v>0.9824588569066446</v>
      </c>
      <c r="AD63" s="361">
        <v>0.08361287855367028</v>
      </c>
      <c r="AE63" s="363">
        <v>2.4936588843973118</v>
      </c>
      <c r="AF63" s="362"/>
      <c r="AG63" s="363"/>
      <c r="AH63" s="363"/>
      <c r="AI63" s="362"/>
      <c r="AJ63" s="355">
        <f t="shared" si="3"/>
        <v>100</v>
      </c>
      <c r="AK63" s="12"/>
      <c r="AL63" s="367">
        <f t="shared" si="26"/>
        <v>0.1841211475</v>
      </c>
      <c r="AM63" s="368">
        <f t="shared" si="27"/>
        <v>2077439.96</v>
      </c>
      <c r="AN63" s="359">
        <f t="shared" si="28"/>
        <v>2063940</v>
      </c>
      <c r="AO63" s="370">
        <f t="shared" si="29"/>
        <v>1.006540868</v>
      </c>
      <c r="AP63" s="368">
        <f t="shared" si="30"/>
        <v>-13499.95985</v>
      </c>
      <c r="AQ63" s="371">
        <v>2014.0</v>
      </c>
      <c r="AR63" s="12"/>
      <c r="AS63" s="12"/>
      <c r="AT63" s="12"/>
      <c r="AU63" s="12"/>
      <c r="AV63" s="3"/>
      <c r="AW63" s="3"/>
      <c r="AX63" s="3"/>
      <c r="AY63" s="3"/>
      <c r="AZ63" s="3"/>
      <c r="BA63" s="3"/>
      <c r="BB63" s="3"/>
      <c r="BC63" s="3"/>
      <c r="BD63" s="3"/>
      <c r="BE63" s="3"/>
      <c r="BF63" s="3"/>
    </row>
    <row r="64" ht="15.75" customHeight="1">
      <c r="A64" s="345" t="s">
        <v>246</v>
      </c>
      <c r="B64" s="391">
        <v>2015.0</v>
      </c>
      <c r="C64" s="351">
        <f t="shared" ref="C64:F64" si="107">U64*$R64/100</f>
        <v>0</v>
      </c>
      <c r="D64" s="357">
        <f t="shared" si="107"/>
        <v>2094.731277</v>
      </c>
      <c r="E64" s="358">
        <f t="shared" si="107"/>
        <v>0</v>
      </c>
      <c r="F64" s="357">
        <f t="shared" si="107"/>
        <v>228417.0534</v>
      </c>
      <c r="G64" s="359">
        <f t="shared" si="49"/>
        <v>226400.8943</v>
      </c>
      <c r="H64" s="358">
        <f t="shared" ref="H64:I64" si="108">Z64*$R64/100</f>
        <v>0</v>
      </c>
      <c r="I64" s="357">
        <f t="shared" si="108"/>
        <v>1584.251106</v>
      </c>
      <c r="J64" s="359">
        <f t="shared" si="51"/>
        <v>1129113.982</v>
      </c>
      <c r="K64" s="359">
        <f t="shared" ref="K64:N64" si="109">AC64*$R64/100</f>
        <v>15347.00809</v>
      </c>
      <c r="L64" s="357">
        <f t="shared" si="109"/>
        <v>10100.54</v>
      </c>
      <c r="M64" s="359">
        <f t="shared" si="109"/>
        <v>149805.3295</v>
      </c>
      <c r="N64" s="359">
        <f t="shared" si="109"/>
        <v>0</v>
      </c>
      <c r="O64" s="357">
        <f t="shared" si="81"/>
        <v>0</v>
      </c>
      <c r="P64" s="357">
        <f t="shared" ref="P64:Q64" si="110">AH64*$R64/100</f>
        <v>0</v>
      </c>
      <c r="Q64" s="357">
        <f t="shared" si="110"/>
        <v>0</v>
      </c>
      <c r="R64" s="351">
        <f>VLOOKUP($B64,Harvest_Data!$A$7:$N$81,14,FALSE)</f>
        <v>1762863.79</v>
      </c>
      <c r="S64" s="366"/>
      <c r="T64" s="440">
        <v>2015.0</v>
      </c>
      <c r="U64" s="360"/>
      <c r="V64" s="361">
        <v>0.11882547526586873</v>
      </c>
      <c r="W64" s="362"/>
      <c r="X64" s="361">
        <v>12.957158385748652</v>
      </c>
      <c r="Y64" s="363">
        <v>12.842789985987881</v>
      </c>
      <c r="Z64" s="362"/>
      <c r="AA64" s="361">
        <v>0.08986803829898152</v>
      </c>
      <c r="AB64" s="363">
        <v>64.0499843894392</v>
      </c>
      <c r="AC64" s="362">
        <v>0.8705725411627695</v>
      </c>
      <c r="AD64" s="361">
        <v>0.5729620213942503</v>
      </c>
      <c r="AE64" s="363">
        <v>8.497839162702402</v>
      </c>
      <c r="AF64" s="362"/>
      <c r="AG64" s="363"/>
      <c r="AH64" s="363"/>
      <c r="AI64" s="362"/>
      <c r="AJ64" s="355">
        <f t="shared" si="3"/>
        <v>100</v>
      </c>
      <c r="AK64" s="12"/>
      <c r="AL64" s="367">
        <f t="shared" si="26"/>
        <v>0.3703141376</v>
      </c>
      <c r="AM64" s="368">
        <f t="shared" si="27"/>
        <v>3032220.664</v>
      </c>
      <c r="AN64" s="359">
        <f t="shared" si="28"/>
        <v>1762863.79</v>
      </c>
      <c r="AO64" s="370">
        <f t="shared" si="29"/>
        <v>1.720053859</v>
      </c>
      <c r="AP64" s="368">
        <f t="shared" si="30"/>
        <v>-1269356.874</v>
      </c>
      <c r="AQ64" s="371">
        <v>2015.0</v>
      </c>
      <c r="AR64" s="12"/>
      <c r="AS64" s="12"/>
      <c r="AT64" s="12"/>
      <c r="AU64" s="12"/>
      <c r="AV64" s="3"/>
      <c r="AW64" s="3"/>
      <c r="AX64" s="3"/>
      <c r="AY64" s="3"/>
      <c r="AZ64" s="3"/>
      <c r="BA64" s="3"/>
      <c r="BB64" s="3"/>
      <c r="BC64" s="3"/>
      <c r="BD64" s="3"/>
      <c r="BE64" s="3"/>
      <c r="BF64" s="3"/>
    </row>
    <row r="65" ht="15.75" customHeight="1">
      <c r="A65" s="345" t="s">
        <v>246</v>
      </c>
      <c r="B65" s="391">
        <v>2016.0</v>
      </c>
      <c r="C65" s="351">
        <f t="shared" ref="C65:F65" si="111">U65*$R65/100</f>
        <v>667.1772647</v>
      </c>
      <c r="D65" s="357">
        <f t="shared" si="111"/>
        <v>7109.184122</v>
      </c>
      <c r="E65" s="358">
        <f t="shared" si="111"/>
        <v>564.8795617</v>
      </c>
      <c r="F65" s="357">
        <f t="shared" si="111"/>
        <v>44246.52434</v>
      </c>
      <c r="G65" s="359">
        <f t="shared" si="49"/>
        <v>121535.2008</v>
      </c>
      <c r="H65" s="358">
        <f t="shared" ref="H65:I65" si="112">Z65*$R65/100</f>
        <v>0</v>
      </c>
      <c r="I65" s="357">
        <f t="shared" si="112"/>
        <v>222.3924216</v>
      </c>
      <c r="J65" s="359">
        <f t="shared" si="51"/>
        <v>972718.3525</v>
      </c>
      <c r="K65" s="359">
        <f t="shared" ref="K65:N65" si="113">AC65*$R65/100</f>
        <v>2410.185648</v>
      </c>
      <c r="L65" s="357">
        <f t="shared" si="113"/>
        <v>6525.222324</v>
      </c>
      <c r="M65" s="359">
        <f t="shared" si="113"/>
        <v>29667.32191</v>
      </c>
      <c r="N65" s="359">
        <f t="shared" si="113"/>
        <v>0</v>
      </c>
      <c r="O65" s="357">
        <f t="shared" si="81"/>
        <v>222.3924216</v>
      </c>
      <c r="P65" s="357">
        <f t="shared" ref="P65:Q65" si="114">AH65*$R65/100</f>
        <v>222.3924216</v>
      </c>
      <c r="Q65" s="357">
        <f t="shared" si="114"/>
        <v>0</v>
      </c>
      <c r="R65" s="351">
        <f>VLOOKUP($B65,Harvest_Data!$A$7:$N$81,14,FALSE)</f>
        <v>1185888.833</v>
      </c>
      <c r="S65" s="366"/>
      <c r="T65" s="324">
        <v>2016.0</v>
      </c>
      <c r="U65" s="360">
        <v>0.056259680163227015</v>
      </c>
      <c r="V65" s="361">
        <v>0.5994814962392573</v>
      </c>
      <c r="W65" s="362">
        <v>0.04763343289948315</v>
      </c>
      <c r="X65" s="361">
        <v>3.731085333995658</v>
      </c>
      <c r="Y65" s="363">
        <v>10.248448035311567</v>
      </c>
      <c r="Z65" s="362"/>
      <c r="AA65" s="361">
        <v>0.018753226721075673</v>
      </c>
      <c r="AB65" s="363">
        <v>82.02441284038726</v>
      </c>
      <c r="AC65" s="362">
        <v>0.20323875055803642</v>
      </c>
      <c r="AD65" s="361">
        <v>0.550238955041771</v>
      </c>
      <c r="AE65" s="363">
        <v>2.501695021961591</v>
      </c>
      <c r="AF65" s="362"/>
      <c r="AG65" s="363"/>
      <c r="AH65" s="363">
        <v>0.018753226721075673</v>
      </c>
      <c r="AI65" s="362"/>
      <c r="AJ65" s="355">
        <f t="shared" si="3"/>
        <v>100</v>
      </c>
      <c r="AK65" s="12"/>
      <c r="AL65" s="367">
        <f t="shared" si="26"/>
        <v>0.2327507173</v>
      </c>
      <c r="AM65" s="368">
        <f t="shared" si="27"/>
        <v>1641840.117</v>
      </c>
      <c r="AN65" s="359">
        <f t="shared" si="28"/>
        <v>1185888.833</v>
      </c>
      <c r="AO65" s="370">
        <f t="shared" si="29"/>
        <v>1.384480628</v>
      </c>
      <c r="AP65" s="368">
        <f t="shared" si="30"/>
        <v>-455951.2832</v>
      </c>
      <c r="AQ65" s="371"/>
      <c r="AR65" s="12"/>
      <c r="AS65" s="12"/>
      <c r="AT65" s="12"/>
      <c r="AU65" s="12"/>
      <c r="AV65" s="3"/>
      <c r="AW65" s="3"/>
      <c r="AX65" s="3"/>
      <c r="AY65" s="3"/>
      <c r="AZ65" s="3"/>
      <c r="BA65" s="3"/>
      <c r="BB65" s="3"/>
      <c r="BC65" s="3"/>
      <c r="BD65" s="3"/>
      <c r="BE65" s="3"/>
      <c r="BF65" s="3"/>
    </row>
    <row r="66" ht="15.75" customHeight="1">
      <c r="A66" s="345"/>
      <c r="B66" s="391"/>
      <c r="C66" s="351"/>
      <c r="D66" s="357"/>
      <c r="E66" s="358"/>
      <c r="F66" s="357"/>
      <c r="G66" s="359"/>
      <c r="H66" s="358"/>
      <c r="I66" s="357"/>
      <c r="J66" s="359"/>
      <c r="K66" s="359"/>
      <c r="L66" s="357"/>
      <c r="M66" s="359"/>
      <c r="N66" s="359"/>
      <c r="O66" s="357"/>
      <c r="P66" s="359"/>
      <c r="Q66" s="359"/>
      <c r="R66" s="351"/>
      <c r="S66" s="366"/>
      <c r="T66" s="324"/>
      <c r="U66" s="360"/>
      <c r="V66" s="361"/>
      <c r="W66" s="362"/>
      <c r="X66" s="361"/>
      <c r="Y66" s="363"/>
      <c r="Z66" s="362"/>
      <c r="AA66" s="361"/>
      <c r="AB66" s="363"/>
      <c r="AC66" s="362"/>
      <c r="AD66" s="361"/>
      <c r="AE66" s="363"/>
      <c r="AF66" s="362"/>
      <c r="AG66" s="363"/>
      <c r="AH66" s="363"/>
      <c r="AI66" s="362"/>
      <c r="AJ66" s="355"/>
      <c r="AK66" s="12"/>
      <c r="AL66" s="367"/>
      <c r="AM66" s="368"/>
      <c r="AN66" s="312"/>
      <c r="AO66" s="370"/>
      <c r="AP66" s="368"/>
      <c r="AQ66" s="371"/>
      <c r="AR66" s="12"/>
      <c r="AS66" s="12"/>
      <c r="AT66" s="12"/>
      <c r="AU66" s="12"/>
      <c r="AV66" s="3"/>
      <c r="AW66" s="3"/>
      <c r="AX66" s="3"/>
      <c r="AY66" s="3"/>
      <c r="AZ66" s="3"/>
      <c r="BA66" s="3"/>
      <c r="BB66" s="3"/>
      <c r="BC66" s="3"/>
      <c r="BD66" s="3"/>
      <c r="BE66" s="3"/>
      <c r="BF66" s="3"/>
    </row>
    <row r="67" ht="15.75" customHeight="1">
      <c r="A67" s="345"/>
      <c r="B67" s="441"/>
      <c r="C67" s="347"/>
      <c r="D67" s="348"/>
      <c r="E67" s="349"/>
      <c r="F67" s="348"/>
      <c r="G67" s="21"/>
      <c r="H67" s="442"/>
      <c r="I67" s="443"/>
      <c r="J67" s="21"/>
      <c r="K67" s="349"/>
      <c r="L67" s="348"/>
      <c r="M67" s="350"/>
      <c r="N67" s="349"/>
      <c r="O67" s="348"/>
      <c r="P67" s="350"/>
      <c r="Q67" s="349"/>
      <c r="R67" s="444"/>
      <c r="S67" s="366"/>
      <c r="T67" s="354"/>
      <c r="U67" s="417"/>
      <c r="V67" s="415"/>
      <c r="W67" s="414"/>
      <c r="X67" s="415"/>
      <c r="Y67" s="416"/>
      <c r="Z67" s="414"/>
      <c r="AA67" s="415"/>
      <c r="AB67" s="416"/>
      <c r="AC67" s="414"/>
      <c r="AD67" s="415"/>
      <c r="AE67" s="416"/>
      <c r="AF67" s="414"/>
      <c r="AG67" s="415"/>
      <c r="AH67" s="416"/>
      <c r="AI67" s="414"/>
      <c r="AJ67" s="445"/>
      <c r="AK67" s="12"/>
      <c r="AL67" s="367"/>
      <c r="AM67" s="368"/>
      <c r="AN67" s="312"/>
      <c r="AO67" s="370"/>
      <c r="AP67" s="312"/>
      <c r="AQ67" s="371"/>
      <c r="AR67" s="12"/>
      <c r="AS67" s="12"/>
      <c r="AT67" s="12"/>
      <c r="AU67" s="12"/>
      <c r="AV67" s="3"/>
      <c r="AW67" s="3"/>
      <c r="AX67" s="3"/>
      <c r="AY67" s="3"/>
      <c r="AZ67" s="3"/>
      <c r="BA67" s="3"/>
      <c r="BB67" s="3"/>
      <c r="BC67" s="3"/>
      <c r="BD67" s="3"/>
      <c r="BE67" s="3"/>
      <c r="BF67" s="3"/>
    </row>
    <row r="68" ht="15.75" customHeight="1">
      <c r="A68" s="446"/>
      <c r="B68" s="447" t="s">
        <v>260</v>
      </c>
      <c r="C68" s="448">
        <f t="shared" ref="C68:R68" si="115">SUM(C14:C67)</f>
        <v>2549.031857</v>
      </c>
      <c r="D68" s="448">
        <f t="shared" si="115"/>
        <v>182524.2947</v>
      </c>
      <c r="E68" s="448">
        <f t="shared" si="115"/>
        <v>23346.85498</v>
      </c>
      <c r="F68" s="448">
        <f t="shared" si="115"/>
        <v>3239206.318</v>
      </c>
      <c r="G68" s="448">
        <f t="shared" si="115"/>
        <v>7318004.588</v>
      </c>
      <c r="H68" s="448">
        <f t="shared" si="115"/>
        <v>5677.360537</v>
      </c>
      <c r="I68" s="448">
        <f t="shared" si="115"/>
        <v>42729.04733</v>
      </c>
      <c r="J68" s="448">
        <f t="shared" si="115"/>
        <v>39827949.71</v>
      </c>
      <c r="K68" s="448">
        <f t="shared" si="115"/>
        <v>557089.2798</v>
      </c>
      <c r="L68" s="448">
        <f t="shared" si="115"/>
        <v>246313.7653</v>
      </c>
      <c r="M68" s="448">
        <f t="shared" si="115"/>
        <v>3494261.402</v>
      </c>
      <c r="N68" s="448">
        <f t="shared" si="115"/>
        <v>1572.041727</v>
      </c>
      <c r="O68" s="448">
        <f t="shared" si="115"/>
        <v>3962.455501</v>
      </c>
      <c r="P68" s="448">
        <f t="shared" si="115"/>
        <v>12432.5474</v>
      </c>
      <c r="Q68" s="448">
        <f t="shared" si="115"/>
        <v>3819.174798</v>
      </c>
      <c r="R68" s="448">
        <f t="shared" si="115"/>
        <v>54958500.62</v>
      </c>
      <c r="S68" s="312"/>
      <c r="T68" s="449" t="s">
        <v>253</v>
      </c>
      <c r="U68" s="450">
        <f t="shared" ref="U68:AI68" si="116">C68/$R$68*100</f>
        <v>0.004638102984</v>
      </c>
      <c r="V68" s="450">
        <f t="shared" si="116"/>
        <v>0.3321129446</v>
      </c>
      <c r="W68" s="450">
        <f t="shared" si="116"/>
        <v>0.04248088052</v>
      </c>
      <c r="X68" s="450">
        <f t="shared" si="116"/>
        <v>5.893913192</v>
      </c>
      <c r="Y68" s="450">
        <f t="shared" si="116"/>
        <v>13.31550989</v>
      </c>
      <c r="Z68" s="450">
        <f t="shared" si="116"/>
        <v>0.01033026824</v>
      </c>
      <c r="AA68" s="450">
        <f t="shared" si="116"/>
        <v>0.07774784036</v>
      </c>
      <c r="AB68" s="450">
        <f t="shared" si="116"/>
        <v>72.46913444</v>
      </c>
      <c r="AC68" s="450">
        <f t="shared" si="116"/>
        <v>1.013654437</v>
      </c>
      <c r="AD68" s="450">
        <f t="shared" si="116"/>
        <v>0.4481813778</v>
      </c>
      <c r="AE68" s="450">
        <f t="shared" si="116"/>
        <v>6.357999877</v>
      </c>
      <c r="AF68" s="450">
        <f t="shared" si="116"/>
        <v>0.002860415968</v>
      </c>
      <c r="AG68" s="450">
        <f t="shared" si="116"/>
        <v>0.007209904666</v>
      </c>
      <c r="AH68" s="450">
        <f t="shared" si="116"/>
        <v>0.02262170048</v>
      </c>
      <c r="AI68" s="450">
        <f t="shared" si="116"/>
        <v>0.006949197585</v>
      </c>
      <c r="AJ68" s="354"/>
      <c r="AK68" s="12"/>
      <c r="AL68" s="452"/>
      <c r="AM68" s="453"/>
      <c r="AN68" s="453"/>
      <c r="AO68" s="453"/>
      <c r="AP68" s="453"/>
      <c r="AQ68" s="447"/>
      <c r="AR68" s="12"/>
      <c r="AS68" s="12"/>
      <c r="AT68" s="12"/>
      <c r="AU68" s="12"/>
      <c r="AV68" s="3"/>
      <c r="AW68" s="3"/>
      <c r="AX68" s="3"/>
      <c r="AY68" s="3"/>
      <c r="AZ68" s="3"/>
      <c r="BA68" s="3"/>
      <c r="BB68" s="3"/>
      <c r="BC68" s="3"/>
      <c r="BD68" s="3"/>
      <c r="BE68" s="3"/>
      <c r="BF68" s="3"/>
    </row>
    <row r="69" ht="15.75" customHeight="1">
      <c r="A69" s="12"/>
      <c r="B69" s="12"/>
      <c r="C69" s="359"/>
      <c r="D69" s="359"/>
      <c r="E69" s="359"/>
      <c r="F69" s="359"/>
      <c r="G69" s="359"/>
      <c r="H69" s="359"/>
      <c r="I69" s="359"/>
      <c r="J69" s="359"/>
      <c r="K69" s="359"/>
      <c r="L69" s="359"/>
      <c r="M69" s="359"/>
      <c r="N69" s="359"/>
      <c r="O69" s="359"/>
      <c r="P69" s="359"/>
      <c r="Q69" s="359"/>
      <c r="R69" s="359"/>
      <c r="S69" s="312"/>
      <c r="T69" s="454"/>
      <c r="U69" s="370"/>
      <c r="V69" s="370"/>
      <c r="W69" s="370"/>
      <c r="X69" s="370"/>
      <c r="Y69" s="370"/>
      <c r="Z69" s="370"/>
      <c r="AA69" s="370"/>
      <c r="AB69" s="370"/>
      <c r="AC69" s="370"/>
      <c r="AD69" s="370"/>
      <c r="AE69" s="370"/>
      <c r="AF69" s="370"/>
      <c r="AG69" s="370"/>
      <c r="AH69" s="370"/>
      <c r="AI69" s="370"/>
      <c r="AJ69" s="12"/>
      <c r="AK69" s="12"/>
      <c r="AL69" s="367"/>
      <c r="AM69" s="312"/>
      <c r="AN69" s="312"/>
      <c r="AO69" s="312"/>
      <c r="AP69" s="312"/>
      <c r="AQ69" s="12"/>
      <c r="AR69" s="12"/>
      <c r="AS69" s="12"/>
      <c r="AT69" s="12"/>
      <c r="AU69" s="12"/>
      <c r="AV69" s="3"/>
      <c r="AW69" s="3"/>
      <c r="AX69" s="3"/>
      <c r="AY69" s="3"/>
      <c r="AZ69" s="3"/>
      <c r="BA69" s="3"/>
      <c r="BB69" s="3"/>
      <c r="BC69" s="3"/>
      <c r="BD69" s="3"/>
      <c r="BE69" s="3"/>
      <c r="BF69" s="3"/>
    </row>
    <row r="70" ht="15.75" customHeight="1">
      <c r="A70" s="12"/>
      <c r="B70" s="12"/>
      <c r="C70" s="359"/>
      <c r="D70" s="359"/>
      <c r="E70" s="359"/>
      <c r="F70" s="359"/>
      <c r="G70" s="359"/>
      <c r="H70" s="359"/>
      <c r="I70" s="359"/>
      <c r="J70" s="359"/>
      <c r="K70" s="359"/>
      <c r="L70" s="359"/>
      <c r="M70" s="359"/>
      <c r="N70" s="359"/>
      <c r="O70" s="359"/>
      <c r="P70" s="359"/>
      <c r="Q70" s="359"/>
      <c r="R70" s="359"/>
      <c r="S70" s="312"/>
      <c r="T70" s="454"/>
      <c r="U70" s="370"/>
      <c r="V70" s="370"/>
      <c r="W70" s="370"/>
      <c r="X70" s="370"/>
      <c r="Y70" s="370"/>
      <c r="Z70" s="370"/>
      <c r="AA70" s="370"/>
      <c r="AB70" s="370"/>
      <c r="AC70" s="370"/>
      <c r="AD70" s="370"/>
      <c r="AE70" s="370"/>
      <c r="AF70" s="370"/>
      <c r="AG70" s="370"/>
      <c r="AH70" s="370"/>
      <c r="AI70" s="370"/>
      <c r="AJ70" s="12"/>
      <c r="AK70" s="12"/>
      <c r="AL70" s="367"/>
      <c r="AM70" s="312"/>
      <c r="AN70" s="312"/>
      <c r="AO70" s="312"/>
      <c r="AP70" s="312"/>
      <c r="AQ70" s="12"/>
      <c r="AR70" s="12"/>
      <c r="AS70" s="12"/>
      <c r="AT70" s="12"/>
      <c r="AU70" s="12"/>
      <c r="AV70" s="3"/>
      <c r="AW70" s="3"/>
      <c r="AX70" s="3"/>
      <c r="AY70" s="3"/>
      <c r="AZ70" s="3"/>
      <c r="BA70" s="3"/>
      <c r="BB70" s="3"/>
      <c r="BC70" s="3"/>
      <c r="BD70" s="3"/>
      <c r="BE70" s="3"/>
      <c r="BF70" s="3"/>
    </row>
    <row r="71"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455" t="s">
        <v>261</v>
      </c>
      <c r="AM71" s="456"/>
      <c r="AN71" s="456"/>
      <c r="AO71" s="457"/>
      <c r="AP71" s="312"/>
      <c r="AQ71" s="12"/>
      <c r="AR71" s="12"/>
      <c r="AS71" s="12"/>
      <c r="AT71" s="12"/>
      <c r="AU71" s="12"/>
      <c r="AV71" s="3"/>
      <c r="AW71" s="3"/>
      <c r="AX71" s="3"/>
      <c r="AY71" s="3"/>
      <c r="AZ71" s="3"/>
      <c r="BA71" s="3"/>
      <c r="BB71" s="3"/>
      <c r="BC71" s="3"/>
      <c r="BD71" s="3"/>
      <c r="BE71" s="3"/>
      <c r="BF71" s="3"/>
    </row>
    <row r="72" ht="18.75" customHeight="1">
      <c r="A72" s="458" t="s">
        <v>127</v>
      </c>
      <c r="B72" s="12"/>
      <c r="C72" s="359">
        <f t="shared" ref="C72:R72" si="117">AVERAGE(C10:C67)</f>
        <v>49.01984341</v>
      </c>
      <c r="D72" s="359">
        <f t="shared" si="117"/>
        <v>3510.082591</v>
      </c>
      <c r="E72" s="359">
        <f t="shared" si="117"/>
        <v>448.9779804</v>
      </c>
      <c r="F72" s="359">
        <f t="shared" si="117"/>
        <v>62292.4292</v>
      </c>
      <c r="G72" s="459">
        <f t="shared" si="117"/>
        <v>140730.8575</v>
      </c>
      <c r="H72" s="359">
        <f t="shared" si="117"/>
        <v>109.1800103</v>
      </c>
      <c r="I72" s="359">
        <f t="shared" si="117"/>
        <v>821.7124486</v>
      </c>
      <c r="J72" s="459">
        <f t="shared" si="117"/>
        <v>765922.1097</v>
      </c>
      <c r="K72" s="359">
        <f t="shared" si="117"/>
        <v>10713.25538</v>
      </c>
      <c r="L72" s="359">
        <f t="shared" si="117"/>
        <v>4736.803179</v>
      </c>
      <c r="M72" s="359">
        <f t="shared" si="117"/>
        <v>67197.33466</v>
      </c>
      <c r="N72" s="359">
        <f t="shared" si="117"/>
        <v>30.23157168</v>
      </c>
      <c r="O72" s="359">
        <f t="shared" si="117"/>
        <v>76.20106732</v>
      </c>
      <c r="P72" s="359">
        <f t="shared" si="117"/>
        <v>239.0874499</v>
      </c>
      <c r="Q72" s="359">
        <f t="shared" si="117"/>
        <v>73.44566919</v>
      </c>
      <c r="R72" s="359">
        <f t="shared" si="117"/>
        <v>1022128.779</v>
      </c>
      <c r="S72" s="12"/>
      <c r="T72" s="12"/>
      <c r="U72" s="12"/>
      <c r="V72" s="12"/>
      <c r="W72" s="12"/>
      <c r="X72" s="12"/>
      <c r="Y72" s="12"/>
      <c r="Z72" s="12"/>
      <c r="AA72" s="12"/>
      <c r="AB72" s="12"/>
      <c r="AC72" s="12"/>
      <c r="AD72" s="12"/>
      <c r="AE72" s="12"/>
      <c r="AF72" s="12"/>
      <c r="AG72" s="12"/>
      <c r="AH72" s="12"/>
      <c r="AI72" s="12"/>
      <c r="AJ72" s="12"/>
      <c r="AK72" s="12"/>
      <c r="AL72" s="460"/>
      <c r="AM72" s="454"/>
      <c r="AN72" s="454"/>
      <c r="AO72" s="461">
        <f>AVERAGEA(AO15:AO67)</f>
        <v>1.026882972</v>
      </c>
      <c r="AP72" s="312"/>
      <c r="AQ72" s="12"/>
      <c r="AR72" s="12"/>
      <c r="AS72" s="12"/>
      <c r="AT72" s="12"/>
      <c r="AU72" s="12"/>
      <c r="AV72" s="3"/>
      <c r="AW72" s="3"/>
      <c r="AX72" s="3"/>
      <c r="AY72" s="3"/>
      <c r="AZ72" s="3"/>
      <c r="BA72" s="3"/>
      <c r="BB72" s="3"/>
      <c r="BC72" s="3"/>
      <c r="BD72" s="3"/>
      <c r="BE72" s="3"/>
      <c r="BF72" s="3"/>
    </row>
    <row r="73" ht="18.75" customHeight="1">
      <c r="A73" s="458" t="s">
        <v>200</v>
      </c>
      <c r="B73" s="318"/>
      <c r="C73" s="359">
        <f t="shared" ref="C73:R73" si="118">MIN(C10:C67)</f>
        <v>0</v>
      </c>
      <c r="D73" s="359">
        <f t="shared" si="118"/>
        <v>0</v>
      </c>
      <c r="E73" s="359">
        <f t="shared" si="118"/>
        <v>0</v>
      </c>
      <c r="F73" s="359">
        <f t="shared" si="118"/>
        <v>0</v>
      </c>
      <c r="G73" s="459">
        <f t="shared" si="118"/>
        <v>4946.889443</v>
      </c>
      <c r="H73" s="359">
        <f t="shared" si="118"/>
        <v>0</v>
      </c>
      <c r="I73" s="359">
        <f t="shared" si="118"/>
        <v>0</v>
      </c>
      <c r="J73" s="459">
        <f t="shared" si="118"/>
        <v>11750.91678</v>
      </c>
      <c r="K73" s="359">
        <f t="shared" si="118"/>
        <v>852.5577737</v>
      </c>
      <c r="L73" s="359">
        <f t="shared" si="118"/>
        <v>0</v>
      </c>
      <c r="M73" s="359">
        <f t="shared" si="118"/>
        <v>487.181884</v>
      </c>
      <c r="N73" s="359">
        <f t="shared" si="118"/>
        <v>0</v>
      </c>
      <c r="O73" s="359">
        <f t="shared" si="118"/>
        <v>0</v>
      </c>
      <c r="P73" s="359">
        <f t="shared" si="118"/>
        <v>0</v>
      </c>
      <c r="Q73" s="359">
        <f t="shared" si="118"/>
        <v>0</v>
      </c>
      <c r="R73" s="359">
        <f t="shared" si="118"/>
        <v>18935</v>
      </c>
      <c r="S73" s="12"/>
      <c r="T73" s="12" t="s">
        <v>138</v>
      </c>
      <c r="U73" s="462">
        <f t="shared" ref="U73:AI73" si="119">MIN(U10:U66)</f>
        <v>0</v>
      </c>
      <c r="V73" s="462">
        <f t="shared" si="119"/>
        <v>0</v>
      </c>
      <c r="W73" s="462">
        <f t="shared" si="119"/>
        <v>0</v>
      </c>
      <c r="X73" s="462">
        <f t="shared" si="119"/>
        <v>0</v>
      </c>
      <c r="Y73" s="463">
        <f t="shared" si="119"/>
        <v>3.016368518</v>
      </c>
      <c r="Z73" s="462">
        <f t="shared" si="119"/>
        <v>0</v>
      </c>
      <c r="AA73" s="462">
        <f t="shared" si="119"/>
        <v>0</v>
      </c>
      <c r="AB73" s="463">
        <f t="shared" si="119"/>
        <v>53.5</v>
      </c>
      <c r="AC73" s="462">
        <f t="shared" si="119"/>
        <v>0.2032387506</v>
      </c>
      <c r="AD73" s="462">
        <f t="shared" si="119"/>
        <v>0</v>
      </c>
      <c r="AE73" s="462">
        <f t="shared" si="119"/>
        <v>0.06995538369</v>
      </c>
      <c r="AF73" s="462">
        <f t="shared" si="119"/>
        <v>0</v>
      </c>
      <c r="AG73" s="462">
        <f t="shared" si="119"/>
        <v>0</v>
      </c>
      <c r="AH73" s="462">
        <f t="shared" si="119"/>
        <v>0</v>
      </c>
      <c r="AI73" s="462">
        <f t="shared" si="119"/>
        <v>0</v>
      </c>
      <c r="AJ73" s="12"/>
      <c r="AK73" s="12"/>
      <c r="AL73" s="452">
        <f>AVERAGEA(AL15:AL67)</f>
        <v>0.1949829714</v>
      </c>
      <c r="AM73" s="464"/>
      <c r="AN73" s="464" t="s">
        <v>262</v>
      </c>
      <c r="AO73" s="465">
        <f>AVERAGEA(AO31:AO67)</f>
        <v>0.9955121084</v>
      </c>
      <c r="AP73" s="466"/>
      <c r="AQ73" s="12"/>
      <c r="AR73" s="17"/>
      <c r="AS73" s="17"/>
      <c r="AT73" s="17"/>
      <c r="AU73" s="17"/>
      <c r="AV73" s="3"/>
      <c r="AW73" s="3"/>
      <c r="AX73" s="3"/>
      <c r="AY73" s="3"/>
      <c r="AZ73" s="3"/>
      <c r="BA73" s="3"/>
      <c r="BB73" s="3"/>
      <c r="BC73" s="3"/>
      <c r="BD73" s="3"/>
      <c r="BE73" s="3"/>
      <c r="BF73" s="3"/>
    </row>
    <row r="74" ht="18.75" customHeight="1">
      <c r="A74" s="458" t="s">
        <v>201</v>
      </c>
      <c r="B74" s="318"/>
      <c r="C74" s="359">
        <f t="shared" ref="C74:R74" si="120">MAX(C10:C67)</f>
        <v>1208.378</v>
      </c>
      <c r="D74" s="359">
        <f t="shared" si="120"/>
        <v>27202.24426</v>
      </c>
      <c r="E74" s="359">
        <f t="shared" si="120"/>
        <v>2416.756</v>
      </c>
      <c r="F74" s="359">
        <f t="shared" si="120"/>
        <v>591460.6</v>
      </c>
      <c r="G74" s="459">
        <f t="shared" si="120"/>
        <v>463511.3741</v>
      </c>
      <c r="H74" s="359">
        <f t="shared" si="120"/>
        <v>1208.378</v>
      </c>
      <c r="I74" s="359">
        <f t="shared" si="120"/>
        <v>6038.797432</v>
      </c>
      <c r="J74" s="459">
        <f t="shared" si="120"/>
        <v>1854228.981</v>
      </c>
      <c r="K74" s="359">
        <f t="shared" si="120"/>
        <v>35473.00167</v>
      </c>
      <c r="L74" s="359">
        <f t="shared" si="120"/>
        <v>25168.12911</v>
      </c>
      <c r="M74" s="359">
        <f t="shared" si="120"/>
        <v>227712.331</v>
      </c>
      <c r="N74" s="359">
        <f t="shared" si="120"/>
        <v>566.3717659</v>
      </c>
      <c r="O74" s="359">
        <f t="shared" si="120"/>
        <v>2374.077439</v>
      </c>
      <c r="P74" s="359">
        <f t="shared" si="120"/>
        <v>2374.077439</v>
      </c>
      <c r="Q74" s="359">
        <f t="shared" si="120"/>
        <v>1716.160448</v>
      </c>
      <c r="R74" s="359">
        <f t="shared" si="120"/>
        <v>2957303</v>
      </c>
      <c r="S74" s="12"/>
      <c r="T74" s="12" t="s">
        <v>140</v>
      </c>
      <c r="U74" s="462">
        <f t="shared" ref="U74:AI74" si="121">MAX(U10:U67)</f>
        <v>0.1</v>
      </c>
      <c r="V74" s="462">
        <f t="shared" si="121"/>
        <v>1.173144895</v>
      </c>
      <c r="W74" s="462">
        <f t="shared" si="121"/>
        <v>0.8028642725</v>
      </c>
      <c r="X74" s="462">
        <f t="shared" si="121"/>
        <v>20</v>
      </c>
      <c r="Y74" s="463">
        <f t="shared" si="121"/>
        <v>34.31312636</v>
      </c>
      <c r="Z74" s="462">
        <f t="shared" si="121"/>
        <v>0.1</v>
      </c>
      <c r="AA74" s="462">
        <f t="shared" si="121"/>
        <v>0.5993742469</v>
      </c>
      <c r="AB74" s="463">
        <f t="shared" si="121"/>
        <v>85.79015233</v>
      </c>
      <c r="AC74" s="462">
        <f t="shared" si="121"/>
        <v>5.132811955</v>
      </c>
      <c r="AD74" s="462">
        <f t="shared" si="121"/>
        <v>1.550426113</v>
      </c>
      <c r="AE74" s="462">
        <f t="shared" si="121"/>
        <v>26.83097344</v>
      </c>
      <c r="AF74" s="462">
        <f t="shared" si="121"/>
        <v>0.06290454513</v>
      </c>
      <c r="AG74" s="462">
        <f t="shared" si="121"/>
        <v>0.05133536384</v>
      </c>
      <c r="AH74" s="462">
        <f t="shared" si="121"/>
        <v>0.1473761415</v>
      </c>
      <c r="AI74" s="462">
        <f t="shared" si="121"/>
        <v>0.2358292964</v>
      </c>
      <c r="AJ74" s="12"/>
      <c r="AK74" s="12"/>
      <c r="AL74" s="12"/>
      <c r="AM74" s="12"/>
      <c r="AN74" s="12"/>
      <c r="AO74" s="12"/>
      <c r="AP74" s="17"/>
      <c r="AQ74" s="12"/>
      <c r="AR74" s="17"/>
      <c r="AS74" s="17"/>
      <c r="AT74" s="17"/>
      <c r="AU74" s="17"/>
      <c r="AV74" s="3"/>
      <c r="AW74" s="3"/>
      <c r="AX74" s="3"/>
      <c r="AY74" s="3"/>
      <c r="AZ74" s="3"/>
      <c r="BA74" s="3"/>
      <c r="BB74" s="3"/>
      <c r="BC74" s="3"/>
      <c r="BD74" s="3"/>
      <c r="BE74" s="3"/>
      <c r="BF74" s="3"/>
    </row>
    <row r="75" ht="15.75" customHeight="1">
      <c r="A75" s="3"/>
      <c r="B75" s="3"/>
      <c r="C75" s="3"/>
      <c r="D75" s="318"/>
      <c r="E75" s="318"/>
      <c r="F75" s="318"/>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7"/>
      <c r="AQ75" s="17"/>
      <c r="AR75" s="17"/>
      <c r="AS75" s="17"/>
      <c r="AT75" s="17"/>
      <c r="AU75" s="17"/>
      <c r="AV75" s="3"/>
      <c r="AW75" s="3"/>
      <c r="AX75" s="3"/>
      <c r="AY75" s="3"/>
      <c r="AZ75" s="3"/>
      <c r="BA75" s="3"/>
      <c r="BB75" s="3"/>
      <c r="BC75" s="3"/>
      <c r="BD75" s="3"/>
      <c r="BE75" s="3"/>
      <c r="BF75" s="3"/>
    </row>
    <row r="76" ht="15.75" customHeight="1">
      <c r="A76" s="454"/>
      <c r="B76" s="12"/>
      <c r="C76" s="12"/>
      <c r="D76" s="12"/>
      <c r="E76" s="12"/>
      <c r="F76" s="12"/>
      <c r="G76" s="12"/>
      <c r="H76" s="12"/>
      <c r="I76" s="12"/>
      <c r="J76" s="12"/>
      <c r="K76" s="12"/>
      <c r="L76" s="12"/>
      <c r="M76" s="12"/>
      <c r="N76" s="12"/>
      <c r="O76" s="12"/>
      <c r="P76" s="12"/>
      <c r="Q76" s="12"/>
      <c r="R76" s="12"/>
      <c r="S76" s="12"/>
      <c r="T76" s="12"/>
      <c r="U76" s="329" t="s">
        <v>152</v>
      </c>
      <c r="V76" s="329" t="s">
        <v>153</v>
      </c>
      <c r="W76" s="329" t="s">
        <v>154</v>
      </c>
      <c r="X76" s="329" t="s">
        <v>155</v>
      </c>
      <c r="Y76" s="329" t="s">
        <v>156</v>
      </c>
      <c r="Z76" s="329" t="s">
        <v>157</v>
      </c>
      <c r="AA76" s="329" t="s">
        <v>158</v>
      </c>
      <c r="AB76" s="329" t="s">
        <v>159</v>
      </c>
      <c r="AC76" s="329" t="s">
        <v>160</v>
      </c>
      <c r="AD76" s="329" t="s">
        <v>161</v>
      </c>
      <c r="AE76" s="329" t="s">
        <v>162</v>
      </c>
      <c r="AF76" s="329" t="s">
        <v>163</v>
      </c>
      <c r="AG76" s="329" t="s">
        <v>164</v>
      </c>
      <c r="AH76" s="329" t="s">
        <v>165</v>
      </c>
      <c r="AI76" s="329" t="s">
        <v>166</v>
      </c>
      <c r="AJ76" s="12"/>
      <c r="AK76" s="12"/>
      <c r="AL76" s="12"/>
      <c r="AM76" s="12"/>
      <c r="AN76" s="12"/>
      <c r="AO76" s="12"/>
      <c r="AP76" s="17"/>
      <c r="AQ76" s="17"/>
      <c r="AR76" s="17"/>
      <c r="AS76" s="17"/>
      <c r="AT76" s="17"/>
      <c r="AU76" s="17"/>
      <c r="AV76" s="3"/>
      <c r="AW76" s="3"/>
      <c r="AX76" s="3"/>
      <c r="AY76" s="3"/>
      <c r="AZ76" s="3"/>
      <c r="BA76" s="3"/>
      <c r="BB76" s="3"/>
      <c r="BC76" s="3"/>
      <c r="BD76" s="3"/>
      <c r="BE76" s="3"/>
      <c r="BF76" s="3"/>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7"/>
      <c r="AQ77" s="17"/>
      <c r="AR77" s="17"/>
      <c r="AS77" s="17"/>
      <c r="AT77" s="17"/>
      <c r="AU77" s="17"/>
      <c r="AV77" s="3"/>
      <c r="AW77" s="3"/>
      <c r="AX77" s="3"/>
      <c r="AY77" s="3"/>
      <c r="AZ77" s="3"/>
      <c r="BA77" s="3"/>
      <c r="BB77" s="3"/>
      <c r="BC77" s="3"/>
      <c r="BD77" s="3"/>
      <c r="BE77" s="3"/>
      <c r="BF77" s="3"/>
    </row>
    <row r="78" ht="15.75" customHeight="1">
      <c r="A78" s="12"/>
      <c r="B78" s="12"/>
      <c r="C78" s="12"/>
      <c r="D78" s="12"/>
      <c r="E78" s="12"/>
      <c r="F78" s="12"/>
      <c r="G78" s="468"/>
      <c r="H78" s="12"/>
      <c r="I78" s="12"/>
      <c r="J78" s="12"/>
      <c r="K78" s="12"/>
      <c r="L78" s="12"/>
      <c r="M78" s="12"/>
      <c r="N78" s="12"/>
      <c r="O78" s="12"/>
      <c r="P78" s="12"/>
      <c r="Q78" s="12"/>
      <c r="R78" s="12"/>
      <c r="S78" s="3"/>
      <c r="T78" s="12"/>
      <c r="U78" s="33" t="s">
        <v>152</v>
      </c>
      <c r="V78" s="33" t="s">
        <v>153</v>
      </c>
      <c r="W78" s="33" t="s">
        <v>154</v>
      </c>
      <c r="X78" s="33" t="s">
        <v>155</v>
      </c>
      <c r="Y78" s="33" t="s">
        <v>156</v>
      </c>
      <c r="Z78" s="3"/>
      <c r="AA78" s="33" t="s">
        <v>158</v>
      </c>
      <c r="AB78" s="33" t="s">
        <v>159</v>
      </c>
      <c r="AC78" s="33" t="s">
        <v>160</v>
      </c>
      <c r="AD78" s="33" t="s">
        <v>161</v>
      </c>
      <c r="AE78" s="33" t="s">
        <v>162</v>
      </c>
      <c r="AF78" s="3"/>
      <c r="AG78" s="12"/>
      <c r="AH78" s="33" t="s">
        <v>165</v>
      </c>
      <c r="AI78" s="12"/>
      <c r="AJ78" s="12"/>
      <c r="AK78" s="12"/>
      <c r="AL78" s="12"/>
      <c r="AM78" s="12"/>
      <c r="AN78" s="12"/>
      <c r="AO78" s="12"/>
      <c r="AP78" s="17"/>
      <c r="AQ78" s="17"/>
      <c r="AR78" s="17"/>
      <c r="AS78" s="17"/>
      <c r="AT78" s="17"/>
      <c r="AU78" s="17"/>
      <c r="AV78" s="3"/>
      <c r="AW78" s="3"/>
      <c r="AX78" s="3"/>
      <c r="AY78" s="3"/>
      <c r="AZ78" s="3"/>
      <c r="BA78" s="3"/>
      <c r="BB78" s="3"/>
      <c r="BC78" s="3"/>
      <c r="BD78" s="3"/>
      <c r="BE78" s="3"/>
      <c r="BF78" s="3"/>
    </row>
    <row r="79" ht="15.75" customHeight="1">
      <c r="A79" s="12"/>
      <c r="B79" s="12"/>
      <c r="C79" s="12"/>
      <c r="D79" s="12"/>
      <c r="E79" s="12"/>
      <c r="F79" s="12"/>
      <c r="G79" s="12"/>
      <c r="H79" s="12"/>
      <c r="I79" s="12"/>
      <c r="J79" s="12"/>
      <c r="K79" s="12"/>
      <c r="L79" s="12"/>
      <c r="M79" s="12"/>
      <c r="N79" s="12"/>
      <c r="O79" s="12"/>
      <c r="P79" s="12"/>
      <c r="Q79" s="12"/>
      <c r="R79" s="12" t="s">
        <v>263</v>
      </c>
      <c r="S79" s="12"/>
      <c r="T79" s="12"/>
      <c r="U79" s="33">
        <v>0.056259680163227015</v>
      </c>
      <c r="V79" s="33">
        <v>0.5994814962392573</v>
      </c>
      <c r="W79" s="33">
        <v>0.04763343289948315</v>
      </c>
      <c r="X79" s="33">
        <v>3.731085333995658</v>
      </c>
      <c r="Y79" s="33">
        <v>10.248448035311567</v>
      </c>
      <c r="Z79" s="3"/>
      <c r="AA79" s="33">
        <v>0.018753226721075673</v>
      </c>
      <c r="AB79" s="33">
        <v>82.02441284038726</v>
      </c>
      <c r="AC79" s="33">
        <v>0.20323875055803642</v>
      </c>
      <c r="AD79" s="33">
        <v>0.550238955041771</v>
      </c>
      <c r="AE79" s="33">
        <v>2.501695021961591</v>
      </c>
      <c r="AF79" s="3"/>
      <c r="AG79" s="12"/>
      <c r="AH79" s="33">
        <v>0.018753226721075673</v>
      </c>
      <c r="AI79" s="12"/>
      <c r="AJ79" s="12"/>
      <c r="AK79" s="12"/>
      <c r="AL79" s="12"/>
      <c r="AM79" s="12"/>
      <c r="AN79" s="12"/>
      <c r="AO79" s="12"/>
      <c r="AP79" s="17"/>
      <c r="AQ79" s="17"/>
      <c r="AR79" s="17"/>
      <c r="AS79" s="17"/>
      <c r="AT79" s="17"/>
      <c r="AU79" s="17"/>
      <c r="AV79" s="3"/>
      <c r="AW79" s="3"/>
      <c r="AX79" s="3"/>
      <c r="AY79" s="3"/>
      <c r="AZ79" s="3"/>
      <c r="BA79" s="3"/>
      <c r="BB79" s="3"/>
      <c r="BC79" s="3"/>
      <c r="BD79" s="3"/>
      <c r="BE79" s="3"/>
      <c r="BF79" s="3"/>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3"/>
      <c r="AW80" s="3"/>
      <c r="AX80" s="3"/>
      <c r="AY80" s="3"/>
      <c r="AZ80" s="3"/>
      <c r="BA80" s="3"/>
      <c r="BB80" s="3"/>
      <c r="BC80" s="3"/>
      <c r="BD80" s="3"/>
      <c r="BE80" s="3"/>
      <c r="BF80" s="3"/>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3"/>
      <c r="AW81" s="3"/>
      <c r="AX81" s="3"/>
      <c r="AY81" s="3"/>
      <c r="AZ81" s="3"/>
      <c r="BA81" s="3"/>
      <c r="BB81" s="3"/>
      <c r="BC81" s="3"/>
      <c r="BD81" s="3"/>
      <c r="BE81" s="3"/>
      <c r="BF81" s="3"/>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3"/>
      <c r="AW82" s="3"/>
      <c r="AX82" s="3"/>
      <c r="AY82" s="3"/>
      <c r="AZ82" s="3"/>
      <c r="BA82" s="3"/>
      <c r="BB82" s="3"/>
      <c r="BC82" s="3"/>
      <c r="BD82" s="3"/>
      <c r="BE82" s="3"/>
      <c r="BF82" s="3"/>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3"/>
      <c r="AW83" s="3"/>
      <c r="AX83" s="3"/>
      <c r="AY83" s="3"/>
      <c r="AZ83" s="3"/>
      <c r="BA83" s="3"/>
      <c r="BB83" s="3"/>
      <c r="BC83" s="3"/>
      <c r="BD83" s="3"/>
      <c r="BE83" s="3"/>
      <c r="BF83" s="3"/>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3"/>
      <c r="AW84" s="3"/>
      <c r="AX84" s="3"/>
      <c r="AY84" s="3"/>
      <c r="AZ84" s="3"/>
      <c r="BA84" s="3"/>
      <c r="BB84" s="3"/>
      <c r="BC84" s="3"/>
      <c r="BD84" s="3"/>
      <c r="BE84" s="3"/>
      <c r="BF84" s="3"/>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3"/>
      <c r="AW85" s="3"/>
      <c r="AX85" s="3"/>
      <c r="AY85" s="3"/>
      <c r="AZ85" s="3"/>
      <c r="BA85" s="3"/>
      <c r="BB85" s="3"/>
      <c r="BC85" s="3"/>
      <c r="BD85" s="3"/>
      <c r="BE85" s="3"/>
      <c r="BF85" s="3"/>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3"/>
      <c r="AW86" s="3"/>
      <c r="AX86" s="3"/>
      <c r="AY86" s="3"/>
      <c r="AZ86" s="3"/>
      <c r="BA86" s="3"/>
      <c r="BB86" s="3"/>
      <c r="BC86" s="3"/>
      <c r="BD86" s="3"/>
      <c r="BE86" s="3"/>
      <c r="BF86" s="3"/>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3"/>
      <c r="AW87" s="3"/>
      <c r="AX87" s="3"/>
      <c r="AY87" s="3"/>
      <c r="AZ87" s="3"/>
      <c r="BA87" s="3"/>
      <c r="BB87" s="3"/>
      <c r="BC87" s="3"/>
      <c r="BD87" s="3"/>
      <c r="BE87" s="3"/>
      <c r="BF87" s="3"/>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3"/>
      <c r="AW88" s="3"/>
      <c r="AX88" s="3"/>
      <c r="AY88" s="3"/>
      <c r="AZ88" s="3"/>
      <c r="BA88" s="3"/>
      <c r="BB88" s="3"/>
      <c r="BC88" s="3"/>
      <c r="BD88" s="3"/>
      <c r="BE88" s="3"/>
      <c r="BF88" s="3"/>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3"/>
      <c r="AW89" s="3"/>
      <c r="AX89" s="3"/>
      <c r="AY89" s="3"/>
      <c r="AZ89" s="3"/>
      <c r="BA89" s="3"/>
      <c r="BB89" s="3"/>
      <c r="BC89" s="3"/>
      <c r="BD89" s="3"/>
      <c r="BE89" s="3"/>
      <c r="BF89" s="3"/>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3"/>
      <c r="AW90" s="3"/>
      <c r="AX90" s="3"/>
      <c r="AY90" s="3"/>
      <c r="AZ90" s="3"/>
      <c r="BA90" s="3"/>
      <c r="BB90" s="3"/>
      <c r="BC90" s="3"/>
      <c r="BD90" s="3"/>
      <c r="BE90" s="3"/>
      <c r="BF90" s="3"/>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3"/>
      <c r="AW91" s="3"/>
      <c r="AX91" s="3"/>
      <c r="AY91" s="3"/>
      <c r="AZ91" s="3"/>
      <c r="BA91" s="3"/>
      <c r="BB91" s="3"/>
      <c r="BC91" s="3"/>
      <c r="BD91" s="3"/>
      <c r="BE91" s="3"/>
      <c r="BF91" s="3"/>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3"/>
      <c r="AW92" s="3"/>
      <c r="AX92" s="3"/>
      <c r="AY92" s="3"/>
      <c r="AZ92" s="3"/>
      <c r="BA92" s="3"/>
      <c r="BB92" s="3"/>
      <c r="BC92" s="3"/>
      <c r="BD92" s="3"/>
      <c r="BE92" s="3"/>
      <c r="BF92" s="3"/>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312"/>
      <c r="AL93" s="12"/>
      <c r="AM93" s="12"/>
      <c r="AN93" s="12"/>
      <c r="AO93" s="12"/>
      <c r="AP93" s="12"/>
      <c r="AQ93" s="12"/>
      <c r="AR93" s="12"/>
      <c r="AS93" s="12"/>
      <c r="AT93" s="12"/>
      <c r="AU93" s="12"/>
      <c r="AV93" s="3"/>
      <c r="AW93" s="3"/>
      <c r="AX93" s="3"/>
      <c r="AY93" s="3"/>
      <c r="AZ93" s="3"/>
      <c r="BA93" s="3"/>
      <c r="BB93" s="3"/>
      <c r="BC93" s="3"/>
      <c r="BD93" s="3"/>
      <c r="BE93" s="3"/>
      <c r="BF93" s="3"/>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3"/>
      <c r="AW94" s="3"/>
      <c r="AX94" s="3"/>
      <c r="AY94" s="3"/>
      <c r="AZ94" s="3"/>
      <c r="BA94" s="3"/>
      <c r="BB94" s="3"/>
      <c r="BC94" s="3"/>
      <c r="BD94" s="3"/>
      <c r="BE94" s="3"/>
      <c r="BF94" s="3"/>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3"/>
      <c r="AW95" s="3"/>
      <c r="AX95" s="3"/>
      <c r="AY95" s="3"/>
      <c r="AZ95" s="3"/>
      <c r="BA95" s="3"/>
      <c r="BB95" s="3"/>
      <c r="BC95" s="3"/>
      <c r="BD95" s="3"/>
      <c r="BE95" s="3"/>
      <c r="BF95" s="3"/>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3"/>
      <c r="AW96" s="3"/>
      <c r="AX96" s="3"/>
      <c r="AY96" s="3"/>
      <c r="AZ96" s="3"/>
      <c r="BA96" s="3"/>
      <c r="BB96" s="3"/>
      <c r="BC96" s="3"/>
      <c r="BD96" s="3"/>
      <c r="BE96" s="3"/>
      <c r="BF96" s="3"/>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3"/>
      <c r="AW97" s="3"/>
      <c r="AX97" s="3"/>
      <c r="AY97" s="3"/>
      <c r="AZ97" s="3"/>
      <c r="BA97" s="3"/>
      <c r="BB97" s="3"/>
      <c r="BC97" s="3"/>
      <c r="BD97" s="3"/>
      <c r="BE97" s="3"/>
      <c r="BF97" s="3"/>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3"/>
      <c r="AW98" s="3"/>
      <c r="AX98" s="3"/>
      <c r="AY98" s="3"/>
      <c r="AZ98" s="3"/>
      <c r="BA98" s="3"/>
      <c r="BB98" s="3"/>
      <c r="BC98" s="3"/>
      <c r="BD98" s="3"/>
      <c r="BE98" s="3"/>
      <c r="BF98" s="3"/>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3"/>
      <c r="AW99" s="3"/>
      <c r="AX99" s="3"/>
      <c r="AY99" s="3"/>
      <c r="AZ99" s="3"/>
      <c r="BA99" s="3"/>
      <c r="BB99" s="3"/>
      <c r="BC99" s="3"/>
      <c r="BD99" s="3"/>
      <c r="BE99" s="3"/>
      <c r="BF99" s="3"/>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3"/>
      <c r="AW100" s="3"/>
      <c r="AX100" s="3"/>
      <c r="AY100" s="3"/>
      <c r="AZ100" s="3"/>
      <c r="BA100" s="3"/>
      <c r="BB100" s="3"/>
      <c r="BC100" s="3"/>
      <c r="BD100" s="3"/>
      <c r="BE100" s="3"/>
      <c r="BF100" s="3"/>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3"/>
      <c r="AW101" s="3"/>
      <c r="AX101" s="3"/>
      <c r="AY101" s="3"/>
      <c r="AZ101" s="3"/>
      <c r="BA101" s="3"/>
      <c r="BB101" s="3"/>
      <c r="BC101" s="3"/>
      <c r="BD101" s="3"/>
      <c r="BE101" s="3"/>
      <c r="BF101" s="3"/>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3"/>
      <c r="AW102" s="3"/>
      <c r="AX102" s="3"/>
      <c r="AY102" s="3"/>
      <c r="AZ102" s="3"/>
      <c r="BA102" s="3"/>
      <c r="BB102" s="3"/>
      <c r="BC102" s="3"/>
      <c r="BD102" s="3"/>
      <c r="BE102" s="3"/>
      <c r="BF102" s="3"/>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3"/>
      <c r="AW103" s="3"/>
      <c r="AX103" s="3"/>
      <c r="AY103" s="3"/>
      <c r="AZ103" s="3"/>
      <c r="BA103" s="3"/>
      <c r="BB103" s="3"/>
      <c r="BC103" s="3"/>
      <c r="BD103" s="3"/>
      <c r="BE103" s="3"/>
      <c r="BF103" s="3"/>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3"/>
      <c r="AW104" s="3"/>
      <c r="AX104" s="3"/>
      <c r="AY104" s="3"/>
      <c r="AZ104" s="3"/>
      <c r="BA104" s="3"/>
      <c r="BB104" s="3"/>
      <c r="BC104" s="3"/>
      <c r="BD104" s="3"/>
      <c r="BE104" s="3"/>
      <c r="BF104" s="3"/>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3"/>
      <c r="AW105" s="3"/>
      <c r="AX105" s="3"/>
      <c r="AY105" s="3"/>
      <c r="AZ105" s="3"/>
      <c r="BA105" s="3"/>
      <c r="BB105" s="3"/>
      <c r="BC105" s="3"/>
      <c r="BD105" s="3"/>
      <c r="BE105" s="3"/>
      <c r="BF105" s="3"/>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3"/>
      <c r="AW106" s="3"/>
      <c r="AX106" s="3"/>
      <c r="AY106" s="3"/>
      <c r="AZ106" s="3"/>
      <c r="BA106" s="3"/>
      <c r="BB106" s="3"/>
      <c r="BC106" s="3"/>
      <c r="BD106" s="3"/>
      <c r="BE106" s="3"/>
      <c r="BF106" s="3"/>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3"/>
      <c r="AW107" s="3"/>
      <c r="AX107" s="3"/>
      <c r="AY107" s="3"/>
      <c r="AZ107" s="3"/>
      <c r="BA107" s="3"/>
      <c r="BB107" s="3"/>
      <c r="BC107" s="3"/>
      <c r="BD107" s="3"/>
      <c r="BE107" s="3"/>
      <c r="BF107" s="3"/>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3"/>
      <c r="AW108" s="3"/>
      <c r="AX108" s="3"/>
      <c r="AY108" s="3"/>
      <c r="AZ108" s="3"/>
      <c r="BA108" s="3"/>
      <c r="BB108" s="3"/>
      <c r="BC108" s="3"/>
      <c r="BD108" s="3"/>
      <c r="BE108" s="3"/>
      <c r="BF108" s="3"/>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3"/>
      <c r="AW109" s="3"/>
      <c r="AX109" s="3"/>
      <c r="AY109" s="3"/>
      <c r="AZ109" s="3"/>
      <c r="BA109" s="3"/>
      <c r="BB109" s="3"/>
      <c r="BC109" s="3"/>
      <c r="BD109" s="3"/>
      <c r="BE109" s="3"/>
      <c r="BF109" s="3"/>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3"/>
      <c r="AW110" s="3"/>
      <c r="AX110" s="3"/>
      <c r="AY110" s="3"/>
      <c r="AZ110" s="3"/>
      <c r="BA110" s="3"/>
      <c r="BB110" s="3"/>
      <c r="BC110" s="3"/>
      <c r="BD110" s="3"/>
      <c r="BE110" s="3"/>
      <c r="BF110" s="3"/>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3"/>
      <c r="AW111" s="3"/>
      <c r="AX111" s="3"/>
      <c r="AY111" s="3"/>
      <c r="AZ111" s="3"/>
      <c r="BA111" s="3"/>
      <c r="BB111" s="3"/>
      <c r="BC111" s="3"/>
      <c r="BD111" s="3"/>
      <c r="BE111" s="3"/>
      <c r="BF111" s="3"/>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3"/>
      <c r="AW112" s="3"/>
      <c r="AX112" s="3"/>
      <c r="AY112" s="3"/>
      <c r="AZ112" s="3"/>
      <c r="BA112" s="3"/>
      <c r="BB112" s="3"/>
      <c r="BC112" s="3"/>
      <c r="BD112" s="3"/>
      <c r="BE112" s="3"/>
      <c r="BF112" s="3"/>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3"/>
      <c r="AW113" s="3"/>
      <c r="AX113" s="3"/>
      <c r="AY113" s="3"/>
      <c r="AZ113" s="3"/>
      <c r="BA113" s="3"/>
      <c r="BB113" s="3"/>
      <c r="BC113" s="3"/>
      <c r="BD113" s="3"/>
      <c r="BE113" s="3"/>
      <c r="BF113" s="3"/>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3"/>
      <c r="AW114" s="3"/>
      <c r="AX114" s="3"/>
      <c r="AY114" s="3"/>
      <c r="AZ114" s="3"/>
      <c r="BA114" s="3"/>
      <c r="BB114" s="3"/>
      <c r="BC114" s="3"/>
      <c r="BD114" s="3"/>
      <c r="BE114" s="3"/>
      <c r="BF114" s="3"/>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3"/>
      <c r="AW115" s="3"/>
      <c r="AX115" s="3"/>
      <c r="AY115" s="3"/>
      <c r="AZ115" s="3"/>
      <c r="BA115" s="3"/>
      <c r="BB115" s="3"/>
      <c r="BC115" s="3"/>
      <c r="BD115" s="3"/>
      <c r="BE115" s="3"/>
      <c r="BF115" s="3"/>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3"/>
      <c r="AW116" s="3"/>
      <c r="AX116" s="3"/>
      <c r="AY116" s="3"/>
      <c r="AZ116" s="3"/>
      <c r="BA116" s="3"/>
      <c r="BB116" s="3"/>
      <c r="BC116" s="3"/>
      <c r="BD116" s="3"/>
      <c r="BE116" s="3"/>
      <c r="BF116" s="3"/>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3"/>
      <c r="AW117" s="3"/>
      <c r="AX117" s="3"/>
      <c r="AY117" s="3"/>
      <c r="AZ117" s="3"/>
      <c r="BA117" s="3"/>
      <c r="BB117" s="3"/>
      <c r="BC117" s="3"/>
      <c r="BD117" s="3"/>
      <c r="BE117" s="3"/>
      <c r="BF117" s="3"/>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3"/>
      <c r="AW118" s="3"/>
      <c r="AX118" s="3"/>
      <c r="AY118" s="3"/>
      <c r="AZ118" s="3"/>
      <c r="BA118" s="3"/>
      <c r="BB118" s="3"/>
      <c r="BC118" s="3"/>
      <c r="BD118" s="3"/>
      <c r="BE118" s="3"/>
      <c r="BF118" s="3"/>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3"/>
      <c r="AW119" s="3"/>
      <c r="AX119" s="3"/>
      <c r="AY119" s="3"/>
      <c r="AZ119" s="3"/>
      <c r="BA119" s="3"/>
      <c r="BB119" s="3"/>
      <c r="BC119" s="3"/>
      <c r="BD119" s="3"/>
      <c r="BE119" s="3"/>
      <c r="BF119" s="3"/>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3"/>
      <c r="AW120" s="3"/>
      <c r="AX120" s="3"/>
      <c r="AY120" s="3"/>
      <c r="AZ120" s="3"/>
      <c r="BA120" s="3"/>
      <c r="BB120" s="3"/>
      <c r="BC120" s="3"/>
      <c r="BD120" s="3"/>
      <c r="BE120" s="3"/>
      <c r="BF120" s="3"/>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3"/>
      <c r="AW121" s="3"/>
      <c r="AX121" s="3"/>
      <c r="AY121" s="3"/>
      <c r="AZ121" s="3"/>
      <c r="BA121" s="3"/>
      <c r="BB121" s="3"/>
      <c r="BC121" s="3"/>
      <c r="BD121" s="3"/>
      <c r="BE121" s="3"/>
      <c r="BF121" s="3"/>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3"/>
      <c r="AW122" s="3"/>
      <c r="AX122" s="3"/>
      <c r="AY122" s="3"/>
      <c r="AZ122" s="3"/>
      <c r="BA122" s="3"/>
      <c r="BB122" s="3"/>
      <c r="BC122" s="3"/>
      <c r="BD122" s="3"/>
      <c r="BE122" s="3"/>
      <c r="BF122" s="3"/>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3"/>
      <c r="AW123" s="3"/>
      <c r="AX123" s="3"/>
      <c r="AY123" s="3"/>
      <c r="AZ123" s="3"/>
      <c r="BA123" s="3"/>
      <c r="BB123" s="3"/>
      <c r="BC123" s="3"/>
      <c r="BD123" s="3"/>
      <c r="BE123" s="3"/>
      <c r="BF123" s="3"/>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3"/>
      <c r="AW124" s="3"/>
      <c r="AX124" s="3"/>
      <c r="AY124" s="3"/>
      <c r="AZ124" s="3"/>
      <c r="BA124" s="3"/>
      <c r="BB124" s="3"/>
      <c r="BC124" s="3"/>
      <c r="BD124" s="3"/>
      <c r="BE124" s="3"/>
      <c r="BF124" s="3"/>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3"/>
      <c r="AW125" s="3"/>
      <c r="AX125" s="3"/>
      <c r="AY125" s="3"/>
      <c r="AZ125" s="3"/>
      <c r="BA125" s="3"/>
      <c r="BB125" s="3"/>
      <c r="BC125" s="3"/>
      <c r="BD125" s="3"/>
      <c r="BE125" s="3"/>
      <c r="BF125" s="3"/>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3"/>
      <c r="AW126" s="3"/>
      <c r="AX126" s="3"/>
      <c r="AY126" s="3"/>
      <c r="AZ126" s="3"/>
      <c r="BA126" s="3"/>
      <c r="BB126" s="3"/>
      <c r="BC126" s="3"/>
      <c r="BD126" s="3"/>
      <c r="BE126" s="3"/>
      <c r="BF126" s="3"/>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3"/>
      <c r="AW127" s="3"/>
      <c r="AX127" s="3"/>
      <c r="AY127" s="3"/>
      <c r="AZ127" s="3"/>
      <c r="BA127" s="3"/>
      <c r="BB127" s="3"/>
      <c r="BC127" s="3"/>
      <c r="BD127" s="3"/>
      <c r="BE127" s="3"/>
      <c r="BF127" s="3"/>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3"/>
      <c r="AW128" s="3"/>
      <c r="AX128" s="3"/>
      <c r="AY128" s="3"/>
      <c r="AZ128" s="3"/>
      <c r="BA128" s="3"/>
      <c r="BB128" s="3"/>
      <c r="BC128" s="3"/>
      <c r="BD128" s="3"/>
      <c r="BE128" s="3"/>
      <c r="BF128" s="3"/>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3"/>
      <c r="AW129" s="3"/>
      <c r="AX129" s="3"/>
      <c r="AY129" s="3"/>
      <c r="AZ129" s="3"/>
      <c r="BA129" s="3"/>
      <c r="BB129" s="3"/>
      <c r="BC129" s="3"/>
      <c r="BD129" s="3"/>
      <c r="BE129" s="3"/>
      <c r="BF129" s="3"/>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3"/>
      <c r="AW130" s="3"/>
      <c r="AX130" s="3"/>
      <c r="AY130" s="3"/>
      <c r="AZ130" s="3"/>
      <c r="BA130" s="3"/>
      <c r="BB130" s="3"/>
      <c r="BC130" s="3"/>
      <c r="BD130" s="3"/>
      <c r="BE130" s="3"/>
      <c r="BF130" s="3"/>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3"/>
      <c r="AW131" s="3"/>
      <c r="AX131" s="3"/>
      <c r="AY131" s="3"/>
      <c r="AZ131" s="3"/>
      <c r="BA131" s="3"/>
      <c r="BB131" s="3"/>
      <c r="BC131" s="3"/>
      <c r="BD131" s="3"/>
      <c r="BE131" s="3"/>
      <c r="BF131" s="3"/>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3"/>
      <c r="AW132" s="3"/>
      <c r="AX132" s="3"/>
      <c r="AY132" s="3"/>
      <c r="AZ132" s="3"/>
      <c r="BA132" s="3"/>
      <c r="BB132" s="3"/>
      <c r="BC132" s="3"/>
      <c r="BD132" s="3"/>
      <c r="BE132" s="3"/>
      <c r="BF132" s="3"/>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3"/>
      <c r="AW133" s="3"/>
      <c r="AX133" s="3"/>
      <c r="AY133" s="3"/>
      <c r="AZ133" s="3"/>
      <c r="BA133" s="3"/>
      <c r="BB133" s="3"/>
      <c r="BC133" s="3"/>
      <c r="BD133" s="3"/>
      <c r="BE133" s="3"/>
      <c r="BF133" s="3"/>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3"/>
      <c r="AW134" s="3"/>
      <c r="AX134" s="3"/>
      <c r="AY134" s="3"/>
      <c r="AZ134" s="3"/>
      <c r="BA134" s="3"/>
      <c r="BB134" s="3"/>
      <c r="BC134" s="3"/>
      <c r="BD134" s="3"/>
      <c r="BE134" s="3"/>
      <c r="BF134" s="3"/>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3"/>
      <c r="AW135" s="3"/>
      <c r="AX135" s="3"/>
      <c r="AY135" s="3"/>
      <c r="AZ135" s="3"/>
      <c r="BA135" s="3"/>
      <c r="BB135" s="3"/>
      <c r="BC135" s="3"/>
      <c r="BD135" s="3"/>
      <c r="BE135" s="3"/>
      <c r="BF135" s="3"/>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3"/>
      <c r="AW136" s="3"/>
      <c r="AX136" s="3"/>
      <c r="AY136" s="3"/>
      <c r="AZ136" s="3"/>
      <c r="BA136" s="3"/>
      <c r="BB136" s="3"/>
      <c r="BC136" s="3"/>
      <c r="BD136" s="3"/>
      <c r="BE136" s="3"/>
      <c r="BF136" s="3"/>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3"/>
      <c r="AW137" s="3"/>
      <c r="AX137" s="3"/>
      <c r="AY137" s="3"/>
      <c r="AZ137" s="3"/>
      <c r="BA137" s="3"/>
      <c r="BB137" s="3"/>
      <c r="BC137" s="3"/>
      <c r="BD137" s="3"/>
      <c r="BE137" s="3"/>
      <c r="BF137" s="3"/>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3"/>
      <c r="AW138" s="3"/>
      <c r="AX138" s="3"/>
      <c r="AY138" s="3"/>
      <c r="AZ138" s="3"/>
      <c r="BA138" s="3"/>
      <c r="BB138" s="3"/>
      <c r="BC138" s="3"/>
      <c r="BD138" s="3"/>
      <c r="BE138" s="3"/>
      <c r="BF138" s="3"/>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3"/>
      <c r="AW139" s="3"/>
      <c r="AX139" s="3"/>
      <c r="AY139" s="3"/>
      <c r="AZ139" s="3"/>
      <c r="BA139" s="3"/>
      <c r="BB139" s="3"/>
      <c r="BC139" s="3"/>
      <c r="BD139" s="3"/>
      <c r="BE139" s="3"/>
      <c r="BF139" s="3"/>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3"/>
      <c r="AW140" s="3"/>
      <c r="AX140" s="3"/>
      <c r="AY140" s="3"/>
      <c r="AZ140" s="3"/>
      <c r="BA140" s="3"/>
      <c r="BB140" s="3"/>
      <c r="BC140" s="3"/>
      <c r="BD140" s="3"/>
      <c r="BE140" s="3"/>
      <c r="BF140" s="3"/>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3"/>
      <c r="AW141" s="3"/>
      <c r="AX141" s="3"/>
      <c r="AY141" s="3"/>
      <c r="AZ141" s="3"/>
      <c r="BA141" s="3"/>
      <c r="BB141" s="3"/>
      <c r="BC141" s="3"/>
      <c r="BD141" s="3"/>
      <c r="BE141" s="3"/>
      <c r="BF141" s="3"/>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3"/>
      <c r="AW142" s="3"/>
      <c r="AX142" s="3"/>
      <c r="AY142" s="3"/>
      <c r="AZ142" s="3"/>
      <c r="BA142" s="3"/>
      <c r="BB142" s="3"/>
      <c r="BC142" s="3"/>
      <c r="BD142" s="3"/>
      <c r="BE142" s="3"/>
      <c r="BF142" s="3"/>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3"/>
      <c r="AW143" s="3"/>
      <c r="AX143" s="3"/>
      <c r="AY143" s="3"/>
      <c r="AZ143" s="3"/>
      <c r="BA143" s="3"/>
      <c r="BB143" s="3"/>
      <c r="BC143" s="3"/>
      <c r="BD143" s="3"/>
      <c r="BE143" s="3"/>
      <c r="BF143" s="3"/>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3"/>
      <c r="AW144" s="3"/>
      <c r="AX144" s="3"/>
      <c r="AY144" s="3"/>
      <c r="AZ144" s="3"/>
      <c r="BA144" s="3"/>
      <c r="BB144" s="3"/>
      <c r="BC144" s="3"/>
      <c r="BD144" s="3"/>
      <c r="BE144" s="3"/>
      <c r="BF144" s="3"/>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3"/>
      <c r="AW145" s="3"/>
      <c r="AX145" s="3"/>
      <c r="AY145" s="3"/>
      <c r="AZ145" s="3"/>
      <c r="BA145" s="3"/>
      <c r="BB145" s="3"/>
      <c r="BC145" s="3"/>
      <c r="BD145" s="3"/>
      <c r="BE145" s="3"/>
      <c r="BF145" s="3"/>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3"/>
      <c r="AW146" s="3"/>
      <c r="AX146" s="3"/>
      <c r="AY146" s="3"/>
      <c r="AZ146" s="3"/>
      <c r="BA146" s="3"/>
      <c r="BB146" s="3"/>
      <c r="BC146" s="3"/>
      <c r="BD146" s="3"/>
      <c r="BE146" s="3"/>
      <c r="BF146" s="3"/>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3"/>
      <c r="AW147" s="3"/>
      <c r="AX147" s="3"/>
      <c r="AY147" s="3"/>
      <c r="AZ147" s="3"/>
      <c r="BA147" s="3"/>
      <c r="BB147" s="3"/>
      <c r="BC147" s="3"/>
      <c r="BD147" s="3"/>
      <c r="BE147" s="3"/>
      <c r="BF147" s="3"/>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3"/>
      <c r="AW148" s="3"/>
      <c r="AX148" s="3"/>
      <c r="AY148" s="3"/>
      <c r="AZ148" s="3"/>
      <c r="BA148" s="3"/>
      <c r="BB148" s="3"/>
      <c r="BC148" s="3"/>
      <c r="BD148" s="3"/>
      <c r="BE148" s="3"/>
      <c r="BF148" s="3"/>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3"/>
      <c r="AW149" s="3"/>
      <c r="AX149" s="3"/>
      <c r="AY149" s="3"/>
      <c r="AZ149" s="3"/>
      <c r="BA149" s="3"/>
      <c r="BB149" s="3"/>
      <c r="BC149" s="3"/>
      <c r="BD149" s="3"/>
      <c r="BE149" s="3"/>
      <c r="BF149" s="3"/>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3"/>
      <c r="AW150" s="3"/>
      <c r="AX150" s="3"/>
      <c r="AY150" s="3"/>
      <c r="AZ150" s="3"/>
      <c r="BA150" s="3"/>
      <c r="BB150" s="3"/>
      <c r="BC150" s="3"/>
      <c r="BD150" s="3"/>
      <c r="BE150" s="3"/>
      <c r="BF150" s="3"/>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3"/>
      <c r="AW151" s="3"/>
      <c r="AX151" s="3"/>
      <c r="AY151" s="3"/>
      <c r="AZ151" s="3"/>
      <c r="BA151" s="3"/>
      <c r="BB151" s="3"/>
      <c r="BC151" s="3"/>
      <c r="BD151" s="3"/>
      <c r="BE151" s="3"/>
      <c r="BF151" s="3"/>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3"/>
      <c r="AW152" s="3"/>
      <c r="AX152" s="3"/>
      <c r="AY152" s="3"/>
      <c r="AZ152" s="3"/>
      <c r="BA152" s="3"/>
      <c r="BB152" s="3"/>
      <c r="BC152" s="3"/>
      <c r="BD152" s="3"/>
      <c r="BE152" s="3"/>
      <c r="BF152" s="3"/>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3"/>
      <c r="AW153" s="3"/>
      <c r="AX153" s="3"/>
      <c r="AY153" s="3"/>
      <c r="AZ153" s="3"/>
      <c r="BA153" s="3"/>
      <c r="BB153" s="3"/>
      <c r="BC153" s="3"/>
      <c r="BD153" s="3"/>
      <c r="BE153" s="3"/>
      <c r="BF153" s="3"/>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3"/>
      <c r="AW154" s="3"/>
      <c r="AX154" s="3"/>
      <c r="AY154" s="3"/>
      <c r="AZ154" s="3"/>
      <c r="BA154" s="3"/>
      <c r="BB154" s="3"/>
      <c r="BC154" s="3"/>
      <c r="BD154" s="3"/>
      <c r="BE154" s="3"/>
      <c r="BF154" s="3"/>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3"/>
      <c r="AW155" s="3"/>
      <c r="AX155" s="3"/>
      <c r="AY155" s="3"/>
      <c r="AZ155" s="3"/>
      <c r="BA155" s="3"/>
      <c r="BB155" s="3"/>
      <c r="BC155" s="3"/>
      <c r="BD155" s="3"/>
      <c r="BE155" s="3"/>
      <c r="BF155" s="3"/>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3"/>
      <c r="AW156" s="3"/>
      <c r="AX156" s="3"/>
      <c r="AY156" s="3"/>
      <c r="AZ156" s="3"/>
      <c r="BA156" s="3"/>
      <c r="BB156" s="3"/>
      <c r="BC156" s="3"/>
      <c r="BD156" s="3"/>
      <c r="BE156" s="3"/>
      <c r="BF156" s="3"/>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3"/>
      <c r="AW157" s="3"/>
      <c r="AX157" s="3"/>
      <c r="AY157" s="3"/>
      <c r="AZ157" s="3"/>
      <c r="BA157" s="3"/>
      <c r="BB157" s="3"/>
      <c r="BC157" s="3"/>
      <c r="BD157" s="3"/>
      <c r="BE157" s="3"/>
      <c r="BF157" s="3"/>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3"/>
      <c r="AW158" s="3"/>
      <c r="AX158" s="3"/>
      <c r="AY158" s="3"/>
      <c r="AZ158" s="3"/>
      <c r="BA158" s="3"/>
      <c r="BB158" s="3"/>
      <c r="BC158" s="3"/>
      <c r="BD158" s="3"/>
      <c r="BE158" s="3"/>
      <c r="BF158" s="3"/>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3"/>
      <c r="AW159" s="3"/>
      <c r="AX159" s="3"/>
      <c r="AY159" s="3"/>
      <c r="AZ159" s="3"/>
      <c r="BA159" s="3"/>
      <c r="BB159" s="3"/>
      <c r="BC159" s="3"/>
      <c r="BD159" s="3"/>
      <c r="BE159" s="3"/>
      <c r="BF159" s="3"/>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3"/>
      <c r="AW160" s="3"/>
      <c r="AX160" s="3"/>
      <c r="AY160" s="3"/>
      <c r="AZ160" s="3"/>
      <c r="BA160" s="3"/>
      <c r="BB160" s="3"/>
      <c r="BC160" s="3"/>
      <c r="BD160" s="3"/>
      <c r="BE160" s="3"/>
      <c r="BF160" s="3"/>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3"/>
      <c r="AW161" s="3"/>
      <c r="AX161" s="3"/>
      <c r="AY161" s="3"/>
      <c r="AZ161" s="3"/>
      <c r="BA161" s="3"/>
      <c r="BB161" s="3"/>
      <c r="BC161" s="3"/>
      <c r="BD161" s="3"/>
      <c r="BE161" s="3"/>
      <c r="BF161" s="3"/>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3"/>
      <c r="AW162" s="3"/>
      <c r="AX162" s="3"/>
      <c r="AY162" s="3"/>
      <c r="AZ162" s="3"/>
      <c r="BA162" s="3"/>
      <c r="BB162" s="3"/>
      <c r="BC162" s="3"/>
      <c r="BD162" s="3"/>
      <c r="BE162" s="3"/>
      <c r="BF162" s="3"/>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3"/>
      <c r="AW163" s="3"/>
      <c r="AX163" s="3"/>
      <c r="AY163" s="3"/>
      <c r="AZ163" s="3"/>
      <c r="BA163" s="3"/>
      <c r="BB163" s="3"/>
      <c r="BC163" s="3"/>
      <c r="BD163" s="3"/>
      <c r="BE163" s="3"/>
      <c r="BF163" s="3"/>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3"/>
      <c r="AW164" s="3"/>
      <c r="AX164" s="3"/>
      <c r="AY164" s="3"/>
      <c r="AZ164" s="3"/>
      <c r="BA164" s="3"/>
      <c r="BB164" s="3"/>
      <c r="BC164" s="3"/>
      <c r="BD164" s="3"/>
      <c r="BE164" s="3"/>
      <c r="BF164" s="3"/>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3"/>
      <c r="AW165" s="3"/>
      <c r="AX165" s="3"/>
      <c r="AY165" s="3"/>
      <c r="AZ165" s="3"/>
      <c r="BA165" s="3"/>
      <c r="BB165" s="3"/>
      <c r="BC165" s="3"/>
      <c r="BD165" s="3"/>
      <c r="BE165" s="3"/>
      <c r="BF165" s="3"/>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3"/>
      <c r="AW166" s="3"/>
      <c r="AX166" s="3"/>
      <c r="AY166" s="3"/>
      <c r="AZ166" s="3"/>
      <c r="BA166" s="3"/>
      <c r="BB166" s="3"/>
      <c r="BC166" s="3"/>
      <c r="BD166" s="3"/>
      <c r="BE166" s="3"/>
      <c r="BF166" s="3"/>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3"/>
      <c r="AW167" s="3"/>
      <c r="AX167" s="3"/>
      <c r="AY167" s="3"/>
      <c r="AZ167" s="3"/>
      <c r="BA167" s="3"/>
      <c r="BB167" s="3"/>
      <c r="BC167" s="3"/>
      <c r="BD167" s="3"/>
      <c r="BE167" s="3"/>
      <c r="BF167" s="3"/>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3"/>
      <c r="AW168" s="3"/>
      <c r="AX168" s="3"/>
      <c r="AY168" s="3"/>
      <c r="AZ168" s="3"/>
      <c r="BA168" s="3"/>
      <c r="BB168" s="3"/>
      <c r="BC168" s="3"/>
      <c r="BD168" s="3"/>
      <c r="BE168" s="3"/>
      <c r="BF168" s="3"/>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3"/>
      <c r="AW169" s="3"/>
      <c r="AX169" s="3"/>
      <c r="AY169" s="3"/>
      <c r="AZ169" s="3"/>
      <c r="BA169" s="3"/>
      <c r="BB169" s="3"/>
      <c r="BC169" s="3"/>
      <c r="BD169" s="3"/>
      <c r="BE169" s="3"/>
      <c r="BF169" s="3"/>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3"/>
      <c r="AW170" s="3"/>
      <c r="AX170" s="3"/>
      <c r="AY170" s="3"/>
      <c r="AZ170" s="3"/>
      <c r="BA170" s="3"/>
      <c r="BB170" s="3"/>
      <c r="BC170" s="3"/>
      <c r="BD170" s="3"/>
      <c r="BE170" s="3"/>
      <c r="BF170" s="3"/>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3"/>
      <c r="AW171" s="3"/>
      <c r="AX171" s="3"/>
      <c r="AY171" s="3"/>
      <c r="AZ171" s="3"/>
      <c r="BA171" s="3"/>
      <c r="BB171" s="3"/>
      <c r="BC171" s="3"/>
      <c r="BD171" s="3"/>
      <c r="BE171" s="3"/>
      <c r="BF171" s="3"/>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3"/>
      <c r="AW172" s="3"/>
      <c r="AX172" s="3"/>
      <c r="AY172" s="3"/>
      <c r="AZ172" s="3"/>
      <c r="BA172" s="3"/>
      <c r="BB172" s="3"/>
      <c r="BC172" s="3"/>
      <c r="BD172" s="3"/>
      <c r="BE172" s="3"/>
      <c r="BF172" s="3"/>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3"/>
      <c r="AW173" s="3"/>
      <c r="AX173" s="3"/>
      <c r="AY173" s="3"/>
      <c r="AZ173" s="3"/>
      <c r="BA173" s="3"/>
      <c r="BB173" s="3"/>
      <c r="BC173" s="3"/>
      <c r="BD173" s="3"/>
      <c r="BE173" s="3"/>
      <c r="BF173" s="3"/>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3"/>
      <c r="AW174" s="3"/>
      <c r="AX174" s="3"/>
      <c r="AY174" s="3"/>
      <c r="AZ174" s="3"/>
      <c r="BA174" s="3"/>
      <c r="BB174" s="3"/>
      <c r="BC174" s="3"/>
      <c r="BD174" s="3"/>
      <c r="BE174" s="3"/>
      <c r="BF174" s="3"/>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3"/>
      <c r="AW175" s="3"/>
      <c r="AX175" s="3"/>
      <c r="AY175" s="3"/>
      <c r="AZ175" s="3"/>
      <c r="BA175" s="3"/>
      <c r="BB175" s="3"/>
      <c r="BC175" s="3"/>
      <c r="BD175" s="3"/>
      <c r="BE175" s="3"/>
      <c r="BF175" s="3"/>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3"/>
      <c r="AW176" s="3"/>
      <c r="AX176" s="3"/>
      <c r="AY176" s="3"/>
      <c r="AZ176" s="3"/>
      <c r="BA176" s="3"/>
      <c r="BB176" s="3"/>
      <c r="BC176" s="3"/>
      <c r="BD176" s="3"/>
      <c r="BE176" s="3"/>
      <c r="BF176" s="3"/>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3"/>
      <c r="AW177" s="3"/>
      <c r="AX177" s="3"/>
      <c r="AY177" s="3"/>
      <c r="AZ177" s="3"/>
      <c r="BA177" s="3"/>
      <c r="BB177" s="3"/>
      <c r="BC177" s="3"/>
      <c r="BD177" s="3"/>
      <c r="BE177" s="3"/>
      <c r="BF177" s="3"/>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3"/>
      <c r="AW178" s="3"/>
      <c r="AX178" s="3"/>
      <c r="AY178" s="3"/>
      <c r="AZ178" s="3"/>
      <c r="BA178" s="3"/>
      <c r="BB178" s="3"/>
      <c r="BC178" s="3"/>
      <c r="BD178" s="3"/>
      <c r="BE178" s="3"/>
      <c r="BF178" s="3"/>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3"/>
      <c r="AW179" s="3"/>
      <c r="AX179" s="3"/>
      <c r="AY179" s="3"/>
      <c r="AZ179" s="3"/>
      <c r="BA179" s="3"/>
      <c r="BB179" s="3"/>
      <c r="BC179" s="3"/>
      <c r="BD179" s="3"/>
      <c r="BE179" s="3"/>
      <c r="B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row>
  </sheetData>
  <mergeCells count="10">
    <mergeCell ref="AA7:AC7"/>
    <mergeCell ref="V7:W7"/>
    <mergeCell ref="X7:Z7"/>
    <mergeCell ref="AD7:AF7"/>
    <mergeCell ref="AG7:AI7"/>
    <mergeCell ref="D7:E7"/>
    <mergeCell ref="F7:H7"/>
    <mergeCell ref="I7:K7"/>
    <mergeCell ref="L7:N7"/>
    <mergeCell ref="O7:Q7"/>
  </mergeCells>
  <conditionalFormatting sqref="AJ11:AJ47">
    <cfRule type="cellIs" dxfId="1" priority="1" operator="notEqual">
      <formula>100</formula>
    </cfRule>
  </conditionalFormatting>
  <conditionalFormatting sqref="AJ48:AJ65">
    <cfRule type="cellIs" dxfId="1" priority="2" operator="notEqual">
      <formula>100</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6.11"/>
    <col customWidth="1" min="2" max="2" width="5.67"/>
    <col customWidth="1" min="3" max="17" width="8.67"/>
    <col customWidth="1" min="18" max="18" width="9.67"/>
    <col customWidth="1" min="19" max="19" width="2.89"/>
    <col customWidth="1" min="20" max="20" width="5.67"/>
    <col customWidth="1" min="21" max="32" width="6.67"/>
    <col customWidth="1" min="33" max="33" width="7.22"/>
    <col customWidth="1" min="34" max="35" width="6.67"/>
    <col customWidth="1" min="36" max="36" width="8.22"/>
    <col customWidth="1" min="37" max="47" width="9.67"/>
  </cols>
  <sheetData>
    <row r="1">
      <c r="A1" s="3" t="s">
        <v>102</v>
      </c>
      <c r="B1" s="33"/>
      <c r="C1" s="2" t="str">
        <f>CELL("filename")</f>
        <v>#N/A</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c r="A2" s="3" t="s">
        <v>202</v>
      </c>
      <c r="B2" s="33"/>
      <c r="C2" s="3" t="s">
        <v>228</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ht="15.75" customHeight="1">
      <c r="A3" s="3"/>
      <c r="B3" s="33"/>
      <c r="C3" s="248"/>
      <c r="D3" s="3"/>
      <c r="E3" s="3"/>
      <c r="F3" s="3"/>
      <c r="G3" s="3"/>
      <c r="H3" s="3"/>
      <c r="I3" s="12"/>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ht="23.25" customHeight="1">
      <c r="A4" s="3"/>
      <c r="B4" s="33"/>
      <c r="C4" s="372" t="s">
        <v>229</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ht="20.25" customHeight="1">
      <c r="A5" s="3"/>
      <c r="B5" s="33"/>
      <c r="C5" s="373" t="s">
        <v>230</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row>
    <row r="6">
      <c r="A6" s="374"/>
      <c r="B6" s="6"/>
      <c r="C6" s="6"/>
      <c r="D6" s="6"/>
      <c r="E6" s="6"/>
      <c r="F6" s="6"/>
      <c r="G6" s="6"/>
      <c r="H6" s="6" t="s">
        <v>231</v>
      </c>
      <c r="I6" s="6"/>
      <c r="J6" s="6"/>
      <c r="K6" s="6"/>
      <c r="L6" s="6"/>
      <c r="M6" s="6"/>
      <c r="N6" s="6"/>
      <c r="O6" s="6"/>
      <c r="P6" s="6"/>
      <c r="Q6" s="6"/>
      <c r="R6" s="375"/>
      <c r="S6" s="3"/>
      <c r="T6" s="374"/>
      <c r="U6" s="6"/>
      <c r="V6" s="6"/>
      <c r="W6" s="6"/>
      <c r="X6" s="6"/>
      <c r="Y6" s="6"/>
      <c r="Z6" s="6" t="s">
        <v>232</v>
      </c>
      <c r="AA6" s="6"/>
      <c r="AB6" s="6"/>
      <c r="AC6" s="6"/>
      <c r="AD6" s="6"/>
      <c r="AE6" s="6"/>
      <c r="AF6" s="6"/>
      <c r="AG6" s="6"/>
      <c r="AH6" s="6"/>
      <c r="AI6" s="6"/>
      <c r="AJ6" s="375"/>
      <c r="AK6" s="3"/>
      <c r="AL6" s="3"/>
      <c r="AM6" s="3"/>
      <c r="AN6" s="3"/>
      <c r="AO6" s="3"/>
      <c r="AP6" s="3"/>
      <c r="AQ6" s="3"/>
      <c r="AR6" s="3"/>
      <c r="AS6" s="3"/>
      <c r="AT6" s="3"/>
      <c r="AU6" s="3"/>
    </row>
    <row r="7">
      <c r="A7" s="119" t="s">
        <v>211</v>
      </c>
      <c r="B7" s="376"/>
      <c r="C7" s="377" t="s">
        <v>145</v>
      </c>
      <c r="D7" s="120" t="s">
        <v>146</v>
      </c>
      <c r="E7" s="114"/>
      <c r="F7" s="120" t="s">
        <v>147</v>
      </c>
      <c r="G7" s="10"/>
      <c r="H7" s="114"/>
      <c r="I7" s="120" t="s">
        <v>149</v>
      </c>
      <c r="J7" s="10"/>
      <c r="K7" s="114"/>
      <c r="L7" s="120" t="s">
        <v>150</v>
      </c>
      <c r="M7" s="10"/>
      <c r="N7" s="114"/>
      <c r="O7" s="120" t="s">
        <v>151</v>
      </c>
      <c r="P7" s="10"/>
      <c r="Q7" s="114"/>
      <c r="R7" s="378"/>
      <c r="S7" s="3"/>
      <c r="T7" s="126"/>
      <c r="U7" s="261" t="s">
        <v>145</v>
      </c>
      <c r="V7" s="120" t="s">
        <v>146</v>
      </c>
      <c r="W7" s="114"/>
      <c r="X7" s="120" t="s">
        <v>147</v>
      </c>
      <c r="Y7" s="10"/>
      <c r="Z7" s="114"/>
      <c r="AA7" s="120" t="s">
        <v>149</v>
      </c>
      <c r="AB7" s="10"/>
      <c r="AC7" s="114"/>
      <c r="AD7" s="120" t="s">
        <v>150</v>
      </c>
      <c r="AE7" s="10"/>
      <c r="AF7" s="114"/>
      <c r="AG7" s="120" t="s">
        <v>151</v>
      </c>
      <c r="AH7" s="10"/>
      <c r="AI7" s="114"/>
      <c r="AJ7" s="378"/>
      <c r="AK7" s="3"/>
      <c r="AL7" s="3"/>
      <c r="AM7" s="3"/>
      <c r="AN7" s="3"/>
      <c r="AO7" s="3"/>
      <c r="AP7" s="3"/>
      <c r="AQ7" s="3"/>
      <c r="AR7" s="3"/>
      <c r="AS7" s="3"/>
      <c r="AT7" s="3"/>
      <c r="AU7" s="3"/>
    </row>
    <row r="8" ht="30.0" customHeight="1">
      <c r="A8" s="379"/>
      <c r="B8" s="380" t="s">
        <v>233</v>
      </c>
      <c r="C8" s="381" t="s">
        <v>152</v>
      </c>
      <c r="D8" s="266" t="s">
        <v>153</v>
      </c>
      <c r="E8" s="266" t="s">
        <v>154</v>
      </c>
      <c r="F8" s="266" t="s">
        <v>155</v>
      </c>
      <c r="G8" s="266" t="s">
        <v>156</v>
      </c>
      <c r="H8" s="266" t="s">
        <v>157</v>
      </c>
      <c r="I8" s="266" t="s">
        <v>158</v>
      </c>
      <c r="J8" s="266" t="s">
        <v>159</v>
      </c>
      <c r="K8" s="266" t="s">
        <v>160</v>
      </c>
      <c r="L8" s="266" t="s">
        <v>161</v>
      </c>
      <c r="M8" s="266" t="s">
        <v>162</v>
      </c>
      <c r="N8" s="266" t="s">
        <v>163</v>
      </c>
      <c r="O8" s="266" t="s">
        <v>164</v>
      </c>
      <c r="P8" s="266" t="s">
        <v>165</v>
      </c>
      <c r="Q8" s="266" t="s">
        <v>166</v>
      </c>
      <c r="R8" s="382" t="s">
        <v>121</v>
      </c>
      <c r="S8" s="3"/>
      <c r="T8" s="379" t="s">
        <v>27</v>
      </c>
      <c r="U8" s="261" t="s">
        <v>152</v>
      </c>
      <c r="V8" s="261" t="s">
        <v>153</v>
      </c>
      <c r="W8" s="261" t="s">
        <v>154</v>
      </c>
      <c r="X8" s="261" t="s">
        <v>155</v>
      </c>
      <c r="Y8" s="261" t="s">
        <v>156</v>
      </c>
      <c r="Z8" s="261" t="s">
        <v>157</v>
      </c>
      <c r="AA8" s="261" t="s">
        <v>158</v>
      </c>
      <c r="AB8" s="261" t="s">
        <v>159</v>
      </c>
      <c r="AC8" s="261" t="s">
        <v>160</v>
      </c>
      <c r="AD8" s="261" t="s">
        <v>161</v>
      </c>
      <c r="AE8" s="261" t="s">
        <v>162</v>
      </c>
      <c r="AF8" s="261" t="s">
        <v>163</v>
      </c>
      <c r="AG8" s="261" t="s">
        <v>164</v>
      </c>
      <c r="AH8" s="261" t="s">
        <v>165</v>
      </c>
      <c r="AI8" s="261" t="s">
        <v>166</v>
      </c>
      <c r="AJ8" s="382" t="s">
        <v>121</v>
      </c>
      <c r="AK8" s="3"/>
      <c r="AL8" s="3"/>
      <c r="AM8" s="3"/>
      <c r="AN8" s="3"/>
      <c r="AO8" s="3"/>
      <c r="AP8" s="3"/>
      <c r="AQ8" s="3"/>
      <c r="AR8" s="3"/>
      <c r="AS8" s="3"/>
      <c r="AT8" s="3"/>
      <c r="AU8" s="3"/>
    </row>
    <row r="9">
      <c r="A9" s="29"/>
      <c r="B9" s="30"/>
      <c r="C9" s="31"/>
      <c r="D9" s="29"/>
      <c r="E9" s="31"/>
      <c r="F9" s="29"/>
      <c r="G9" s="30"/>
      <c r="H9" s="31"/>
      <c r="I9" s="29"/>
      <c r="J9" s="30"/>
      <c r="K9" s="31"/>
      <c r="L9" s="29"/>
      <c r="M9" s="30"/>
      <c r="N9" s="31"/>
      <c r="O9" s="29"/>
      <c r="P9" s="30"/>
      <c r="Q9" s="31"/>
      <c r="R9" s="31"/>
      <c r="S9" s="3"/>
      <c r="T9" s="378"/>
      <c r="U9" s="126"/>
      <c r="V9" s="119"/>
      <c r="W9" s="383"/>
      <c r="X9" s="119"/>
      <c r="Y9" s="292"/>
      <c r="Z9" s="383"/>
      <c r="AA9" s="119"/>
      <c r="AB9" s="292"/>
      <c r="AC9" s="383"/>
      <c r="AD9" s="119"/>
      <c r="AE9" s="292"/>
      <c r="AF9" s="383"/>
      <c r="AG9" s="119"/>
      <c r="AH9" s="292"/>
      <c r="AI9" s="383"/>
      <c r="AJ9" s="31"/>
      <c r="AK9" s="3"/>
      <c r="AL9" s="3"/>
      <c r="AM9" s="3"/>
      <c r="AN9" s="3"/>
      <c r="AO9" s="3"/>
      <c r="AP9" s="3"/>
      <c r="AQ9" s="3"/>
      <c r="AR9" s="3"/>
      <c r="AS9" s="3"/>
      <c r="AT9" s="3"/>
      <c r="AU9" s="3"/>
    </row>
    <row r="10">
      <c r="A10" s="32" t="s">
        <v>234</v>
      </c>
      <c r="B10" s="33">
        <v>1961.0</v>
      </c>
      <c r="C10" s="34"/>
      <c r="D10" s="32"/>
      <c r="E10" s="34"/>
      <c r="F10" s="32"/>
      <c r="G10" s="3"/>
      <c r="H10" s="34"/>
      <c r="I10" s="32"/>
      <c r="J10" s="3"/>
      <c r="K10" s="34"/>
      <c r="L10" s="32"/>
      <c r="M10" s="3"/>
      <c r="N10" s="34"/>
      <c r="O10" s="32"/>
      <c r="P10" s="3"/>
      <c r="Q10" s="33"/>
      <c r="R10" s="384">
        <f>VLOOKUP($B10,Harvest_Data!A7:AB73,25,FALSE)</f>
        <v>0</v>
      </c>
      <c r="S10" s="3"/>
      <c r="T10" s="32">
        <v>1961.0</v>
      </c>
      <c r="U10" s="385"/>
      <c r="V10" s="386"/>
      <c r="W10" s="386"/>
      <c r="X10" s="386"/>
      <c r="Y10" s="386"/>
      <c r="Z10" s="386"/>
      <c r="AA10" s="386"/>
      <c r="AB10" s="386"/>
      <c r="AC10" s="386"/>
      <c r="AD10" s="386"/>
      <c r="AE10" s="386"/>
      <c r="AF10" s="386"/>
      <c r="AG10" s="386"/>
      <c r="AH10" s="386"/>
      <c r="AI10" s="386"/>
      <c r="AJ10" s="355">
        <f t="shared" ref="AJ10:AJ65" si="1">SUM(U10:AI10)</f>
        <v>0</v>
      </c>
      <c r="AK10" s="3"/>
      <c r="AL10" s="3"/>
      <c r="AM10" s="3"/>
      <c r="AN10" s="3"/>
      <c r="AO10" s="3"/>
      <c r="AP10" s="3"/>
      <c r="AQ10" s="3"/>
      <c r="AR10" s="3"/>
      <c r="AS10" s="3"/>
      <c r="AT10" s="3"/>
      <c r="AU10" s="3"/>
    </row>
    <row r="11">
      <c r="A11" s="32" t="s">
        <v>234</v>
      </c>
      <c r="B11" s="33">
        <v>1962.0</v>
      </c>
      <c r="C11" s="34"/>
      <c r="D11" s="32"/>
      <c r="E11" s="34"/>
      <c r="F11" s="32"/>
      <c r="G11" s="3"/>
      <c r="H11" s="34"/>
      <c r="I11" s="32"/>
      <c r="J11" s="3"/>
      <c r="K11" s="34"/>
      <c r="L11" s="32"/>
      <c r="M11" s="3"/>
      <c r="N11" s="34"/>
      <c r="O11" s="32"/>
      <c r="P11" s="3"/>
      <c r="Q11" s="33"/>
      <c r="R11" s="384">
        <f>VLOOKUP($B11,Harvest_Data!A8:AB74,25,FALSE)</f>
        <v>0</v>
      </c>
      <c r="S11" s="3"/>
      <c r="T11" s="32">
        <v>1962.0</v>
      </c>
      <c r="U11" s="385"/>
      <c r="V11" s="386"/>
      <c r="W11" s="386"/>
      <c r="X11" s="386"/>
      <c r="Y11" s="386"/>
      <c r="Z11" s="386"/>
      <c r="AA11" s="386"/>
      <c r="AB11" s="386"/>
      <c r="AC11" s="386"/>
      <c r="AD11" s="386"/>
      <c r="AE11" s="386"/>
      <c r="AF11" s="386"/>
      <c r="AG11" s="386"/>
      <c r="AH11" s="386"/>
      <c r="AI11" s="386"/>
      <c r="AJ11" s="355">
        <f t="shared" si="1"/>
        <v>0</v>
      </c>
      <c r="AK11" s="3"/>
      <c r="AL11" s="3"/>
      <c r="AM11" s="3"/>
      <c r="AN11" s="3"/>
      <c r="AO11" s="3"/>
      <c r="AP11" s="3"/>
      <c r="AQ11" s="3"/>
      <c r="AR11" s="3"/>
      <c r="AS11" s="3"/>
      <c r="AT11" s="3"/>
      <c r="AU11" s="3"/>
    </row>
    <row r="12">
      <c r="A12" s="32" t="s">
        <v>234</v>
      </c>
      <c r="B12" s="33">
        <v>1963.0</v>
      </c>
      <c r="C12" s="34"/>
      <c r="D12" s="32"/>
      <c r="E12" s="34"/>
      <c r="F12" s="32"/>
      <c r="G12" s="3"/>
      <c r="H12" s="34"/>
      <c r="I12" s="32"/>
      <c r="J12" s="3"/>
      <c r="K12" s="34"/>
      <c r="L12" s="32"/>
      <c r="M12" s="3"/>
      <c r="N12" s="34"/>
      <c r="O12" s="32"/>
      <c r="P12" s="3"/>
      <c r="Q12" s="33"/>
      <c r="R12" s="384">
        <f>VLOOKUP($B12,Harvest_Data!A9:AB75,25,FALSE)</f>
        <v>0</v>
      </c>
      <c r="S12" s="3"/>
      <c r="T12" s="32">
        <v>1963.0</v>
      </c>
      <c r="U12" s="385"/>
      <c r="V12" s="386"/>
      <c r="W12" s="386"/>
      <c r="X12" s="386"/>
      <c r="Y12" s="386"/>
      <c r="Z12" s="386"/>
      <c r="AA12" s="386"/>
      <c r="AB12" s="386"/>
      <c r="AC12" s="386"/>
      <c r="AD12" s="386"/>
      <c r="AE12" s="386"/>
      <c r="AF12" s="386"/>
      <c r="AG12" s="386"/>
      <c r="AH12" s="386"/>
      <c r="AI12" s="386"/>
      <c r="AJ12" s="355">
        <f t="shared" si="1"/>
        <v>0</v>
      </c>
      <c r="AK12" s="3"/>
      <c r="AL12" s="3"/>
      <c r="AM12" s="3"/>
      <c r="AN12" s="3"/>
      <c r="AO12" s="3"/>
      <c r="AP12" s="3"/>
      <c r="AQ12" s="3"/>
      <c r="AR12" s="3"/>
      <c r="AS12" s="3"/>
      <c r="AT12" s="3"/>
      <c r="AU12" s="3"/>
    </row>
    <row r="13">
      <c r="A13" s="32" t="s">
        <v>234</v>
      </c>
      <c r="B13" s="33">
        <v>1964.0</v>
      </c>
      <c r="C13" s="285"/>
      <c r="D13" s="40"/>
      <c r="E13" s="285"/>
      <c r="F13" s="40"/>
      <c r="G13" s="2"/>
      <c r="H13" s="285"/>
      <c r="I13" s="40"/>
      <c r="J13" s="2"/>
      <c r="K13" s="285"/>
      <c r="L13" s="40"/>
      <c r="M13" s="2"/>
      <c r="N13" s="285"/>
      <c r="O13" s="40"/>
      <c r="P13" s="2"/>
      <c r="Q13" s="2"/>
      <c r="R13" s="384">
        <f>VLOOKUP($B13,Harvest_Data!A10:AB76,25,FALSE)</f>
        <v>0</v>
      </c>
      <c r="S13" s="3"/>
      <c r="T13" s="32">
        <v>1964.0</v>
      </c>
      <c r="U13" s="385"/>
      <c r="V13" s="386"/>
      <c r="W13" s="386"/>
      <c r="X13" s="386"/>
      <c r="Y13" s="386"/>
      <c r="Z13" s="386"/>
      <c r="AA13" s="386"/>
      <c r="AB13" s="386"/>
      <c r="AC13" s="386"/>
      <c r="AD13" s="386"/>
      <c r="AE13" s="386"/>
      <c r="AF13" s="386"/>
      <c r="AG13" s="386"/>
      <c r="AH13" s="386"/>
      <c r="AI13" s="386"/>
      <c r="AJ13" s="355">
        <f t="shared" si="1"/>
        <v>0</v>
      </c>
      <c r="AK13" s="3"/>
      <c r="AL13" s="3"/>
      <c r="AM13" s="3"/>
      <c r="AN13" s="3"/>
      <c r="AO13" s="3"/>
      <c r="AP13" s="3"/>
      <c r="AQ13" s="3"/>
      <c r="AR13" s="3"/>
      <c r="AS13" s="3"/>
      <c r="AT13" s="3"/>
      <c r="AU13" s="3"/>
    </row>
    <row r="14">
      <c r="A14" s="32" t="s">
        <v>234</v>
      </c>
      <c r="B14" s="33">
        <v>1965.0</v>
      </c>
      <c r="C14" s="144">
        <f t="shared" ref="C14:Q14" si="2">U14*$R$14/100</f>
        <v>0</v>
      </c>
      <c r="D14" s="185">
        <f t="shared" si="2"/>
        <v>0</v>
      </c>
      <c r="E14" s="144">
        <f t="shared" si="2"/>
        <v>0</v>
      </c>
      <c r="F14" s="185">
        <f t="shared" si="2"/>
        <v>0</v>
      </c>
      <c r="G14" s="302">
        <f t="shared" si="2"/>
        <v>0</v>
      </c>
      <c r="H14" s="144">
        <f t="shared" si="2"/>
        <v>0</v>
      </c>
      <c r="I14" s="185">
        <f t="shared" si="2"/>
        <v>0</v>
      </c>
      <c r="J14" s="302">
        <f t="shared" si="2"/>
        <v>0</v>
      </c>
      <c r="K14" s="144">
        <f t="shared" si="2"/>
        <v>0</v>
      </c>
      <c r="L14" s="185">
        <f t="shared" si="2"/>
        <v>0</v>
      </c>
      <c r="M14" s="142">
        <f t="shared" si="2"/>
        <v>0</v>
      </c>
      <c r="N14" s="144">
        <f t="shared" si="2"/>
        <v>0</v>
      </c>
      <c r="O14" s="185">
        <f t="shared" si="2"/>
        <v>0</v>
      </c>
      <c r="P14" s="142">
        <f t="shared" si="2"/>
        <v>0</v>
      </c>
      <c r="Q14" s="142">
        <f t="shared" si="2"/>
        <v>0</v>
      </c>
      <c r="R14" s="384">
        <f>VLOOKUP($B14,Harvest_Data!A11:AB77,25,FALSE)</f>
        <v>0</v>
      </c>
      <c r="S14" s="3"/>
      <c r="T14" s="387">
        <v>1965.0</v>
      </c>
      <c r="U14" s="385">
        <v>0.0</v>
      </c>
      <c r="V14" s="388">
        <v>0.0</v>
      </c>
      <c r="W14" s="389">
        <v>0.0</v>
      </c>
      <c r="X14" s="388">
        <v>5.93468356725383</v>
      </c>
      <c r="Y14" s="385">
        <v>14.8367701699001</v>
      </c>
      <c r="Z14" s="389">
        <v>0.0988603496495787</v>
      </c>
      <c r="AA14" s="388">
        <v>0.0</v>
      </c>
      <c r="AB14" s="385">
        <v>57.3690161618909</v>
      </c>
      <c r="AC14" s="389">
        <v>2.9674030353925</v>
      </c>
      <c r="AD14" s="388">
        <v>0.0</v>
      </c>
      <c r="AE14" s="390">
        <v>18.7932667159131</v>
      </c>
      <c r="AF14" s="389">
        <v>0.0</v>
      </c>
      <c r="AG14" s="388"/>
      <c r="AH14" s="390">
        <v>0.0</v>
      </c>
      <c r="AI14" s="389">
        <v>0.0</v>
      </c>
      <c r="AJ14" s="355">
        <f t="shared" si="1"/>
        <v>100</v>
      </c>
      <c r="AK14" s="3"/>
      <c r="AL14" s="3"/>
      <c r="AM14" s="3"/>
      <c r="AN14" s="3"/>
      <c r="AO14" s="3"/>
      <c r="AP14" s="3"/>
      <c r="AQ14" s="3"/>
      <c r="AR14" s="3"/>
      <c r="AS14" s="3"/>
      <c r="AT14" s="3"/>
      <c r="AU14" s="3"/>
    </row>
    <row r="15">
      <c r="A15" s="32" t="s">
        <v>234</v>
      </c>
      <c r="B15" s="33">
        <v>1966.0</v>
      </c>
      <c r="C15" s="144">
        <f t="shared" ref="C15:Q15" si="3">U15*$R$15/100</f>
        <v>0</v>
      </c>
      <c r="D15" s="185">
        <f t="shared" si="3"/>
        <v>0</v>
      </c>
      <c r="E15" s="144">
        <f t="shared" si="3"/>
        <v>0</v>
      </c>
      <c r="F15" s="185">
        <f t="shared" si="3"/>
        <v>0</v>
      </c>
      <c r="G15" s="308">
        <f t="shared" si="3"/>
        <v>0</v>
      </c>
      <c r="H15" s="144">
        <f t="shared" si="3"/>
        <v>0</v>
      </c>
      <c r="I15" s="185">
        <f t="shared" si="3"/>
        <v>0</v>
      </c>
      <c r="J15" s="308">
        <f t="shared" si="3"/>
        <v>0</v>
      </c>
      <c r="K15" s="144">
        <f t="shared" si="3"/>
        <v>0</v>
      </c>
      <c r="L15" s="185">
        <f t="shared" si="3"/>
        <v>0</v>
      </c>
      <c r="M15" s="142">
        <f t="shared" si="3"/>
        <v>0</v>
      </c>
      <c r="N15" s="144">
        <f t="shared" si="3"/>
        <v>0</v>
      </c>
      <c r="O15" s="185">
        <f t="shared" si="3"/>
        <v>0</v>
      </c>
      <c r="P15" s="142">
        <f t="shared" si="3"/>
        <v>0</v>
      </c>
      <c r="Q15" s="142">
        <f t="shared" si="3"/>
        <v>0</v>
      </c>
      <c r="R15" s="384">
        <f>VLOOKUP($B15,Harvest_Data!A12:AB78,25,FALSE)</f>
        <v>0</v>
      </c>
      <c r="S15" s="3"/>
      <c r="T15" s="387">
        <v>1966.0</v>
      </c>
      <c r="U15" s="385">
        <v>0.0</v>
      </c>
      <c r="V15" s="388">
        <v>0.0998626516657824</v>
      </c>
      <c r="W15" s="389">
        <v>0.199824471803924</v>
      </c>
      <c r="X15" s="388">
        <v>3.39661934677727</v>
      </c>
      <c r="Y15" s="385">
        <v>7.29275028882818</v>
      </c>
      <c r="Z15" s="389">
        <v>0.0998626516657824</v>
      </c>
      <c r="AA15" s="388">
        <v>0.599374246939413</v>
      </c>
      <c r="AB15" s="385">
        <v>84.2158500969372</v>
      </c>
      <c r="AC15" s="389">
        <v>0.599374246939413</v>
      </c>
      <c r="AD15" s="388">
        <v>0.0998626516657824</v>
      </c>
      <c r="AE15" s="390">
        <v>3.39661934677727</v>
      </c>
      <c r="AF15" s="389">
        <v>0.0</v>
      </c>
      <c r="AG15" s="388"/>
      <c r="AH15" s="390">
        <v>0.0</v>
      </c>
      <c r="AI15" s="389">
        <v>0.0</v>
      </c>
      <c r="AJ15" s="355">
        <f t="shared" si="1"/>
        <v>100</v>
      </c>
      <c r="AK15" s="3"/>
      <c r="AL15" s="3"/>
      <c r="AM15" s="3"/>
      <c r="AN15" s="3"/>
      <c r="AO15" s="3"/>
      <c r="AP15" s="3"/>
      <c r="AQ15" s="3"/>
      <c r="AR15" s="3"/>
      <c r="AS15" s="3"/>
      <c r="AT15" s="3"/>
      <c r="AU15" s="3"/>
    </row>
    <row r="16">
      <c r="A16" s="32" t="s">
        <v>234</v>
      </c>
      <c r="B16" s="33">
        <v>1967.0</v>
      </c>
      <c r="C16" s="144">
        <f t="shared" ref="C16:Q16" si="4">U16*$R$16/100</f>
        <v>0</v>
      </c>
      <c r="D16" s="185">
        <f t="shared" si="4"/>
        <v>0</v>
      </c>
      <c r="E16" s="144">
        <f t="shared" si="4"/>
        <v>0</v>
      </c>
      <c r="F16" s="185">
        <f t="shared" si="4"/>
        <v>0</v>
      </c>
      <c r="G16" s="308">
        <f t="shared" si="4"/>
        <v>0</v>
      </c>
      <c r="H16" s="144">
        <f t="shared" si="4"/>
        <v>0</v>
      </c>
      <c r="I16" s="185">
        <f t="shared" si="4"/>
        <v>0</v>
      </c>
      <c r="J16" s="308">
        <f t="shared" si="4"/>
        <v>0</v>
      </c>
      <c r="K16" s="144">
        <f t="shared" si="4"/>
        <v>0</v>
      </c>
      <c r="L16" s="185">
        <f t="shared" si="4"/>
        <v>0</v>
      </c>
      <c r="M16" s="142">
        <f t="shared" si="4"/>
        <v>0</v>
      </c>
      <c r="N16" s="144">
        <f t="shared" si="4"/>
        <v>0</v>
      </c>
      <c r="O16" s="185">
        <f t="shared" si="4"/>
        <v>0</v>
      </c>
      <c r="P16" s="142">
        <f t="shared" si="4"/>
        <v>0</v>
      </c>
      <c r="Q16" s="142">
        <f t="shared" si="4"/>
        <v>0</v>
      </c>
      <c r="R16" s="384">
        <f>VLOOKUP($B16,Harvest_Data!A13:AB79,25,FALSE)</f>
        <v>0</v>
      </c>
      <c r="S16" s="3"/>
      <c r="T16" s="387">
        <v>1967.0</v>
      </c>
      <c r="U16" s="385">
        <v>0.0</v>
      </c>
      <c r="V16" s="388">
        <v>0.0</v>
      </c>
      <c r="W16" s="389">
        <v>0.0</v>
      </c>
      <c r="X16" s="388">
        <v>0.0</v>
      </c>
      <c r="Y16" s="385">
        <v>22.5076020851434</v>
      </c>
      <c r="Z16" s="389">
        <v>0.0</v>
      </c>
      <c r="AA16" s="388">
        <v>0.0</v>
      </c>
      <c r="AB16" s="385">
        <v>66.4957490381035</v>
      </c>
      <c r="AC16" s="389">
        <v>4.83042695792479</v>
      </c>
      <c r="AD16" s="388">
        <v>0.0</v>
      </c>
      <c r="AE16" s="390">
        <v>6.16622191882835</v>
      </c>
      <c r="AF16" s="389">
        <v>0.0</v>
      </c>
      <c r="AG16" s="388"/>
      <c r="AH16" s="390">
        <v>0.0</v>
      </c>
      <c r="AI16" s="389">
        <v>0.0</v>
      </c>
      <c r="AJ16" s="355">
        <f t="shared" si="1"/>
        <v>100</v>
      </c>
      <c r="AK16" s="3"/>
      <c r="AL16" s="3"/>
      <c r="AM16" s="3"/>
      <c r="AN16" s="3"/>
      <c r="AO16" s="3"/>
      <c r="AP16" s="3"/>
      <c r="AQ16" s="3"/>
      <c r="AR16" s="3"/>
      <c r="AS16" s="3"/>
      <c r="AT16" s="3"/>
      <c r="AU16" s="3"/>
    </row>
    <row r="17">
      <c r="A17" s="32" t="s">
        <v>234</v>
      </c>
      <c r="B17" s="33">
        <v>1968.0</v>
      </c>
      <c r="C17" s="144">
        <f t="shared" ref="C17:Q17" si="5">U17*$R$17/100</f>
        <v>0</v>
      </c>
      <c r="D17" s="185">
        <f t="shared" si="5"/>
        <v>0</v>
      </c>
      <c r="E17" s="144">
        <f t="shared" si="5"/>
        <v>0</v>
      </c>
      <c r="F17" s="185">
        <f t="shared" si="5"/>
        <v>0</v>
      </c>
      <c r="G17" s="308">
        <f t="shared" si="5"/>
        <v>0</v>
      </c>
      <c r="H17" s="144">
        <f t="shared" si="5"/>
        <v>0</v>
      </c>
      <c r="I17" s="185">
        <f t="shared" si="5"/>
        <v>0</v>
      </c>
      <c r="J17" s="308">
        <f t="shared" si="5"/>
        <v>0</v>
      </c>
      <c r="K17" s="144">
        <f t="shared" si="5"/>
        <v>0</v>
      </c>
      <c r="L17" s="185">
        <f t="shared" si="5"/>
        <v>0</v>
      </c>
      <c r="M17" s="142">
        <f t="shared" si="5"/>
        <v>0</v>
      </c>
      <c r="N17" s="144">
        <f t="shared" si="5"/>
        <v>0</v>
      </c>
      <c r="O17" s="185">
        <f t="shared" si="5"/>
        <v>0</v>
      </c>
      <c r="P17" s="142">
        <f t="shared" si="5"/>
        <v>0</v>
      </c>
      <c r="Q17" s="142">
        <f t="shared" si="5"/>
        <v>0</v>
      </c>
      <c r="R17" s="384">
        <f>VLOOKUP($B17,Harvest_Data!A14:AB80,25,FALSE)</f>
        <v>0</v>
      </c>
      <c r="S17" s="3"/>
      <c r="T17" s="387">
        <v>1968.0</v>
      </c>
      <c r="U17" s="385">
        <v>0.0</v>
      </c>
      <c r="V17" s="388">
        <v>0.0</v>
      </c>
      <c r="W17" s="389">
        <v>0.200181385010831</v>
      </c>
      <c r="X17" s="388">
        <v>0.0</v>
      </c>
      <c r="Y17" s="385">
        <v>36.3362107449473</v>
      </c>
      <c r="Z17" s="389">
        <v>0.0</v>
      </c>
      <c r="AA17" s="388">
        <v>0.0</v>
      </c>
      <c r="AB17" s="385">
        <v>50.2502267312635</v>
      </c>
      <c r="AC17" s="389">
        <v>3.80391622456028</v>
      </c>
      <c r="AD17" s="388">
        <v>0.0</v>
      </c>
      <c r="AE17" s="390">
        <v>9.40946491421805</v>
      </c>
      <c r="AF17" s="389">
        <v>0.0</v>
      </c>
      <c r="AG17" s="388"/>
      <c r="AH17" s="390">
        <v>0.0</v>
      </c>
      <c r="AI17" s="389">
        <v>0.0</v>
      </c>
      <c r="AJ17" s="355">
        <f t="shared" si="1"/>
        <v>100</v>
      </c>
      <c r="AK17" s="3"/>
      <c r="AL17" s="3"/>
      <c r="AM17" s="3"/>
      <c r="AN17" s="3"/>
      <c r="AO17" s="3"/>
      <c r="AP17" s="3"/>
      <c r="AQ17" s="3"/>
      <c r="AR17" s="3"/>
      <c r="AS17" s="3"/>
      <c r="AT17" s="3"/>
      <c r="AU17" s="3"/>
    </row>
    <row r="18">
      <c r="A18" s="32" t="s">
        <v>234</v>
      </c>
      <c r="B18" s="33">
        <v>1969.0</v>
      </c>
      <c r="C18" s="144">
        <f t="shared" ref="C18:Q18" si="6">U18*$R$18/100</f>
        <v>0</v>
      </c>
      <c r="D18" s="185">
        <f t="shared" si="6"/>
        <v>0</v>
      </c>
      <c r="E18" s="144">
        <f t="shared" si="6"/>
        <v>0</v>
      </c>
      <c r="F18" s="185">
        <f t="shared" si="6"/>
        <v>0</v>
      </c>
      <c r="G18" s="308">
        <f t="shared" si="6"/>
        <v>0</v>
      </c>
      <c r="H18" s="144">
        <f t="shared" si="6"/>
        <v>0</v>
      </c>
      <c r="I18" s="185">
        <f t="shared" si="6"/>
        <v>0</v>
      </c>
      <c r="J18" s="308">
        <f t="shared" si="6"/>
        <v>0</v>
      </c>
      <c r="K18" s="144">
        <f t="shared" si="6"/>
        <v>0</v>
      </c>
      <c r="L18" s="185">
        <f t="shared" si="6"/>
        <v>0</v>
      </c>
      <c r="M18" s="142">
        <f t="shared" si="6"/>
        <v>0</v>
      </c>
      <c r="N18" s="144">
        <f t="shared" si="6"/>
        <v>0</v>
      </c>
      <c r="O18" s="185">
        <f t="shared" si="6"/>
        <v>0</v>
      </c>
      <c r="P18" s="142">
        <f t="shared" si="6"/>
        <v>0</v>
      </c>
      <c r="Q18" s="142">
        <f t="shared" si="6"/>
        <v>0</v>
      </c>
      <c r="R18" s="384">
        <f>VLOOKUP($B18,Harvest_Data!A15:AB81,25,FALSE)</f>
        <v>0</v>
      </c>
      <c r="S18" s="3"/>
      <c r="T18" s="387">
        <v>1969.0</v>
      </c>
      <c r="U18" s="385">
        <v>0.0</v>
      </c>
      <c r="V18" s="388">
        <v>0.0</v>
      </c>
      <c r="W18" s="389">
        <v>0.200297889840422</v>
      </c>
      <c r="X18" s="388">
        <v>0.0</v>
      </c>
      <c r="Y18" s="385">
        <v>38.8388262543655</v>
      </c>
      <c r="Z18" s="389">
        <v>0.0</v>
      </c>
      <c r="AA18" s="388">
        <v>0.0</v>
      </c>
      <c r="AB18" s="385">
        <v>54.9549223206428</v>
      </c>
      <c r="AC18" s="389">
        <v>4.20412485803354</v>
      </c>
      <c r="AD18" s="388">
        <v>0.0</v>
      </c>
      <c r="AE18" s="390">
        <v>1.80182867711767</v>
      </c>
      <c r="AF18" s="389">
        <v>0.0</v>
      </c>
      <c r="AG18" s="388"/>
      <c r="AH18" s="390">
        <v>0.0</v>
      </c>
      <c r="AI18" s="389">
        <v>0.0</v>
      </c>
      <c r="AJ18" s="355">
        <f t="shared" si="1"/>
        <v>100</v>
      </c>
      <c r="AK18" s="3"/>
      <c r="AL18" s="3"/>
      <c r="AM18" s="3"/>
      <c r="AN18" s="3"/>
      <c r="AO18" s="3"/>
      <c r="AP18" s="3"/>
      <c r="AQ18" s="3"/>
      <c r="AR18" s="3"/>
      <c r="AS18" s="3"/>
      <c r="AT18" s="3"/>
      <c r="AU18" s="3"/>
    </row>
    <row r="19">
      <c r="A19" s="32" t="s">
        <v>234</v>
      </c>
      <c r="B19" s="33">
        <v>1970.0</v>
      </c>
      <c r="C19" s="144">
        <f t="shared" ref="C19:Q19" si="7">U19*$R$19/100</f>
        <v>0</v>
      </c>
      <c r="D19" s="185">
        <f t="shared" si="7"/>
        <v>0</v>
      </c>
      <c r="E19" s="144">
        <f t="shared" si="7"/>
        <v>0</v>
      </c>
      <c r="F19" s="185">
        <f t="shared" si="7"/>
        <v>0</v>
      </c>
      <c r="G19" s="308">
        <f t="shared" si="7"/>
        <v>0</v>
      </c>
      <c r="H19" s="144">
        <f t="shared" si="7"/>
        <v>0</v>
      </c>
      <c r="I19" s="185">
        <f t="shared" si="7"/>
        <v>0</v>
      </c>
      <c r="J19" s="308">
        <f t="shared" si="7"/>
        <v>0</v>
      </c>
      <c r="K19" s="144">
        <f t="shared" si="7"/>
        <v>0</v>
      </c>
      <c r="L19" s="185">
        <f t="shared" si="7"/>
        <v>0</v>
      </c>
      <c r="M19" s="142">
        <f t="shared" si="7"/>
        <v>0</v>
      </c>
      <c r="N19" s="144">
        <f t="shared" si="7"/>
        <v>0</v>
      </c>
      <c r="O19" s="185">
        <f t="shared" si="7"/>
        <v>0</v>
      </c>
      <c r="P19" s="142">
        <f t="shared" si="7"/>
        <v>0</v>
      </c>
      <c r="Q19" s="142">
        <f t="shared" si="7"/>
        <v>0</v>
      </c>
      <c r="R19" s="384">
        <f>VLOOKUP($B19,Harvest_Data!A16:AB82,25,FALSE)</f>
        <v>0</v>
      </c>
      <c r="S19" s="3"/>
      <c r="T19" s="387">
        <v>1970.0</v>
      </c>
      <c r="U19" s="385">
        <v>0.0</v>
      </c>
      <c r="V19" s="388">
        <v>0.0499092036410684</v>
      </c>
      <c r="W19" s="389">
        <v>0.400041463030717</v>
      </c>
      <c r="X19" s="388">
        <v>0.400041463030717</v>
      </c>
      <c r="Y19" s="385">
        <v>19.4500005758754</v>
      </c>
      <c r="Z19" s="389">
        <v>0.0499092036410684</v>
      </c>
      <c r="AA19" s="388">
        <v>0.0</v>
      </c>
      <c r="AB19" s="385">
        <v>67.2503484046331</v>
      </c>
      <c r="AC19" s="389">
        <v>7.09977617641752</v>
      </c>
      <c r="AD19" s="388">
        <v>0.15011152787429</v>
      </c>
      <c r="AE19" s="390">
        <v>5.09995277821502</v>
      </c>
      <c r="AF19" s="389">
        <v>0.0</v>
      </c>
      <c r="AG19" s="388"/>
      <c r="AH19" s="390">
        <v>0.0499092036410684</v>
      </c>
      <c r="AI19" s="389">
        <v>0.0</v>
      </c>
      <c r="AJ19" s="355">
        <f t="shared" si="1"/>
        <v>100</v>
      </c>
      <c r="AK19" s="3"/>
      <c r="AL19" s="3"/>
      <c r="AM19" s="3"/>
      <c r="AN19" s="3"/>
      <c r="AO19" s="3"/>
      <c r="AP19" s="3"/>
      <c r="AQ19" s="3"/>
      <c r="AR19" s="3"/>
      <c r="AS19" s="3"/>
      <c r="AT19" s="3"/>
      <c r="AU19" s="3"/>
    </row>
    <row r="20">
      <c r="A20" s="32" t="s">
        <v>234</v>
      </c>
      <c r="B20" s="33">
        <v>1971.0</v>
      </c>
      <c r="C20" s="144">
        <f t="shared" ref="C20:Q20" si="8">U20*$R$20/100</f>
        <v>0</v>
      </c>
      <c r="D20" s="185">
        <f t="shared" si="8"/>
        <v>0</v>
      </c>
      <c r="E20" s="144">
        <f t="shared" si="8"/>
        <v>0</v>
      </c>
      <c r="F20" s="185">
        <f t="shared" si="8"/>
        <v>0</v>
      </c>
      <c r="G20" s="308">
        <f t="shared" si="8"/>
        <v>0</v>
      </c>
      <c r="H20" s="144">
        <f t="shared" si="8"/>
        <v>0</v>
      </c>
      <c r="I20" s="185">
        <f t="shared" si="8"/>
        <v>0</v>
      </c>
      <c r="J20" s="308">
        <f t="shared" si="8"/>
        <v>0</v>
      </c>
      <c r="K20" s="144">
        <f t="shared" si="8"/>
        <v>0</v>
      </c>
      <c r="L20" s="185">
        <f t="shared" si="8"/>
        <v>0</v>
      </c>
      <c r="M20" s="142">
        <f t="shared" si="8"/>
        <v>0</v>
      </c>
      <c r="N20" s="144">
        <f t="shared" si="8"/>
        <v>0</v>
      </c>
      <c r="O20" s="185">
        <f t="shared" si="8"/>
        <v>0</v>
      </c>
      <c r="P20" s="142">
        <f t="shared" si="8"/>
        <v>0</v>
      </c>
      <c r="Q20" s="142">
        <f t="shared" si="8"/>
        <v>0</v>
      </c>
      <c r="R20" s="384">
        <f>VLOOKUP($B20,Harvest_Data!A17:AB83,25,FALSE)</f>
        <v>0</v>
      </c>
      <c r="S20" s="3"/>
      <c r="T20" s="387">
        <v>1971.0</v>
      </c>
      <c r="U20" s="385">
        <v>0.0</v>
      </c>
      <c r="V20" s="388">
        <v>0.0499779777404021</v>
      </c>
      <c r="W20" s="389">
        <v>0.300096076386432</v>
      </c>
      <c r="X20" s="388">
        <v>0.0499779777404021</v>
      </c>
      <c r="Y20" s="385">
        <v>8.10008375304946</v>
      </c>
      <c r="Z20" s="389">
        <v>0.0499779777404021</v>
      </c>
      <c r="AA20" s="388">
        <v>0.0</v>
      </c>
      <c r="AB20" s="385">
        <v>68.449747029277</v>
      </c>
      <c r="AC20" s="389">
        <v>1.95005397165176</v>
      </c>
      <c r="AD20" s="388">
        <v>0.400052031867237</v>
      </c>
      <c r="AE20" s="390">
        <v>20.6000552268065</v>
      </c>
      <c r="AF20" s="389">
        <v>0.0</v>
      </c>
      <c r="AG20" s="388"/>
      <c r="AH20" s="390">
        <v>0.0</v>
      </c>
      <c r="AI20" s="389">
        <v>0.0499779777404021</v>
      </c>
      <c r="AJ20" s="355">
        <f t="shared" si="1"/>
        <v>100</v>
      </c>
      <c r="AK20" s="3"/>
      <c r="AL20" s="3"/>
      <c r="AM20" s="3"/>
      <c r="AN20" s="3"/>
      <c r="AO20" s="3"/>
      <c r="AP20" s="3"/>
      <c r="AQ20" s="3"/>
      <c r="AR20" s="3"/>
      <c r="AS20" s="3"/>
      <c r="AT20" s="3"/>
      <c r="AU20" s="3"/>
    </row>
    <row r="21">
      <c r="A21" s="32" t="s">
        <v>234</v>
      </c>
      <c r="B21" s="33">
        <v>1972.0</v>
      </c>
      <c r="C21" s="144">
        <f t="shared" ref="C21:Q21" si="9">U21*$R$21/100</f>
        <v>0</v>
      </c>
      <c r="D21" s="185">
        <f t="shared" si="9"/>
        <v>0</v>
      </c>
      <c r="E21" s="144">
        <f t="shared" si="9"/>
        <v>0</v>
      </c>
      <c r="F21" s="185">
        <f t="shared" si="9"/>
        <v>0</v>
      </c>
      <c r="G21" s="308">
        <f t="shared" si="9"/>
        <v>0</v>
      </c>
      <c r="H21" s="144">
        <f t="shared" si="9"/>
        <v>0</v>
      </c>
      <c r="I21" s="185">
        <f t="shared" si="9"/>
        <v>0</v>
      </c>
      <c r="J21" s="308">
        <f t="shared" si="9"/>
        <v>0</v>
      </c>
      <c r="K21" s="144">
        <f t="shared" si="9"/>
        <v>0</v>
      </c>
      <c r="L21" s="185">
        <f t="shared" si="9"/>
        <v>0</v>
      </c>
      <c r="M21" s="142">
        <f t="shared" si="9"/>
        <v>0</v>
      </c>
      <c r="N21" s="144">
        <f t="shared" si="9"/>
        <v>0</v>
      </c>
      <c r="O21" s="185">
        <f t="shared" si="9"/>
        <v>0</v>
      </c>
      <c r="P21" s="142">
        <f t="shared" si="9"/>
        <v>0</v>
      </c>
      <c r="Q21" s="142">
        <f t="shared" si="9"/>
        <v>0</v>
      </c>
      <c r="R21" s="384">
        <f>VLOOKUP($B21,Harvest_Data!A18:AB84,25,FALSE)</f>
        <v>0</v>
      </c>
      <c r="S21" s="3"/>
      <c r="T21" s="387">
        <v>1972.0</v>
      </c>
      <c r="U21" s="385">
        <v>0.0</v>
      </c>
      <c r="V21" s="388">
        <v>0.0</v>
      </c>
      <c r="W21" s="389">
        <v>0.0</v>
      </c>
      <c r="X21" s="388">
        <v>0.799977634174981</v>
      </c>
      <c r="Y21" s="385">
        <v>18.1997907197802</v>
      </c>
      <c r="Z21" s="389">
        <v>0.0</v>
      </c>
      <c r="AA21" s="388">
        <v>0.0</v>
      </c>
      <c r="AB21" s="385">
        <v>63.9003602495387</v>
      </c>
      <c r="AC21" s="389">
        <v>1.94982067401011</v>
      </c>
      <c r="AD21" s="388">
        <v>0.0499237165610946</v>
      </c>
      <c r="AE21" s="390">
        <v>15.1001270059349</v>
      </c>
      <c r="AF21" s="389">
        <v>0.0</v>
      </c>
      <c r="AG21" s="388"/>
      <c r="AH21" s="390">
        <v>0.0</v>
      </c>
      <c r="AI21" s="389">
        <v>0.0</v>
      </c>
      <c r="AJ21" s="355">
        <f t="shared" si="1"/>
        <v>100</v>
      </c>
      <c r="AK21" s="3"/>
      <c r="AL21" s="3"/>
      <c r="AM21" s="3"/>
      <c r="AN21" s="3"/>
      <c r="AO21" s="3"/>
      <c r="AP21" s="3"/>
      <c r="AQ21" s="3"/>
      <c r="AR21" s="3"/>
      <c r="AS21" s="3"/>
      <c r="AT21" s="3"/>
      <c r="AU21" s="3"/>
    </row>
    <row r="22">
      <c r="A22" s="32" t="s">
        <v>234</v>
      </c>
      <c r="B22" s="33">
        <v>1973.0</v>
      </c>
      <c r="C22" s="144">
        <f t="shared" ref="C22:Q22" si="10">U22*$R$22/100</f>
        <v>0</v>
      </c>
      <c r="D22" s="185">
        <f t="shared" si="10"/>
        <v>0</v>
      </c>
      <c r="E22" s="144">
        <f t="shared" si="10"/>
        <v>0</v>
      </c>
      <c r="F22" s="185">
        <f t="shared" si="10"/>
        <v>0</v>
      </c>
      <c r="G22" s="308">
        <f t="shared" si="10"/>
        <v>0</v>
      </c>
      <c r="H22" s="144">
        <f t="shared" si="10"/>
        <v>0</v>
      </c>
      <c r="I22" s="185">
        <f t="shared" si="10"/>
        <v>0</v>
      </c>
      <c r="J22" s="308">
        <f t="shared" si="10"/>
        <v>0</v>
      </c>
      <c r="K22" s="144">
        <f t="shared" si="10"/>
        <v>0</v>
      </c>
      <c r="L22" s="185">
        <f t="shared" si="10"/>
        <v>0</v>
      </c>
      <c r="M22" s="142">
        <f t="shared" si="10"/>
        <v>0</v>
      </c>
      <c r="N22" s="144">
        <f t="shared" si="10"/>
        <v>0</v>
      </c>
      <c r="O22" s="185">
        <f t="shared" si="10"/>
        <v>0</v>
      </c>
      <c r="P22" s="142">
        <f t="shared" si="10"/>
        <v>0</v>
      </c>
      <c r="Q22" s="142">
        <f t="shared" si="10"/>
        <v>0</v>
      </c>
      <c r="R22" s="384">
        <f>VLOOKUP($B22,Harvest_Data!A19:AB85,25,FALSE)</f>
        <v>0</v>
      </c>
      <c r="S22" s="3"/>
      <c r="T22" s="387">
        <v>1973.0</v>
      </c>
      <c r="U22" s="385">
        <v>0.0</v>
      </c>
      <c r="V22" s="388">
        <v>0.0</v>
      </c>
      <c r="W22" s="389">
        <v>2.40222375479734</v>
      </c>
      <c r="X22" s="388">
        <v>6.70680024638192</v>
      </c>
      <c r="Y22" s="385">
        <v>17.1172262028229</v>
      </c>
      <c r="Z22" s="389">
        <v>0.0</v>
      </c>
      <c r="AA22" s="388">
        <v>0.0</v>
      </c>
      <c r="AB22" s="385">
        <v>65.4654670464177</v>
      </c>
      <c r="AC22" s="389">
        <v>2.30219690548516</v>
      </c>
      <c r="AD22" s="388">
        <v>0.0</v>
      </c>
      <c r="AE22" s="390">
        <v>6.00608584409499</v>
      </c>
      <c r="AF22" s="389">
        <v>0.0</v>
      </c>
      <c r="AG22" s="388"/>
      <c r="AH22" s="390">
        <v>0.0</v>
      </c>
      <c r="AI22" s="389">
        <v>0.0</v>
      </c>
      <c r="AJ22" s="355">
        <f t="shared" si="1"/>
        <v>100</v>
      </c>
      <c r="AK22" s="3"/>
      <c r="AL22" s="3"/>
      <c r="AM22" s="3"/>
      <c r="AN22" s="3"/>
      <c r="AO22" s="3"/>
      <c r="AP22" s="3"/>
      <c r="AQ22" s="3"/>
      <c r="AR22" s="3"/>
      <c r="AS22" s="3"/>
      <c r="AT22" s="3"/>
      <c r="AU22" s="3"/>
    </row>
    <row r="23">
      <c r="A23" s="32" t="s">
        <v>234</v>
      </c>
      <c r="B23" s="33">
        <v>1974.0</v>
      </c>
      <c r="C23" s="144">
        <f t="shared" ref="C23:Q23" si="11">U23*$R$23/100</f>
        <v>0</v>
      </c>
      <c r="D23" s="185">
        <f t="shared" si="11"/>
        <v>0</v>
      </c>
      <c r="E23" s="144">
        <f t="shared" si="11"/>
        <v>0</v>
      </c>
      <c r="F23" s="185">
        <f t="shared" si="11"/>
        <v>0</v>
      </c>
      <c r="G23" s="308">
        <f t="shared" si="11"/>
        <v>0</v>
      </c>
      <c r="H23" s="144">
        <f t="shared" si="11"/>
        <v>0</v>
      </c>
      <c r="I23" s="185">
        <f t="shared" si="11"/>
        <v>0</v>
      </c>
      <c r="J23" s="308">
        <f t="shared" si="11"/>
        <v>0</v>
      </c>
      <c r="K23" s="144">
        <f t="shared" si="11"/>
        <v>0</v>
      </c>
      <c r="L23" s="185">
        <f t="shared" si="11"/>
        <v>0</v>
      </c>
      <c r="M23" s="142">
        <f t="shared" si="11"/>
        <v>0</v>
      </c>
      <c r="N23" s="144">
        <f t="shared" si="11"/>
        <v>0</v>
      </c>
      <c r="O23" s="185">
        <f t="shared" si="11"/>
        <v>0</v>
      </c>
      <c r="P23" s="142">
        <f t="shared" si="11"/>
        <v>0</v>
      </c>
      <c r="Q23" s="142">
        <f t="shared" si="11"/>
        <v>0</v>
      </c>
      <c r="R23" s="384">
        <f>VLOOKUP($B23,Harvest_Data!A20:AB86,25,FALSE)</f>
        <v>0</v>
      </c>
      <c r="S23" s="3"/>
      <c r="T23" s="387">
        <v>1974.0</v>
      </c>
      <c r="U23" s="385">
        <v>0.0</v>
      </c>
      <c r="V23" s="388">
        <v>0.106534954653729</v>
      </c>
      <c r="W23" s="389">
        <v>0.00372953418118077</v>
      </c>
      <c r="X23" s="388">
        <v>0.839307344425725</v>
      </c>
      <c r="Y23" s="385">
        <v>9.94861350512973</v>
      </c>
      <c r="Z23" s="389">
        <v>0.00372953418118077</v>
      </c>
      <c r="AA23" s="388">
        <v>0.0372953418118077</v>
      </c>
      <c r="AB23" s="385">
        <v>75.6787346825599</v>
      </c>
      <c r="AC23" s="389">
        <v>5.13281195526505</v>
      </c>
      <c r="AD23" s="388">
        <v>0.318469788340828</v>
      </c>
      <c r="AE23" s="390">
        <v>7.93077335945088</v>
      </c>
      <c r="AF23" s="389">
        <v>0.0</v>
      </c>
      <c r="AG23" s="388"/>
      <c r="AH23" s="390">
        <v>0.0</v>
      </c>
      <c r="AI23" s="389"/>
      <c r="AJ23" s="355">
        <f t="shared" si="1"/>
        <v>100</v>
      </c>
      <c r="AK23" s="3"/>
      <c r="AL23" s="3"/>
      <c r="AM23" s="3"/>
      <c r="AN23" s="3"/>
      <c r="AO23" s="3"/>
      <c r="AP23" s="3"/>
      <c r="AQ23" s="3"/>
      <c r="AR23" s="3"/>
      <c r="AS23" s="3"/>
      <c r="AT23" s="3"/>
      <c r="AU23" s="3"/>
    </row>
    <row r="24">
      <c r="A24" s="32" t="s">
        <v>234</v>
      </c>
      <c r="B24" s="33">
        <v>1975.0</v>
      </c>
      <c r="C24" s="144">
        <f t="shared" ref="C24:Q24" si="12">U24*$R$24/100</f>
        <v>0</v>
      </c>
      <c r="D24" s="185">
        <f t="shared" si="12"/>
        <v>0</v>
      </c>
      <c r="E24" s="144">
        <f t="shared" si="12"/>
        <v>0</v>
      </c>
      <c r="F24" s="185">
        <f t="shared" si="12"/>
        <v>0</v>
      </c>
      <c r="G24" s="308">
        <f t="shared" si="12"/>
        <v>0</v>
      </c>
      <c r="H24" s="144">
        <f t="shared" si="12"/>
        <v>0</v>
      </c>
      <c r="I24" s="185">
        <f t="shared" si="12"/>
        <v>0</v>
      </c>
      <c r="J24" s="308">
        <f t="shared" si="12"/>
        <v>0</v>
      </c>
      <c r="K24" s="144">
        <f t="shared" si="12"/>
        <v>0</v>
      </c>
      <c r="L24" s="185">
        <f t="shared" si="12"/>
        <v>0</v>
      </c>
      <c r="M24" s="142">
        <f t="shared" si="12"/>
        <v>0</v>
      </c>
      <c r="N24" s="144">
        <f t="shared" si="12"/>
        <v>0</v>
      </c>
      <c r="O24" s="185">
        <f t="shared" si="12"/>
        <v>0</v>
      </c>
      <c r="P24" s="142">
        <f t="shared" si="12"/>
        <v>0</v>
      </c>
      <c r="Q24" s="142">
        <f t="shared" si="12"/>
        <v>0</v>
      </c>
      <c r="R24" s="384">
        <f>VLOOKUP($B24,Harvest_Data!A21:AB87,25,FALSE)</f>
        <v>0</v>
      </c>
      <c r="S24" s="3"/>
      <c r="T24" s="387">
        <v>1975.0</v>
      </c>
      <c r="U24" s="385">
        <v>0.0</v>
      </c>
      <c r="V24" s="388">
        <v>0.232043473851862</v>
      </c>
      <c r="W24" s="389">
        <v>0.111547891029044</v>
      </c>
      <c r="X24" s="388">
        <v>0.625443656384775</v>
      </c>
      <c r="Y24" s="385">
        <v>9.23819352067812</v>
      </c>
      <c r="Z24" s="389">
        <v>0.0</v>
      </c>
      <c r="AA24" s="388">
        <v>0.0</v>
      </c>
      <c r="AB24" s="385">
        <v>66.2287268627603</v>
      </c>
      <c r="AC24" s="389">
        <v>2.90919285854892</v>
      </c>
      <c r="AD24" s="388">
        <v>0.144654350666007</v>
      </c>
      <c r="AE24" s="390">
        <v>20.4815647723409</v>
      </c>
      <c r="AF24" s="389">
        <v>0.0</v>
      </c>
      <c r="AG24" s="388"/>
      <c r="AH24" s="390">
        <v>0.0</v>
      </c>
      <c r="AI24" s="389">
        <v>0.0286326137400755</v>
      </c>
      <c r="AJ24" s="355">
        <f t="shared" si="1"/>
        <v>100</v>
      </c>
      <c r="AK24" s="3"/>
      <c r="AL24" s="3"/>
      <c r="AM24" s="3"/>
      <c r="AN24" s="3"/>
      <c r="AO24" s="3"/>
      <c r="AP24" s="3"/>
      <c r="AQ24" s="3"/>
      <c r="AR24" s="3"/>
      <c r="AS24" s="3"/>
      <c r="AT24" s="3"/>
      <c r="AU24" s="3"/>
    </row>
    <row r="25">
      <c r="A25" s="32" t="s">
        <v>234</v>
      </c>
      <c r="B25" s="33">
        <v>1976.0</v>
      </c>
      <c r="C25" s="144">
        <f t="shared" ref="C25:Q25" si="13">U25*$R$25/100</f>
        <v>0</v>
      </c>
      <c r="D25" s="185">
        <f t="shared" si="13"/>
        <v>0</v>
      </c>
      <c r="E25" s="144">
        <f t="shared" si="13"/>
        <v>0</v>
      </c>
      <c r="F25" s="185">
        <f t="shared" si="13"/>
        <v>0</v>
      </c>
      <c r="G25" s="308">
        <f t="shared" si="13"/>
        <v>0</v>
      </c>
      <c r="H25" s="144">
        <f t="shared" si="13"/>
        <v>0</v>
      </c>
      <c r="I25" s="185">
        <f t="shared" si="13"/>
        <v>0</v>
      </c>
      <c r="J25" s="308">
        <f t="shared" si="13"/>
        <v>0</v>
      </c>
      <c r="K25" s="144">
        <f t="shared" si="13"/>
        <v>0</v>
      </c>
      <c r="L25" s="185">
        <f t="shared" si="13"/>
        <v>0</v>
      </c>
      <c r="M25" s="142">
        <f t="shared" si="13"/>
        <v>0</v>
      </c>
      <c r="N25" s="144">
        <f t="shared" si="13"/>
        <v>0</v>
      </c>
      <c r="O25" s="185">
        <f t="shared" si="13"/>
        <v>0</v>
      </c>
      <c r="P25" s="142">
        <f t="shared" si="13"/>
        <v>0</v>
      </c>
      <c r="Q25" s="142">
        <f t="shared" si="13"/>
        <v>0</v>
      </c>
      <c r="R25" s="384">
        <f>VLOOKUP($B25,Harvest_Data!A22:AB88,25,FALSE)</f>
        <v>0</v>
      </c>
      <c r="S25" s="3"/>
      <c r="T25" s="387">
        <v>1976.0</v>
      </c>
      <c r="U25" s="385">
        <v>0.0</v>
      </c>
      <c r="V25" s="388">
        <v>0.299941816145962</v>
      </c>
      <c r="W25" s="389">
        <v>0.0</v>
      </c>
      <c r="X25" s="388">
        <v>1.09438855478478</v>
      </c>
      <c r="Y25" s="385">
        <v>12.3118423229123</v>
      </c>
      <c r="Z25" s="389">
        <v>0.0800461769274992</v>
      </c>
      <c r="AA25" s="388">
        <v>0.0</v>
      </c>
      <c r="AB25" s="385">
        <v>82.7236752762576</v>
      </c>
      <c r="AC25" s="389">
        <v>0.852283571678922</v>
      </c>
      <c r="AD25" s="388">
        <v>0.153498954888427</v>
      </c>
      <c r="AE25" s="390">
        <v>2.44430023794073</v>
      </c>
      <c r="AF25" s="389">
        <v>0.0400230884637496</v>
      </c>
      <c r="AG25" s="388"/>
      <c r="AH25" s="390">
        <v>0.0</v>
      </c>
      <c r="AI25" s="389"/>
      <c r="AJ25" s="355">
        <f t="shared" si="1"/>
        <v>100</v>
      </c>
      <c r="AK25" s="3"/>
      <c r="AL25" s="3"/>
      <c r="AM25" s="3"/>
      <c r="AN25" s="3"/>
      <c r="AO25" s="3"/>
      <c r="AP25" s="3"/>
      <c r="AQ25" s="3"/>
      <c r="AR25" s="3"/>
      <c r="AS25" s="3"/>
      <c r="AT25" s="3"/>
      <c r="AU25" s="3"/>
    </row>
    <row r="26">
      <c r="A26" s="32" t="s">
        <v>234</v>
      </c>
      <c r="B26" s="33">
        <v>1977.0</v>
      </c>
      <c r="C26" s="144">
        <f t="shared" ref="C26:Q26" si="14">U26*$R$26/100</f>
        <v>0</v>
      </c>
      <c r="D26" s="185">
        <f t="shared" si="14"/>
        <v>0</v>
      </c>
      <c r="E26" s="144">
        <f t="shared" si="14"/>
        <v>0</v>
      </c>
      <c r="F26" s="185">
        <f t="shared" si="14"/>
        <v>0</v>
      </c>
      <c r="G26" s="308">
        <f t="shared" si="14"/>
        <v>0</v>
      </c>
      <c r="H26" s="144">
        <f t="shared" si="14"/>
        <v>0</v>
      </c>
      <c r="I26" s="185">
        <f t="shared" si="14"/>
        <v>0</v>
      </c>
      <c r="J26" s="308">
        <f t="shared" si="14"/>
        <v>0</v>
      </c>
      <c r="K26" s="144">
        <f t="shared" si="14"/>
        <v>0</v>
      </c>
      <c r="L26" s="185">
        <f t="shared" si="14"/>
        <v>0</v>
      </c>
      <c r="M26" s="142">
        <f t="shared" si="14"/>
        <v>0</v>
      </c>
      <c r="N26" s="144">
        <f t="shared" si="14"/>
        <v>0</v>
      </c>
      <c r="O26" s="185">
        <f t="shared" si="14"/>
        <v>0</v>
      </c>
      <c r="P26" s="142">
        <f t="shared" si="14"/>
        <v>0</v>
      </c>
      <c r="Q26" s="142">
        <f t="shared" si="14"/>
        <v>0</v>
      </c>
      <c r="R26" s="384">
        <f>VLOOKUP($B26,Harvest_Data!A23:AB89,25,FALSE)</f>
        <v>0</v>
      </c>
      <c r="S26" s="3"/>
      <c r="T26" s="387">
        <v>1977.0</v>
      </c>
      <c r="U26" s="385">
        <v>0.0</v>
      </c>
      <c r="V26" s="388">
        <v>0.0365542004981723</v>
      </c>
      <c r="W26" s="389">
        <v>0.109824345744509</v>
      </c>
      <c r="X26" s="388">
        <v>2.72231747161388</v>
      </c>
      <c r="Y26" s="385">
        <v>3.01636851809918</v>
      </c>
      <c r="Z26" s="389">
        <v>0.0</v>
      </c>
      <c r="AA26" s="388">
        <v>0.0</v>
      </c>
      <c r="AB26" s="385">
        <v>84.1522983857924</v>
      </c>
      <c r="AC26" s="389">
        <v>0.70779283796461</v>
      </c>
      <c r="AD26" s="388">
        <v>0.861449875456928</v>
      </c>
      <c r="AE26" s="390">
        <v>8.39339436483033</v>
      </c>
      <c r="AF26" s="389"/>
      <c r="AG26" s="388"/>
      <c r="AH26" s="390">
        <v>0.0</v>
      </c>
      <c r="AI26" s="389"/>
      <c r="AJ26" s="355">
        <f t="shared" si="1"/>
        <v>100</v>
      </c>
      <c r="AK26" s="3"/>
      <c r="AL26" s="3"/>
      <c r="AM26" s="3"/>
      <c r="AN26" s="3"/>
      <c r="AO26" s="3"/>
      <c r="AP26" s="3"/>
      <c r="AQ26" s="3"/>
      <c r="AR26" s="3"/>
      <c r="AS26" s="3"/>
      <c r="AT26" s="3"/>
      <c r="AU26" s="3"/>
    </row>
    <row r="27">
      <c r="A27" s="32" t="s">
        <v>234</v>
      </c>
      <c r="B27" s="33">
        <v>1978.0</v>
      </c>
      <c r="C27" s="144">
        <f t="shared" ref="C27:Q27" si="15">U27*$R$27/100</f>
        <v>0</v>
      </c>
      <c r="D27" s="185">
        <f t="shared" si="15"/>
        <v>0.6205867368</v>
      </c>
      <c r="E27" s="144">
        <f t="shared" si="15"/>
        <v>0.3102933684</v>
      </c>
      <c r="F27" s="185">
        <f t="shared" si="15"/>
        <v>359.4231518</v>
      </c>
      <c r="G27" s="308">
        <f t="shared" si="15"/>
        <v>7750.197463</v>
      </c>
      <c r="H27" s="144">
        <f t="shared" si="15"/>
        <v>0.1034311228</v>
      </c>
      <c r="I27" s="185">
        <f t="shared" si="15"/>
        <v>0</v>
      </c>
      <c r="J27" s="308">
        <f t="shared" si="15"/>
        <v>14953.55458</v>
      </c>
      <c r="K27" s="144">
        <f t="shared" si="15"/>
        <v>937.6031282</v>
      </c>
      <c r="L27" s="185">
        <f t="shared" si="15"/>
        <v>93.70859726</v>
      </c>
      <c r="M27" s="142">
        <f t="shared" si="15"/>
        <v>1687.478769</v>
      </c>
      <c r="N27" s="144">
        <f t="shared" si="15"/>
        <v>0</v>
      </c>
      <c r="O27" s="185">
        <f t="shared" si="15"/>
        <v>0</v>
      </c>
      <c r="P27" s="142">
        <f t="shared" si="15"/>
        <v>0</v>
      </c>
      <c r="Q27" s="142">
        <f t="shared" si="15"/>
        <v>0</v>
      </c>
      <c r="R27" s="302">
        <f>VLOOKUP($B27,Harvest_Data!$A7:$AB80,27,FALSE)</f>
        <v>25783</v>
      </c>
      <c r="S27" s="3"/>
      <c r="T27" s="387">
        <v>1978.0</v>
      </c>
      <c r="U27" s="385">
        <v>0.0</v>
      </c>
      <c r="V27" s="388">
        <v>0.00240696093101249</v>
      </c>
      <c r="W27" s="389">
        <v>0.00120348046550624</v>
      </c>
      <c r="X27" s="388">
        <v>1.3940315392114</v>
      </c>
      <c r="Y27" s="385">
        <v>30.0593315869495</v>
      </c>
      <c r="Z27" s="389">
        <v>4.01160155168748E-4</v>
      </c>
      <c r="AA27" s="388">
        <v>0.0</v>
      </c>
      <c r="AB27" s="385">
        <v>57.9977294335217</v>
      </c>
      <c r="AC27" s="389">
        <v>3.6365168066047</v>
      </c>
      <c r="AD27" s="388">
        <v>0.363451100582886</v>
      </c>
      <c r="AE27" s="390">
        <v>6.54492793157812</v>
      </c>
      <c r="AF27" s="389"/>
      <c r="AG27" s="388"/>
      <c r="AH27" s="390">
        <v>0.0</v>
      </c>
      <c r="AI27" s="389"/>
      <c r="AJ27" s="355">
        <f t="shared" si="1"/>
        <v>100</v>
      </c>
      <c r="AK27" s="3"/>
      <c r="AL27" s="3"/>
      <c r="AM27" s="3"/>
      <c r="AN27" s="3"/>
      <c r="AO27" s="3"/>
      <c r="AP27" s="3"/>
      <c r="AQ27" s="3"/>
      <c r="AR27" s="3"/>
      <c r="AS27" s="3"/>
      <c r="AT27" s="3"/>
      <c r="AU27" s="3"/>
    </row>
    <row r="28">
      <c r="A28" s="32" t="s">
        <v>234</v>
      </c>
      <c r="B28" s="33">
        <v>1979.0</v>
      </c>
      <c r="C28" s="144">
        <f t="shared" ref="C28:Q28" si="16">U28*$R$28/100</f>
        <v>0</v>
      </c>
      <c r="D28" s="185">
        <f t="shared" si="16"/>
        <v>0.4113706139</v>
      </c>
      <c r="E28" s="144">
        <f t="shared" si="16"/>
        <v>0</v>
      </c>
      <c r="F28" s="185">
        <f t="shared" si="16"/>
        <v>552.8821051</v>
      </c>
      <c r="G28" s="308">
        <f t="shared" si="16"/>
        <v>3652.559681</v>
      </c>
      <c r="H28" s="144">
        <f t="shared" si="16"/>
        <v>0</v>
      </c>
      <c r="I28" s="185">
        <f t="shared" si="16"/>
        <v>0</v>
      </c>
      <c r="J28" s="308">
        <f t="shared" si="16"/>
        <v>23483.09149</v>
      </c>
      <c r="K28" s="144">
        <f t="shared" si="16"/>
        <v>1003.744298</v>
      </c>
      <c r="L28" s="185">
        <f t="shared" si="16"/>
        <v>0</v>
      </c>
      <c r="M28" s="142">
        <f t="shared" si="16"/>
        <v>4403.311051</v>
      </c>
      <c r="N28" s="144">
        <f t="shared" si="16"/>
        <v>0</v>
      </c>
      <c r="O28" s="185">
        <f t="shared" si="16"/>
        <v>0</v>
      </c>
      <c r="P28" s="142">
        <f t="shared" si="16"/>
        <v>0</v>
      </c>
      <c r="Q28" s="142">
        <f t="shared" si="16"/>
        <v>0</v>
      </c>
      <c r="R28" s="302">
        <f>VLOOKUP($B28,Harvest_Data!$A8:$AB81,27,FALSE)</f>
        <v>33096</v>
      </c>
      <c r="S28" s="3"/>
      <c r="T28" s="387">
        <v>1979.0</v>
      </c>
      <c r="U28" s="385">
        <v>0.0</v>
      </c>
      <c r="V28" s="388">
        <v>0.00124296172920836</v>
      </c>
      <c r="W28" s="389">
        <v>0.0</v>
      </c>
      <c r="X28" s="388">
        <v>1.67054056405603</v>
      </c>
      <c r="Y28" s="385">
        <v>11.036257193641</v>
      </c>
      <c r="Z28" s="389">
        <v>0.0</v>
      </c>
      <c r="AA28" s="388">
        <v>0.0</v>
      </c>
      <c r="AB28" s="385">
        <v>70.9544703118591</v>
      </c>
      <c r="AC28" s="389">
        <v>3.03282661926839</v>
      </c>
      <c r="AD28" s="388">
        <v>0.0</v>
      </c>
      <c r="AE28" s="390">
        <v>13.3046623494463</v>
      </c>
      <c r="AF28" s="389"/>
      <c r="AG28" s="388"/>
      <c r="AH28" s="390">
        <v>0.0</v>
      </c>
      <c r="AI28" s="389"/>
      <c r="AJ28" s="355">
        <f t="shared" si="1"/>
        <v>100</v>
      </c>
      <c r="AK28" s="3"/>
      <c r="AL28" s="3"/>
      <c r="AM28" s="3"/>
      <c r="AN28" s="3"/>
      <c r="AO28" s="3"/>
      <c r="AP28" s="3"/>
      <c r="AQ28" s="3"/>
      <c r="AR28" s="3"/>
      <c r="AS28" s="3"/>
      <c r="AT28" s="3"/>
      <c r="AU28" s="3"/>
    </row>
    <row r="29">
      <c r="A29" s="32" t="s">
        <v>234</v>
      </c>
      <c r="B29" s="33">
        <v>1980.0</v>
      </c>
      <c r="C29" s="144">
        <f t="shared" ref="C29:Q29" si="17">U29*$R$29/100</f>
        <v>0</v>
      </c>
      <c r="D29" s="185">
        <f t="shared" si="17"/>
        <v>249.2170988</v>
      </c>
      <c r="E29" s="144">
        <f t="shared" si="17"/>
        <v>249.2170988</v>
      </c>
      <c r="F29" s="185">
        <f t="shared" si="17"/>
        <v>249.2170988</v>
      </c>
      <c r="G29" s="308">
        <f t="shared" si="17"/>
        <v>8109.659108</v>
      </c>
      <c r="H29" s="144">
        <f t="shared" si="17"/>
        <v>0</v>
      </c>
      <c r="I29" s="185">
        <f t="shared" si="17"/>
        <v>0</v>
      </c>
      <c r="J29" s="308">
        <f t="shared" si="17"/>
        <v>19263.80818</v>
      </c>
      <c r="K29" s="144">
        <f t="shared" si="17"/>
        <v>1397.636433</v>
      </c>
      <c r="L29" s="185">
        <f t="shared" si="17"/>
        <v>124.6085494</v>
      </c>
      <c r="M29" s="142">
        <f t="shared" si="17"/>
        <v>1397.636433</v>
      </c>
      <c r="N29" s="144">
        <f t="shared" si="17"/>
        <v>0</v>
      </c>
      <c r="O29" s="185">
        <f t="shared" si="17"/>
        <v>0</v>
      </c>
      <c r="P29" s="142">
        <f t="shared" si="17"/>
        <v>0</v>
      </c>
      <c r="Q29" s="142">
        <f t="shared" si="17"/>
        <v>0</v>
      </c>
      <c r="R29" s="302">
        <f>VLOOKUP($B29,Harvest_Data!$A9:$AB82,27,FALSE)</f>
        <v>31041</v>
      </c>
      <c r="S29" s="3"/>
      <c r="T29" s="387">
        <v>1980.0</v>
      </c>
      <c r="U29" s="385">
        <v>0.0</v>
      </c>
      <c r="V29" s="388">
        <v>0.802864272539872</v>
      </c>
      <c r="W29" s="389">
        <v>0.802864272539872</v>
      </c>
      <c r="X29" s="388">
        <v>0.802864272539872</v>
      </c>
      <c r="Y29" s="385">
        <v>26.1256374091353</v>
      </c>
      <c r="Z29" s="389">
        <v>0.0</v>
      </c>
      <c r="AA29" s="388">
        <v>0.0</v>
      </c>
      <c r="AB29" s="385">
        <v>62.0592383638928</v>
      </c>
      <c r="AC29" s="389">
        <v>4.50254963654117</v>
      </c>
      <c r="AD29" s="388">
        <v>0.401432136269936</v>
      </c>
      <c r="AE29" s="390">
        <v>4.50254963654117</v>
      </c>
      <c r="AF29" s="389"/>
      <c r="AG29" s="388"/>
      <c r="AH29" s="390">
        <v>0.0</v>
      </c>
      <c r="AI29" s="389"/>
      <c r="AJ29" s="355">
        <f t="shared" si="1"/>
        <v>100</v>
      </c>
      <c r="AK29" s="3"/>
      <c r="AL29" s="3"/>
      <c r="AM29" s="3"/>
      <c r="AN29" s="3"/>
      <c r="AO29" s="3"/>
      <c r="AP29" s="3"/>
      <c r="AQ29" s="3"/>
      <c r="AR29" s="3"/>
      <c r="AS29" s="3"/>
      <c r="AT29" s="3"/>
      <c r="AU29" s="3"/>
    </row>
    <row r="30">
      <c r="A30" s="32" t="s">
        <v>234</v>
      </c>
      <c r="B30" s="33">
        <v>1981.0</v>
      </c>
      <c r="C30" s="144">
        <f t="shared" ref="C30:Q30" si="18">U30*$R$30/100</f>
        <v>0</v>
      </c>
      <c r="D30" s="185">
        <f t="shared" si="18"/>
        <v>339.4975482</v>
      </c>
      <c r="E30" s="144">
        <f t="shared" si="18"/>
        <v>135.7990193</v>
      </c>
      <c r="F30" s="185">
        <f t="shared" si="18"/>
        <v>10524.00572</v>
      </c>
      <c r="G30" s="308">
        <f t="shared" si="18"/>
        <v>6925.471134</v>
      </c>
      <c r="H30" s="144">
        <f t="shared" si="18"/>
        <v>0</v>
      </c>
      <c r="I30" s="185">
        <f t="shared" si="18"/>
        <v>0</v>
      </c>
      <c r="J30" s="308">
        <f t="shared" si="18"/>
        <v>45898.39542</v>
      </c>
      <c r="K30" s="144">
        <f t="shared" si="18"/>
        <v>611.0955867</v>
      </c>
      <c r="L30" s="185">
        <f t="shared" si="18"/>
        <v>0</v>
      </c>
      <c r="M30" s="142">
        <f t="shared" si="18"/>
        <v>3394.836058</v>
      </c>
      <c r="N30" s="144">
        <f t="shared" si="18"/>
        <v>0</v>
      </c>
      <c r="O30" s="185">
        <f t="shared" si="18"/>
        <v>0</v>
      </c>
      <c r="P30" s="142">
        <f t="shared" si="18"/>
        <v>0</v>
      </c>
      <c r="Q30" s="142">
        <f t="shared" si="18"/>
        <v>67.89950963</v>
      </c>
      <c r="R30" s="302">
        <f>VLOOKUP($B30,Harvest_Data!$A10:$AB83,27,FALSE)</f>
        <v>67897</v>
      </c>
      <c r="S30" s="3"/>
      <c r="T30" s="387">
        <v>1981.0</v>
      </c>
      <c r="U30" s="385">
        <v>0.0</v>
      </c>
      <c r="V30" s="388">
        <v>0.500018481175896</v>
      </c>
      <c r="W30" s="389">
        <v>0.200007392470358</v>
      </c>
      <c r="X30" s="388">
        <v>15.4999568772562</v>
      </c>
      <c r="Y30" s="385">
        <v>10.1999663231906</v>
      </c>
      <c r="Z30" s="389">
        <v>0.0</v>
      </c>
      <c r="AA30" s="388">
        <v>0.0</v>
      </c>
      <c r="AB30" s="385">
        <v>67.600034498195</v>
      </c>
      <c r="AC30" s="389">
        <v>0.900033266116612</v>
      </c>
      <c r="AD30" s="388">
        <v>0.0</v>
      </c>
      <c r="AE30" s="390">
        <v>4.99997946536012</v>
      </c>
      <c r="AF30" s="389"/>
      <c r="AG30" s="388"/>
      <c r="AH30" s="390">
        <v>0.0</v>
      </c>
      <c r="AI30" s="389">
        <v>0.100003696235179</v>
      </c>
      <c r="AJ30" s="355">
        <f t="shared" si="1"/>
        <v>100</v>
      </c>
      <c r="AK30" s="3"/>
      <c r="AL30" s="3"/>
      <c r="AM30" s="3"/>
      <c r="AN30" s="3"/>
      <c r="AO30" s="3"/>
      <c r="AP30" s="3"/>
      <c r="AQ30" s="3"/>
      <c r="AR30" s="3"/>
      <c r="AS30" s="3"/>
      <c r="AT30" s="3"/>
      <c r="AU30" s="3"/>
    </row>
    <row r="31">
      <c r="A31" s="32" t="s">
        <v>234</v>
      </c>
      <c r="B31" s="33">
        <v>1982.0</v>
      </c>
      <c r="C31" s="144">
        <f t="shared" ref="C31:Q31" si="19">U31*$R$31/100</f>
        <v>0</v>
      </c>
      <c r="D31" s="185">
        <f t="shared" si="19"/>
        <v>681.2479888</v>
      </c>
      <c r="E31" s="144">
        <f t="shared" si="19"/>
        <v>0</v>
      </c>
      <c r="F31" s="185">
        <f t="shared" si="19"/>
        <v>1993.112718</v>
      </c>
      <c r="G31" s="308">
        <f t="shared" si="19"/>
        <v>23083.30134</v>
      </c>
      <c r="H31" s="144">
        <f t="shared" si="19"/>
        <v>0</v>
      </c>
      <c r="I31" s="185">
        <f t="shared" si="19"/>
        <v>0</v>
      </c>
      <c r="J31" s="308">
        <f t="shared" si="19"/>
        <v>79360.99457</v>
      </c>
      <c r="K31" s="144">
        <f t="shared" si="19"/>
        <v>1376.442309</v>
      </c>
      <c r="L31" s="185">
        <f t="shared" si="19"/>
        <v>144.0110346</v>
      </c>
      <c r="M31" s="142">
        <f t="shared" si="19"/>
        <v>1971.89004</v>
      </c>
      <c r="N31" s="144">
        <f t="shared" si="19"/>
        <v>0</v>
      </c>
      <c r="O31" s="185">
        <f t="shared" si="19"/>
        <v>0</v>
      </c>
      <c r="P31" s="142">
        <f t="shared" si="19"/>
        <v>0</v>
      </c>
      <c r="Q31" s="142">
        <f t="shared" si="19"/>
        <v>0</v>
      </c>
      <c r="R31" s="302">
        <f>VLOOKUP($B31,Harvest_Data!$A11:$AB84,27,FALSE)</f>
        <v>108611</v>
      </c>
      <c r="S31" s="3"/>
      <c r="T31" s="387">
        <v>1982.0</v>
      </c>
      <c r="U31" s="385">
        <v>0.0</v>
      </c>
      <c r="V31" s="388">
        <v>0.627236641562313</v>
      </c>
      <c r="W31" s="389">
        <v>0.0</v>
      </c>
      <c r="X31" s="388">
        <v>1.83509287121969</v>
      </c>
      <c r="Y31" s="385">
        <v>21.253189220574</v>
      </c>
      <c r="Z31" s="389">
        <v>0.0</v>
      </c>
      <c r="AA31" s="388">
        <v>0.0</v>
      </c>
      <c r="AB31" s="385">
        <v>73.0690211535348</v>
      </c>
      <c r="AC31" s="389">
        <v>1.26731390863058</v>
      </c>
      <c r="AD31" s="388">
        <v>0.132593415550556</v>
      </c>
      <c r="AE31" s="390">
        <v>1.81555278892803</v>
      </c>
      <c r="AF31" s="389"/>
      <c r="AG31" s="388"/>
      <c r="AH31" s="390">
        <v>0.0</v>
      </c>
      <c r="AI31" s="389"/>
      <c r="AJ31" s="355">
        <f t="shared" si="1"/>
        <v>100</v>
      </c>
      <c r="AK31" s="3"/>
      <c r="AL31" s="3"/>
      <c r="AM31" s="3"/>
      <c r="AN31" s="3"/>
      <c r="AO31" s="3"/>
      <c r="AP31" s="3"/>
      <c r="AQ31" s="3"/>
      <c r="AR31" s="3"/>
      <c r="AS31" s="3"/>
      <c r="AT31" s="3"/>
      <c r="AU31" s="3"/>
    </row>
    <row r="32">
      <c r="A32" s="32" t="s">
        <v>234</v>
      </c>
      <c r="B32" s="33">
        <v>1983.0</v>
      </c>
      <c r="C32" s="144">
        <f t="shared" ref="C32:Q32" si="20">U32*$R$32/100</f>
        <v>0</v>
      </c>
      <c r="D32" s="185">
        <f t="shared" si="20"/>
        <v>0</v>
      </c>
      <c r="E32" s="144">
        <f t="shared" si="20"/>
        <v>0</v>
      </c>
      <c r="F32" s="185">
        <f t="shared" si="20"/>
        <v>5261.540569</v>
      </c>
      <c r="G32" s="308">
        <f t="shared" si="20"/>
        <v>30685.37705</v>
      </c>
      <c r="H32" s="144">
        <f t="shared" si="20"/>
        <v>0</v>
      </c>
      <c r="I32" s="185">
        <f t="shared" si="20"/>
        <v>0</v>
      </c>
      <c r="J32" s="308">
        <f t="shared" si="20"/>
        <v>65793.25554</v>
      </c>
      <c r="K32" s="144">
        <f t="shared" si="20"/>
        <v>3894.762582</v>
      </c>
      <c r="L32" s="185">
        <f t="shared" si="20"/>
        <v>0</v>
      </c>
      <c r="M32" s="142">
        <f t="shared" si="20"/>
        <v>11353.06426</v>
      </c>
      <c r="N32" s="144">
        <f t="shared" si="20"/>
        <v>0</v>
      </c>
      <c r="O32" s="185">
        <f t="shared" si="20"/>
        <v>0</v>
      </c>
      <c r="P32" s="142">
        <f t="shared" si="20"/>
        <v>0</v>
      </c>
      <c r="Q32" s="142">
        <f t="shared" si="20"/>
        <v>0</v>
      </c>
      <c r="R32" s="302">
        <f>VLOOKUP($B32,Harvest_Data!$A12:$AB85,27,FALSE)</f>
        <v>116988</v>
      </c>
      <c r="S32" s="3"/>
      <c r="T32" s="387">
        <v>1983.0</v>
      </c>
      <c r="U32" s="385">
        <v>0.0</v>
      </c>
      <c r="V32" s="388">
        <v>0.0</v>
      </c>
      <c r="W32" s="389">
        <v>0.0</v>
      </c>
      <c r="X32" s="388">
        <v>4.49750450427785</v>
      </c>
      <c r="Y32" s="385">
        <v>26.2295081967213</v>
      </c>
      <c r="Z32" s="389">
        <v>0.0</v>
      </c>
      <c r="AA32" s="388">
        <v>0.0</v>
      </c>
      <c r="AB32" s="385">
        <v>56.2393198782345</v>
      </c>
      <c r="AC32" s="389">
        <v>3.3291983643327</v>
      </c>
      <c r="AD32" s="388">
        <v>0.0</v>
      </c>
      <c r="AE32" s="390">
        <v>9.70446905643362</v>
      </c>
      <c r="AF32" s="389"/>
      <c r="AG32" s="388"/>
      <c r="AH32" s="390">
        <v>0.0</v>
      </c>
      <c r="AI32" s="389"/>
      <c r="AJ32" s="355">
        <f t="shared" si="1"/>
        <v>100</v>
      </c>
      <c r="AK32" s="3"/>
      <c r="AL32" s="3"/>
      <c r="AM32" s="3"/>
      <c r="AN32" s="3"/>
      <c r="AO32" s="3"/>
      <c r="AP32" s="3"/>
      <c r="AQ32" s="3"/>
      <c r="AR32" s="3"/>
      <c r="AS32" s="3"/>
      <c r="AT32" s="3"/>
      <c r="AU32" s="3"/>
    </row>
    <row r="33">
      <c r="A33" s="32" t="s">
        <v>247</v>
      </c>
      <c r="B33" s="33">
        <v>1984.0</v>
      </c>
      <c r="C33" s="144">
        <f t="shared" ref="C33:Q33" si="21">U33*$R$33/100</f>
        <v>0</v>
      </c>
      <c r="D33" s="185">
        <f t="shared" si="21"/>
        <v>0</v>
      </c>
      <c r="E33" s="144">
        <f t="shared" si="21"/>
        <v>69.67676777</v>
      </c>
      <c r="F33" s="185">
        <f t="shared" si="21"/>
        <v>49.52584919</v>
      </c>
      <c r="G33" s="308">
        <f t="shared" si="21"/>
        <v>5073.49043</v>
      </c>
      <c r="H33" s="144">
        <f t="shared" si="21"/>
        <v>2.980065424</v>
      </c>
      <c r="I33" s="185">
        <f t="shared" si="21"/>
        <v>0</v>
      </c>
      <c r="J33" s="308">
        <f t="shared" si="21"/>
        <v>64586.2484</v>
      </c>
      <c r="K33" s="144">
        <f t="shared" si="21"/>
        <v>918.56969</v>
      </c>
      <c r="L33" s="185">
        <f t="shared" si="21"/>
        <v>88.12479182</v>
      </c>
      <c r="M33" s="142">
        <f t="shared" si="21"/>
        <v>5388.38401</v>
      </c>
      <c r="N33" s="144">
        <f t="shared" si="21"/>
        <v>0</v>
      </c>
      <c r="O33" s="185">
        <f t="shared" si="21"/>
        <v>0</v>
      </c>
      <c r="P33" s="142">
        <f t="shared" si="21"/>
        <v>0</v>
      </c>
      <c r="Q33" s="142">
        <f t="shared" si="21"/>
        <v>0</v>
      </c>
      <c r="R33" s="302">
        <f>VLOOKUP($B33,Harvest_Data!$A13:$AB86,27,FALSE)</f>
        <v>76177</v>
      </c>
      <c r="S33" s="3"/>
      <c r="T33" s="387">
        <v>1984.0</v>
      </c>
      <c r="U33" s="385">
        <v>0.0</v>
      </c>
      <c r="V33" s="388">
        <v>0.0</v>
      </c>
      <c r="W33" s="389">
        <v>0.091466935913533</v>
      </c>
      <c r="X33" s="388">
        <v>0.0650141764436314</v>
      </c>
      <c r="Y33" s="385">
        <v>6.66013420118255</v>
      </c>
      <c r="Z33" s="389">
        <v>0.00391202780892911</v>
      </c>
      <c r="AA33" s="388">
        <v>0.0</v>
      </c>
      <c r="AB33" s="385">
        <v>84.784447267728</v>
      </c>
      <c r="AC33" s="389">
        <v>1.20583600034277</v>
      </c>
      <c r="AD33" s="388">
        <v>0.115684250921189</v>
      </c>
      <c r="AE33" s="390">
        <v>7.07350513965939</v>
      </c>
      <c r="AF33" s="389"/>
      <c r="AG33" s="388"/>
      <c r="AH33" s="390">
        <v>0.0</v>
      </c>
      <c r="AI33" s="389"/>
      <c r="AJ33" s="355">
        <f t="shared" si="1"/>
        <v>100</v>
      </c>
      <c r="AK33" s="3"/>
      <c r="AL33" s="3"/>
      <c r="AM33" s="3"/>
      <c r="AN33" s="3"/>
      <c r="AO33" s="3"/>
      <c r="AP33" s="3"/>
      <c r="AQ33" s="3"/>
      <c r="AR33" s="3"/>
      <c r="AS33" s="3"/>
      <c r="AT33" s="3"/>
      <c r="AU33" s="3"/>
    </row>
    <row r="34">
      <c r="A34" s="32" t="s">
        <v>247</v>
      </c>
      <c r="B34" s="33">
        <v>1985.0</v>
      </c>
      <c r="C34" s="144">
        <f t="shared" ref="C34:Q34" si="22">U34*$R$34/100</f>
        <v>0</v>
      </c>
      <c r="D34" s="185">
        <f t="shared" si="22"/>
        <v>295.2610695</v>
      </c>
      <c r="E34" s="144">
        <f t="shared" si="22"/>
        <v>66.30325019</v>
      </c>
      <c r="F34" s="185">
        <f t="shared" si="22"/>
        <v>1206.719153</v>
      </c>
      <c r="G34" s="308">
        <f t="shared" si="22"/>
        <v>4872.301394</v>
      </c>
      <c r="H34" s="144">
        <f t="shared" si="22"/>
        <v>0</v>
      </c>
      <c r="I34" s="185">
        <f t="shared" si="22"/>
        <v>3.103556392</v>
      </c>
      <c r="J34" s="308">
        <f t="shared" si="22"/>
        <v>45369.48019</v>
      </c>
      <c r="K34" s="144">
        <f t="shared" si="22"/>
        <v>2245.140908</v>
      </c>
      <c r="L34" s="185">
        <f t="shared" si="22"/>
        <v>386.1106293</v>
      </c>
      <c r="M34" s="142">
        <f t="shared" si="22"/>
        <v>7069.196107</v>
      </c>
      <c r="N34" s="144">
        <f t="shared" si="22"/>
        <v>0</v>
      </c>
      <c r="O34" s="185">
        <f t="shared" si="22"/>
        <v>0</v>
      </c>
      <c r="P34" s="142">
        <f t="shared" si="22"/>
        <v>37.38374745</v>
      </c>
      <c r="Q34" s="142">
        <f t="shared" si="22"/>
        <v>0</v>
      </c>
      <c r="R34" s="302">
        <f>VLOOKUP($B34,Harvest_Data!$A14:$AB87,27,FALSE)</f>
        <v>61551</v>
      </c>
      <c r="S34" s="3"/>
      <c r="T34" s="387">
        <v>1985.0</v>
      </c>
      <c r="U34" s="385">
        <v>0.0</v>
      </c>
      <c r="V34" s="388">
        <v>0.479701498694744</v>
      </c>
      <c r="W34" s="389">
        <v>0.10772083343838</v>
      </c>
      <c r="X34" s="388">
        <v>1.96051916857852</v>
      </c>
      <c r="Y34" s="385">
        <v>7.9158769048825</v>
      </c>
      <c r="Z34" s="389">
        <v>0.0</v>
      </c>
      <c r="AA34" s="388">
        <v>0.00504225177796673</v>
      </c>
      <c r="AB34" s="385">
        <v>73.7103868094694</v>
      </c>
      <c r="AC34" s="389">
        <v>3.64761077483366</v>
      </c>
      <c r="AD34" s="388">
        <v>0.627301959831589</v>
      </c>
      <c r="AE34" s="390">
        <v>11.485103583895</v>
      </c>
      <c r="AF34" s="389"/>
      <c r="AG34" s="388"/>
      <c r="AH34" s="390">
        <v>0.0607362145982357</v>
      </c>
      <c r="AI34" s="389"/>
      <c r="AJ34" s="355">
        <f t="shared" si="1"/>
        <v>100</v>
      </c>
      <c r="AK34" s="3"/>
      <c r="AL34" s="3"/>
      <c r="AM34" s="3"/>
      <c r="AN34" s="3"/>
      <c r="AO34" s="3"/>
      <c r="AP34" s="3"/>
      <c r="AQ34" s="3"/>
      <c r="AR34" s="3"/>
      <c r="AS34" s="3"/>
      <c r="AT34" s="3"/>
      <c r="AU34" s="3"/>
    </row>
    <row r="35">
      <c r="A35" s="32" t="s">
        <v>247</v>
      </c>
      <c r="B35" s="33">
        <v>1986.0</v>
      </c>
      <c r="C35" s="144">
        <f t="shared" ref="C35:Q35" si="23">U35*$R$35/100</f>
        <v>0</v>
      </c>
      <c r="D35" s="185">
        <f t="shared" si="23"/>
        <v>268.9902312</v>
      </c>
      <c r="E35" s="144">
        <f t="shared" si="23"/>
        <v>90.24622257</v>
      </c>
      <c r="F35" s="185">
        <f t="shared" si="23"/>
        <v>3321.222385</v>
      </c>
      <c r="G35" s="308">
        <f t="shared" si="23"/>
        <v>13918.36153</v>
      </c>
      <c r="H35" s="144">
        <f t="shared" si="23"/>
        <v>0</v>
      </c>
      <c r="I35" s="185">
        <f t="shared" si="23"/>
        <v>0</v>
      </c>
      <c r="J35" s="308">
        <f t="shared" si="23"/>
        <v>42620.15718</v>
      </c>
      <c r="K35" s="144">
        <f t="shared" si="23"/>
        <v>741.2025821</v>
      </c>
      <c r="L35" s="185">
        <f t="shared" si="23"/>
        <v>106.2511413</v>
      </c>
      <c r="M35" s="142">
        <f t="shared" si="23"/>
        <v>7428.56872</v>
      </c>
      <c r="N35" s="144">
        <f t="shared" si="23"/>
        <v>0</v>
      </c>
      <c r="O35" s="185">
        <f t="shared" si="23"/>
        <v>0</v>
      </c>
      <c r="P35" s="142">
        <f t="shared" si="23"/>
        <v>0</v>
      </c>
      <c r="Q35" s="142">
        <f t="shared" si="23"/>
        <v>0</v>
      </c>
      <c r="R35" s="302">
        <f>VLOOKUP($B35,Harvest_Data!$A15:$AB88,27,FALSE)</f>
        <v>68495</v>
      </c>
      <c r="S35" s="3"/>
      <c r="T35" s="387">
        <v>1986.0</v>
      </c>
      <c r="U35" s="385">
        <v>0.0</v>
      </c>
      <c r="V35" s="388">
        <v>0.392715134259487</v>
      </c>
      <c r="W35" s="389">
        <v>0.131755927544058</v>
      </c>
      <c r="X35" s="388">
        <v>4.84885376270188</v>
      </c>
      <c r="Y35" s="385">
        <v>20.3202591919886</v>
      </c>
      <c r="Z35" s="389">
        <v>0.0</v>
      </c>
      <c r="AA35" s="388">
        <v>0.0</v>
      </c>
      <c r="AB35" s="385">
        <v>62.2237494477443</v>
      </c>
      <c r="AC35" s="389">
        <v>1.08212655245202</v>
      </c>
      <c r="AD35" s="388">
        <v>0.155122478032497</v>
      </c>
      <c r="AE35" s="390">
        <v>10.8454175052771</v>
      </c>
      <c r="AF35" s="389"/>
      <c r="AG35" s="388"/>
      <c r="AH35" s="390">
        <v>0.0</v>
      </c>
      <c r="AI35" s="389"/>
      <c r="AJ35" s="355">
        <f t="shared" si="1"/>
        <v>100</v>
      </c>
      <c r="AK35" s="3"/>
      <c r="AL35" s="3"/>
      <c r="AM35" s="3"/>
      <c r="AN35" s="3"/>
      <c r="AO35" s="3"/>
      <c r="AP35" s="3"/>
      <c r="AQ35" s="3"/>
      <c r="AR35" s="3"/>
      <c r="AS35" s="3"/>
      <c r="AT35" s="3"/>
      <c r="AU35" s="3"/>
    </row>
    <row r="36">
      <c r="A36" s="32" t="s">
        <v>247</v>
      </c>
      <c r="B36" s="33">
        <v>1987.0</v>
      </c>
      <c r="C36" s="144">
        <f t="shared" ref="C36:Q36" si="24">U36*$R$36/100</f>
        <v>0</v>
      </c>
      <c r="D36" s="185">
        <f t="shared" si="24"/>
        <v>141.8182046</v>
      </c>
      <c r="E36" s="144">
        <f t="shared" si="24"/>
        <v>64.2014845</v>
      </c>
      <c r="F36" s="185">
        <f t="shared" si="24"/>
        <v>2357.567946</v>
      </c>
      <c r="G36" s="308">
        <f t="shared" si="24"/>
        <v>5603.256427</v>
      </c>
      <c r="H36" s="144">
        <f t="shared" si="24"/>
        <v>121.535646</v>
      </c>
      <c r="I36" s="185">
        <f t="shared" si="24"/>
        <v>12.77641482</v>
      </c>
      <c r="J36" s="308">
        <f t="shared" si="24"/>
        <v>60797.20877</v>
      </c>
      <c r="K36" s="144">
        <f t="shared" si="24"/>
        <v>1042.87486</v>
      </c>
      <c r="L36" s="185">
        <f t="shared" si="24"/>
        <v>65.00001042</v>
      </c>
      <c r="M36" s="142">
        <f t="shared" si="24"/>
        <v>6394.91503</v>
      </c>
      <c r="N36" s="144">
        <f t="shared" si="24"/>
        <v>0</v>
      </c>
      <c r="O36" s="185">
        <f t="shared" si="24"/>
        <v>0</v>
      </c>
      <c r="P36" s="142">
        <f t="shared" si="24"/>
        <v>18.84521187</v>
      </c>
      <c r="Q36" s="142">
        <f t="shared" si="24"/>
        <v>0</v>
      </c>
      <c r="R36" s="302">
        <f>VLOOKUP($B36,Harvest_Data!$A16:$AB89,27,FALSE)</f>
        <v>76620</v>
      </c>
      <c r="S36" s="3"/>
      <c r="T36" s="387">
        <v>1987.0</v>
      </c>
      <c r="U36" s="385">
        <v>0.0</v>
      </c>
      <c r="V36" s="388">
        <v>0.185092932076313</v>
      </c>
      <c r="W36" s="389">
        <v>0.0837920706021148</v>
      </c>
      <c r="X36" s="388">
        <v>3.07696155778214</v>
      </c>
      <c r="Y36" s="385">
        <v>7.31304675889353</v>
      </c>
      <c r="Z36" s="389">
        <v>0.158621307781615</v>
      </c>
      <c r="AA36" s="388">
        <v>0.016675038925794</v>
      </c>
      <c r="AB36" s="385">
        <v>79.349006480337</v>
      </c>
      <c r="AC36" s="389">
        <v>1.36110005231793</v>
      </c>
      <c r="AD36" s="388">
        <v>0.0848342605349769</v>
      </c>
      <c r="AE36" s="390">
        <v>8.34627385833304</v>
      </c>
      <c r="AF36" s="389"/>
      <c r="AG36" s="388"/>
      <c r="AH36" s="390">
        <v>0.0245956824155461</v>
      </c>
      <c r="AI36" s="389"/>
      <c r="AJ36" s="355">
        <f t="shared" si="1"/>
        <v>100</v>
      </c>
      <c r="AK36" s="3"/>
      <c r="AL36" s="3"/>
      <c r="AM36" s="3"/>
      <c r="AN36" s="3"/>
      <c r="AO36" s="3"/>
      <c r="AP36" s="3"/>
      <c r="AQ36" s="3"/>
      <c r="AR36" s="3"/>
      <c r="AS36" s="3"/>
      <c r="AT36" s="3"/>
      <c r="AU36" s="3"/>
    </row>
    <row r="37">
      <c r="A37" s="32" t="s">
        <v>247</v>
      </c>
      <c r="B37" s="33">
        <v>1988.0</v>
      </c>
      <c r="C37" s="144">
        <f t="shared" ref="C37:Q37" si="25">U37*$R$37/100</f>
        <v>0</v>
      </c>
      <c r="D37" s="185">
        <f t="shared" si="25"/>
        <v>786.775</v>
      </c>
      <c r="E37" s="144">
        <f t="shared" si="25"/>
        <v>35.7625</v>
      </c>
      <c r="F37" s="185">
        <f t="shared" si="25"/>
        <v>3647.775</v>
      </c>
      <c r="G37" s="308">
        <f t="shared" si="25"/>
        <v>26964.925</v>
      </c>
      <c r="H37" s="144">
        <f t="shared" si="25"/>
        <v>0</v>
      </c>
      <c r="I37" s="185">
        <f t="shared" si="25"/>
        <v>35.7625</v>
      </c>
      <c r="J37" s="308">
        <f t="shared" si="25"/>
        <v>37479.1</v>
      </c>
      <c r="K37" s="144">
        <f t="shared" si="25"/>
        <v>1144.4</v>
      </c>
      <c r="L37" s="185">
        <f t="shared" si="25"/>
        <v>214.575</v>
      </c>
      <c r="M37" s="142">
        <f t="shared" si="25"/>
        <v>1144.4</v>
      </c>
      <c r="N37" s="144">
        <f t="shared" si="25"/>
        <v>0</v>
      </c>
      <c r="O37" s="185">
        <f t="shared" si="25"/>
        <v>0</v>
      </c>
      <c r="P37" s="142">
        <f t="shared" si="25"/>
        <v>71.525</v>
      </c>
      <c r="Q37" s="142">
        <f t="shared" si="25"/>
        <v>0</v>
      </c>
      <c r="R37" s="302">
        <f>VLOOKUP($B37,Harvest_Data!$A17:$AB90,27,FALSE)</f>
        <v>71525</v>
      </c>
      <c r="S37" s="3"/>
      <c r="T37" s="396">
        <v>1988.0</v>
      </c>
      <c r="U37" s="397">
        <v>0.0</v>
      </c>
      <c r="V37" s="398">
        <v>1.1</v>
      </c>
      <c r="W37" s="399">
        <v>0.05</v>
      </c>
      <c r="X37" s="398">
        <v>5.1</v>
      </c>
      <c r="Y37" s="397">
        <v>37.7</v>
      </c>
      <c r="Z37" s="399"/>
      <c r="AA37" s="398">
        <v>0.05</v>
      </c>
      <c r="AB37" s="397">
        <v>52.4</v>
      </c>
      <c r="AC37" s="399">
        <v>1.6</v>
      </c>
      <c r="AD37" s="398">
        <v>0.3</v>
      </c>
      <c r="AE37" s="400">
        <v>1.6</v>
      </c>
      <c r="AF37" s="399"/>
      <c r="AG37" s="398"/>
      <c r="AH37" s="400">
        <v>0.1</v>
      </c>
      <c r="AI37" s="399"/>
      <c r="AJ37" s="401">
        <f t="shared" si="1"/>
        <v>100</v>
      </c>
      <c r="AK37" s="3"/>
      <c r="AL37" s="3"/>
      <c r="AM37" s="3"/>
      <c r="AN37" s="3"/>
      <c r="AO37" s="3"/>
      <c r="AP37" s="3"/>
      <c r="AQ37" s="3"/>
      <c r="AR37" s="3"/>
      <c r="AS37" s="3"/>
      <c r="AT37" s="3"/>
      <c r="AU37" s="3"/>
    </row>
    <row r="38">
      <c r="A38" s="32" t="s">
        <v>247</v>
      </c>
      <c r="B38" s="33">
        <v>1989.0</v>
      </c>
      <c r="C38" s="144">
        <f t="shared" ref="C38:Q38" si="26">U38*$R$38/100</f>
        <v>84.138</v>
      </c>
      <c r="D38" s="185">
        <f t="shared" si="26"/>
        <v>168.276</v>
      </c>
      <c r="E38" s="144">
        <f t="shared" si="26"/>
        <v>925.518</v>
      </c>
      <c r="F38" s="185">
        <f t="shared" si="26"/>
        <v>673.104</v>
      </c>
      <c r="G38" s="308">
        <f t="shared" si="26"/>
        <v>26082.78</v>
      </c>
      <c r="H38" s="144">
        <f t="shared" si="26"/>
        <v>0</v>
      </c>
      <c r="I38" s="185">
        <f t="shared" si="26"/>
        <v>0</v>
      </c>
      <c r="J38" s="308">
        <f t="shared" si="26"/>
        <v>52922.802</v>
      </c>
      <c r="K38" s="144">
        <f t="shared" si="26"/>
        <v>757.242</v>
      </c>
      <c r="L38" s="185">
        <f t="shared" si="26"/>
        <v>84.138</v>
      </c>
      <c r="M38" s="142">
        <f t="shared" si="26"/>
        <v>2440.002</v>
      </c>
      <c r="N38" s="144">
        <f t="shared" si="26"/>
        <v>0</v>
      </c>
      <c r="O38" s="185">
        <f t="shared" si="26"/>
        <v>0</v>
      </c>
      <c r="P38" s="142">
        <f t="shared" si="26"/>
        <v>0</v>
      </c>
      <c r="Q38" s="142">
        <f t="shared" si="26"/>
        <v>0</v>
      </c>
      <c r="R38" s="302">
        <f>VLOOKUP($B38,Harvest_Data!$A18:$AB91,27,FALSE)</f>
        <v>84138</v>
      </c>
      <c r="S38" s="3"/>
      <c r="T38" s="396">
        <v>1989.0</v>
      </c>
      <c r="U38" s="397">
        <v>0.1</v>
      </c>
      <c r="V38" s="398">
        <v>0.2</v>
      </c>
      <c r="W38" s="399">
        <v>1.1</v>
      </c>
      <c r="X38" s="398">
        <v>0.8</v>
      </c>
      <c r="Y38" s="397">
        <v>31.0</v>
      </c>
      <c r="Z38" s="399"/>
      <c r="AA38" s="398">
        <v>0.0</v>
      </c>
      <c r="AB38" s="397">
        <v>62.9</v>
      </c>
      <c r="AC38" s="399">
        <v>0.9</v>
      </c>
      <c r="AD38" s="398">
        <v>0.1</v>
      </c>
      <c r="AE38" s="400">
        <v>2.9</v>
      </c>
      <c r="AF38" s="399"/>
      <c r="AG38" s="398"/>
      <c r="AH38" s="400">
        <v>0.0</v>
      </c>
      <c r="AI38" s="399"/>
      <c r="AJ38" s="355">
        <f t="shared" si="1"/>
        <v>100</v>
      </c>
      <c r="AK38" s="3"/>
      <c r="AL38" s="3"/>
      <c r="AM38" s="3"/>
      <c r="AN38" s="3"/>
      <c r="AO38" s="3"/>
      <c r="AP38" s="3"/>
      <c r="AQ38" s="3"/>
      <c r="AR38" s="3"/>
      <c r="AS38" s="3"/>
      <c r="AT38" s="3"/>
      <c r="AU38" s="3"/>
    </row>
    <row r="39">
      <c r="A39" s="32" t="s">
        <v>247</v>
      </c>
      <c r="B39" s="33">
        <v>1990.0</v>
      </c>
      <c r="C39" s="144">
        <f t="shared" ref="C39:Q39" si="27">U39*$R$39/100</f>
        <v>0</v>
      </c>
      <c r="D39" s="185">
        <f t="shared" si="27"/>
        <v>2160.334</v>
      </c>
      <c r="E39" s="144">
        <f t="shared" si="27"/>
        <v>490.985</v>
      </c>
      <c r="F39" s="185">
        <f t="shared" si="27"/>
        <v>12471.019</v>
      </c>
      <c r="G39" s="308">
        <f t="shared" si="27"/>
        <v>23076.295</v>
      </c>
      <c r="H39" s="144">
        <f t="shared" si="27"/>
        <v>98.197</v>
      </c>
      <c r="I39" s="185">
        <f t="shared" si="27"/>
        <v>0</v>
      </c>
      <c r="J39" s="308">
        <f t="shared" si="27"/>
        <v>36627.481</v>
      </c>
      <c r="K39" s="144">
        <f t="shared" si="27"/>
        <v>6873.79</v>
      </c>
      <c r="L39" s="185">
        <f t="shared" si="27"/>
        <v>392.788</v>
      </c>
      <c r="M39" s="142">
        <f t="shared" si="27"/>
        <v>15613.323</v>
      </c>
      <c r="N39" s="144">
        <f t="shared" si="27"/>
        <v>0</v>
      </c>
      <c r="O39" s="185">
        <f t="shared" si="27"/>
        <v>0</v>
      </c>
      <c r="P39" s="142">
        <f t="shared" si="27"/>
        <v>196.394</v>
      </c>
      <c r="Q39" s="142">
        <f t="shared" si="27"/>
        <v>196.394</v>
      </c>
      <c r="R39" s="302">
        <f>VLOOKUP($B39,Harvest_Data!$A19:$AB92,27,FALSE)</f>
        <v>98197</v>
      </c>
      <c r="S39" s="3"/>
      <c r="T39" s="396">
        <v>1990.0</v>
      </c>
      <c r="U39" s="397">
        <v>0.0</v>
      </c>
      <c r="V39" s="398">
        <v>2.2</v>
      </c>
      <c r="W39" s="399">
        <v>0.5</v>
      </c>
      <c r="X39" s="398">
        <v>12.7</v>
      </c>
      <c r="Y39" s="397">
        <v>23.5</v>
      </c>
      <c r="Z39" s="399">
        <v>0.1</v>
      </c>
      <c r="AA39" s="398">
        <v>0.0</v>
      </c>
      <c r="AB39" s="397">
        <v>37.3</v>
      </c>
      <c r="AC39" s="399">
        <v>7.0</v>
      </c>
      <c r="AD39" s="398">
        <v>0.4</v>
      </c>
      <c r="AE39" s="400">
        <v>15.9</v>
      </c>
      <c r="AF39" s="399"/>
      <c r="AG39" s="398"/>
      <c r="AH39" s="400">
        <v>0.2</v>
      </c>
      <c r="AI39" s="399">
        <v>0.2</v>
      </c>
      <c r="AJ39" s="355">
        <f t="shared" si="1"/>
        <v>100</v>
      </c>
      <c r="AK39" s="3"/>
      <c r="AL39" s="3"/>
      <c r="AM39" s="3"/>
      <c r="AN39" s="3"/>
      <c r="AO39" s="3"/>
      <c r="AP39" s="3"/>
      <c r="AQ39" s="3"/>
      <c r="AR39" s="3"/>
      <c r="AS39" s="3"/>
      <c r="AT39" s="3"/>
      <c r="AU39" s="3"/>
    </row>
    <row r="40">
      <c r="A40" s="32" t="s">
        <v>247</v>
      </c>
      <c r="B40" s="33">
        <v>1991.0</v>
      </c>
      <c r="C40" s="144">
        <f t="shared" ref="C40:Q40" si="28">U40*$R40/100</f>
        <v>0</v>
      </c>
      <c r="D40" s="185">
        <f t="shared" si="28"/>
        <v>117.189</v>
      </c>
      <c r="E40" s="144">
        <f t="shared" si="28"/>
        <v>0</v>
      </c>
      <c r="F40" s="185">
        <f t="shared" si="28"/>
        <v>2226.591</v>
      </c>
      <c r="G40" s="308">
        <f t="shared" si="28"/>
        <v>15351.759</v>
      </c>
      <c r="H40" s="144">
        <f t="shared" si="28"/>
        <v>0</v>
      </c>
      <c r="I40" s="185">
        <f t="shared" si="28"/>
        <v>0</v>
      </c>
      <c r="J40" s="308">
        <f t="shared" si="28"/>
        <v>95391.846</v>
      </c>
      <c r="K40" s="144">
        <f t="shared" si="28"/>
        <v>0</v>
      </c>
      <c r="L40" s="185">
        <f t="shared" si="28"/>
        <v>3164.103</v>
      </c>
      <c r="M40" s="142">
        <f t="shared" si="28"/>
        <v>937.512</v>
      </c>
      <c r="N40" s="144">
        <f t="shared" si="28"/>
        <v>0</v>
      </c>
      <c r="O40" s="185">
        <f t="shared" si="28"/>
        <v>0</v>
      </c>
      <c r="P40" s="142">
        <f t="shared" si="28"/>
        <v>0</v>
      </c>
      <c r="Q40" s="142">
        <f t="shared" si="28"/>
        <v>0</v>
      </c>
      <c r="R40" s="302">
        <f>VLOOKUP($B40,Harvest_Data!$A20:$AB93,27,FALSE)</f>
        <v>117189</v>
      </c>
      <c r="S40" s="3"/>
      <c r="T40" s="396">
        <v>1991.0</v>
      </c>
      <c r="U40" s="397">
        <v>0.0</v>
      </c>
      <c r="V40" s="398">
        <v>0.1</v>
      </c>
      <c r="W40" s="399">
        <v>0.0</v>
      </c>
      <c r="X40" s="398">
        <v>1.9</v>
      </c>
      <c r="Y40" s="397">
        <v>13.1</v>
      </c>
      <c r="Z40" s="399"/>
      <c r="AA40" s="398">
        <v>0.0</v>
      </c>
      <c r="AB40" s="397">
        <v>81.4</v>
      </c>
      <c r="AC40" s="399">
        <v>0.0</v>
      </c>
      <c r="AD40" s="398">
        <v>2.7</v>
      </c>
      <c r="AE40" s="400">
        <v>0.8</v>
      </c>
      <c r="AF40" s="399"/>
      <c r="AG40" s="398"/>
      <c r="AH40" s="400"/>
      <c r="AI40" s="399"/>
      <c r="AJ40" s="355">
        <f t="shared" si="1"/>
        <v>100</v>
      </c>
      <c r="AK40" s="3"/>
      <c r="AL40" s="3"/>
      <c r="AM40" s="3"/>
      <c r="AN40" s="3"/>
      <c r="AO40" s="3"/>
      <c r="AP40" s="3"/>
      <c r="AQ40" s="3"/>
      <c r="AR40" s="3"/>
      <c r="AS40" s="3"/>
      <c r="AT40" s="3"/>
      <c r="AU40" s="3"/>
    </row>
    <row r="41">
      <c r="A41" s="32" t="s">
        <v>247</v>
      </c>
      <c r="B41" s="33">
        <v>1992.0</v>
      </c>
      <c r="C41" s="144">
        <f t="shared" ref="C41:Q41" si="29">U41*$R41/100</f>
        <v>0</v>
      </c>
      <c r="D41" s="185">
        <f t="shared" si="29"/>
        <v>1032.256885</v>
      </c>
      <c r="E41" s="144">
        <f t="shared" si="29"/>
        <v>0</v>
      </c>
      <c r="F41" s="185">
        <f t="shared" si="29"/>
        <v>6686.122871</v>
      </c>
      <c r="G41" s="308">
        <f t="shared" si="29"/>
        <v>15668.20419</v>
      </c>
      <c r="H41" s="144">
        <f t="shared" si="29"/>
        <v>0</v>
      </c>
      <c r="I41" s="185">
        <f t="shared" si="29"/>
        <v>210.9256156</v>
      </c>
      <c r="J41" s="308">
        <f t="shared" si="29"/>
        <v>99964.5811</v>
      </c>
      <c r="K41" s="144">
        <f t="shared" si="29"/>
        <v>2556.030522</v>
      </c>
      <c r="L41" s="185">
        <f t="shared" si="29"/>
        <v>659.563391</v>
      </c>
      <c r="M41" s="142">
        <f t="shared" si="29"/>
        <v>5178.315425</v>
      </c>
      <c r="N41" s="144">
        <f t="shared" si="29"/>
        <v>0</v>
      </c>
      <c r="O41" s="185">
        <f t="shared" si="29"/>
        <v>0</v>
      </c>
      <c r="P41" s="142">
        <f t="shared" si="29"/>
        <v>0</v>
      </c>
      <c r="Q41" s="142">
        <f t="shared" si="29"/>
        <v>0</v>
      </c>
      <c r="R41" s="302">
        <f>VLOOKUP($B41,Harvest_Data!$A21:$AB94,27,FALSE)</f>
        <v>131956</v>
      </c>
      <c r="S41" s="3"/>
      <c r="T41" s="387">
        <v>1992.0</v>
      </c>
      <c r="U41" s="385"/>
      <c r="V41" s="388">
        <v>0.782273549241798</v>
      </c>
      <c r="W41" s="389"/>
      <c r="X41" s="388">
        <v>5.066933577325369</v>
      </c>
      <c r="Y41" s="385">
        <v>11.873809595761047</v>
      </c>
      <c r="Z41" s="389"/>
      <c r="AA41" s="388">
        <v>0.1598454148571642</v>
      </c>
      <c r="AB41" s="385">
        <v>75.75599525627834</v>
      </c>
      <c r="AC41" s="389">
        <v>1.9370324368216587</v>
      </c>
      <c r="AD41" s="388">
        <v>0.4998358475466908</v>
      </c>
      <c r="AE41" s="390">
        <v>3.924274322167937</v>
      </c>
      <c r="AF41" s="389"/>
      <c r="AG41" s="388"/>
      <c r="AH41" s="390"/>
      <c r="AI41" s="389"/>
      <c r="AJ41" s="355">
        <f t="shared" si="1"/>
        <v>100</v>
      </c>
      <c r="AK41" s="3"/>
      <c r="AL41" s="3"/>
      <c r="AM41" s="3"/>
      <c r="AN41" s="3"/>
      <c r="AO41" s="3"/>
      <c r="AP41" s="3"/>
      <c r="AQ41" s="3"/>
      <c r="AR41" s="3"/>
      <c r="AS41" s="3"/>
      <c r="AT41" s="3"/>
      <c r="AU41" s="3"/>
    </row>
    <row r="42">
      <c r="A42" s="32" t="s">
        <v>247</v>
      </c>
      <c r="B42" s="33">
        <v>1993.0</v>
      </c>
      <c r="C42" s="144">
        <f t="shared" ref="C42:Q42" si="30">U42*$R42/100</f>
        <v>0</v>
      </c>
      <c r="D42" s="185">
        <f t="shared" si="30"/>
        <v>1028.188</v>
      </c>
      <c r="E42" s="144">
        <f t="shared" si="30"/>
        <v>146.884</v>
      </c>
      <c r="F42" s="185">
        <f t="shared" si="30"/>
        <v>12044.488</v>
      </c>
      <c r="G42" s="308">
        <f t="shared" si="30"/>
        <v>13366.444</v>
      </c>
      <c r="H42" s="144">
        <f t="shared" si="30"/>
        <v>0</v>
      </c>
      <c r="I42" s="185">
        <f t="shared" si="30"/>
        <v>146.884</v>
      </c>
      <c r="J42" s="308">
        <f t="shared" si="30"/>
        <v>108694.16</v>
      </c>
      <c r="K42" s="144">
        <f t="shared" si="30"/>
        <v>2056.376</v>
      </c>
      <c r="L42" s="185">
        <f t="shared" si="30"/>
        <v>440.652</v>
      </c>
      <c r="M42" s="142">
        <f t="shared" si="30"/>
        <v>8959.924</v>
      </c>
      <c r="N42" s="144">
        <f t="shared" si="30"/>
        <v>0</v>
      </c>
      <c r="O42" s="185">
        <f t="shared" si="30"/>
        <v>0</v>
      </c>
      <c r="P42" s="142">
        <f t="shared" si="30"/>
        <v>0</v>
      </c>
      <c r="Q42" s="142">
        <f t="shared" si="30"/>
        <v>0</v>
      </c>
      <c r="R42" s="302">
        <f>VLOOKUP($B42,Harvest_Data!$A22:$AB95,27,FALSE)</f>
        <v>146884</v>
      </c>
      <c r="S42" s="3"/>
      <c r="T42" s="396">
        <v>1993.0</v>
      </c>
      <c r="U42" s="397">
        <v>0.0</v>
      </c>
      <c r="V42" s="398">
        <v>0.7</v>
      </c>
      <c r="W42" s="399">
        <v>0.1</v>
      </c>
      <c r="X42" s="398">
        <v>8.2</v>
      </c>
      <c r="Y42" s="397">
        <v>9.1</v>
      </c>
      <c r="Z42" s="399"/>
      <c r="AA42" s="398">
        <v>0.1</v>
      </c>
      <c r="AB42" s="397">
        <v>74.0</v>
      </c>
      <c r="AC42" s="399">
        <v>1.4</v>
      </c>
      <c r="AD42" s="398">
        <v>0.3</v>
      </c>
      <c r="AE42" s="400">
        <v>6.1</v>
      </c>
      <c r="AF42" s="400"/>
      <c r="AG42" s="398"/>
      <c r="AH42" s="400"/>
      <c r="AI42" s="399"/>
      <c r="AJ42" s="355">
        <f t="shared" si="1"/>
        <v>100</v>
      </c>
      <c r="AK42" s="3"/>
      <c r="AL42" s="3"/>
      <c r="AM42" s="3"/>
      <c r="AN42" s="3"/>
      <c r="AO42" s="3"/>
      <c r="AP42" s="3"/>
      <c r="AQ42" s="3"/>
      <c r="AR42" s="3"/>
      <c r="AS42" s="3"/>
      <c r="AT42" s="3"/>
      <c r="AU42" s="3"/>
    </row>
    <row r="43">
      <c r="A43" s="32" t="s">
        <v>247</v>
      </c>
      <c r="B43" s="33">
        <v>1994.0</v>
      </c>
      <c r="C43" s="144">
        <f t="shared" ref="C43:Q43" si="31">U43*$R43/100</f>
        <v>0</v>
      </c>
      <c r="D43" s="185">
        <f t="shared" si="31"/>
        <v>1129.578635</v>
      </c>
      <c r="E43" s="144">
        <f t="shared" si="31"/>
        <v>90.49763069</v>
      </c>
      <c r="F43" s="185">
        <f t="shared" si="31"/>
        <v>13463.47972</v>
      </c>
      <c r="G43" s="308">
        <f t="shared" si="31"/>
        <v>14795.33806</v>
      </c>
      <c r="H43" s="144">
        <f t="shared" si="31"/>
        <v>80.01651</v>
      </c>
      <c r="I43" s="185">
        <f t="shared" si="31"/>
        <v>90.49763069</v>
      </c>
      <c r="J43" s="308">
        <f t="shared" si="31"/>
        <v>120768.5348</v>
      </c>
      <c r="K43" s="144">
        <f t="shared" si="31"/>
        <v>2319.562733</v>
      </c>
      <c r="L43" s="185">
        <f t="shared" si="31"/>
        <v>539.1546179</v>
      </c>
      <c r="M43" s="142">
        <f t="shared" si="31"/>
        <v>10020.70668</v>
      </c>
      <c r="N43" s="144">
        <f t="shared" si="31"/>
        <v>0</v>
      </c>
      <c r="O43" s="185">
        <f t="shared" si="31"/>
        <v>0</v>
      </c>
      <c r="P43" s="142">
        <f t="shared" si="31"/>
        <v>0</v>
      </c>
      <c r="Q43" s="142">
        <f t="shared" si="31"/>
        <v>0</v>
      </c>
      <c r="R43" s="302">
        <f>VLOOKUP($B43,Harvest_Data!$A23:$AB96,27,FALSE)</f>
        <v>163299</v>
      </c>
      <c r="S43" s="3"/>
      <c r="T43" s="387">
        <v>1994.0</v>
      </c>
      <c r="U43" s="385">
        <v>0.0</v>
      </c>
      <c r="V43" s="388">
        <v>0.6917241594559262</v>
      </c>
      <c r="W43" s="389">
        <v>0.05541836183543446</v>
      </c>
      <c r="X43" s="388">
        <v>8.24467983543704</v>
      </c>
      <c r="Y43" s="385">
        <v>9.06027474680065</v>
      </c>
      <c r="Z43" s="389">
        <v>0.049</v>
      </c>
      <c r="AA43" s="388">
        <v>0.05541836183543446</v>
      </c>
      <c r="AB43" s="385">
        <v>73.95546499913577</v>
      </c>
      <c r="AC43" s="389">
        <v>1.420439030965553</v>
      </c>
      <c r="AD43" s="388">
        <v>0.33016406586260527</v>
      </c>
      <c r="AE43" s="390">
        <v>6.136416438671589</v>
      </c>
      <c r="AF43" s="390"/>
      <c r="AG43" s="388"/>
      <c r="AH43" s="390"/>
      <c r="AI43" s="389"/>
      <c r="AJ43" s="355">
        <f t="shared" si="1"/>
        <v>99.999</v>
      </c>
      <c r="AK43" s="3"/>
      <c r="AL43" s="3"/>
      <c r="AM43" s="3"/>
      <c r="AN43" s="3"/>
      <c r="AO43" s="3"/>
      <c r="AP43" s="3"/>
      <c r="AQ43" s="3"/>
      <c r="AR43" s="3"/>
      <c r="AS43" s="3"/>
      <c r="AT43" s="3"/>
      <c r="AU43" s="3"/>
    </row>
    <row r="44">
      <c r="A44" s="32" t="s">
        <v>247</v>
      </c>
      <c r="B44" s="33">
        <v>1995.0</v>
      </c>
      <c r="C44" s="144">
        <f t="shared" ref="C44:Q44" si="32">U44*$R44/100</f>
        <v>0</v>
      </c>
      <c r="D44" s="185">
        <f t="shared" si="32"/>
        <v>1446.918</v>
      </c>
      <c r="E44" s="144">
        <f t="shared" si="32"/>
        <v>526.152</v>
      </c>
      <c r="F44" s="185">
        <f t="shared" si="32"/>
        <v>6971.514</v>
      </c>
      <c r="G44" s="308">
        <f t="shared" si="32"/>
        <v>22425.91362</v>
      </c>
      <c r="H44" s="144">
        <f t="shared" si="32"/>
        <v>0</v>
      </c>
      <c r="I44" s="185">
        <f t="shared" si="32"/>
        <v>0</v>
      </c>
      <c r="J44" s="308">
        <f t="shared" si="32"/>
        <v>97007.95962</v>
      </c>
      <c r="K44" s="144">
        <f t="shared" si="32"/>
        <v>789.228</v>
      </c>
      <c r="L44" s="185">
        <f t="shared" si="32"/>
        <v>263.076</v>
      </c>
      <c r="M44" s="142">
        <f t="shared" si="32"/>
        <v>2104.608</v>
      </c>
      <c r="N44" s="144">
        <f t="shared" si="32"/>
        <v>0</v>
      </c>
      <c r="O44" s="185">
        <f t="shared" si="32"/>
        <v>0</v>
      </c>
      <c r="P44" s="142">
        <f t="shared" si="32"/>
        <v>0</v>
      </c>
      <c r="Q44" s="142">
        <f t="shared" si="32"/>
        <v>0</v>
      </c>
      <c r="R44" s="302">
        <f>VLOOKUP($B44,Harvest_Data!$A24:$AB97,27,FALSE)</f>
        <v>131538</v>
      </c>
      <c r="S44" s="3"/>
      <c r="T44" s="396">
        <v>1995.0</v>
      </c>
      <c r="U44" s="397">
        <v>0.0</v>
      </c>
      <c r="V44" s="398">
        <v>1.1</v>
      </c>
      <c r="W44" s="399">
        <v>0.4</v>
      </c>
      <c r="X44" s="398">
        <v>5.3</v>
      </c>
      <c r="Y44" s="397">
        <v>17.049</v>
      </c>
      <c r="Z44" s="399"/>
      <c r="AA44" s="398">
        <v>0.0</v>
      </c>
      <c r="AB44" s="397">
        <v>73.749</v>
      </c>
      <c r="AC44" s="399">
        <v>0.6</v>
      </c>
      <c r="AD44" s="398">
        <v>0.2</v>
      </c>
      <c r="AE44" s="400">
        <v>1.6</v>
      </c>
      <c r="AF44" s="400"/>
      <c r="AG44" s="398"/>
      <c r="AH44" s="400"/>
      <c r="AI44" s="399"/>
      <c r="AJ44" s="355">
        <f t="shared" si="1"/>
        <v>99.998</v>
      </c>
      <c r="AK44" s="3"/>
      <c r="AL44" s="3"/>
      <c r="AM44" s="3"/>
      <c r="AN44" s="3"/>
      <c r="AO44" s="3"/>
      <c r="AP44" s="3"/>
      <c r="AQ44" s="3"/>
      <c r="AR44" s="3"/>
      <c r="AS44" s="3"/>
      <c r="AT44" s="3"/>
      <c r="AU44" s="3"/>
    </row>
    <row r="45">
      <c r="A45" s="32" t="s">
        <v>247</v>
      </c>
      <c r="B45" s="33">
        <v>1996.0</v>
      </c>
      <c r="C45" s="144">
        <f t="shared" ref="C45:Q45" si="33">U45*$R45/100</f>
        <v>0</v>
      </c>
      <c r="D45" s="185">
        <f t="shared" si="33"/>
        <v>1273.987849</v>
      </c>
      <c r="E45" s="144">
        <f t="shared" si="33"/>
        <v>0</v>
      </c>
      <c r="F45" s="185">
        <f t="shared" si="33"/>
        <v>2865.999175</v>
      </c>
      <c r="G45" s="308">
        <f t="shared" si="33"/>
        <v>31871.7953</v>
      </c>
      <c r="H45" s="144">
        <f t="shared" si="33"/>
        <v>47.12353547</v>
      </c>
      <c r="I45" s="185">
        <f t="shared" si="33"/>
        <v>38.36010908</v>
      </c>
      <c r="J45" s="308">
        <f t="shared" si="33"/>
        <v>101250.5325</v>
      </c>
      <c r="K45" s="144">
        <f t="shared" si="33"/>
        <v>3785.640733</v>
      </c>
      <c r="L45" s="185">
        <f t="shared" si="33"/>
        <v>634.5367557</v>
      </c>
      <c r="M45" s="142">
        <f t="shared" si="33"/>
        <v>5217.235533</v>
      </c>
      <c r="N45" s="144">
        <f t="shared" si="33"/>
        <v>33.79160248</v>
      </c>
      <c r="O45" s="185">
        <f t="shared" si="33"/>
        <v>0</v>
      </c>
      <c r="P45" s="142">
        <f t="shared" si="33"/>
        <v>39.99693239</v>
      </c>
      <c r="Q45" s="142">
        <f t="shared" si="33"/>
        <v>0</v>
      </c>
      <c r="R45" s="302">
        <f>VLOOKUP($B45,Harvest_Data!$A25:$AB98,27,FALSE)</f>
        <v>147059</v>
      </c>
      <c r="S45" s="3"/>
      <c r="T45" s="387">
        <v>1996.0</v>
      </c>
      <c r="U45" s="385">
        <v>0.0</v>
      </c>
      <c r="V45" s="388">
        <v>0.8663106976255385</v>
      </c>
      <c r="W45" s="389">
        <v>0.0</v>
      </c>
      <c r="X45" s="388">
        <v>1.9488771002134997</v>
      </c>
      <c r="Y45" s="385">
        <v>21.672794799320204</v>
      </c>
      <c r="Z45" s="389">
        <v>0.032043965665504465</v>
      </c>
      <c r="AA45" s="388">
        <v>0.026084842869905395</v>
      </c>
      <c r="AB45" s="385">
        <v>68.85027946036999</v>
      </c>
      <c r="AC45" s="389">
        <v>2.5742326094273236</v>
      </c>
      <c r="AD45" s="388">
        <v>0.4314844760625851</v>
      </c>
      <c r="AE45" s="390">
        <v>3.5477159049403726</v>
      </c>
      <c r="AF45" s="390">
        <v>0.022978262115834622</v>
      </c>
      <c r="AG45" s="388"/>
      <c r="AH45" s="390">
        <v>0.027197881389243856</v>
      </c>
      <c r="AI45" s="389"/>
      <c r="AJ45" s="355">
        <f t="shared" si="1"/>
        <v>100</v>
      </c>
      <c r="AK45" s="3"/>
      <c r="AL45" s="3"/>
      <c r="AM45" s="3"/>
      <c r="AN45" s="3"/>
      <c r="AO45" s="3"/>
      <c r="AP45" s="3"/>
      <c r="AQ45" s="3"/>
      <c r="AR45" s="3"/>
      <c r="AS45" s="3"/>
      <c r="AT45" s="3"/>
      <c r="AU45" s="3"/>
    </row>
    <row r="46">
      <c r="A46" s="32" t="s">
        <v>247</v>
      </c>
      <c r="B46" s="33">
        <v>1997.0</v>
      </c>
      <c r="C46" s="144">
        <f t="shared" ref="C46:Q46" si="34">U46*$R46/100</f>
        <v>0</v>
      </c>
      <c r="D46" s="185">
        <f t="shared" si="34"/>
        <v>7143.470956</v>
      </c>
      <c r="E46" s="144">
        <f t="shared" si="34"/>
        <v>78.170857</v>
      </c>
      <c r="F46" s="185">
        <f t="shared" si="34"/>
        <v>37680.44072</v>
      </c>
      <c r="G46" s="308">
        <f t="shared" si="34"/>
        <v>23871.80239</v>
      </c>
      <c r="H46" s="144">
        <f t="shared" si="34"/>
        <v>0</v>
      </c>
      <c r="I46" s="185">
        <f t="shared" si="34"/>
        <v>68.892417</v>
      </c>
      <c r="J46" s="308">
        <f t="shared" si="34"/>
        <v>151538.2656</v>
      </c>
      <c r="K46" s="144">
        <f t="shared" si="34"/>
        <v>2435.358539</v>
      </c>
      <c r="L46" s="185">
        <f t="shared" si="34"/>
        <v>271.39437</v>
      </c>
      <c r="M46" s="142">
        <f t="shared" si="34"/>
        <v>8873.204133</v>
      </c>
      <c r="N46" s="144">
        <f t="shared" si="34"/>
        <v>0</v>
      </c>
      <c r="O46" s="185">
        <f t="shared" si="34"/>
        <v>0</v>
      </c>
      <c r="P46" s="142">
        <f t="shared" si="34"/>
        <v>0</v>
      </c>
      <c r="Q46" s="142">
        <f t="shared" si="34"/>
        <v>0</v>
      </c>
      <c r="R46" s="302">
        <f>VLOOKUP($B46,Harvest_Data!$A26:$AB99,27,FALSE)</f>
        <v>231961</v>
      </c>
      <c r="S46" s="3"/>
      <c r="T46" s="396">
        <v>1997.0</v>
      </c>
      <c r="U46" s="397">
        <v>0.0</v>
      </c>
      <c r="V46" s="398">
        <v>3.0796</v>
      </c>
      <c r="W46" s="399">
        <v>0.0337</v>
      </c>
      <c r="X46" s="398">
        <v>16.2443</v>
      </c>
      <c r="Y46" s="398">
        <v>10.2913</v>
      </c>
      <c r="Z46" s="398"/>
      <c r="AA46" s="398">
        <v>0.0297</v>
      </c>
      <c r="AB46" s="398">
        <v>65.3292</v>
      </c>
      <c r="AC46" s="397">
        <v>1.0499</v>
      </c>
      <c r="AD46" s="398">
        <v>0.117</v>
      </c>
      <c r="AE46" s="400">
        <v>3.8253</v>
      </c>
      <c r="AF46" s="400"/>
      <c r="AG46" s="398"/>
      <c r="AH46" s="400"/>
      <c r="AI46" s="399"/>
      <c r="AJ46" s="355">
        <f t="shared" si="1"/>
        <v>100</v>
      </c>
      <c r="AK46" s="3"/>
      <c r="AL46" s="3"/>
      <c r="AM46" s="3"/>
      <c r="AN46" s="3"/>
      <c r="AO46" s="3"/>
      <c r="AP46" s="3"/>
      <c r="AQ46" s="3"/>
      <c r="AR46" s="3"/>
      <c r="AS46" s="3"/>
      <c r="AT46" s="3"/>
      <c r="AU46" s="3"/>
    </row>
    <row r="47">
      <c r="A47" s="32" t="s">
        <v>247</v>
      </c>
      <c r="B47" s="33">
        <v>1998.0</v>
      </c>
      <c r="C47" s="144">
        <f t="shared" ref="C47:Q47" si="35">U47*$R47/100</f>
        <v>128.0216747</v>
      </c>
      <c r="D47" s="185">
        <f t="shared" si="35"/>
        <v>5323.512235</v>
      </c>
      <c r="E47" s="144">
        <f t="shared" si="35"/>
        <v>418.9340174</v>
      </c>
      <c r="F47" s="185">
        <f t="shared" si="35"/>
        <v>6567.420702</v>
      </c>
      <c r="G47" s="308">
        <f t="shared" si="35"/>
        <v>59029.63595</v>
      </c>
      <c r="H47" s="144">
        <f t="shared" si="35"/>
        <v>128.0216747</v>
      </c>
      <c r="I47" s="185">
        <f t="shared" si="35"/>
        <v>159.0709052</v>
      </c>
      <c r="J47" s="308">
        <f t="shared" si="35"/>
        <v>126607.6678</v>
      </c>
      <c r="K47" s="144">
        <f t="shared" si="35"/>
        <v>1384.803529</v>
      </c>
      <c r="L47" s="185">
        <f t="shared" si="35"/>
        <v>553.6772375</v>
      </c>
      <c r="M47" s="142">
        <f t="shared" si="35"/>
        <v>1905.234308</v>
      </c>
      <c r="N47" s="144">
        <f t="shared" si="35"/>
        <v>0</v>
      </c>
      <c r="O47" s="185">
        <f t="shared" si="35"/>
        <v>0</v>
      </c>
      <c r="P47" s="142">
        <f t="shared" si="35"/>
        <v>0</v>
      </c>
      <c r="Q47" s="142">
        <f t="shared" si="35"/>
        <v>0</v>
      </c>
      <c r="R47" s="302">
        <f>VLOOKUP($B47,Harvest_Data!$A27:$AB100,27,FALSE)</f>
        <v>202206</v>
      </c>
      <c r="S47" s="3"/>
      <c r="T47" s="387">
        <v>1998.0</v>
      </c>
      <c r="U47" s="385">
        <v>0.06331250047167933</v>
      </c>
      <c r="V47" s="388">
        <v>2.6327172460964854</v>
      </c>
      <c r="W47" s="389">
        <v>0.207181793504101</v>
      </c>
      <c r="X47" s="388">
        <v>3.24788616668452</v>
      </c>
      <c r="Y47" s="388">
        <v>29.192821159548792</v>
      </c>
      <c r="Z47" s="388">
        <v>0.06331250047167933</v>
      </c>
      <c r="AA47" s="388">
        <v>0.07866774735161813</v>
      </c>
      <c r="AB47" s="388">
        <v>62.613210173375634</v>
      </c>
      <c r="AC47" s="385">
        <v>0.6848478922497436</v>
      </c>
      <c r="AD47" s="388">
        <v>0.2738184017811149</v>
      </c>
      <c r="AE47" s="390">
        <v>0.9422244184646388</v>
      </c>
      <c r="AF47" s="390"/>
      <c r="AG47" s="388"/>
      <c r="AH47" s="390"/>
      <c r="AI47" s="389"/>
      <c r="AJ47" s="355">
        <f t="shared" si="1"/>
        <v>100</v>
      </c>
      <c r="AK47" s="3"/>
      <c r="AL47" s="3"/>
      <c r="AM47" s="3"/>
      <c r="AN47" s="3"/>
      <c r="AO47" s="3"/>
      <c r="AP47" s="3"/>
      <c r="AQ47" s="3"/>
      <c r="AR47" s="3"/>
      <c r="AS47" s="3"/>
      <c r="AT47" s="3"/>
      <c r="AU47" s="3"/>
    </row>
    <row r="48">
      <c r="A48" s="32" t="s">
        <v>247</v>
      </c>
      <c r="B48" s="33">
        <v>1999.0</v>
      </c>
      <c r="C48" s="144">
        <f t="shared" ref="C48:Q48" si="36">U48*$R48/100</f>
        <v>0</v>
      </c>
      <c r="D48" s="185">
        <f t="shared" si="36"/>
        <v>1550.377472</v>
      </c>
      <c r="E48" s="144">
        <f t="shared" si="36"/>
        <v>0</v>
      </c>
      <c r="F48" s="185">
        <f t="shared" si="36"/>
        <v>3974.626222</v>
      </c>
      <c r="G48" s="308">
        <f t="shared" si="36"/>
        <v>45168.16636</v>
      </c>
      <c r="H48" s="144">
        <f t="shared" si="36"/>
        <v>0</v>
      </c>
      <c r="I48" s="185">
        <f t="shared" si="36"/>
        <v>251.1436728</v>
      </c>
      <c r="J48" s="308">
        <f t="shared" si="36"/>
        <v>160451.0054</v>
      </c>
      <c r="K48" s="144">
        <f t="shared" si="36"/>
        <v>2431.875879</v>
      </c>
      <c r="L48" s="185">
        <f t="shared" si="36"/>
        <v>1484.977824</v>
      </c>
      <c r="M48" s="142">
        <f t="shared" si="36"/>
        <v>3769.827153</v>
      </c>
      <c r="N48" s="144">
        <f t="shared" si="36"/>
        <v>0</v>
      </c>
      <c r="O48" s="185">
        <f t="shared" si="36"/>
        <v>0</v>
      </c>
      <c r="P48" s="142">
        <f t="shared" si="36"/>
        <v>0</v>
      </c>
      <c r="Q48" s="142">
        <f t="shared" si="36"/>
        <v>0</v>
      </c>
      <c r="R48" s="302">
        <f>VLOOKUP($B48,Harvest_Data!$A28:$AB101,27,FALSE)</f>
        <v>219082</v>
      </c>
      <c r="S48" s="3"/>
      <c r="T48" s="387">
        <v>1999.0</v>
      </c>
      <c r="U48" s="385">
        <v>0.0</v>
      </c>
      <c r="V48" s="404">
        <v>0.7076699462272341</v>
      </c>
      <c r="W48" s="389">
        <v>0.0</v>
      </c>
      <c r="X48" s="404">
        <v>1.814218521824729</v>
      </c>
      <c r="Y48" s="405">
        <v>20.617013885209225</v>
      </c>
      <c r="Z48" s="388"/>
      <c r="AA48" s="405">
        <v>0.11463455363724065</v>
      </c>
      <c r="AB48" s="405">
        <v>73.23787687596489</v>
      </c>
      <c r="AC48" s="405">
        <v>1.1100299791568995</v>
      </c>
      <c r="AD48" s="405">
        <v>0.6778182709851711</v>
      </c>
      <c r="AE48" s="404">
        <v>1.7207379669946103</v>
      </c>
      <c r="AF48" s="390"/>
      <c r="AG48" s="388"/>
      <c r="AH48" s="390"/>
      <c r="AI48" s="389"/>
      <c r="AJ48" s="355">
        <f t="shared" si="1"/>
        <v>100</v>
      </c>
      <c r="AK48" s="3"/>
      <c r="AL48" s="3"/>
      <c r="AM48" s="3"/>
      <c r="AN48" s="3"/>
      <c r="AO48" s="3"/>
      <c r="AP48" s="3"/>
      <c r="AQ48" s="3"/>
      <c r="AR48" s="3"/>
      <c r="AS48" s="3"/>
      <c r="AT48" s="3"/>
      <c r="AU48" s="3"/>
    </row>
    <row r="49">
      <c r="A49" s="32" t="s">
        <v>247</v>
      </c>
      <c r="B49" s="33">
        <v>2000.0</v>
      </c>
      <c r="C49" s="144">
        <f t="shared" ref="C49:Q49" si="37">U49*$R49/100</f>
        <v>0</v>
      </c>
      <c r="D49" s="185">
        <f t="shared" si="37"/>
        <v>542.7326709</v>
      </c>
      <c r="E49" s="144">
        <f t="shared" si="37"/>
        <v>128.8771818</v>
      </c>
      <c r="F49" s="185">
        <f t="shared" si="37"/>
        <v>2133.242016</v>
      </c>
      <c r="G49" s="308">
        <f t="shared" si="37"/>
        <v>9087.075214</v>
      </c>
      <c r="H49" s="308">
        <f t="shared" si="37"/>
        <v>0</v>
      </c>
      <c r="I49" s="308">
        <f t="shared" si="37"/>
        <v>0</v>
      </c>
      <c r="J49" s="308">
        <f t="shared" si="37"/>
        <v>145980.1417</v>
      </c>
      <c r="K49" s="308">
        <f t="shared" si="37"/>
        <v>700.7988545</v>
      </c>
      <c r="L49" s="308">
        <f t="shared" si="37"/>
        <v>623.0393611</v>
      </c>
      <c r="M49" s="308">
        <f t="shared" si="37"/>
        <v>8157.093033</v>
      </c>
      <c r="N49" s="308">
        <f t="shared" si="37"/>
        <v>0</v>
      </c>
      <c r="O49" s="308">
        <f t="shared" si="37"/>
        <v>0</v>
      </c>
      <c r="P49" s="308">
        <f t="shared" si="37"/>
        <v>0</v>
      </c>
      <c r="Q49" s="185">
        <f t="shared" si="37"/>
        <v>0</v>
      </c>
      <c r="R49" s="302">
        <f>VLOOKUP($B49,Harvest_Data!$A29:$AB102,27,FALSE)</f>
        <v>167353</v>
      </c>
      <c r="S49" s="3"/>
      <c r="T49" s="387">
        <v>2000.0</v>
      </c>
      <c r="U49" s="385">
        <v>0.0</v>
      </c>
      <c r="V49" s="388">
        <v>0.3243041181570218</v>
      </c>
      <c r="W49" s="389">
        <v>0.07700918523346706</v>
      </c>
      <c r="X49" s="388">
        <v>1.274696011414428</v>
      </c>
      <c r="Y49" s="388">
        <v>5.429884862306261</v>
      </c>
      <c r="Z49" s="388"/>
      <c r="AA49" s="388">
        <v>0.0</v>
      </c>
      <c r="AB49" s="388">
        <v>87.22887648812525</v>
      </c>
      <c r="AC49" s="385">
        <v>0.41875488012316625</v>
      </c>
      <c r="AD49" s="390">
        <v>0.37229052425482995</v>
      </c>
      <c r="AE49" s="390">
        <v>4.874183930385588</v>
      </c>
      <c r="AF49" s="390"/>
      <c r="AG49" s="388"/>
      <c r="AH49" s="390"/>
      <c r="AI49" s="389"/>
      <c r="AJ49" s="355">
        <f t="shared" si="1"/>
        <v>100</v>
      </c>
      <c r="AK49" s="3"/>
      <c r="AL49" s="3"/>
      <c r="AM49" s="3"/>
      <c r="AN49" s="3"/>
      <c r="AO49" s="3"/>
      <c r="AP49" s="3"/>
      <c r="AQ49" s="3"/>
      <c r="AR49" s="3"/>
      <c r="AS49" s="3"/>
      <c r="AT49" s="3"/>
      <c r="AU49" s="3"/>
    </row>
    <row r="50">
      <c r="A50" s="32" t="s">
        <v>247</v>
      </c>
      <c r="B50" s="33">
        <v>2001.0</v>
      </c>
      <c r="C50" s="144">
        <f t="shared" ref="C50:Q50" si="38">U50*$R50/100</f>
        <v>0</v>
      </c>
      <c r="D50" s="185">
        <f t="shared" si="38"/>
        <v>193.1366036</v>
      </c>
      <c r="E50" s="144">
        <f t="shared" si="38"/>
        <v>0</v>
      </c>
      <c r="F50" s="185">
        <f t="shared" si="38"/>
        <v>4275.143492</v>
      </c>
      <c r="G50" s="308">
        <f t="shared" si="38"/>
        <v>11623.37923</v>
      </c>
      <c r="H50" s="308">
        <f t="shared" si="38"/>
        <v>0</v>
      </c>
      <c r="I50" s="308">
        <f t="shared" si="38"/>
        <v>0</v>
      </c>
      <c r="J50" s="308">
        <f t="shared" si="38"/>
        <v>195643.8767</v>
      </c>
      <c r="K50" s="308">
        <f t="shared" si="38"/>
        <v>745.3220872</v>
      </c>
      <c r="L50" s="308">
        <f t="shared" si="38"/>
        <v>252.2519499</v>
      </c>
      <c r="M50" s="308">
        <f t="shared" si="38"/>
        <v>3223.88996</v>
      </c>
      <c r="N50" s="308">
        <f t="shared" si="38"/>
        <v>0</v>
      </c>
      <c r="O50" s="308">
        <f t="shared" si="38"/>
        <v>0</v>
      </c>
      <c r="P50" s="308">
        <f t="shared" si="38"/>
        <v>0</v>
      </c>
      <c r="Q50" s="185">
        <f t="shared" si="38"/>
        <v>0</v>
      </c>
      <c r="R50" s="302">
        <f>VLOOKUP($B50,Harvest_Data!$A30:$AB103,27,FALSE)</f>
        <v>215957</v>
      </c>
      <c r="S50" s="3"/>
      <c r="T50" s="387">
        <v>2001.0</v>
      </c>
      <c r="U50" s="385">
        <v>0.0</v>
      </c>
      <c r="V50" s="388">
        <v>0.08943289805210147</v>
      </c>
      <c r="W50" s="389">
        <v>0.0</v>
      </c>
      <c r="X50" s="388">
        <v>1.9796271907452898</v>
      </c>
      <c r="Y50" s="388">
        <v>5.38226555527998</v>
      </c>
      <c r="Z50" s="388"/>
      <c r="AA50" s="388">
        <v>0.0</v>
      </c>
      <c r="AB50" s="388">
        <v>90.5939037317301</v>
      </c>
      <c r="AC50" s="385">
        <v>0.34512522732574</v>
      </c>
      <c r="AD50" s="388">
        <v>0.1168065632907549</v>
      </c>
      <c r="AE50" s="390">
        <v>1.4928388335760319</v>
      </c>
      <c r="AF50" s="390"/>
      <c r="AG50" s="388"/>
      <c r="AH50" s="390"/>
      <c r="AI50" s="389"/>
      <c r="AJ50" s="355">
        <f t="shared" si="1"/>
        <v>100</v>
      </c>
      <c r="AK50" s="3"/>
      <c r="AL50" s="3"/>
      <c r="AM50" s="3"/>
      <c r="AN50" s="3"/>
      <c r="AO50" s="3"/>
      <c r="AP50" s="3"/>
      <c r="AQ50" s="3"/>
      <c r="AR50" s="3"/>
      <c r="AS50" s="3"/>
      <c r="AT50" s="3"/>
      <c r="AU50" s="3"/>
    </row>
    <row r="51">
      <c r="A51" s="32"/>
      <c r="B51" s="33">
        <v>2002.0</v>
      </c>
      <c r="C51" s="144">
        <f t="shared" ref="C51:Q51" si="39">U51*$R51/100</f>
        <v>172.6286974</v>
      </c>
      <c r="D51" s="185">
        <f t="shared" si="39"/>
        <v>296.781073</v>
      </c>
      <c r="E51" s="144">
        <f t="shared" si="39"/>
        <v>1120.159718</v>
      </c>
      <c r="F51" s="185">
        <f t="shared" si="39"/>
        <v>1284.241901</v>
      </c>
      <c r="G51" s="308">
        <f t="shared" si="39"/>
        <v>37375.33001</v>
      </c>
      <c r="H51" s="308">
        <f t="shared" si="39"/>
        <v>0</v>
      </c>
      <c r="I51" s="308">
        <f t="shared" si="39"/>
        <v>0</v>
      </c>
      <c r="J51" s="308">
        <f t="shared" si="39"/>
        <v>103386.787</v>
      </c>
      <c r="K51" s="308">
        <f t="shared" si="39"/>
        <v>510.1253641</v>
      </c>
      <c r="L51" s="308">
        <f t="shared" si="39"/>
        <v>686.3240147</v>
      </c>
      <c r="M51" s="308">
        <f t="shared" si="39"/>
        <v>718.622253</v>
      </c>
      <c r="N51" s="308">
        <f t="shared" si="39"/>
        <v>0</v>
      </c>
      <c r="O51" s="308">
        <f t="shared" si="39"/>
        <v>0</v>
      </c>
      <c r="P51" s="308">
        <f t="shared" si="39"/>
        <v>0</v>
      </c>
      <c r="Q51" s="185">
        <f t="shared" si="39"/>
        <v>0</v>
      </c>
      <c r="R51" s="302">
        <f>VLOOKUP($B51,Harvest_Data!$A31:$AB104,27,FALSE)</f>
        <v>145551</v>
      </c>
      <c r="S51" s="3"/>
      <c r="T51" s="387">
        <v>2002.0</v>
      </c>
      <c r="U51" s="385">
        <v>0.11860358046026866</v>
      </c>
      <c r="V51" s="388">
        <v>0.20390177533859072</v>
      </c>
      <c r="W51" s="389">
        <v>0.7695994657709511</v>
      </c>
      <c r="X51" s="388">
        <v>0.8823312109259152</v>
      </c>
      <c r="Y51" s="385">
        <v>25.67851131644533</v>
      </c>
      <c r="Z51" s="389"/>
      <c r="AA51" s="388"/>
      <c r="AB51" s="385">
        <v>71.03131340380658</v>
      </c>
      <c r="AC51" s="389">
        <v>0.3504787765481817</v>
      </c>
      <c r="AD51" s="388">
        <v>0.47153507339225176</v>
      </c>
      <c r="AE51" s="390">
        <v>0.4937253973119211</v>
      </c>
      <c r="AF51" s="390"/>
      <c r="AG51" s="388"/>
      <c r="AH51" s="390"/>
      <c r="AI51" s="389"/>
      <c r="AJ51" s="355">
        <f t="shared" si="1"/>
        <v>100</v>
      </c>
      <c r="AK51" s="3"/>
      <c r="AL51" s="3"/>
      <c r="AM51" s="3"/>
      <c r="AN51" s="3"/>
      <c r="AO51" s="3"/>
      <c r="AP51" s="3"/>
      <c r="AQ51" s="3"/>
      <c r="AR51" s="3"/>
      <c r="AS51" s="3"/>
      <c r="AT51" s="3"/>
      <c r="AU51" s="3"/>
    </row>
    <row r="52">
      <c r="A52" s="32"/>
      <c r="B52" s="33">
        <v>2003.0</v>
      </c>
      <c r="C52" s="144">
        <f t="shared" ref="C52:Q52" si="40">U52*$R52/100</f>
        <v>0</v>
      </c>
      <c r="D52" s="185">
        <f t="shared" si="40"/>
        <v>528.1440967</v>
      </c>
      <c r="E52" s="144">
        <f t="shared" si="40"/>
        <v>67.28044673</v>
      </c>
      <c r="F52" s="185">
        <f t="shared" si="40"/>
        <v>2363.207455</v>
      </c>
      <c r="G52" s="308">
        <f t="shared" si="40"/>
        <v>20197.48121</v>
      </c>
      <c r="H52" s="308">
        <f t="shared" si="40"/>
        <v>33.48720973</v>
      </c>
      <c r="I52" s="308">
        <f t="shared" si="40"/>
        <v>0</v>
      </c>
      <c r="J52" s="308">
        <f t="shared" si="40"/>
        <v>114557.8696</v>
      </c>
      <c r="K52" s="308">
        <f t="shared" si="40"/>
        <v>1282.094805</v>
      </c>
      <c r="L52" s="308">
        <f t="shared" si="40"/>
        <v>514.5013361</v>
      </c>
      <c r="M52" s="308">
        <f t="shared" si="40"/>
        <v>2688.959431</v>
      </c>
      <c r="N52" s="308">
        <f t="shared" si="40"/>
        <v>0</v>
      </c>
      <c r="O52" s="308">
        <f t="shared" si="40"/>
        <v>0</v>
      </c>
      <c r="P52" s="308">
        <f t="shared" si="40"/>
        <v>66.97441946</v>
      </c>
      <c r="Q52" s="185">
        <f t="shared" si="40"/>
        <v>0</v>
      </c>
      <c r="R52" s="302">
        <f>VLOOKUP($B52,Harvest_Data!$A32:$AB105,27,FALSE)</f>
        <v>142300</v>
      </c>
      <c r="S52" s="3"/>
      <c r="T52" s="387">
        <v>2003.0</v>
      </c>
      <c r="U52" s="407"/>
      <c r="V52" s="388">
        <v>0.37114834626508836</v>
      </c>
      <c r="W52" s="389">
        <v>0.04728070747235078</v>
      </c>
      <c r="X52" s="388">
        <v>1.6607220342671873</v>
      </c>
      <c r="Y52" s="385">
        <v>14.193591858182309</v>
      </c>
      <c r="Z52" s="389">
        <v>0.023532824827877517</v>
      </c>
      <c r="AA52" s="388"/>
      <c r="AB52" s="385">
        <v>80.50447616742083</v>
      </c>
      <c r="AC52" s="389">
        <v>0.9009801860085968</v>
      </c>
      <c r="AD52" s="388">
        <v>0.36156102329481365</v>
      </c>
      <c r="AE52" s="390">
        <v>1.8896412026051908</v>
      </c>
      <c r="AF52" s="390"/>
      <c r="AG52" s="390"/>
      <c r="AH52" s="390">
        <v>0.047065649655755035</v>
      </c>
      <c r="AI52" s="389"/>
      <c r="AJ52" s="355">
        <f t="shared" si="1"/>
        <v>100</v>
      </c>
      <c r="AK52" s="3"/>
      <c r="AL52" s="3"/>
      <c r="AM52" s="3"/>
      <c r="AN52" s="3"/>
      <c r="AO52" s="3"/>
      <c r="AP52" s="3"/>
      <c r="AQ52" s="3"/>
      <c r="AR52" s="3"/>
      <c r="AS52" s="3"/>
      <c r="AT52" s="3"/>
      <c r="AU52" s="3"/>
    </row>
    <row r="53">
      <c r="A53" s="32"/>
      <c r="B53" s="33">
        <v>2004.0</v>
      </c>
      <c r="C53" s="144">
        <f t="shared" ref="C53:Q53" si="41">U53*$R53/100</f>
        <v>0</v>
      </c>
      <c r="D53" s="185">
        <f t="shared" si="41"/>
        <v>0</v>
      </c>
      <c r="E53" s="144">
        <f t="shared" si="41"/>
        <v>0</v>
      </c>
      <c r="F53" s="185">
        <f t="shared" si="41"/>
        <v>2170.918854</v>
      </c>
      <c r="G53" s="308">
        <f t="shared" si="41"/>
        <v>51233.68496</v>
      </c>
      <c r="H53" s="308">
        <f t="shared" si="41"/>
        <v>0</v>
      </c>
      <c r="I53" s="308">
        <f t="shared" si="41"/>
        <v>0</v>
      </c>
      <c r="J53" s="308">
        <f t="shared" si="41"/>
        <v>103769.9212</v>
      </c>
      <c r="K53" s="308">
        <f t="shared" si="41"/>
        <v>14328.06444</v>
      </c>
      <c r="L53" s="308">
        <f t="shared" si="41"/>
        <v>868.3675418</v>
      </c>
      <c r="M53" s="308">
        <f t="shared" si="41"/>
        <v>9552.042959</v>
      </c>
      <c r="N53" s="308">
        <f t="shared" si="41"/>
        <v>0</v>
      </c>
      <c r="O53" s="308">
        <f t="shared" si="41"/>
        <v>0</v>
      </c>
      <c r="P53" s="308">
        <f t="shared" si="41"/>
        <v>0</v>
      </c>
      <c r="Q53" s="185">
        <f t="shared" si="41"/>
        <v>0</v>
      </c>
      <c r="R53" s="302">
        <f>VLOOKUP($B53,Harvest_Data!$A33:$AB106,27,FALSE)</f>
        <v>181923</v>
      </c>
      <c r="S53" s="3"/>
      <c r="T53" s="33">
        <v>2004.0</v>
      </c>
      <c r="U53" s="407"/>
      <c r="V53" s="388"/>
      <c r="W53" s="389"/>
      <c r="X53" s="388">
        <v>1.1933174224343674</v>
      </c>
      <c r="Y53" s="385">
        <v>28.162291169451077</v>
      </c>
      <c r="Z53" s="389"/>
      <c r="AA53" s="388"/>
      <c r="AB53" s="385">
        <v>57.04057279236277</v>
      </c>
      <c r="AC53" s="389">
        <v>7.875894988066825</v>
      </c>
      <c r="AD53" s="388">
        <v>0.47732696897374705</v>
      </c>
      <c r="AE53" s="390">
        <v>5.250596658711217</v>
      </c>
      <c r="AF53" s="390"/>
      <c r="AG53" s="390"/>
      <c r="AH53" s="390"/>
      <c r="AI53" s="389"/>
      <c r="AJ53" s="355">
        <f t="shared" si="1"/>
        <v>100</v>
      </c>
      <c r="AK53" s="3" t="s">
        <v>248</v>
      </c>
      <c r="AL53" s="3"/>
      <c r="AM53" s="3"/>
      <c r="AN53" s="3"/>
      <c r="AO53" s="3"/>
      <c r="AP53" s="3"/>
      <c r="AQ53" s="3"/>
      <c r="AR53" s="3"/>
      <c r="AS53" s="3"/>
      <c r="AT53" s="3"/>
      <c r="AU53" s="3"/>
    </row>
    <row r="54">
      <c r="A54" s="32"/>
      <c r="B54" s="33">
        <v>2005.0</v>
      </c>
      <c r="C54" s="144">
        <f t="shared" ref="C54:Q54" si="42">U54*$R54/100</f>
        <v>0</v>
      </c>
      <c r="D54" s="185">
        <f t="shared" si="42"/>
        <v>0</v>
      </c>
      <c r="E54" s="144">
        <f t="shared" si="42"/>
        <v>0</v>
      </c>
      <c r="F54" s="185">
        <f t="shared" si="42"/>
        <v>564.4601697</v>
      </c>
      <c r="G54" s="308">
        <f t="shared" si="42"/>
        <v>19612.4968</v>
      </c>
      <c r="H54" s="308">
        <f t="shared" si="42"/>
        <v>0</v>
      </c>
      <c r="I54" s="308">
        <f t="shared" si="42"/>
        <v>52.27450046</v>
      </c>
      <c r="J54" s="308">
        <f t="shared" si="42"/>
        <v>145907.3807</v>
      </c>
      <c r="K54" s="308">
        <f t="shared" si="42"/>
        <v>7591.992248</v>
      </c>
      <c r="L54" s="308">
        <f t="shared" si="42"/>
        <v>565.4505755</v>
      </c>
      <c r="M54" s="308">
        <f t="shared" si="42"/>
        <v>34179.97838</v>
      </c>
      <c r="N54" s="308">
        <f t="shared" si="42"/>
        <v>0</v>
      </c>
      <c r="O54" s="308">
        <f t="shared" si="42"/>
        <v>0</v>
      </c>
      <c r="P54" s="308">
        <f t="shared" si="42"/>
        <v>128.9665893</v>
      </c>
      <c r="Q54" s="185">
        <f t="shared" si="42"/>
        <v>0</v>
      </c>
      <c r="R54" s="302">
        <f>VLOOKUP($B54,Harvest_Data!$A34:$AB107,27,FALSE)</f>
        <v>208603</v>
      </c>
      <c r="S54" s="3"/>
      <c r="T54" s="33">
        <v>2005.0</v>
      </c>
      <c r="U54" s="407"/>
      <c r="V54" s="388"/>
      <c r="W54" s="389"/>
      <c r="X54" s="388">
        <v>0.270590628966939</v>
      </c>
      <c r="Y54" s="385">
        <v>9.401828739243399</v>
      </c>
      <c r="Z54" s="389"/>
      <c r="AA54" s="388">
        <v>0.02505932343221319</v>
      </c>
      <c r="AB54" s="385">
        <v>69.94500593363774</v>
      </c>
      <c r="AC54" s="389">
        <v>3.6394453809717877</v>
      </c>
      <c r="AD54" s="388">
        <v>0.27106540919403443</v>
      </c>
      <c r="AE54" s="390">
        <v>16.385180646578323</v>
      </c>
      <c r="AF54" s="390"/>
      <c r="AG54" s="390"/>
      <c r="AH54" s="390">
        <v>0.06182393797554907</v>
      </c>
      <c r="AI54" s="389"/>
      <c r="AJ54" s="355">
        <f t="shared" si="1"/>
        <v>100</v>
      </c>
      <c r="AK54" s="3" t="s">
        <v>248</v>
      </c>
      <c r="AL54" s="3"/>
      <c r="AM54" s="3"/>
      <c r="AN54" s="3"/>
      <c r="AO54" s="3"/>
      <c r="AP54" s="3"/>
      <c r="AQ54" s="3"/>
      <c r="AR54" s="3"/>
      <c r="AS54" s="3"/>
      <c r="AT54" s="3"/>
      <c r="AU54" s="3"/>
    </row>
    <row r="55">
      <c r="A55" s="32"/>
      <c r="B55" s="33">
        <v>2006.0</v>
      </c>
      <c r="C55" s="144">
        <f t="shared" ref="C55:Q55" si="43">U55*$R55/100</f>
        <v>0</v>
      </c>
      <c r="D55" s="185">
        <f t="shared" si="43"/>
        <v>0</v>
      </c>
      <c r="E55" s="144">
        <f t="shared" si="43"/>
        <v>0</v>
      </c>
      <c r="F55" s="185">
        <f t="shared" si="43"/>
        <v>0</v>
      </c>
      <c r="G55" s="308">
        <f t="shared" si="43"/>
        <v>30038.78382</v>
      </c>
      <c r="H55" s="308">
        <f t="shared" si="43"/>
        <v>0</v>
      </c>
      <c r="I55" s="308">
        <f t="shared" si="43"/>
        <v>0</v>
      </c>
      <c r="J55" s="308">
        <f t="shared" si="43"/>
        <v>128840.596</v>
      </c>
      <c r="K55" s="308">
        <f t="shared" si="43"/>
        <v>8086.987931</v>
      </c>
      <c r="L55" s="308">
        <f t="shared" si="43"/>
        <v>2500.187306</v>
      </c>
      <c r="M55" s="308">
        <f t="shared" si="43"/>
        <v>30831.28325</v>
      </c>
      <c r="N55" s="308">
        <f t="shared" si="43"/>
        <v>0</v>
      </c>
      <c r="O55" s="308">
        <f t="shared" si="43"/>
        <v>0</v>
      </c>
      <c r="P55" s="308">
        <f t="shared" si="43"/>
        <v>542.3494255</v>
      </c>
      <c r="Q55" s="185">
        <f t="shared" si="43"/>
        <v>25.81222964</v>
      </c>
      <c r="R55" s="302">
        <f>VLOOKUP($B55,Harvest_Data!$A35:$AB108,27,FALSE)</f>
        <v>200866</v>
      </c>
      <c r="S55" s="3"/>
      <c r="T55" s="33">
        <v>2006.0</v>
      </c>
      <c r="U55" s="407"/>
      <c r="V55" s="388"/>
      <c r="W55" s="389"/>
      <c r="X55" s="388"/>
      <c r="Y55" s="385">
        <v>14.95463832442617</v>
      </c>
      <c r="Z55" s="389"/>
      <c r="AA55" s="388"/>
      <c r="AB55" s="385">
        <v>64.14256073483298</v>
      </c>
      <c r="AC55" s="389">
        <v>4.026061120781036</v>
      </c>
      <c r="AD55" s="388">
        <v>1.2447040843307344</v>
      </c>
      <c r="AE55" s="390">
        <v>15.349179674824448</v>
      </c>
      <c r="AF55" s="390"/>
      <c r="AG55" s="390"/>
      <c r="AH55" s="390">
        <v>0.27000558852860357</v>
      </c>
      <c r="AI55" s="389">
        <v>0.01285047227603466</v>
      </c>
      <c r="AJ55" s="355">
        <f t="shared" si="1"/>
        <v>100</v>
      </c>
      <c r="AK55" s="3" t="s">
        <v>248</v>
      </c>
      <c r="AL55" s="3"/>
      <c r="AM55" s="3"/>
      <c r="AN55" s="3"/>
      <c r="AO55" s="3"/>
      <c r="AP55" s="3"/>
      <c r="AQ55" s="3"/>
      <c r="AR55" s="3"/>
      <c r="AS55" s="3"/>
      <c r="AT55" s="3"/>
      <c r="AU55" s="3"/>
    </row>
    <row r="56">
      <c r="A56" s="32"/>
      <c r="B56" s="33">
        <v>2007.0</v>
      </c>
      <c r="C56" s="144">
        <f t="shared" ref="C56:Q56" si="44">U56*$R56/100</f>
        <v>0</v>
      </c>
      <c r="D56" s="185">
        <f t="shared" si="44"/>
        <v>40.17527369</v>
      </c>
      <c r="E56" s="144">
        <f t="shared" si="44"/>
        <v>0</v>
      </c>
      <c r="F56" s="185">
        <f t="shared" si="44"/>
        <v>6363.301245</v>
      </c>
      <c r="G56" s="308">
        <f t="shared" si="44"/>
        <v>7816.700499</v>
      </c>
      <c r="H56" s="308">
        <f t="shared" si="44"/>
        <v>0</v>
      </c>
      <c r="I56" s="308">
        <f t="shared" si="44"/>
        <v>0</v>
      </c>
      <c r="J56" s="308">
        <f t="shared" si="44"/>
        <v>163234.546</v>
      </c>
      <c r="K56" s="308">
        <f t="shared" si="44"/>
        <v>1353.285344</v>
      </c>
      <c r="L56" s="308">
        <f t="shared" si="44"/>
        <v>1108.766057</v>
      </c>
      <c r="M56" s="308">
        <f t="shared" si="44"/>
        <v>29420.54936</v>
      </c>
      <c r="N56" s="308">
        <f t="shared" si="44"/>
        <v>0</v>
      </c>
      <c r="O56" s="308">
        <f t="shared" si="44"/>
        <v>0</v>
      </c>
      <c r="P56" s="308">
        <f t="shared" si="44"/>
        <v>155.6762365</v>
      </c>
      <c r="Q56" s="185">
        <f t="shared" si="44"/>
        <v>0</v>
      </c>
      <c r="R56" s="302">
        <f>VLOOKUP($B56,Harvest_Data!$A36:$AB109,27,FALSE)</f>
        <v>209493</v>
      </c>
      <c r="S56" s="3"/>
      <c r="T56" s="33">
        <v>2007.0</v>
      </c>
      <c r="U56" s="407"/>
      <c r="V56" s="388">
        <v>0.01917738239161141</v>
      </c>
      <c r="W56" s="389"/>
      <c r="X56" s="388">
        <v>3.037476786903689</v>
      </c>
      <c r="Y56" s="385">
        <v>3.7312466283269665</v>
      </c>
      <c r="Z56" s="389"/>
      <c r="AA56" s="388"/>
      <c r="AB56" s="385">
        <v>77.91885456170719</v>
      </c>
      <c r="AC56" s="389">
        <v>0.6459811755271795</v>
      </c>
      <c r="AD56" s="388">
        <v>0.5292616255835201</v>
      </c>
      <c r="AE56" s="390">
        <v>14.043690890519061</v>
      </c>
      <c r="AF56" s="390"/>
      <c r="AG56" s="390"/>
      <c r="AH56" s="390">
        <v>0.07431094904077992</v>
      </c>
      <c r="AI56" s="389"/>
      <c r="AJ56" s="355">
        <f t="shared" si="1"/>
        <v>100</v>
      </c>
      <c r="AK56" s="3" t="s">
        <v>248</v>
      </c>
      <c r="AL56" s="3"/>
      <c r="AM56" s="3"/>
      <c r="AN56" s="3"/>
      <c r="AO56" s="3"/>
      <c r="AP56" s="3"/>
      <c r="AQ56" s="3"/>
      <c r="AR56" s="3"/>
      <c r="AS56" s="3"/>
      <c r="AT56" s="3"/>
      <c r="AU56" s="3"/>
    </row>
    <row r="57">
      <c r="A57" s="32"/>
      <c r="B57" s="33">
        <v>2008.0</v>
      </c>
      <c r="C57" s="144">
        <f t="shared" ref="C57:Q57" si="45">U57*$R57/100</f>
        <v>0</v>
      </c>
      <c r="D57" s="185">
        <f t="shared" si="45"/>
        <v>0</v>
      </c>
      <c r="E57" s="144">
        <f t="shared" si="45"/>
        <v>0</v>
      </c>
      <c r="F57" s="185">
        <f t="shared" si="45"/>
        <v>0</v>
      </c>
      <c r="G57" s="308">
        <f t="shared" si="45"/>
        <v>10233.19097</v>
      </c>
      <c r="H57" s="308">
        <f t="shared" si="45"/>
        <v>0</v>
      </c>
      <c r="I57" s="308">
        <f t="shared" si="45"/>
        <v>0</v>
      </c>
      <c r="J57" s="308">
        <f t="shared" si="45"/>
        <v>108018.6168</v>
      </c>
      <c r="K57" s="308">
        <f t="shared" si="45"/>
        <v>2304.923759</v>
      </c>
      <c r="L57" s="308">
        <f t="shared" si="45"/>
        <v>1949.087196</v>
      </c>
      <c r="M57" s="308">
        <f t="shared" si="45"/>
        <v>17274.31858</v>
      </c>
      <c r="N57" s="308">
        <f t="shared" si="45"/>
        <v>0</v>
      </c>
      <c r="O57" s="308">
        <f t="shared" si="45"/>
        <v>0</v>
      </c>
      <c r="P57" s="308">
        <f t="shared" si="45"/>
        <v>170.8626855</v>
      </c>
      <c r="Q57" s="185">
        <f t="shared" si="45"/>
        <v>0</v>
      </c>
      <c r="R57" s="302">
        <f>VLOOKUP($B57,Harvest_Data!$A37:$AB110,27,FALSE)</f>
        <v>139951</v>
      </c>
      <c r="S57" s="3"/>
      <c r="T57" s="409">
        <v>2008.0</v>
      </c>
      <c r="U57" s="407"/>
      <c r="V57" s="388"/>
      <c r="W57" s="389"/>
      <c r="X57" s="388"/>
      <c r="Y57" s="385">
        <v>7.311981315704949</v>
      </c>
      <c r="Z57" s="389"/>
      <c r="AA57" s="388"/>
      <c r="AB57" s="385">
        <v>77.18316897267825</v>
      </c>
      <c r="AC57" s="389">
        <v>1.6469505464905994</v>
      </c>
      <c r="AD57" s="388">
        <v>1.3926925823377254</v>
      </c>
      <c r="AE57" s="390">
        <v>12.343119076782463</v>
      </c>
      <c r="AF57" s="390"/>
      <c r="AG57" s="390"/>
      <c r="AH57" s="390">
        <v>0.12208750600601777</v>
      </c>
      <c r="AI57" s="389"/>
      <c r="AJ57" s="355">
        <f t="shared" si="1"/>
        <v>100</v>
      </c>
      <c r="AK57" s="3" t="s">
        <v>248</v>
      </c>
      <c r="AL57" s="3"/>
      <c r="AM57" s="3"/>
      <c r="AN57" s="3"/>
      <c r="AO57" s="3"/>
      <c r="AP57" s="3"/>
      <c r="AQ57" s="3"/>
      <c r="AR57" s="3"/>
      <c r="AS57" s="3"/>
      <c r="AT57" s="3"/>
      <c r="AU57" s="3"/>
    </row>
    <row r="58">
      <c r="A58" s="32"/>
      <c r="B58" s="33">
        <v>2009.0</v>
      </c>
      <c r="C58" s="144">
        <f t="shared" ref="C58:Q58" si="46">U58*$R58/100</f>
        <v>0</v>
      </c>
      <c r="D58" s="185">
        <f t="shared" si="46"/>
        <v>0</v>
      </c>
      <c r="E58" s="144">
        <f t="shared" si="46"/>
        <v>0</v>
      </c>
      <c r="F58" s="185">
        <f t="shared" si="46"/>
        <v>0</v>
      </c>
      <c r="G58" s="308">
        <f t="shared" si="46"/>
        <v>37390.55672</v>
      </c>
      <c r="H58" s="308">
        <f t="shared" si="46"/>
        <v>0</v>
      </c>
      <c r="I58" s="308">
        <f t="shared" si="46"/>
        <v>0</v>
      </c>
      <c r="J58" s="308">
        <f t="shared" si="46"/>
        <v>76046.03121</v>
      </c>
      <c r="K58" s="308">
        <f t="shared" si="46"/>
        <v>5862.509812</v>
      </c>
      <c r="L58" s="308">
        <f t="shared" si="46"/>
        <v>399.6407269</v>
      </c>
      <c r="M58" s="308">
        <f t="shared" si="46"/>
        <v>31735.26153</v>
      </c>
      <c r="N58" s="308">
        <f t="shared" si="46"/>
        <v>0</v>
      </c>
      <c r="O58" s="308">
        <f t="shared" si="46"/>
        <v>0</v>
      </c>
      <c r="P58" s="308">
        <f t="shared" si="46"/>
        <v>0</v>
      </c>
      <c r="Q58" s="185">
        <f t="shared" si="46"/>
        <v>0</v>
      </c>
      <c r="R58" s="302">
        <f>VLOOKUP($B58,Harvest_Data!$A38:$AB111,27,FALSE)</f>
        <v>151434</v>
      </c>
      <c r="S58" s="3"/>
      <c r="T58" s="409">
        <v>2009.0</v>
      </c>
      <c r="U58" s="407"/>
      <c r="V58" s="388"/>
      <c r="W58" s="389"/>
      <c r="X58" s="388"/>
      <c r="Y58" s="385">
        <v>24.69099193063569</v>
      </c>
      <c r="Z58" s="389"/>
      <c r="AA58" s="388"/>
      <c r="AB58" s="385">
        <v>50.217276972592174</v>
      </c>
      <c r="AC58" s="389">
        <v>3.8713299602702986</v>
      </c>
      <c r="AD58" s="388">
        <v>0.2639042268582844</v>
      </c>
      <c r="AE58" s="390">
        <v>20.95649690964355</v>
      </c>
      <c r="AF58" s="390"/>
      <c r="AG58" s="390"/>
      <c r="AH58" s="390"/>
      <c r="AI58" s="389"/>
      <c r="AJ58" s="355">
        <f t="shared" si="1"/>
        <v>100</v>
      </c>
      <c r="AK58" s="3" t="s">
        <v>248</v>
      </c>
      <c r="AL58" s="3"/>
      <c r="AM58" s="3"/>
      <c r="AN58" s="3"/>
      <c r="AO58" s="3"/>
      <c r="AP58" s="3"/>
      <c r="AQ58" s="3"/>
      <c r="AR58" s="3"/>
      <c r="AS58" s="3"/>
      <c r="AT58" s="3"/>
      <c r="AU58" s="3"/>
    </row>
    <row r="59">
      <c r="A59" s="32"/>
      <c r="B59" s="33">
        <v>2010.0</v>
      </c>
      <c r="C59" s="144">
        <f t="shared" ref="C59:Q59" si="47">U59*$R59/100</f>
        <v>0</v>
      </c>
      <c r="D59" s="185">
        <f t="shared" si="47"/>
        <v>0</v>
      </c>
      <c r="E59" s="144">
        <f t="shared" si="47"/>
        <v>232.8172153</v>
      </c>
      <c r="F59" s="185">
        <f t="shared" si="47"/>
        <v>0</v>
      </c>
      <c r="G59" s="308">
        <f t="shared" si="47"/>
        <v>78810.93545</v>
      </c>
      <c r="H59" s="308">
        <f t="shared" si="47"/>
        <v>80.08725255</v>
      </c>
      <c r="I59" s="308">
        <f t="shared" si="47"/>
        <v>0</v>
      </c>
      <c r="J59" s="308">
        <f t="shared" si="47"/>
        <v>126620.4362</v>
      </c>
      <c r="K59" s="308">
        <f t="shared" si="47"/>
        <v>4387.853196</v>
      </c>
      <c r="L59" s="308">
        <f t="shared" si="47"/>
        <v>521.0566509</v>
      </c>
      <c r="M59" s="308">
        <f t="shared" si="47"/>
        <v>14932.70466</v>
      </c>
      <c r="N59" s="308">
        <f t="shared" si="47"/>
        <v>0</v>
      </c>
      <c r="O59" s="308">
        <f t="shared" si="47"/>
        <v>0</v>
      </c>
      <c r="P59" s="308">
        <f t="shared" si="47"/>
        <v>187.1093351</v>
      </c>
      <c r="Q59" s="185">
        <f t="shared" si="47"/>
        <v>0</v>
      </c>
      <c r="R59" s="302">
        <f>VLOOKUP($B59,Harvest_Data!$A39:$AB112,27,FALSE)</f>
        <v>225773</v>
      </c>
      <c r="S59" s="3"/>
      <c r="T59" s="409">
        <v>2010.0</v>
      </c>
      <c r="U59" s="407"/>
      <c r="V59" s="388"/>
      <c r="W59" s="389">
        <v>0.10312004325147997</v>
      </c>
      <c r="X59" s="388"/>
      <c r="Y59" s="385">
        <v>34.907156943594266</v>
      </c>
      <c r="Z59" s="389">
        <v>0.03547246683422363</v>
      </c>
      <c r="AA59" s="388"/>
      <c r="AB59" s="385">
        <v>56.08307293000736</v>
      </c>
      <c r="AC59" s="389">
        <v>1.9434800423726166</v>
      </c>
      <c r="AD59" s="388">
        <v>0.23078784926357687</v>
      </c>
      <c r="AE59" s="390">
        <v>6.61403474178075</v>
      </c>
      <c r="AF59" s="390"/>
      <c r="AG59" s="390"/>
      <c r="AH59" s="390">
        <v>0.08287498289572585</v>
      </c>
      <c r="AI59" s="389"/>
      <c r="AJ59" s="355">
        <f t="shared" si="1"/>
        <v>100</v>
      </c>
      <c r="AK59" s="3" t="s">
        <v>248</v>
      </c>
      <c r="AL59" s="3"/>
      <c r="AM59" s="3"/>
      <c r="AN59" s="3"/>
      <c r="AO59" s="3"/>
      <c r="AP59" s="3"/>
      <c r="AQ59" s="3"/>
      <c r="AR59" s="3"/>
      <c r="AS59" s="3"/>
      <c r="AT59" s="3"/>
      <c r="AU59" s="3"/>
    </row>
    <row r="60">
      <c r="A60" s="32"/>
      <c r="B60" s="33">
        <v>2011.0</v>
      </c>
      <c r="C60" s="144">
        <f t="shared" ref="C60:Q60" si="48">U60*$R60/100</f>
        <v>0</v>
      </c>
      <c r="D60" s="185">
        <f t="shared" si="48"/>
        <v>0</v>
      </c>
      <c r="E60" s="144">
        <f t="shared" si="48"/>
        <v>0</v>
      </c>
      <c r="F60" s="185">
        <f t="shared" si="48"/>
        <v>0</v>
      </c>
      <c r="G60" s="308">
        <f t="shared" si="48"/>
        <v>43876.58791</v>
      </c>
      <c r="H60" s="308">
        <f t="shared" si="48"/>
        <v>0</v>
      </c>
      <c r="I60" s="308">
        <f t="shared" si="48"/>
        <v>0</v>
      </c>
      <c r="J60" s="308">
        <f t="shared" si="48"/>
        <v>139285.8404</v>
      </c>
      <c r="K60" s="308">
        <f t="shared" si="48"/>
        <v>6592.82401</v>
      </c>
      <c r="L60" s="308">
        <f t="shared" si="48"/>
        <v>261.2843583</v>
      </c>
      <c r="M60" s="308">
        <f t="shared" si="48"/>
        <v>15352.46327</v>
      </c>
      <c r="N60" s="308">
        <f t="shared" si="48"/>
        <v>0</v>
      </c>
      <c r="O60" s="308">
        <f t="shared" si="48"/>
        <v>0</v>
      </c>
      <c r="P60" s="308">
        <f t="shared" si="48"/>
        <v>0</v>
      </c>
      <c r="Q60" s="185">
        <f t="shared" si="48"/>
        <v>0</v>
      </c>
      <c r="R60" s="302">
        <f>VLOOKUP($B60,Harvest_Data!$A40:$AB113,27,FALSE)</f>
        <v>205369</v>
      </c>
      <c r="S60" s="3"/>
      <c r="T60" s="409">
        <v>2011.0</v>
      </c>
      <c r="U60" s="410"/>
      <c r="V60" s="411"/>
      <c r="W60" s="412"/>
      <c r="X60" s="411"/>
      <c r="Y60" s="385">
        <v>21.36475705194916</v>
      </c>
      <c r="Z60" s="412"/>
      <c r="AA60" s="411"/>
      <c r="AB60" s="385">
        <v>67.82223239612185</v>
      </c>
      <c r="AC60" s="389">
        <v>3.2102332924676236</v>
      </c>
      <c r="AD60" s="388">
        <v>0.127226776339197</v>
      </c>
      <c r="AE60" s="390">
        <v>7.475550483122177</v>
      </c>
      <c r="AF60" s="386"/>
      <c r="AG60" s="386"/>
      <c r="AH60" s="386"/>
      <c r="AI60" s="412"/>
      <c r="AJ60" s="355">
        <f t="shared" si="1"/>
        <v>100</v>
      </c>
      <c r="AK60" s="33" t="s">
        <v>248</v>
      </c>
      <c r="AL60" s="33"/>
      <c r="AM60" s="33"/>
      <c r="AN60" s="33"/>
      <c r="AO60" s="33"/>
      <c r="AP60" s="3"/>
      <c r="AQ60" s="3"/>
      <c r="AR60" s="3"/>
      <c r="AS60" s="3"/>
      <c r="AT60" s="3"/>
      <c r="AU60" s="3"/>
    </row>
    <row r="61">
      <c r="A61" s="32"/>
      <c r="B61" s="33">
        <v>2012.0</v>
      </c>
      <c r="C61" s="144">
        <f t="shared" ref="C61:Q61" si="49">U61*$R61/100</f>
        <v>0</v>
      </c>
      <c r="D61" s="185">
        <f t="shared" si="49"/>
        <v>0</v>
      </c>
      <c r="E61" s="144">
        <f t="shared" si="49"/>
        <v>0</v>
      </c>
      <c r="F61" s="185">
        <f t="shared" si="49"/>
        <v>0</v>
      </c>
      <c r="G61" s="308">
        <f t="shared" si="49"/>
        <v>57948.50933</v>
      </c>
      <c r="H61" s="308">
        <f t="shared" si="49"/>
        <v>0</v>
      </c>
      <c r="I61" s="308">
        <f t="shared" si="49"/>
        <v>0</v>
      </c>
      <c r="J61" s="308">
        <f t="shared" si="49"/>
        <v>132649.9425</v>
      </c>
      <c r="K61" s="308">
        <f t="shared" si="49"/>
        <v>16717.38766</v>
      </c>
      <c r="L61" s="308">
        <f t="shared" si="49"/>
        <v>0</v>
      </c>
      <c r="M61" s="308">
        <f t="shared" si="49"/>
        <v>13485.44737</v>
      </c>
      <c r="N61" s="308">
        <f t="shared" si="49"/>
        <v>0</v>
      </c>
      <c r="O61" s="308">
        <f t="shared" si="49"/>
        <v>0</v>
      </c>
      <c r="P61" s="308">
        <f t="shared" si="49"/>
        <v>149.7131847</v>
      </c>
      <c r="Q61" s="185">
        <f t="shared" si="49"/>
        <v>0</v>
      </c>
      <c r="R61" s="302">
        <f>VLOOKUP($B61,Harvest_Data!$A41:$AB114,27,FALSE)</f>
        <v>220951</v>
      </c>
      <c r="S61" s="3"/>
      <c r="T61" s="409">
        <v>2012.0</v>
      </c>
      <c r="U61" s="407"/>
      <c r="V61" s="388"/>
      <c r="W61" s="389"/>
      <c r="X61" s="388"/>
      <c r="Y61" s="385">
        <v>26.226859949968333</v>
      </c>
      <c r="Z61" s="389"/>
      <c r="AA61" s="388"/>
      <c r="AB61" s="385">
        <v>60.03590952640331</v>
      </c>
      <c r="AC61" s="389">
        <v>7.566106357735797</v>
      </c>
      <c r="AD61" s="388"/>
      <c r="AE61" s="390">
        <v>6.103365620017396</v>
      </c>
      <c r="AF61" s="390"/>
      <c r="AG61" s="390"/>
      <c r="AH61" s="390">
        <v>0.06775854587516981</v>
      </c>
      <c r="AI61" s="389"/>
      <c r="AJ61" s="355">
        <f t="shared" si="1"/>
        <v>100</v>
      </c>
      <c r="AK61" s="3" t="s">
        <v>248</v>
      </c>
      <c r="AL61" s="409"/>
      <c r="AM61" s="409"/>
      <c r="AN61" s="3"/>
      <c r="AO61" s="3"/>
      <c r="AP61" s="3"/>
      <c r="AQ61" s="3"/>
      <c r="AR61" s="3"/>
      <c r="AS61" s="3"/>
      <c r="AT61" s="3"/>
      <c r="AU61" s="3"/>
    </row>
    <row r="62">
      <c r="A62" s="32"/>
      <c r="B62" s="33">
        <v>2013.0</v>
      </c>
      <c r="C62" s="144">
        <f t="shared" ref="C62:Q62" si="50">U62*$R62/100</f>
        <v>0</v>
      </c>
      <c r="D62" s="185">
        <f t="shared" si="50"/>
        <v>0</v>
      </c>
      <c r="E62" s="144">
        <f t="shared" si="50"/>
        <v>110.4482726</v>
      </c>
      <c r="F62" s="185">
        <f t="shared" si="50"/>
        <v>0</v>
      </c>
      <c r="G62" s="308">
        <f t="shared" si="50"/>
        <v>78578.90104</v>
      </c>
      <c r="H62" s="308">
        <f t="shared" si="50"/>
        <v>50.85279126</v>
      </c>
      <c r="I62" s="308">
        <f t="shared" si="50"/>
        <v>0</v>
      </c>
      <c r="J62" s="308">
        <f t="shared" si="50"/>
        <v>142758.8025</v>
      </c>
      <c r="K62" s="308">
        <f t="shared" si="50"/>
        <v>14307.60083</v>
      </c>
      <c r="L62" s="308">
        <f t="shared" si="50"/>
        <v>1007.412696</v>
      </c>
      <c r="M62" s="308">
        <f t="shared" si="50"/>
        <v>37493.49627</v>
      </c>
      <c r="N62" s="308">
        <f t="shared" si="50"/>
        <v>0</v>
      </c>
      <c r="O62" s="308">
        <f t="shared" si="50"/>
        <v>0</v>
      </c>
      <c r="P62" s="308">
        <f t="shared" si="50"/>
        <v>262.4855845</v>
      </c>
      <c r="Q62" s="185">
        <f t="shared" si="50"/>
        <v>0</v>
      </c>
      <c r="R62" s="302">
        <f>VLOOKUP($B62,Harvest_Data!$A42:$AB115,27,FALSE)</f>
        <v>274570</v>
      </c>
      <c r="S62" s="3"/>
      <c r="T62" s="409">
        <v>2013.0</v>
      </c>
      <c r="U62" s="407"/>
      <c r="V62" s="388"/>
      <c r="W62" s="389">
        <v>0.040225906920457924</v>
      </c>
      <c r="X62" s="388"/>
      <c r="Y62" s="413">
        <v>28.618895376698916</v>
      </c>
      <c r="Z62" s="389">
        <v>0.01852088402291472</v>
      </c>
      <c r="AA62" s="388"/>
      <c r="AB62" s="385">
        <v>51.9935908931426</v>
      </c>
      <c r="AC62" s="389">
        <v>5.210911910086795</v>
      </c>
      <c r="AD62" s="388">
        <v>0.3669055964192561</v>
      </c>
      <c r="AE62" s="390">
        <v>13.655350647504516</v>
      </c>
      <c r="AF62" s="390"/>
      <c r="AG62" s="390"/>
      <c r="AH62" s="390">
        <v>0.0955987852045319</v>
      </c>
      <c r="AI62" s="389"/>
      <c r="AJ62" s="355">
        <f t="shared" si="1"/>
        <v>100</v>
      </c>
      <c r="AK62" s="3" t="s">
        <v>248</v>
      </c>
      <c r="AL62" s="409"/>
      <c r="AM62" s="409"/>
      <c r="AN62" s="409"/>
      <c r="AO62" s="3"/>
      <c r="AP62" s="3"/>
      <c r="AQ62" s="3"/>
      <c r="AR62" s="3"/>
      <c r="AS62" s="3"/>
      <c r="AT62" s="3"/>
      <c r="AU62" s="3"/>
    </row>
    <row r="63">
      <c r="A63" s="32"/>
      <c r="B63" s="33">
        <v>2014.0</v>
      </c>
      <c r="C63" s="144">
        <f t="shared" ref="C63:Q63" si="51">U63*$R63/100</f>
        <v>0</v>
      </c>
      <c r="D63" s="185">
        <f t="shared" si="51"/>
        <v>0</v>
      </c>
      <c r="E63" s="144">
        <f t="shared" si="51"/>
        <v>65.21024397</v>
      </c>
      <c r="F63" s="185">
        <f t="shared" si="51"/>
        <v>0</v>
      </c>
      <c r="G63" s="308">
        <f t="shared" si="51"/>
        <v>71209.15295</v>
      </c>
      <c r="H63" s="308">
        <f t="shared" si="51"/>
        <v>0</v>
      </c>
      <c r="I63" s="308">
        <f t="shared" si="51"/>
        <v>0</v>
      </c>
      <c r="J63" s="308">
        <f t="shared" si="51"/>
        <v>144470.8916</v>
      </c>
      <c r="K63" s="308">
        <f t="shared" si="51"/>
        <v>13621.24236</v>
      </c>
      <c r="L63" s="308">
        <f t="shared" si="51"/>
        <v>195.6307319</v>
      </c>
      <c r="M63" s="308">
        <f t="shared" si="51"/>
        <v>27967.87215</v>
      </c>
      <c r="N63" s="308">
        <f t="shared" si="51"/>
        <v>0</v>
      </c>
      <c r="O63" s="308">
        <f t="shared" si="51"/>
        <v>0</v>
      </c>
      <c r="P63" s="308">
        <f t="shared" si="51"/>
        <v>0</v>
      </c>
      <c r="Q63" s="185">
        <f t="shared" si="51"/>
        <v>0</v>
      </c>
      <c r="R63" s="302">
        <f>VLOOKUP($B63,Harvest_Data!$A43:$AB116,27,FALSE)</f>
        <v>257530</v>
      </c>
      <c r="S63" s="3"/>
      <c r="T63" s="409">
        <v>2014.0</v>
      </c>
      <c r="U63" s="410"/>
      <c r="V63" s="411"/>
      <c r="W63" s="389">
        <v>0.02532141652103233</v>
      </c>
      <c r="X63" s="388"/>
      <c r="Y63" s="413">
        <v>27.650818526080563</v>
      </c>
      <c r="Z63" s="389"/>
      <c r="AA63" s="388"/>
      <c r="AB63" s="385">
        <v>56.098664838127135</v>
      </c>
      <c r="AC63" s="389">
        <v>5.289186644188485</v>
      </c>
      <c r="AD63" s="388">
        <v>0.075964249563097</v>
      </c>
      <c r="AE63" s="390">
        <v>10.860044325519693</v>
      </c>
      <c r="AF63" s="390"/>
      <c r="AG63" s="386"/>
      <c r="AH63" s="386"/>
      <c r="AI63" s="412"/>
      <c r="AJ63" s="355">
        <f t="shared" si="1"/>
        <v>100</v>
      </c>
      <c r="AK63" s="3" t="s">
        <v>249</v>
      </c>
      <c r="AL63" s="33"/>
      <c r="AM63" s="33"/>
      <c r="AN63" s="33"/>
      <c r="AO63" s="3"/>
      <c r="AP63" s="3"/>
      <c r="AQ63" s="3"/>
      <c r="AR63" s="3"/>
      <c r="AS63" s="3"/>
      <c r="AT63" s="3"/>
      <c r="AU63" s="3"/>
    </row>
    <row r="64">
      <c r="A64" s="32"/>
      <c r="B64" s="33">
        <v>2015.0</v>
      </c>
      <c r="C64" s="144">
        <f t="shared" ref="C64:Q64" si="52">U64*$R64/100</f>
        <v>0</v>
      </c>
      <c r="D64" s="185">
        <f t="shared" si="52"/>
        <v>0</v>
      </c>
      <c r="E64" s="144">
        <f t="shared" si="52"/>
        <v>297.3783391</v>
      </c>
      <c r="F64" s="185">
        <f t="shared" si="52"/>
        <v>0</v>
      </c>
      <c r="G64" s="308">
        <f t="shared" si="52"/>
        <v>80298.39015</v>
      </c>
      <c r="H64" s="308">
        <f t="shared" si="52"/>
        <v>0</v>
      </c>
      <c r="I64" s="308">
        <f t="shared" si="52"/>
        <v>0</v>
      </c>
      <c r="J64" s="308">
        <f t="shared" si="52"/>
        <v>185290.7847</v>
      </c>
      <c r="K64" s="308">
        <f t="shared" si="52"/>
        <v>15173.09727</v>
      </c>
      <c r="L64" s="308">
        <f t="shared" si="52"/>
        <v>330.8167348</v>
      </c>
      <c r="M64" s="308">
        <f t="shared" si="52"/>
        <v>52730.34831</v>
      </c>
      <c r="N64" s="308">
        <f t="shared" si="52"/>
        <v>0</v>
      </c>
      <c r="O64" s="308">
        <f t="shared" si="52"/>
        <v>0</v>
      </c>
      <c r="P64" s="308">
        <f t="shared" si="52"/>
        <v>0</v>
      </c>
      <c r="Q64" s="185">
        <f t="shared" si="52"/>
        <v>0</v>
      </c>
      <c r="R64" s="302">
        <f>VLOOKUP($B64,Harvest_Data!$A44:$AB117,27,FALSE)</f>
        <v>334121</v>
      </c>
      <c r="S64" s="3"/>
      <c r="T64" s="409">
        <v>2015.0</v>
      </c>
      <c r="U64" s="410"/>
      <c r="V64" s="411"/>
      <c r="W64" s="419">
        <v>0.0890031871943154</v>
      </c>
      <c r="X64" s="411"/>
      <c r="Y64" s="235">
        <v>24.032727709082913</v>
      </c>
      <c r="Z64" s="412"/>
      <c r="AA64" s="411"/>
      <c r="AB64" s="235">
        <v>55.456192434427635</v>
      </c>
      <c r="AC64" s="235">
        <v>4.541198329675296</v>
      </c>
      <c r="AD64" s="235">
        <v>0.09901105731866698</v>
      </c>
      <c r="AE64" s="235">
        <v>15.781812072274457</v>
      </c>
      <c r="AF64" s="386"/>
      <c r="AG64" s="386"/>
      <c r="AH64" s="386"/>
      <c r="AI64" s="412"/>
      <c r="AJ64" s="355">
        <f t="shared" si="1"/>
        <v>99.99994479</v>
      </c>
      <c r="AK64" s="3" t="s">
        <v>250</v>
      </c>
      <c r="AL64" s="33"/>
      <c r="AM64" s="33"/>
      <c r="AN64" s="33"/>
      <c r="AO64" s="3"/>
      <c r="AP64" s="3"/>
      <c r="AQ64" s="3"/>
      <c r="AR64" s="3"/>
      <c r="AS64" s="3"/>
      <c r="AT64" s="3"/>
      <c r="AU64" s="3"/>
    </row>
    <row r="65">
      <c r="A65" s="32"/>
      <c r="B65" s="33">
        <v>2016.0</v>
      </c>
      <c r="C65" s="144">
        <f t="shared" ref="C65:Q65" si="53">U65*$R65/100</f>
        <v>784.812095</v>
      </c>
      <c r="D65" s="185">
        <f t="shared" si="53"/>
        <v>0</v>
      </c>
      <c r="E65" s="144">
        <f t="shared" si="53"/>
        <v>0</v>
      </c>
      <c r="F65" s="185">
        <f t="shared" si="53"/>
        <v>1667.725702</v>
      </c>
      <c r="G65" s="308">
        <f t="shared" si="53"/>
        <v>20993.72354</v>
      </c>
      <c r="H65" s="308">
        <f t="shared" si="53"/>
        <v>0</v>
      </c>
      <c r="I65" s="308">
        <f t="shared" si="53"/>
        <v>0</v>
      </c>
      <c r="J65" s="308">
        <f t="shared" si="53"/>
        <v>148525.689</v>
      </c>
      <c r="K65" s="308">
        <f t="shared" si="53"/>
        <v>17560.17063</v>
      </c>
      <c r="L65" s="308">
        <f t="shared" si="53"/>
        <v>686.7105832</v>
      </c>
      <c r="M65" s="308">
        <f t="shared" si="53"/>
        <v>36591.86393</v>
      </c>
      <c r="N65" s="308">
        <f t="shared" si="53"/>
        <v>196.2030238</v>
      </c>
      <c r="O65" s="308">
        <f t="shared" si="53"/>
        <v>0</v>
      </c>
      <c r="P65" s="308">
        <f t="shared" si="53"/>
        <v>0</v>
      </c>
      <c r="Q65" s="185">
        <f t="shared" si="53"/>
        <v>98.10151188</v>
      </c>
      <c r="R65" s="302">
        <f>VLOOKUP($B65,Harvest_Data!$A45:$AB118,27,FALSE)</f>
        <v>227105</v>
      </c>
      <c r="S65" s="3"/>
      <c r="T65" s="409">
        <v>2016.0</v>
      </c>
      <c r="U65" s="72">
        <v>0.34557235421166305</v>
      </c>
      <c r="V65" s="420"/>
      <c r="W65" s="421"/>
      <c r="X65" s="72">
        <v>0.734341252699784</v>
      </c>
      <c r="Y65" s="294">
        <v>9.244060475161987</v>
      </c>
      <c r="Z65" s="422"/>
      <c r="AA65" s="420"/>
      <c r="AB65" s="72">
        <v>65.39956803455723</v>
      </c>
      <c r="AC65" s="294">
        <v>7.732181425485961</v>
      </c>
      <c r="AD65" s="72">
        <v>0.3023758099352052</v>
      </c>
      <c r="AE65" s="72">
        <v>16.11231101511879</v>
      </c>
      <c r="AF65" s="72">
        <v>0.08639308855291576</v>
      </c>
      <c r="AG65" s="72"/>
      <c r="AH65" s="72"/>
      <c r="AI65" s="72">
        <v>0.04319654427645788</v>
      </c>
      <c r="AJ65" s="402">
        <f t="shared" si="1"/>
        <v>100</v>
      </c>
      <c r="AK65" s="9" t="s">
        <v>251</v>
      </c>
      <c r="AL65" s="33"/>
      <c r="AM65" s="33"/>
      <c r="AN65" s="33"/>
      <c r="AO65" s="3"/>
      <c r="AP65" s="3"/>
      <c r="AQ65" s="3"/>
      <c r="AR65" s="3"/>
      <c r="AS65" s="3"/>
      <c r="AT65" s="3"/>
      <c r="AU65" s="3"/>
    </row>
    <row r="66">
      <c r="A66" s="32"/>
      <c r="B66" s="33"/>
      <c r="C66" s="144"/>
      <c r="D66" s="185"/>
      <c r="E66" s="144"/>
      <c r="F66" s="185"/>
      <c r="G66" s="308"/>
      <c r="H66" s="144"/>
      <c r="I66" s="185"/>
      <c r="J66" s="308"/>
      <c r="K66" s="144"/>
      <c r="L66" s="185"/>
      <c r="M66" s="142"/>
      <c r="N66" s="144"/>
      <c r="O66" s="185"/>
      <c r="P66" s="142"/>
      <c r="Q66" s="142"/>
      <c r="R66" s="142"/>
      <c r="S66" s="3"/>
      <c r="T66" s="409"/>
      <c r="U66" s="410"/>
      <c r="V66" s="411"/>
      <c r="W66" s="412"/>
      <c r="X66" s="388"/>
      <c r="Y66" s="413"/>
      <c r="Z66" s="389"/>
      <c r="AA66" s="388"/>
      <c r="AB66" s="385"/>
      <c r="AC66" s="389"/>
      <c r="AD66" s="388"/>
      <c r="AE66" s="390"/>
      <c r="AF66" s="386"/>
      <c r="AG66" s="386"/>
      <c r="AH66" s="386"/>
      <c r="AI66" s="412"/>
      <c r="AJ66" s="355"/>
      <c r="AK66" s="3"/>
      <c r="AL66" s="33"/>
      <c r="AM66" s="33"/>
      <c r="AN66" s="33"/>
      <c r="AO66" s="3"/>
      <c r="AP66" s="3"/>
      <c r="AQ66" s="3"/>
      <c r="AR66" s="3"/>
      <c r="AS66" s="3"/>
      <c r="AT66" s="3"/>
      <c r="AU66" s="3"/>
    </row>
    <row r="67">
      <c r="A67" s="36"/>
      <c r="B67" s="37"/>
      <c r="C67" s="38"/>
      <c r="D67" s="36"/>
      <c r="E67" s="38"/>
      <c r="F67" s="36"/>
      <c r="G67" s="379"/>
      <c r="H67" s="38"/>
      <c r="I67" s="36"/>
      <c r="J67" s="379"/>
      <c r="K67" s="38"/>
      <c r="L67" s="36"/>
      <c r="M67" s="37"/>
      <c r="N67" s="38"/>
      <c r="O67" s="36"/>
      <c r="P67" s="37"/>
      <c r="Q67" s="38"/>
      <c r="R67" s="423"/>
      <c r="S67" s="3"/>
      <c r="T67" s="9"/>
      <c r="U67" s="424"/>
      <c r="V67" s="425"/>
      <c r="W67" s="426"/>
      <c r="X67" s="425"/>
      <c r="Y67" s="424"/>
      <c r="Z67" s="426"/>
      <c r="AA67" s="425"/>
      <c r="AB67" s="424"/>
      <c r="AC67" s="426"/>
      <c r="AD67" s="425"/>
      <c r="AE67" s="427"/>
      <c r="AF67" s="426"/>
      <c r="AG67" s="425"/>
      <c r="AH67" s="427"/>
      <c r="AI67" s="426"/>
      <c r="AJ67" s="428"/>
      <c r="AK67" s="3"/>
      <c r="AL67" s="3"/>
      <c r="AM67" s="3"/>
      <c r="AN67" s="3"/>
      <c r="AO67" s="3"/>
      <c r="AP67" s="3"/>
      <c r="AQ67" s="3"/>
      <c r="AR67" s="3"/>
      <c r="AS67" s="3"/>
      <c r="AT67" s="3"/>
      <c r="AU67" s="3"/>
    </row>
    <row r="68">
      <c r="A68" s="3"/>
      <c r="B68" s="3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c r="A69" s="3" t="s">
        <v>127</v>
      </c>
      <c r="B69" s="33"/>
      <c r="C69" s="142">
        <f t="shared" ref="C69:M69" si="54">AVERAGE(C14:C66)</f>
        <v>22.49231668</v>
      </c>
      <c r="D69" s="142">
        <f t="shared" si="54"/>
        <v>514.209574</v>
      </c>
      <c r="E69" s="142">
        <f t="shared" si="54"/>
        <v>104.0544146</v>
      </c>
      <c r="F69" s="142">
        <f t="shared" si="54"/>
        <v>2999.423807</v>
      </c>
      <c r="G69" s="142">
        <f t="shared" si="54"/>
        <v>21032.1522</v>
      </c>
      <c r="H69" s="142">
        <f t="shared" si="54"/>
        <v>12.35394454</v>
      </c>
      <c r="I69" s="142">
        <f t="shared" si="54"/>
        <v>20.57098696</v>
      </c>
      <c r="J69" s="142">
        <f t="shared" si="54"/>
        <v>76073.42854</v>
      </c>
      <c r="K69" s="142">
        <f t="shared" si="54"/>
        <v>3304.416556</v>
      </c>
      <c r="L69" s="142">
        <f t="shared" si="54"/>
        <v>426.5572841</v>
      </c>
      <c r="M69" s="142">
        <f t="shared" si="54"/>
        <v>9288.264758</v>
      </c>
      <c r="N69" s="3"/>
      <c r="O69" s="3"/>
      <c r="P69" s="3"/>
      <c r="Q69" s="235" t="s">
        <v>252</v>
      </c>
      <c r="R69" s="142">
        <f>AVERAGE(R63:R65)</f>
        <v>272918.6667</v>
      </c>
      <c r="S69" s="3"/>
      <c r="T69" s="3" t="s">
        <v>253</v>
      </c>
      <c r="U69" s="429">
        <f t="shared" ref="U69:AF69" si="55">AVERAGEA(U31:U67)</f>
        <v>0.02988040167</v>
      </c>
      <c r="V69" s="429">
        <f t="shared" si="55"/>
        <v>0.7327394055</v>
      </c>
      <c r="W69" s="429">
        <f t="shared" si="55"/>
        <v>0.1605038334</v>
      </c>
      <c r="X69" s="429">
        <f t="shared" si="55"/>
        <v>3.764767068</v>
      </c>
      <c r="Y69" s="429">
        <f t="shared" si="55"/>
        <v>18.1380439</v>
      </c>
      <c r="Z69" s="429">
        <f t="shared" si="55"/>
        <v>0.03726276749</v>
      </c>
      <c r="AA69" s="429">
        <f t="shared" si="55"/>
        <v>0.03148226356</v>
      </c>
      <c r="AB69" s="429">
        <f t="shared" si="55"/>
        <v>67.7017771</v>
      </c>
      <c r="AC69" s="429">
        <f t="shared" si="55"/>
        <v>2.61097051</v>
      </c>
      <c r="AD69" s="429">
        <f t="shared" si="55"/>
        <v>0.416149319</v>
      </c>
      <c r="AE69" s="429">
        <f t="shared" si="55"/>
        <v>7.655660375</v>
      </c>
      <c r="AF69" s="429">
        <f t="shared" si="55"/>
        <v>0.05468567533</v>
      </c>
      <c r="AG69" s="429"/>
      <c r="AH69" s="429">
        <f t="shared" ref="AH69:AJ69" si="56">AVERAGEA(AH31:AH67)</f>
        <v>0.06855865131</v>
      </c>
      <c r="AI69" s="429">
        <f t="shared" si="56"/>
        <v>0.08534900552</v>
      </c>
      <c r="AJ69" s="429">
        <f t="shared" si="56"/>
        <v>99.99991271</v>
      </c>
      <c r="AK69" s="3"/>
      <c r="AL69" s="3"/>
      <c r="AM69" s="3"/>
      <c r="AN69" s="3"/>
      <c r="AO69" s="3"/>
      <c r="AP69" s="3"/>
      <c r="AQ69" s="3"/>
      <c r="AR69" s="3"/>
      <c r="AS69" s="3"/>
      <c r="AT69" s="3"/>
      <c r="AU69" s="3"/>
    </row>
    <row r="70">
      <c r="A70" s="3" t="s">
        <v>254</v>
      </c>
      <c r="B70" s="33"/>
      <c r="C70" s="142">
        <f t="shared" ref="C70:M70" si="57">MIN(C14:C66)</f>
        <v>0</v>
      </c>
      <c r="D70" s="142">
        <f t="shared" si="57"/>
        <v>0</v>
      </c>
      <c r="E70" s="142">
        <f t="shared" si="57"/>
        <v>0</v>
      </c>
      <c r="F70" s="142">
        <f t="shared" si="57"/>
        <v>0</v>
      </c>
      <c r="G70" s="142">
        <f t="shared" si="57"/>
        <v>0</v>
      </c>
      <c r="H70" s="142">
        <f t="shared" si="57"/>
        <v>0</v>
      </c>
      <c r="I70" s="142">
        <f t="shared" si="57"/>
        <v>0</v>
      </c>
      <c r="J70" s="142">
        <f t="shared" si="57"/>
        <v>0</v>
      </c>
      <c r="K70" s="142">
        <f t="shared" si="57"/>
        <v>0</v>
      </c>
      <c r="L70" s="142">
        <f t="shared" si="57"/>
        <v>0</v>
      </c>
      <c r="M70" s="142">
        <f t="shared" si="57"/>
        <v>0</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c r="A71" s="3" t="s">
        <v>140</v>
      </c>
      <c r="B71" s="33"/>
      <c r="C71" s="142">
        <f t="shared" ref="C71:M71" si="58">MAX(C14:C66)</f>
        <v>784.812095</v>
      </c>
      <c r="D71" s="142">
        <f t="shared" si="58"/>
        <v>7143.470956</v>
      </c>
      <c r="E71" s="142">
        <f t="shared" si="58"/>
        <v>1120.159718</v>
      </c>
      <c r="F71" s="142">
        <f t="shared" si="58"/>
        <v>37680.44072</v>
      </c>
      <c r="G71" s="142">
        <f t="shared" si="58"/>
        <v>80298.39015</v>
      </c>
      <c r="H71" s="142">
        <f t="shared" si="58"/>
        <v>128.0216747</v>
      </c>
      <c r="I71" s="142">
        <f t="shared" si="58"/>
        <v>251.1436728</v>
      </c>
      <c r="J71" s="142">
        <f t="shared" si="58"/>
        <v>195643.8767</v>
      </c>
      <c r="K71" s="142">
        <f t="shared" si="58"/>
        <v>17560.17063</v>
      </c>
      <c r="L71" s="142">
        <f t="shared" si="58"/>
        <v>3164.103</v>
      </c>
      <c r="M71" s="142">
        <f t="shared" si="58"/>
        <v>52730.34831</v>
      </c>
      <c r="N71" s="3"/>
      <c r="O71" s="3"/>
      <c r="P71" s="3"/>
      <c r="Q71" s="3"/>
      <c r="R71" s="33"/>
      <c r="S71" s="3"/>
      <c r="T71" s="3"/>
      <c r="U71" s="436"/>
      <c r="V71" s="436"/>
      <c r="W71" s="436"/>
      <c r="X71" s="436"/>
      <c r="Y71" s="436"/>
      <c r="Z71" s="436"/>
      <c r="AA71" s="436"/>
      <c r="AB71" s="436"/>
      <c r="AC71" s="436"/>
      <c r="AD71" s="436"/>
      <c r="AE71" s="436"/>
      <c r="AF71" s="436"/>
      <c r="AG71" s="436"/>
      <c r="AH71" s="436"/>
      <c r="AI71" s="436"/>
      <c r="AJ71" s="436"/>
      <c r="AK71" s="3"/>
      <c r="AL71" s="3"/>
      <c r="AM71" s="3"/>
      <c r="AN71" s="3"/>
      <c r="AO71" s="3"/>
      <c r="AP71" s="3"/>
      <c r="AQ71" s="3"/>
      <c r="AR71" s="3"/>
      <c r="AS71" s="3"/>
      <c r="AT71" s="3"/>
      <c r="AU71" s="3"/>
    </row>
    <row r="72">
      <c r="A72" s="3"/>
      <c r="B72" s="33"/>
      <c r="C72" s="3"/>
      <c r="D72" s="3"/>
      <c r="E72" s="3"/>
      <c r="F72" s="3"/>
      <c r="G72" s="3"/>
      <c r="H72" s="3"/>
      <c r="I72" s="3"/>
      <c r="J72" s="3"/>
      <c r="K72" s="3"/>
      <c r="L72" s="3"/>
      <c r="M72" s="3"/>
      <c r="N72" s="3"/>
      <c r="O72" s="3"/>
      <c r="P72" s="3"/>
      <c r="Q72" s="3"/>
      <c r="R72" s="3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c r="A73" s="3"/>
      <c r="B73" s="33"/>
      <c r="C73" s="3"/>
      <c r="D73" s="3"/>
      <c r="E73" s="3"/>
      <c r="F73" s="3"/>
      <c r="G73" s="3"/>
      <c r="H73" s="3"/>
      <c r="I73" s="3"/>
      <c r="J73" s="3"/>
      <c r="K73" s="3"/>
      <c r="L73" s="3"/>
      <c r="M73" s="3"/>
      <c r="N73" s="3"/>
      <c r="O73" s="3"/>
      <c r="P73" s="3"/>
      <c r="Q73" s="3"/>
      <c r="R73" s="3"/>
      <c r="S73" s="3"/>
      <c r="T73" s="3"/>
      <c r="U73" s="261" t="s">
        <v>152</v>
      </c>
      <c r="V73" s="261" t="s">
        <v>153</v>
      </c>
      <c r="W73" s="261" t="s">
        <v>154</v>
      </c>
      <c r="X73" s="261" t="s">
        <v>155</v>
      </c>
      <c r="Y73" s="261" t="s">
        <v>156</v>
      </c>
      <c r="Z73" s="261" t="s">
        <v>157</v>
      </c>
      <c r="AA73" s="261" t="s">
        <v>158</v>
      </c>
      <c r="AB73" s="261" t="s">
        <v>159</v>
      </c>
      <c r="AC73" s="261" t="s">
        <v>160</v>
      </c>
      <c r="AD73" s="261" t="s">
        <v>161</v>
      </c>
      <c r="AE73" s="261" t="s">
        <v>162</v>
      </c>
      <c r="AF73" s="261" t="s">
        <v>163</v>
      </c>
      <c r="AG73" s="261" t="s">
        <v>164</v>
      </c>
      <c r="AH73" s="261" t="s">
        <v>165</v>
      </c>
      <c r="AI73" s="261" t="s">
        <v>166</v>
      </c>
      <c r="AJ73" s="3"/>
      <c r="AK73" s="3"/>
      <c r="AL73" s="3"/>
      <c r="AM73" s="3"/>
      <c r="AN73" s="3"/>
      <c r="AO73" s="3"/>
      <c r="AP73" s="3"/>
      <c r="AQ73" s="3"/>
      <c r="AR73" s="3"/>
      <c r="AS73" s="3"/>
      <c r="AT73" s="3"/>
      <c r="AU73" s="3"/>
    </row>
    <row r="74">
      <c r="A74" s="3"/>
      <c r="B74" s="33"/>
      <c r="C74" s="3"/>
      <c r="D74" s="3"/>
      <c r="E74" s="3"/>
      <c r="F74" s="3"/>
      <c r="G74" s="194">
        <f>G56/G69</f>
        <v>0.3716548086</v>
      </c>
      <c r="H74" s="3"/>
      <c r="I74" s="3"/>
      <c r="J74" s="3"/>
      <c r="K74" s="33"/>
      <c r="L74" s="33"/>
      <c r="M74" s="142"/>
      <c r="N74" s="3"/>
      <c r="O74" s="3"/>
      <c r="P74" s="3"/>
      <c r="Q74" s="3"/>
      <c r="R74" s="33"/>
      <c r="S74" s="3"/>
      <c r="T74" s="3"/>
      <c r="U74" s="68"/>
      <c r="V74" s="68"/>
      <c r="W74" s="68"/>
      <c r="X74" s="68"/>
      <c r="Y74" s="68"/>
      <c r="Z74" s="68"/>
      <c r="AA74" s="68"/>
      <c r="AB74" s="68"/>
      <c r="AC74" s="68"/>
      <c r="AD74" s="68"/>
      <c r="AE74" s="68"/>
      <c r="AF74" s="68"/>
      <c r="AG74" s="68"/>
      <c r="AH74" s="68"/>
      <c r="AI74" s="68"/>
      <c r="AJ74" s="3"/>
      <c r="AK74" s="3"/>
      <c r="AL74" s="3"/>
      <c r="AM74" s="3"/>
      <c r="AN74" s="3"/>
      <c r="AO74" s="3"/>
      <c r="AP74" s="3"/>
      <c r="AQ74" s="3"/>
      <c r="AR74" s="3"/>
      <c r="AS74" s="3"/>
      <c r="AT74" s="3"/>
      <c r="AU74" s="3"/>
    </row>
    <row r="75">
      <c r="A75" s="3"/>
      <c r="B75" s="33"/>
      <c r="C75" s="3"/>
      <c r="D75" s="3"/>
      <c r="E75" s="3"/>
      <c r="F75" s="3"/>
      <c r="G75" s="3"/>
      <c r="H75" s="3"/>
      <c r="I75" s="3"/>
      <c r="J75" s="3"/>
      <c r="K75" s="33"/>
      <c r="L75" s="33"/>
      <c r="M75" s="142"/>
      <c r="N75" s="3"/>
      <c r="O75" s="3"/>
      <c r="P75" s="3"/>
      <c r="Q75" s="3"/>
      <c r="R75" s="3"/>
      <c r="S75" s="3"/>
      <c r="T75" s="3"/>
      <c r="U75" s="235"/>
      <c r="V75" s="235"/>
      <c r="W75" s="235"/>
      <c r="X75" s="235"/>
      <c r="Y75" s="235"/>
      <c r="Z75" s="235"/>
      <c r="AA75" s="33"/>
      <c r="AB75" s="33"/>
      <c r="AC75" s="33"/>
      <c r="AD75" s="33"/>
      <c r="AE75" s="33"/>
      <c r="AF75" s="33"/>
      <c r="AG75" s="33"/>
      <c r="AH75" s="33"/>
      <c r="AI75" s="33"/>
      <c r="AJ75" s="3"/>
      <c r="AK75" s="3"/>
      <c r="AL75" s="3"/>
      <c r="AM75" s="3"/>
      <c r="AN75" s="3"/>
      <c r="AO75" s="3"/>
      <c r="AP75" s="3"/>
      <c r="AQ75" s="3"/>
      <c r="AR75" s="3"/>
      <c r="AS75" s="3"/>
      <c r="AT75" s="3"/>
      <c r="AU75" s="3"/>
    </row>
    <row r="76">
      <c r="A76" s="3"/>
      <c r="B76" s="33"/>
      <c r="C76" s="3"/>
      <c r="D76" s="3"/>
      <c r="E76" s="3"/>
      <c r="F76" s="3"/>
      <c r="G76" s="3"/>
      <c r="H76" s="3"/>
      <c r="I76" s="3"/>
      <c r="J76" s="3"/>
      <c r="K76" s="33"/>
      <c r="L76" s="33"/>
      <c r="M76" s="142"/>
      <c r="N76" s="3"/>
      <c r="O76" s="3"/>
      <c r="P76" s="3"/>
      <c r="Q76" s="3"/>
      <c r="R76" s="3"/>
      <c r="S76" s="3"/>
      <c r="T76" s="3"/>
      <c r="U76" s="235"/>
      <c r="V76" s="235"/>
      <c r="W76" s="235"/>
      <c r="X76" s="235"/>
      <c r="Y76" s="235"/>
      <c r="Z76" s="235"/>
      <c r="AA76" s="33"/>
      <c r="AB76" s="235"/>
      <c r="AC76" s="235"/>
      <c r="AD76" s="33"/>
      <c r="AE76" s="33"/>
      <c r="AF76" s="33"/>
      <c r="AG76" s="235"/>
      <c r="AH76" s="33"/>
      <c r="AI76" s="33"/>
      <c r="AJ76" s="3"/>
      <c r="AK76" s="3"/>
      <c r="AL76" s="3"/>
      <c r="AM76" s="3"/>
      <c r="AN76" s="3"/>
      <c r="AO76" s="3"/>
      <c r="AP76" s="3"/>
      <c r="AQ76" s="3"/>
      <c r="AR76" s="3"/>
      <c r="AS76" s="3"/>
      <c r="AT76" s="3"/>
      <c r="AU76" s="3"/>
    </row>
    <row r="77">
      <c r="A77" s="3"/>
      <c r="B77" s="33"/>
      <c r="C77" s="3"/>
      <c r="D77" s="3"/>
      <c r="E77" s="3"/>
      <c r="F77" s="3"/>
      <c r="G77" s="3"/>
      <c r="H77" s="3"/>
      <c r="I77" s="3"/>
      <c r="J77" s="3"/>
      <c r="K77" s="33"/>
      <c r="L77" s="33"/>
      <c r="M77" s="142"/>
      <c r="N77" s="3"/>
      <c r="O77" s="3"/>
      <c r="P77" s="3"/>
      <c r="Q77" s="3"/>
      <c r="R77" s="3"/>
      <c r="S77" s="3"/>
      <c r="T77" s="3"/>
      <c r="U77" s="419"/>
      <c r="V77" s="419"/>
      <c r="W77" s="419"/>
      <c r="X77" s="419"/>
      <c r="Y77" s="419"/>
      <c r="Z77" s="419"/>
      <c r="AA77" s="22"/>
      <c r="AB77" s="33"/>
      <c r="AC77" s="22"/>
      <c r="AD77" s="33"/>
      <c r="AE77" s="33"/>
      <c r="AF77" s="33"/>
      <c r="AG77" s="33"/>
      <c r="AH77" s="22"/>
      <c r="AI77" s="33"/>
      <c r="AJ77" s="3"/>
      <c r="AK77" s="3"/>
      <c r="AL77" s="235"/>
      <c r="AM77" s="3"/>
      <c r="AN77" s="3"/>
      <c r="AO77" s="3"/>
      <c r="AP77" s="3"/>
      <c r="AQ77" s="3"/>
      <c r="AR77" s="3"/>
      <c r="AS77" s="3"/>
      <c r="AT77" s="3"/>
      <c r="AU77" s="3"/>
    </row>
    <row r="78" ht="15.75" customHeight="1">
      <c r="A78" s="3"/>
      <c r="B78" s="33"/>
      <c r="C78" s="3"/>
      <c r="D78" s="3"/>
      <c r="E78" s="3"/>
      <c r="F78" s="3"/>
      <c r="G78" s="3"/>
      <c r="H78" s="3"/>
      <c r="I78" s="3"/>
      <c r="J78" s="3"/>
      <c r="K78" s="33"/>
      <c r="L78" s="33"/>
      <c r="M78" s="142"/>
      <c r="N78" s="3"/>
      <c r="O78" s="3"/>
      <c r="P78" s="3"/>
      <c r="Q78" s="3"/>
      <c r="R78" s="3"/>
      <c r="S78" s="437"/>
      <c r="T78" s="3"/>
      <c r="U78" s="33"/>
      <c r="V78" s="33"/>
      <c r="W78" s="33"/>
      <c r="X78" s="33"/>
      <c r="Y78" s="33"/>
      <c r="Z78" s="33"/>
      <c r="AA78" s="33"/>
      <c r="AB78" s="33"/>
      <c r="AC78" s="33"/>
      <c r="AD78" s="33"/>
      <c r="AE78" s="33"/>
      <c r="AF78" s="33"/>
      <c r="AG78" s="33"/>
      <c r="AH78" s="33"/>
      <c r="AI78" s="33"/>
      <c r="AJ78" s="3"/>
      <c r="AK78" s="3"/>
      <c r="AL78" s="438"/>
      <c r="AM78" s="3"/>
      <c r="AN78" s="3"/>
      <c r="AO78" s="3"/>
      <c r="AP78" s="3"/>
      <c r="AQ78" s="3"/>
      <c r="AR78" s="3"/>
      <c r="AS78" s="3"/>
      <c r="AT78" s="3"/>
      <c r="AU78" s="3"/>
    </row>
    <row r="79">
      <c r="A79" s="3"/>
      <c r="B79" s="33"/>
      <c r="C79" s="3"/>
      <c r="D79" s="3"/>
      <c r="E79" s="3"/>
      <c r="F79" s="3"/>
      <c r="G79" s="3"/>
      <c r="H79" s="3"/>
      <c r="I79" s="3"/>
      <c r="J79" s="3"/>
      <c r="K79" s="33"/>
      <c r="L79" s="33"/>
      <c r="M79" s="33"/>
      <c r="N79" s="3"/>
      <c r="O79" s="3"/>
      <c r="P79" s="3"/>
      <c r="Q79" s="3"/>
      <c r="R79" s="3"/>
      <c r="S79" s="3"/>
      <c r="T79" s="3"/>
      <c r="U79" s="33"/>
      <c r="V79" s="33"/>
      <c r="W79" s="33"/>
      <c r="X79" s="33"/>
      <c r="Y79" s="33"/>
      <c r="Z79" s="33"/>
      <c r="AA79" s="33"/>
      <c r="AB79" s="33"/>
      <c r="AC79" s="33"/>
      <c r="AD79" s="33"/>
      <c r="AE79" s="33"/>
      <c r="AF79" s="33"/>
      <c r="AG79" s="33"/>
      <c r="AH79" s="33"/>
      <c r="AI79" s="33"/>
      <c r="AJ79" s="3"/>
      <c r="AK79" s="3"/>
      <c r="AL79" s="3"/>
      <c r="AM79" s="3"/>
      <c r="AN79" s="3"/>
      <c r="AO79" s="3"/>
      <c r="AP79" s="3"/>
      <c r="AQ79" s="3"/>
      <c r="AR79" s="3"/>
      <c r="AS79" s="3"/>
      <c r="AT79" s="3"/>
      <c r="AU79" s="3"/>
    </row>
    <row r="80">
      <c r="A80" s="3" t="s">
        <v>255</v>
      </c>
      <c r="B80" s="33"/>
      <c r="C80" s="3"/>
      <c r="D80" s="3"/>
      <c r="E80" s="3"/>
      <c r="F80" s="3"/>
      <c r="G80" s="3"/>
      <c r="H80" s="3"/>
      <c r="I80" s="3"/>
      <c r="J80" s="3"/>
      <c r="K80" s="33"/>
      <c r="L80" s="33"/>
      <c r="M80" s="3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c r="A81" s="3"/>
      <c r="B81" s="33"/>
      <c r="C81" s="3" t="s">
        <v>256</v>
      </c>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c r="A82" s="3"/>
      <c r="B82" s="33"/>
      <c r="C82" s="3" t="s">
        <v>257</v>
      </c>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ht="18.0" customHeight="1">
      <c r="A83" s="3" t="s">
        <v>258</v>
      </c>
      <c r="B83" s="33"/>
      <c r="C83" s="3"/>
      <c r="D83" s="3"/>
      <c r="E83" s="3"/>
      <c r="F83" s="3"/>
      <c r="G83" s="3"/>
      <c r="H83" s="3"/>
      <c r="I83" s="3"/>
      <c r="J83" s="3"/>
      <c r="K83" s="3"/>
      <c r="L83" s="439" t="str">
        <f>HYPERLINK("http://www.sf.adfg.state.ak.us/region3/areas/ucus/chitina/chitinaHarvest.cfm","http://www.sf.adfg.state.ak.us/region3/areas/ucus/chitina/chitinaHarvest.cfm")</f>
        <v>http://www.sf.adfg.state.ak.us/region3/areas/ucus/chitina/chitinaHarvest.cfm</v>
      </c>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c r="A84" s="3"/>
      <c r="B84" s="33"/>
      <c r="C84" s="3" t="s">
        <v>259</v>
      </c>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c r="A85" s="3"/>
      <c r="B85" s="3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c r="A86" s="3"/>
      <c r="B86" s="3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c r="A87" s="3"/>
      <c r="B87" s="3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c r="A88" s="3"/>
      <c r="B88" s="3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c r="A89" s="3"/>
      <c r="B89" s="3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c r="A90" s="3"/>
      <c r="B90" s="33"/>
      <c r="C90" s="3"/>
      <c r="D90" s="3"/>
      <c r="E90" s="3"/>
      <c r="F90" s="3"/>
      <c r="G90" s="3"/>
      <c r="H90" s="3"/>
      <c r="I90" s="3"/>
      <c r="J90" s="3"/>
      <c r="K90" s="3"/>
      <c r="L90" s="3"/>
      <c r="M90" s="9"/>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c r="A91" s="3"/>
      <c r="B91" s="3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c r="A92" s="3"/>
      <c r="B92" s="3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c r="A93" s="3"/>
      <c r="B93" s="33"/>
      <c r="C93" s="3"/>
      <c r="D93" s="3"/>
      <c r="E93" s="3"/>
      <c r="F93" s="3"/>
      <c r="G93" s="3"/>
      <c r="H93" s="3"/>
      <c r="I93" s="3"/>
      <c r="J93" s="3"/>
      <c r="K93" s="3"/>
      <c r="L93" s="68"/>
      <c r="M93" s="3"/>
      <c r="N93" s="3"/>
      <c r="O93" s="2"/>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c r="A94" s="3"/>
      <c r="B94" s="33"/>
      <c r="C94" s="3"/>
      <c r="D94" s="3"/>
      <c r="E94" s="3"/>
      <c r="F94" s="3"/>
      <c r="G94" s="3"/>
      <c r="H94" s="3"/>
      <c r="I94" s="3"/>
      <c r="J94" s="3"/>
      <c r="K94" s="3"/>
      <c r="L94" s="68"/>
      <c r="M94" s="3"/>
      <c r="N94" s="3"/>
      <c r="O94" s="2"/>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c r="A95" s="3"/>
      <c r="B95" s="33"/>
      <c r="C95" s="3"/>
      <c r="D95" s="3"/>
      <c r="E95" s="3"/>
      <c r="F95" s="3"/>
      <c r="G95" s="3"/>
      <c r="H95" s="3"/>
      <c r="I95" s="3"/>
      <c r="J95" s="3"/>
      <c r="K95" s="3"/>
      <c r="L95" s="68"/>
      <c r="M95" s="3"/>
      <c r="N95" s="3"/>
      <c r="O95" s="2"/>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c r="A96" s="3"/>
      <c r="B96" s="33"/>
      <c r="C96" s="3"/>
      <c r="D96" s="3"/>
      <c r="E96" s="3"/>
      <c r="F96" s="3"/>
      <c r="G96" s="3"/>
      <c r="H96" s="3"/>
      <c r="I96" s="3"/>
      <c r="J96" s="3"/>
      <c r="K96" s="3"/>
      <c r="L96" s="68"/>
      <c r="M96" s="3"/>
      <c r="N96" s="3"/>
      <c r="O96" s="2"/>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c r="A97" s="3"/>
      <c r="B97" s="33"/>
      <c r="C97" s="3"/>
      <c r="D97" s="3"/>
      <c r="E97" s="3"/>
      <c r="F97" s="3"/>
      <c r="G97" s="3"/>
      <c r="H97" s="3"/>
      <c r="I97" s="3"/>
      <c r="J97" s="3"/>
      <c r="K97" s="3"/>
      <c r="L97" s="68"/>
      <c r="M97" s="3"/>
      <c r="N97" s="3"/>
      <c r="O97" s="2"/>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c r="A98" s="3"/>
      <c r="B98" s="33"/>
      <c r="C98" s="3"/>
      <c r="D98" s="3"/>
      <c r="E98" s="3"/>
      <c r="F98" s="3"/>
      <c r="G98" s="3"/>
      <c r="H98" s="3"/>
      <c r="I98" s="3"/>
      <c r="J98" s="3"/>
      <c r="K98" s="3"/>
      <c r="L98" s="68"/>
      <c r="M98" s="3"/>
      <c r="N98" s="3"/>
      <c r="O98" s="2"/>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c r="A99" s="3"/>
      <c r="B99" s="33"/>
      <c r="C99" s="3"/>
      <c r="D99" s="3"/>
      <c r="E99" s="3"/>
      <c r="F99" s="3"/>
      <c r="G99" s="3"/>
      <c r="H99" s="3"/>
      <c r="I99" s="3"/>
      <c r="J99" s="3"/>
      <c r="K99" s="3"/>
      <c r="L99" s="68"/>
      <c r="M99" s="3"/>
      <c r="N99" s="3"/>
      <c r="O99" s="2"/>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c r="A100" s="3"/>
      <c r="B100" s="33"/>
      <c r="C100" s="3"/>
      <c r="D100" s="3"/>
      <c r="E100" s="3"/>
      <c r="F100" s="3"/>
      <c r="G100" s="3"/>
      <c r="H100" s="3"/>
      <c r="I100" s="3"/>
      <c r="J100" s="3"/>
      <c r="K100" s="3"/>
      <c r="L100" s="68"/>
      <c r="M100" s="3"/>
      <c r="N100" s="3"/>
      <c r="O100" s="2"/>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c r="A101" s="3"/>
      <c r="B101" s="33"/>
      <c r="C101" s="3"/>
      <c r="D101" s="3"/>
      <c r="E101" s="3"/>
      <c r="F101" s="3"/>
      <c r="G101" s="3"/>
      <c r="H101" s="3"/>
      <c r="I101" s="3"/>
      <c r="J101" s="3"/>
      <c r="K101" s="3"/>
      <c r="L101" s="68"/>
      <c r="M101" s="3"/>
      <c r="N101" s="3"/>
      <c r="O101" s="2"/>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c r="A102" s="3"/>
      <c r="B102" s="33"/>
      <c r="C102" s="3"/>
      <c r="D102" s="3"/>
      <c r="E102" s="3"/>
      <c r="F102" s="3"/>
      <c r="G102" s="3"/>
      <c r="H102" s="3"/>
      <c r="I102" s="3"/>
      <c r="J102" s="3"/>
      <c r="K102" s="3"/>
      <c r="L102" s="68"/>
      <c r="M102" s="3"/>
      <c r="N102" s="3"/>
      <c r="O102" s="2"/>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c r="A103" s="3"/>
      <c r="B103" s="33"/>
      <c r="C103" s="3"/>
      <c r="D103" s="3"/>
      <c r="E103" s="3"/>
      <c r="F103" s="3"/>
      <c r="G103" s="3"/>
      <c r="H103" s="3"/>
      <c r="I103" s="3"/>
      <c r="J103" s="3"/>
      <c r="K103" s="3"/>
      <c r="L103" s="68"/>
      <c r="M103" s="3"/>
      <c r="N103" s="3"/>
      <c r="O103" s="2"/>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c r="A104" s="3"/>
      <c r="B104" s="33"/>
      <c r="C104" s="3"/>
      <c r="D104" s="3"/>
      <c r="E104" s="3"/>
      <c r="F104" s="3"/>
      <c r="G104" s="3"/>
      <c r="H104" s="3"/>
      <c r="I104" s="3"/>
      <c r="J104" s="3"/>
      <c r="K104" s="3"/>
      <c r="L104" s="68"/>
      <c r="M104" s="3"/>
      <c r="N104" s="3"/>
      <c r="O104" s="2"/>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c r="A105" s="3"/>
      <c r="B105" s="33"/>
      <c r="C105" s="3"/>
      <c r="D105" s="3"/>
      <c r="E105" s="3"/>
      <c r="F105" s="3"/>
      <c r="G105" s="3"/>
      <c r="H105" s="3"/>
      <c r="I105" s="3"/>
      <c r="J105" s="3"/>
      <c r="K105" s="3"/>
      <c r="L105" s="68"/>
      <c r="M105" s="3"/>
      <c r="N105" s="3"/>
      <c r="O105" s="2"/>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c r="A106" s="3"/>
      <c r="B106" s="33"/>
      <c r="C106" s="3"/>
      <c r="D106" s="3"/>
      <c r="E106" s="3"/>
      <c r="F106" s="3"/>
      <c r="G106" s="3"/>
      <c r="H106" s="3"/>
      <c r="I106" s="3"/>
      <c r="J106" s="3"/>
      <c r="K106" s="3"/>
      <c r="L106" s="68"/>
      <c r="M106" s="3"/>
      <c r="N106" s="3"/>
      <c r="O106" s="2"/>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c r="A107" s="3"/>
      <c r="B107" s="33"/>
      <c r="C107" s="3"/>
      <c r="D107" s="3"/>
      <c r="E107" s="3"/>
      <c r="F107" s="3"/>
      <c r="G107" s="3"/>
      <c r="H107" s="3"/>
      <c r="I107" s="3"/>
      <c r="J107" s="3"/>
      <c r="K107" s="3"/>
      <c r="L107" s="68"/>
      <c r="M107" s="3"/>
      <c r="N107" s="3"/>
      <c r="O107" s="2"/>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c r="A108" s="3"/>
      <c r="B108" s="33"/>
      <c r="C108" s="3"/>
      <c r="D108" s="3"/>
      <c r="E108" s="3"/>
      <c r="F108" s="3"/>
      <c r="G108" s="3"/>
      <c r="H108" s="3"/>
      <c r="I108" s="3"/>
      <c r="J108" s="3"/>
      <c r="K108" s="3"/>
      <c r="L108" s="68"/>
      <c r="M108" s="3"/>
      <c r="N108" s="3"/>
      <c r="O108" s="2"/>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c r="A109" s="3"/>
      <c r="B109" s="33"/>
      <c r="C109" s="3"/>
      <c r="D109" s="3"/>
      <c r="E109" s="3"/>
      <c r="F109" s="3"/>
      <c r="G109" s="3"/>
      <c r="H109" s="3"/>
      <c r="I109" s="3"/>
      <c r="J109" s="3"/>
      <c r="K109" s="3"/>
      <c r="L109" s="68"/>
      <c r="M109" s="3"/>
      <c r="N109" s="3"/>
      <c r="O109" s="2"/>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c r="A110" s="3"/>
      <c r="B110" s="33"/>
      <c r="C110" s="3"/>
      <c r="D110" s="3"/>
      <c r="E110" s="3"/>
      <c r="F110" s="3"/>
      <c r="G110" s="3"/>
      <c r="H110" s="3"/>
      <c r="I110" s="3"/>
      <c r="J110" s="3"/>
      <c r="K110" s="3"/>
      <c r="L110" s="68"/>
      <c r="M110" s="3"/>
      <c r="N110" s="3"/>
      <c r="O110" s="2"/>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c r="A111" s="3"/>
      <c r="B111" s="33"/>
      <c r="C111" s="3"/>
      <c r="D111" s="3"/>
      <c r="E111" s="3"/>
      <c r="F111" s="3"/>
      <c r="G111" s="3"/>
      <c r="H111" s="3"/>
      <c r="I111" s="3"/>
      <c r="J111" s="3"/>
      <c r="K111" s="3"/>
      <c r="L111" s="68"/>
      <c r="M111" s="3"/>
      <c r="N111" s="3"/>
      <c r="O111" s="2"/>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row r="112">
      <c r="A112" s="3"/>
      <c r="B112" s="33"/>
      <c r="C112" s="3"/>
      <c r="D112" s="3"/>
      <c r="E112" s="3"/>
      <c r="F112" s="3"/>
      <c r="G112" s="3"/>
      <c r="H112" s="3"/>
      <c r="I112" s="3"/>
      <c r="J112" s="3"/>
      <c r="K112" s="3"/>
      <c r="L112" s="68"/>
      <c r="M112" s="3"/>
      <c r="N112" s="3"/>
      <c r="O112" s="2"/>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row>
    <row r="113">
      <c r="A113" s="3"/>
      <c r="B113" s="33"/>
      <c r="C113" s="3"/>
      <c r="D113" s="3"/>
      <c r="E113" s="3"/>
      <c r="F113" s="3"/>
      <c r="G113" s="3"/>
      <c r="H113" s="3"/>
      <c r="I113" s="3"/>
      <c r="J113" s="3"/>
      <c r="K113" s="3"/>
      <c r="L113" s="68"/>
      <c r="M113" s="3"/>
      <c r="N113" s="3"/>
      <c r="O113" s="2"/>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row>
    <row r="114">
      <c r="A114" s="3"/>
      <c r="B114" s="33"/>
      <c r="C114" s="3"/>
      <c r="D114" s="3"/>
      <c r="E114" s="3"/>
      <c r="F114" s="3"/>
      <c r="G114" s="3"/>
      <c r="H114" s="3"/>
      <c r="I114" s="3"/>
      <c r="J114" s="3"/>
      <c r="K114" s="3"/>
      <c r="L114" s="68"/>
      <c r="M114" s="3"/>
      <c r="N114" s="3"/>
      <c r="O114" s="2"/>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row>
    <row r="115">
      <c r="A115" s="3"/>
      <c r="B115" s="33"/>
      <c r="C115" s="3"/>
      <c r="D115" s="3"/>
      <c r="E115" s="3"/>
      <c r="F115" s="3"/>
      <c r="G115" s="3"/>
      <c r="H115" s="3"/>
      <c r="I115" s="3"/>
      <c r="J115" s="3"/>
      <c r="K115" s="3"/>
      <c r="L115" s="68"/>
      <c r="M115" s="3"/>
      <c r="N115" s="3"/>
      <c r="O115" s="2"/>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row>
    <row r="116">
      <c r="A116" s="3"/>
      <c r="B116" s="33"/>
      <c r="C116" s="3"/>
      <c r="D116" s="3"/>
      <c r="E116" s="3"/>
      <c r="F116" s="3"/>
      <c r="G116" s="3"/>
      <c r="H116" s="3"/>
      <c r="I116" s="3"/>
      <c r="J116" s="3"/>
      <c r="K116" s="3"/>
      <c r="L116" s="68"/>
      <c r="M116" s="3"/>
      <c r="N116" s="3"/>
      <c r="O116" s="2"/>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row>
    <row r="117">
      <c r="A117" s="3"/>
      <c r="B117" s="33"/>
      <c r="C117" s="3"/>
      <c r="D117" s="3"/>
      <c r="E117" s="3"/>
      <c r="F117" s="3"/>
      <c r="G117" s="3"/>
      <c r="H117" s="3"/>
      <c r="I117" s="3"/>
      <c r="J117" s="3"/>
      <c r="K117" s="3"/>
      <c r="L117" s="68"/>
      <c r="M117" s="3"/>
      <c r="N117" s="3"/>
      <c r="O117" s="2"/>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row>
    <row r="118">
      <c r="A118" s="3"/>
      <c r="B118" s="33"/>
      <c r="C118" s="3"/>
      <c r="D118" s="3"/>
      <c r="E118" s="3"/>
      <c r="F118" s="3"/>
      <c r="G118" s="3"/>
      <c r="H118" s="3"/>
      <c r="I118" s="3"/>
      <c r="J118" s="3"/>
      <c r="K118" s="3"/>
      <c r="L118" s="68"/>
      <c r="M118" s="3"/>
      <c r="N118" s="3"/>
      <c r="O118" s="2"/>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row>
    <row r="119">
      <c r="A119" s="3"/>
      <c r="B119" s="33"/>
      <c r="C119" s="3"/>
      <c r="D119" s="3"/>
      <c r="E119" s="3"/>
      <c r="F119" s="3"/>
      <c r="G119" s="3"/>
      <c r="H119" s="3"/>
      <c r="I119" s="3"/>
      <c r="J119" s="3"/>
      <c r="K119" s="3"/>
      <c r="L119" s="68"/>
      <c r="M119" s="3"/>
      <c r="N119" s="3"/>
      <c r="O119" s="2"/>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row>
    <row r="120">
      <c r="A120" s="3"/>
      <c r="B120" s="33"/>
      <c r="C120" s="3"/>
      <c r="D120" s="3"/>
      <c r="E120" s="3"/>
      <c r="F120" s="3"/>
      <c r="G120" s="3"/>
      <c r="H120" s="3"/>
      <c r="I120" s="3"/>
      <c r="J120" s="3"/>
      <c r="K120" s="3"/>
      <c r="L120" s="68"/>
      <c r="M120" s="3"/>
      <c r="N120" s="3"/>
      <c r="O120" s="2"/>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row>
    <row r="121">
      <c r="A121" s="3"/>
      <c r="B121" s="33"/>
      <c r="C121" s="3"/>
      <c r="D121" s="3"/>
      <c r="E121" s="3"/>
      <c r="F121" s="3"/>
      <c r="G121" s="3"/>
      <c r="H121" s="3"/>
      <c r="I121" s="3"/>
      <c r="J121" s="3"/>
      <c r="K121" s="3"/>
      <c r="L121" s="68"/>
      <c r="M121" s="3"/>
      <c r="N121" s="3"/>
      <c r="O121" s="2"/>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row>
    <row r="122">
      <c r="A122" s="3"/>
      <c r="B122" s="33"/>
      <c r="C122" s="3"/>
      <c r="D122" s="3"/>
      <c r="E122" s="3"/>
      <c r="F122" s="3"/>
      <c r="G122" s="3"/>
      <c r="H122" s="3"/>
      <c r="I122" s="3"/>
      <c r="J122" s="3"/>
      <c r="K122" s="3"/>
      <c r="L122" s="68"/>
      <c r="M122" s="3"/>
      <c r="N122" s="3"/>
      <c r="O122" s="2"/>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row>
    <row r="123">
      <c r="A123" s="3"/>
      <c r="B123" s="33"/>
      <c r="C123" s="3"/>
      <c r="D123" s="3"/>
      <c r="E123" s="3"/>
      <c r="F123" s="3"/>
      <c r="G123" s="3"/>
      <c r="H123" s="3"/>
      <c r="I123" s="3"/>
      <c r="J123" s="3"/>
      <c r="K123" s="3"/>
      <c r="L123" s="68"/>
      <c r="M123" s="3"/>
      <c r="N123" s="3"/>
      <c r="O123" s="2"/>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row>
    <row r="124">
      <c r="A124" s="3"/>
      <c r="B124" s="33"/>
      <c r="C124" s="3"/>
      <c r="D124" s="3"/>
      <c r="E124" s="3"/>
      <c r="F124" s="3"/>
      <c r="G124" s="3"/>
      <c r="H124" s="3"/>
      <c r="I124" s="3"/>
      <c r="J124" s="3"/>
      <c r="K124" s="3"/>
      <c r="L124" s="68"/>
      <c r="M124" s="3"/>
      <c r="N124" s="3"/>
      <c r="O124" s="2"/>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row>
    <row r="125">
      <c r="A125" s="3"/>
      <c r="B125" s="33"/>
      <c r="C125" s="3"/>
      <c r="D125" s="3"/>
      <c r="E125" s="3"/>
      <c r="F125" s="3"/>
      <c r="G125" s="3"/>
      <c r="H125" s="3"/>
      <c r="I125" s="3"/>
      <c r="J125" s="3"/>
      <c r="K125" s="3"/>
      <c r="L125" s="68"/>
      <c r="M125" s="3"/>
      <c r="N125" s="3"/>
      <c r="O125" s="2"/>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row>
    <row r="126">
      <c r="A126" s="3"/>
      <c r="B126" s="33"/>
      <c r="C126" s="3"/>
      <c r="D126" s="3"/>
      <c r="E126" s="3"/>
      <c r="F126" s="3"/>
      <c r="G126" s="3"/>
      <c r="H126" s="3"/>
      <c r="I126" s="3"/>
      <c r="J126" s="3"/>
      <c r="K126" s="3"/>
      <c r="L126" s="68"/>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row>
    <row r="127">
      <c r="A127" s="3"/>
      <c r="B127" s="3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row>
    <row r="128">
      <c r="A128" s="3"/>
      <c r="B128" s="3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row>
    <row r="129">
      <c r="A129" s="3"/>
      <c r="B129" s="3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row>
    <row r="130">
      <c r="A130" s="3"/>
      <c r="B130" s="3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row>
    <row r="131">
      <c r="A131" s="3"/>
      <c r="B131" s="3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row>
    <row r="132">
      <c r="A132" s="3"/>
      <c r="B132" s="3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row>
    <row r="133">
      <c r="A133" s="3"/>
      <c r="B133" s="3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row>
    <row r="134">
      <c r="A134" s="3"/>
      <c r="B134" s="3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row>
    <row r="135">
      <c r="A135" s="3"/>
      <c r="B135" s="3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row>
    <row r="136">
      <c r="A136" s="3"/>
      <c r="B136" s="3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row>
    <row r="137">
      <c r="A137" s="3"/>
      <c r="B137" s="3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row>
    <row r="138">
      <c r="A138" s="3"/>
      <c r="B138" s="3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row>
    <row r="139">
      <c r="A139" s="3"/>
      <c r="B139" s="3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row>
    <row r="140">
      <c r="A140" s="3"/>
      <c r="B140" s="3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row>
    <row r="141">
      <c r="A141" s="3"/>
      <c r="B141" s="3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row>
    <row r="142">
      <c r="A142" s="3"/>
      <c r="B142" s="3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row>
    <row r="143">
      <c r="A143" s="3"/>
      <c r="B143" s="3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row>
    <row r="144">
      <c r="A144" s="3"/>
      <c r="B144" s="3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row>
    <row r="145">
      <c r="A145" s="3"/>
      <c r="B145" s="3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row>
    <row r="146">
      <c r="A146" s="3"/>
      <c r="B146" s="3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row>
    <row r="147">
      <c r="A147" s="3"/>
      <c r="B147" s="3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row>
    <row r="148">
      <c r="A148" s="3"/>
      <c r="B148" s="3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row>
    <row r="149">
      <c r="A149" s="3"/>
      <c r="B149" s="3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row>
    <row r="150">
      <c r="A150" s="3"/>
      <c r="B150" s="3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row>
    <row r="151">
      <c r="A151" s="3"/>
      <c r="B151" s="3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row>
    <row r="152">
      <c r="A152" s="3"/>
      <c r="B152" s="3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row>
    <row r="153">
      <c r="A153" s="3"/>
      <c r="B153" s="3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row>
    <row r="154">
      <c r="A154" s="3"/>
      <c r="B154" s="3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row>
    <row r="155">
      <c r="A155" s="3"/>
      <c r="B155" s="3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row>
    <row r="156">
      <c r="A156" s="3"/>
      <c r="B156" s="3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row>
    <row r="157">
      <c r="A157" s="3"/>
      <c r="B157" s="3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row>
    <row r="158">
      <c r="A158" s="3"/>
      <c r="B158" s="3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row>
    <row r="159">
      <c r="A159" s="3"/>
      <c r="B159" s="3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row>
    <row r="160">
      <c r="A160" s="3"/>
      <c r="B160" s="3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row>
    <row r="161">
      <c r="A161" s="3"/>
      <c r="B161" s="3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row>
    <row r="162">
      <c r="A162" s="3"/>
      <c r="B162" s="3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row>
    <row r="163">
      <c r="A163" s="3"/>
      <c r="B163" s="3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row>
    <row r="164">
      <c r="A164" s="3"/>
      <c r="B164" s="3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row>
    <row r="165">
      <c r="A165" s="3"/>
      <c r="B165" s="3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row>
    <row r="166">
      <c r="A166" s="3"/>
      <c r="B166" s="3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row>
    <row r="167">
      <c r="A167" s="3"/>
      <c r="B167" s="3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row>
    <row r="168">
      <c r="A168" s="3"/>
      <c r="B168" s="3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row>
    <row r="169">
      <c r="A169" s="3"/>
      <c r="B169" s="3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row>
    <row r="170">
      <c r="A170" s="3"/>
      <c r="B170" s="3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row>
    <row r="171">
      <c r="A171" s="3"/>
      <c r="B171" s="3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row>
    <row r="172">
      <c r="A172" s="3"/>
      <c r="B172" s="3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row>
    <row r="173">
      <c r="A173" s="3"/>
      <c r="B173" s="3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row>
    <row r="174">
      <c r="A174" s="3"/>
      <c r="B174" s="3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row>
    <row r="175">
      <c r="A175" s="3"/>
      <c r="B175" s="3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row>
    <row r="176">
      <c r="A176" s="3"/>
      <c r="B176" s="3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row>
    <row r="177">
      <c r="A177" s="3"/>
      <c r="B177" s="3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row>
    <row r="178">
      <c r="A178" s="3"/>
      <c r="B178" s="3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row>
    <row r="179">
      <c r="A179" s="3"/>
      <c r="B179" s="3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row>
    <row r="180">
      <c r="A180" s="3"/>
      <c r="B180" s="3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row>
    <row r="181">
      <c r="A181" s="3"/>
      <c r="B181" s="3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row>
    <row r="182">
      <c r="A182" s="3"/>
      <c r="B182" s="3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row>
    <row r="183">
      <c r="A183" s="3"/>
      <c r="B183" s="3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row>
    <row r="184">
      <c r="A184" s="3"/>
      <c r="B184" s="3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row>
    <row r="185">
      <c r="A185" s="3"/>
      <c r="B185" s="3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row>
    <row r="186">
      <c r="A186" s="3"/>
      <c r="B186" s="3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row>
    <row r="187">
      <c r="A187" s="3"/>
      <c r="B187" s="3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row>
    <row r="188">
      <c r="A188" s="3"/>
      <c r="B188" s="3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row>
    <row r="189">
      <c r="A189" s="3"/>
      <c r="B189" s="3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row>
    <row r="190">
      <c r="A190" s="3"/>
      <c r="B190" s="3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row>
    <row r="191">
      <c r="A191" s="3"/>
      <c r="B191" s="3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row>
    <row r="192">
      <c r="A192" s="3"/>
      <c r="B192" s="3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row>
    <row r="193">
      <c r="A193" s="3"/>
      <c r="B193" s="3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row>
    <row r="194">
      <c r="A194" s="3"/>
      <c r="B194" s="3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row>
    <row r="195">
      <c r="A195" s="3"/>
      <c r="B195" s="3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row>
    <row r="196">
      <c r="A196" s="3"/>
      <c r="B196" s="3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row>
    <row r="197">
      <c r="A197" s="3"/>
      <c r="B197" s="3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row>
    <row r="198">
      <c r="A198" s="3"/>
      <c r="B198" s="3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row>
    <row r="199">
      <c r="A199" s="3"/>
      <c r="B199" s="3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row>
    <row r="200">
      <c r="A200" s="3"/>
      <c r="B200" s="3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row>
    <row r="201">
      <c r="A201" s="3"/>
      <c r="B201" s="3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row>
    <row r="202">
      <c r="A202" s="3"/>
      <c r="B202" s="3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row>
    <row r="203">
      <c r="A203" s="3"/>
      <c r="B203" s="3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row>
    <row r="204">
      <c r="A204" s="3"/>
      <c r="B204" s="3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row>
    <row r="205">
      <c r="A205" s="3"/>
      <c r="B205" s="3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row>
    <row r="206">
      <c r="A206" s="3"/>
      <c r="B206" s="3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row>
    <row r="207">
      <c r="A207" s="3"/>
      <c r="B207" s="3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row>
    <row r="208">
      <c r="A208" s="3"/>
      <c r="B208" s="3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row>
    <row r="209">
      <c r="A209" s="3"/>
      <c r="B209" s="3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row>
    <row r="210">
      <c r="A210" s="3"/>
      <c r="B210" s="3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row>
    <row r="211">
      <c r="A211" s="3"/>
      <c r="B211" s="3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row>
    <row r="212">
      <c r="A212" s="3"/>
      <c r="B212" s="3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row>
    <row r="213">
      <c r="A213" s="3"/>
      <c r="B213" s="3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row>
    <row r="214">
      <c r="A214" s="3"/>
      <c r="B214" s="3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row>
    <row r="215">
      <c r="A215" s="3"/>
      <c r="B215" s="3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row>
    <row r="216">
      <c r="A216" s="3"/>
      <c r="B216" s="3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row>
    <row r="217">
      <c r="A217" s="3"/>
      <c r="B217" s="3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row>
    <row r="218">
      <c r="A218" s="3"/>
      <c r="B218" s="3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row>
    <row r="219">
      <c r="A219" s="3"/>
      <c r="B219" s="3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row>
    <row r="220">
      <c r="A220" s="3"/>
      <c r="B220" s="3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row>
    <row r="221">
      <c r="A221" s="3"/>
      <c r="B221" s="3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row>
    <row r="222">
      <c r="A222" s="3"/>
      <c r="B222" s="3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row>
    <row r="223">
      <c r="A223" s="3"/>
      <c r="B223" s="3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row>
    <row r="224">
      <c r="A224" s="3"/>
      <c r="B224" s="3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row>
    <row r="225">
      <c r="A225" s="3"/>
      <c r="B225" s="3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row>
    <row r="226">
      <c r="A226" s="3"/>
      <c r="B226" s="3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row>
    <row r="227">
      <c r="A227" s="3"/>
      <c r="B227" s="3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row>
    <row r="228">
      <c r="A228" s="3"/>
      <c r="B228" s="3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row>
    <row r="229">
      <c r="A229" s="3"/>
      <c r="B229" s="3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row>
    <row r="230">
      <c r="A230" s="3"/>
      <c r="B230" s="3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row>
    <row r="231">
      <c r="A231" s="3"/>
      <c r="B231" s="3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row>
    <row r="232">
      <c r="A232" s="3"/>
      <c r="B232" s="3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row>
    <row r="233">
      <c r="A233" s="3"/>
      <c r="B233" s="3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row>
    <row r="234">
      <c r="A234" s="3"/>
      <c r="B234" s="3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row>
    <row r="235">
      <c r="A235" s="3"/>
      <c r="B235" s="3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row>
    <row r="236">
      <c r="A236" s="3"/>
      <c r="B236" s="3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row>
    <row r="237">
      <c r="A237" s="3"/>
      <c r="B237" s="3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row>
    <row r="238">
      <c r="A238" s="3"/>
      <c r="B238" s="3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row>
    <row r="239">
      <c r="A239" s="3"/>
      <c r="B239" s="3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row>
    <row r="240">
      <c r="A240" s="3"/>
      <c r="B240" s="3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row>
    <row r="241">
      <c r="A241" s="3"/>
      <c r="B241" s="3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row>
    <row r="242">
      <c r="A242" s="3"/>
      <c r="B242" s="3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row>
    <row r="243">
      <c r="A243" s="3"/>
      <c r="B243" s="3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row>
    <row r="244">
      <c r="A244" s="3"/>
      <c r="B244" s="3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row>
    <row r="245">
      <c r="A245" s="3"/>
      <c r="B245" s="3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row>
    <row r="246">
      <c r="A246" s="3"/>
      <c r="B246" s="3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row>
    <row r="247">
      <c r="A247" s="3"/>
      <c r="B247" s="3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row>
    <row r="248">
      <c r="A248" s="3"/>
      <c r="B248" s="3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row>
    <row r="249">
      <c r="A249" s="3"/>
      <c r="B249" s="3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row>
    <row r="250">
      <c r="A250" s="3"/>
      <c r="B250" s="3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row>
    <row r="251">
      <c r="A251" s="3"/>
      <c r="B251" s="3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row>
    <row r="252">
      <c r="A252" s="3"/>
      <c r="B252" s="3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row>
    <row r="253">
      <c r="A253" s="3"/>
      <c r="B253" s="3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row>
    <row r="254">
      <c r="A254" s="3"/>
      <c r="B254" s="3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row>
    <row r="255">
      <c r="A255" s="3"/>
      <c r="B255" s="3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row>
    <row r="256">
      <c r="A256" s="3"/>
      <c r="B256" s="3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row>
    <row r="257">
      <c r="A257" s="3"/>
      <c r="B257" s="3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row>
    <row r="258">
      <c r="A258" s="3"/>
      <c r="B258" s="3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row>
    <row r="259">
      <c r="A259" s="3"/>
      <c r="B259" s="3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row>
    <row r="260">
      <c r="A260" s="3"/>
      <c r="B260" s="3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row>
    <row r="261">
      <c r="A261" s="3"/>
      <c r="B261" s="3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row>
    <row r="262">
      <c r="A262" s="3"/>
      <c r="B262" s="3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row>
    <row r="263">
      <c r="A263" s="3"/>
      <c r="B263" s="3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row>
    <row r="264">
      <c r="A264" s="3"/>
      <c r="B264" s="3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row>
    <row r="265">
      <c r="A265" s="3"/>
      <c r="B265" s="3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row>
    <row r="266">
      <c r="A266" s="3"/>
      <c r="B266" s="3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row>
    <row r="267">
      <c r="A267" s="3"/>
      <c r="B267" s="3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row>
    <row r="268">
      <c r="A268" s="3"/>
      <c r="B268" s="3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row>
    <row r="269">
      <c r="A269" s="3"/>
      <c r="B269" s="3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row>
    <row r="270">
      <c r="A270" s="3"/>
      <c r="B270" s="3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row>
    <row r="271">
      <c r="A271" s="3"/>
      <c r="B271" s="3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row>
    <row r="272">
      <c r="A272" s="3"/>
      <c r="B272" s="3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row>
    <row r="273">
      <c r="A273" s="3"/>
      <c r="B273" s="3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row>
    <row r="274">
      <c r="A274" s="3"/>
      <c r="B274" s="3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row>
    <row r="275">
      <c r="A275" s="3"/>
      <c r="B275" s="3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row>
    <row r="276">
      <c r="A276" s="3"/>
      <c r="B276" s="3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row>
    <row r="277">
      <c r="A277" s="3"/>
      <c r="B277" s="3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row>
    <row r="278">
      <c r="A278" s="3"/>
      <c r="B278" s="3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row>
    <row r="279">
      <c r="A279" s="3"/>
      <c r="B279" s="3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row>
    <row r="280">
      <c r="A280" s="3"/>
      <c r="B280" s="3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row>
    <row r="281">
      <c r="A281" s="3"/>
      <c r="B281" s="3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row>
    <row r="282">
      <c r="A282" s="3"/>
      <c r="B282" s="3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row>
    <row r="283">
      <c r="A283" s="3"/>
      <c r="B283" s="3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row>
    <row r="284">
      <c r="A284" s="3"/>
      <c r="B284" s="3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row>
    <row r="285">
      <c r="A285" s="3"/>
      <c r="B285" s="3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row>
    <row r="286">
      <c r="A286" s="3"/>
      <c r="B286" s="3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row>
    <row r="287">
      <c r="A287" s="3"/>
      <c r="B287" s="3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row>
    <row r="288">
      <c r="A288" s="3"/>
      <c r="B288" s="3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row>
    <row r="289">
      <c r="A289" s="3"/>
      <c r="B289" s="3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row>
    <row r="290">
      <c r="A290" s="3"/>
      <c r="B290" s="3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row>
    <row r="291">
      <c r="A291" s="3"/>
      <c r="B291" s="3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row>
    <row r="292">
      <c r="A292" s="3"/>
      <c r="B292" s="3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row>
    <row r="293">
      <c r="A293" s="3"/>
      <c r="B293" s="3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row>
    <row r="294">
      <c r="A294" s="3"/>
      <c r="B294" s="3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row>
    <row r="295">
      <c r="A295" s="3"/>
      <c r="B295" s="3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row>
    <row r="296">
      <c r="A296" s="3"/>
      <c r="B296" s="3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row>
    <row r="297">
      <c r="A297" s="3"/>
      <c r="B297" s="3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row>
    <row r="298">
      <c r="A298" s="3"/>
      <c r="B298" s="3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row>
    <row r="299">
      <c r="A299" s="3"/>
      <c r="B299" s="3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row>
    <row r="300">
      <c r="A300" s="3"/>
      <c r="B300" s="3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row>
    <row r="301">
      <c r="A301" s="3"/>
      <c r="B301" s="3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row>
    <row r="302">
      <c r="A302" s="3"/>
      <c r="B302" s="3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row>
    <row r="303">
      <c r="A303" s="3"/>
      <c r="B303" s="3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row>
    <row r="304">
      <c r="A304" s="3"/>
      <c r="B304" s="3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row>
    <row r="305">
      <c r="A305" s="3"/>
      <c r="B305" s="3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row>
    <row r="306">
      <c r="A306" s="3"/>
      <c r="B306" s="3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row>
    <row r="307">
      <c r="A307" s="3"/>
      <c r="B307" s="3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row>
    <row r="308">
      <c r="A308" s="3"/>
      <c r="B308" s="3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row>
    <row r="309">
      <c r="A309" s="3"/>
      <c r="B309" s="3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row>
    <row r="310">
      <c r="A310" s="3"/>
      <c r="B310" s="3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row>
    <row r="311">
      <c r="A311" s="3"/>
      <c r="B311" s="3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row>
    <row r="312">
      <c r="A312" s="3"/>
      <c r="B312" s="3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row>
    <row r="313">
      <c r="A313" s="3"/>
      <c r="B313" s="3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row>
    <row r="314">
      <c r="A314" s="3"/>
      <c r="B314" s="3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row>
    <row r="315">
      <c r="A315" s="3"/>
      <c r="B315" s="3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row>
    <row r="316">
      <c r="A316" s="3"/>
      <c r="B316" s="3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row>
    <row r="317">
      <c r="A317" s="3"/>
      <c r="B317" s="3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row>
    <row r="318">
      <c r="A318" s="3"/>
      <c r="B318" s="3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row>
    <row r="319">
      <c r="A319" s="3"/>
      <c r="B319" s="3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row>
    <row r="320">
      <c r="A320" s="3"/>
      <c r="B320" s="3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row>
    <row r="321">
      <c r="A321" s="3"/>
      <c r="B321" s="3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row>
    <row r="322">
      <c r="A322" s="3"/>
      <c r="B322" s="3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row>
    <row r="323">
      <c r="A323" s="3"/>
      <c r="B323" s="3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row>
    <row r="324">
      <c r="A324" s="3"/>
      <c r="B324" s="3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row>
    <row r="325">
      <c r="A325" s="3"/>
      <c r="B325" s="3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row>
    <row r="326">
      <c r="A326" s="3"/>
      <c r="B326" s="3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row>
    <row r="327">
      <c r="A327" s="3"/>
      <c r="B327" s="3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row>
    <row r="328">
      <c r="A328" s="3"/>
      <c r="B328" s="3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row>
    <row r="329">
      <c r="A329" s="3"/>
      <c r="B329" s="3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row>
    <row r="330">
      <c r="A330" s="3"/>
      <c r="B330" s="3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row>
    <row r="331">
      <c r="A331" s="3"/>
      <c r="B331" s="3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row>
    <row r="332">
      <c r="A332" s="3"/>
      <c r="B332" s="3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row>
    <row r="333">
      <c r="A333" s="3"/>
      <c r="B333" s="3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row>
    <row r="334">
      <c r="A334" s="3"/>
      <c r="B334" s="3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row>
    <row r="335">
      <c r="A335" s="3"/>
      <c r="B335" s="3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row>
    <row r="336">
      <c r="A336" s="3"/>
      <c r="B336" s="3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row>
    <row r="337">
      <c r="A337" s="3"/>
      <c r="B337" s="3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row>
    <row r="338">
      <c r="A338" s="3"/>
      <c r="B338" s="3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row>
    <row r="339">
      <c r="A339" s="3"/>
      <c r="B339" s="3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row>
    <row r="340">
      <c r="A340" s="3"/>
      <c r="B340" s="3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row>
    <row r="341">
      <c r="A341" s="3"/>
      <c r="B341" s="3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row>
    <row r="342">
      <c r="A342" s="3"/>
      <c r="B342" s="3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row>
    <row r="343">
      <c r="A343" s="3"/>
      <c r="B343" s="3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row>
    <row r="344">
      <c r="A344" s="3"/>
      <c r="B344" s="3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row>
    <row r="345">
      <c r="A345" s="3"/>
      <c r="B345" s="3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row>
    <row r="346">
      <c r="A346" s="3"/>
      <c r="B346" s="3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row>
    <row r="347">
      <c r="A347" s="3"/>
      <c r="B347" s="3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row>
    <row r="348">
      <c r="A348" s="3"/>
      <c r="B348" s="3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row>
    <row r="349">
      <c r="A349" s="3"/>
      <c r="B349" s="3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row>
    <row r="350">
      <c r="A350" s="3"/>
      <c r="B350" s="3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row>
    <row r="351">
      <c r="A351" s="3"/>
      <c r="B351" s="3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row>
    <row r="352">
      <c r="A352" s="3"/>
      <c r="B352" s="3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row>
    <row r="353">
      <c r="A353" s="3"/>
      <c r="B353" s="3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row>
    <row r="354">
      <c r="A354" s="3"/>
      <c r="B354" s="3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row>
    <row r="355">
      <c r="A355" s="3"/>
      <c r="B355" s="3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row>
    <row r="356">
      <c r="A356" s="3"/>
      <c r="B356" s="3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row>
    <row r="357">
      <c r="A357" s="3"/>
      <c r="B357" s="3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row>
    <row r="358">
      <c r="A358" s="3"/>
      <c r="B358" s="3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row>
    <row r="359">
      <c r="A359" s="3"/>
      <c r="B359" s="3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row>
    <row r="360">
      <c r="A360" s="3"/>
      <c r="B360" s="3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row>
    <row r="361">
      <c r="A361" s="3"/>
      <c r="B361" s="3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row>
    <row r="362">
      <c r="A362" s="3"/>
      <c r="B362" s="3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row>
    <row r="363">
      <c r="A363" s="3"/>
      <c r="B363" s="3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row>
    <row r="364">
      <c r="A364" s="3"/>
      <c r="B364" s="3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row>
    <row r="365">
      <c r="A365" s="3"/>
      <c r="B365" s="3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row>
    <row r="366">
      <c r="A366" s="3"/>
      <c r="B366" s="3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row>
    <row r="367">
      <c r="A367" s="3"/>
      <c r="B367" s="3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row>
    <row r="368">
      <c r="A368" s="3"/>
      <c r="B368" s="3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row>
    <row r="369">
      <c r="A369" s="3"/>
      <c r="B369" s="3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row>
    <row r="370">
      <c r="A370" s="3"/>
      <c r="B370" s="3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row>
    <row r="371">
      <c r="A371" s="3"/>
      <c r="B371" s="3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row>
    <row r="372">
      <c r="A372" s="3"/>
      <c r="B372" s="3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row>
    <row r="373">
      <c r="A373" s="3"/>
      <c r="B373" s="3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row>
    <row r="374">
      <c r="A374" s="3"/>
      <c r="B374" s="3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row>
    <row r="375">
      <c r="A375" s="3"/>
      <c r="B375" s="3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row>
    <row r="376">
      <c r="A376" s="3"/>
      <c r="B376" s="3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row>
    <row r="377">
      <c r="A377" s="3"/>
      <c r="B377" s="3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row>
    <row r="378">
      <c r="A378" s="3"/>
      <c r="B378" s="3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row>
    <row r="379">
      <c r="A379" s="3"/>
      <c r="B379" s="3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row>
    <row r="380">
      <c r="A380" s="3"/>
      <c r="B380" s="3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row>
    <row r="381">
      <c r="A381" s="3"/>
      <c r="B381" s="3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row>
    <row r="382">
      <c r="A382" s="3"/>
      <c r="B382" s="3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row>
    <row r="383">
      <c r="A383" s="3"/>
      <c r="B383" s="3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row>
    <row r="384">
      <c r="A384" s="3"/>
      <c r="B384" s="3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row>
    <row r="385">
      <c r="A385" s="3"/>
      <c r="B385" s="3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row>
    <row r="386">
      <c r="A386" s="3"/>
      <c r="B386" s="3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row>
    <row r="387">
      <c r="A387" s="3"/>
      <c r="B387" s="3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row>
    <row r="388">
      <c r="A388" s="3"/>
      <c r="B388" s="3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row>
    <row r="389">
      <c r="A389" s="3"/>
      <c r="B389" s="3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row>
    <row r="390">
      <c r="A390" s="3"/>
      <c r="B390" s="3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row>
    <row r="391">
      <c r="A391" s="3"/>
      <c r="B391" s="3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row>
    <row r="392">
      <c r="A392" s="3"/>
      <c r="B392" s="3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row>
    <row r="393">
      <c r="A393" s="3"/>
      <c r="B393" s="3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row>
    <row r="394">
      <c r="A394" s="3"/>
      <c r="B394" s="3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row>
    <row r="395">
      <c r="A395" s="3"/>
      <c r="B395" s="3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row>
    <row r="396">
      <c r="A396" s="3"/>
      <c r="B396" s="3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row>
    <row r="397">
      <c r="A397" s="3"/>
      <c r="B397" s="3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row>
    <row r="398">
      <c r="A398" s="3"/>
      <c r="B398" s="3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row>
    <row r="399">
      <c r="A399" s="3"/>
      <c r="B399" s="3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row>
    <row r="400">
      <c r="A400" s="3"/>
      <c r="B400" s="3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row>
    <row r="401">
      <c r="A401" s="3"/>
      <c r="B401" s="3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row>
    <row r="402">
      <c r="A402" s="3"/>
      <c r="B402" s="3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row>
    <row r="403">
      <c r="A403" s="3"/>
      <c r="B403" s="3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row>
    <row r="404">
      <c r="A404" s="3"/>
      <c r="B404" s="3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row>
    <row r="405">
      <c r="A405" s="3"/>
      <c r="B405" s="3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row>
    <row r="406">
      <c r="A406" s="3"/>
      <c r="B406" s="3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row>
    <row r="407">
      <c r="A407" s="3"/>
      <c r="B407" s="3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row>
    <row r="408">
      <c r="A408" s="3"/>
      <c r="B408" s="3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row>
    <row r="409">
      <c r="A409" s="3"/>
      <c r="B409" s="3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row>
    <row r="410">
      <c r="A410" s="3"/>
      <c r="B410" s="3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row>
    <row r="411">
      <c r="A411" s="3"/>
      <c r="B411" s="3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row>
    <row r="412">
      <c r="A412" s="3"/>
      <c r="B412" s="3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row>
    <row r="413">
      <c r="A413" s="3"/>
      <c r="B413" s="3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row>
    <row r="414">
      <c r="A414" s="3"/>
      <c r="B414" s="3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row>
    <row r="415">
      <c r="A415" s="3"/>
      <c r="B415" s="3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row>
    <row r="416">
      <c r="A416" s="3"/>
      <c r="B416" s="3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row>
    <row r="417">
      <c r="A417" s="3"/>
      <c r="B417" s="3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row>
    <row r="418">
      <c r="A418" s="3"/>
      <c r="B418" s="3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row>
    <row r="419">
      <c r="A419" s="3"/>
      <c r="B419" s="3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row>
    <row r="420">
      <c r="A420" s="3"/>
      <c r="B420" s="3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row>
    <row r="421">
      <c r="A421" s="3"/>
      <c r="B421" s="3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row>
    <row r="422">
      <c r="A422" s="3"/>
      <c r="B422" s="3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row>
    <row r="423">
      <c r="A423" s="3"/>
      <c r="B423" s="3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row>
    <row r="424">
      <c r="A424" s="3"/>
      <c r="B424" s="3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row>
    <row r="425">
      <c r="A425" s="3"/>
      <c r="B425" s="3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row>
    <row r="426">
      <c r="A426" s="3"/>
      <c r="B426" s="3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row>
    <row r="427">
      <c r="A427" s="3"/>
      <c r="B427" s="3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row>
    <row r="428">
      <c r="A428" s="3"/>
      <c r="B428" s="3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row>
    <row r="429">
      <c r="A429" s="3"/>
      <c r="B429" s="3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row>
    <row r="430">
      <c r="A430" s="3"/>
      <c r="B430" s="3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row>
    <row r="431">
      <c r="A431" s="3"/>
      <c r="B431" s="3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row>
    <row r="432">
      <c r="A432" s="3"/>
      <c r="B432" s="3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row>
    <row r="433">
      <c r="A433" s="3"/>
      <c r="B433" s="3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row>
    <row r="434">
      <c r="A434" s="3"/>
      <c r="B434" s="3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row>
    <row r="435">
      <c r="A435" s="3"/>
      <c r="B435" s="3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row>
    <row r="436">
      <c r="A436" s="3"/>
      <c r="B436" s="3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row>
    <row r="437">
      <c r="A437" s="3"/>
      <c r="B437" s="3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row>
    <row r="438">
      <c r="A438" s="3"/>
      <c r="B438" s="3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row>
    <row r="439">
      <c r="A439" s="3"/>
      <c r="B439" s="3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row>
    <row r="440">
      <c r="A440" s="3"/>
      <c r="B440" s="3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row>
    <row r="441">
      <c r="A441" s="3"/>
      <c r="B441" s="3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row>
    <row r="442">
      <c r="A442" s="3"/>
      <c r="B442" s="3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row>
    <row r="443">
      <c r="A443" s="3"/>
      <c r="B443" s="3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row>
    <row r="444">
      <c r="A444" s="3"/>
      <c r="B444" s="3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row>
    <row r="445">
      <c r="A445" s="3"/>
      <c r="B445" s="3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row>
    <row r="446">
      <c r="A446" s="3"/>
      <c r="B446" s="3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row>
    <row r="447">
      <c r="A447" s="3"/>
      <c r="B447" s="3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row>
    <row r="448">
      <c r="A448" s="3"/>
      <c r="B448" s="3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row>
    <row r="449">
      <c r="A449" s="3"/>
      <c r="B449" s="3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row>
    <row r="450">
      <c r="A450" s="3"/>
      <c r="B450" s="3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row>
    <row r="451">
      <c r="A451" s="3"/>
      <c r="B451" s="3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row>
    <row r="452">
      <c r="A452" s="3"/>
      <c r="B452" s="3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row>
    <row r="453">
      <c r="A453" s="3"/>
      <c r="B453" s="3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row>
    <row r="454">
      <c r="A454" s="3"/>
      <c r="B454" s="3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row>
    <row r="455">
      <c r="A455" s="3"/>
      <c r="B455" s="3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row>
    <row r="456">
      <c r="A456" s="3"/>
      <c r="B456" s="3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row>
    <row r="457">
      <c r="A457" s="3"/>
      <c r="B457" s="3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row>
    <row r="458">
      <c r="A458" s="3"/>
      <c r="B458" s="3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row>
    <row r="459">
      <c r="A459" s="3"/>
      <c r="B459" s="3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row>
    <row r="460">
      <c r="A460" s="3"/>
      <c r="B460" s="3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row>
    <row r="461">
      <c r="A461" s="3"/>
      <c r="B461" s="3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row>
    <row r="462">
      <c r="A462" s="3"/>
      <c r="B462" s="3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row>
    <row r="463">
      <c r="A463" s="3"/>
      <c r="B463" s="3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row>
    <row r="464">
      <c r="A464" s="3"/>
      <c r="B464" s="3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row>
    <row r="465">
      <c r="A465" s="3"/>
      <c r="B465" s="3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row>
    <row r="466">
      <c r="A466" s="3"/>
      <c r="B466" s="3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row>
    <row r="467">
      <c r="A467" s="3"/>
      <c r="B467" s="3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row>
    <row r="468">
      <c r="A468" s="3"/>
      <c r="B468" s="3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row>
    <row r="469">
      <c r="A469" s="3"/>
      <c r="B469" s="3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row>
    <row r="470">
      <c r="A470" s="3"/>
      <c r="B470" s="3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row>
    <row r="471">
      <c r="A471" s="3"/>
      <c r="B471" s="3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row>
    <row r="472">
      <c r="A472" s="3"/>
      <c r="B472" s="3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row>
    <row r="473">
      <c r="A473" s="3"/>
      <c r="B473" s="3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row>
    <row r="474">
      <c r="A474" s="3"/>
      <c r="B474" s="3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row>
    <row r="475">
      <c r="A475" s="3"/>
      <c r="B475" s="3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row>
    <row r="476">
      <c r="A476" s="3"/>
      <c r="B476" s="3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row>
    <row r="477">
      <c r="A477" s="3"/>
      <c r="B477" s="3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row>
    <row r="478">
      <c r="A478" s="3"/>
      <c r="B478" s="3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row>
    <row r="479">
      <c r="A479" s="3"/>
      <c r="B479" s="3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row>
    <row r="480">
      <c r="A480" s="3"/>
      <c r="B480" s="3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row>
    <row r="481">
      <c r="A481" s="3"/>
      <c r="B481" s="3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row>
    <row r="482">
      <c r="A482" s="3"/>
      <c r="B482" s="3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row>
    <row r="483">
      <c r="A483" s="3"/>
      <c r="B483" s="3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row>
    <row r="484">
      <c r="A484" s="3"/>
      <c r="B484" s="3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row>
    <row r="485">
      <c r="A485" s="3"/>
      <c r="B485" s="3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row>
    <row r="486">
      <c r="A486" s="3"/>
      <c r="B486" s="3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row>
    <row r="487">
      <c r="A487" s="3"/>
      <c r="B487" s="3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row>
    <row r="488">
      <c r="A488" s="3"/>
      <c r="B488" s="3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row>
    <row r="489">
      <c r="A489" s="3"/>
      <c r="B489" s="3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row>
    <row r="490">
      <c r="A490" s="3"/>
      <c r="B490" s="3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row>
    <row r="491">
      <c r="A491" s="3"/>
      <c r="B491" s="3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row>
    <row r="492">
      <c r="A492" s="3"/>
      <c r="B492" s="3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row>
    <row r="493">
      <c r="A493" s="3"/>
      <c r="B493" s="3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row>
    <row r="494">
      <c r="A494" s="3"/>
      <c r="B494" s="3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row>
    <row r="495">
      <c r="A495" s="3"/>
      <c r="B495" s="3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row>
    <row r="496">
      <c r="A496" s="3"/>
      <c r="B496" s="3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row>
    <row r="497">
      <c r="A497" s="3"/>
      <c r="B497" s="3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row>
    <row r="498">
      <c r="A498" s="3"/>
      <c r="B498" s="3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row>
    <row r="499">
      <c r="A499" s="3"/>
      <c r="B499" s="3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row>
    <row r="500">
      <c r="A500" s="3"/>
      <c r="B500" s="3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row>
    <row r="501">
      <c r="A501" s="3"/>
      <c r="B501" s="3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row>
    <row r="502">
      <c r="A502" s="3"/>
      <c r="B502" s="3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row>
    <row r="503">
      <c r="A503" s="3"/>
      <c r="B503" s="3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row>
    <row r="504">
      <c r="A504" s="3"/>
      <c r="B504" s="3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row>
    <row r="505">
      <c r="A505" s="3"/>
      <c r="B505" s="3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row>
    <row r="506">
      <c r="A506" s="3"/>
      <c r="B506" s="3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row>
    <row r="507">
      <c r="A507" s="3"/>
      <c r="B507" s="3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row>
    <row r="508">
      <c r="A508" s="3"/>
      <c r="B508" s="3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row>
    <row r="509">
      <c r="A509" s="3"/>
      <c r="B509" s="3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row>
    <row r="510">
      <c r="A510" s="3"/>
      <c r="B510" s="3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row>
    <row r="511">
      <c r="A511" s="3"/>
      <c r="B511" s="3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row>
    <row r="512">
      <c r="A512" s="3"/>
      <c r="B512" s="3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row>
    <row r="513">
      <c r="A513" s="3"/>
      <c r="B513" s="3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row>
    <row r="514">
      <c r="A514" s="3"/>
      <c r="B514" s="3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row>
    <row r="515">
      <c r="A515" s="3"/>
      <c r="B515" s="3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row>
    <row r="516">
      <c r="A516" s="3"/>
      <c r="B516" s="3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row>
    <row r="517">
      <c r="A517" s="3"/>
      <c r="B517" s="3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row>
    <row r="518">
      <c r="A518" s="3"/>
      <c r="B518" s="3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row>
    <row r="519">
      <c r="A519" s="3"/>
      <c r="B519" s="3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row>
    <row r="520">
      <c r="A520" s="3"/>
      <c r="B520" s="3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row>
    <row r="521">
      <c r="A521" s="3"/>
      <c r="B521" s="3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row>
    <row r="522">
      <c r="A522" s="3"/>
      <c r="B522" s="3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row>
    <row r="523">
      <c r="A523" s="3"/>
      <c r="B523" s="3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row>
    <row r="524">
      <c r="A524" s="3"/>
      <c r="B524" s="3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row>
    <row r="525">
      <c r="A525" s="3"/>
      <c r="B525" s="3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row>
    <row r="526">
      <c r="A526" s="3"/>
      <c r="B526" s="3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row>
    <row r="527">
      <c r="A527" s="3"/>
      <c r="B527" s="3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row>
    <row r="528">
      <c r="A528" s="3"/>
      <c r="B528" s="3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row>
    <row r="529">
      <c r="A529" s="3"/>
      <c r="B529" s="3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row>
    <row r="530">
      <c r="A530" s="3"/>
      <c r="B530" s="3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row>
    <row r="531">
      <c r="A531" s="3"/>
      <c r="B531" s="3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row>
    <row r="532">
      <c r="A532" s="3"/>
      <c r="B532" s="3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row>
    <row r="533">
      <c r="A533" s="3"/>
      <c r="B533" s="3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row>
    <row r="534">
      <c r="A534" s="3"/>
      <c r="B534" s="3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row>
    <row r="535">
      <c r="A535" s="3"/>
      <c r="B535" s="3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row>
    <row r="536">
      <c r="A536" s="3"/>
      <c r="B536" s="3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row>
    <row r="537">
      <c r="A537" s="3"/>
      <c r="B537" s="3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row>
    <row r="538">
      <c r="A538" s="3"/>
      <c r="B538" s="3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row>
    <row r="539">
      <c r="A539" s="3"/>
      <c r="B539" s="3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row>
    <row r="540">
      <c r="A540" s="3"/>
      <c r="B540" s="3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row>
    <row r="541">
      <c r="A541" s="3"/>
      <c r="B541" s="3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row>
    <row r="542">
      <c r="A542" s="3"/>
      <c r="B542" s="3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row>
    <row r="543">
      <c r="A543" s="3"/>
      <c r="B543" s="3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row>
    <row r="544">
      <c r="A544" s="3"/>
      <c r="B544" s="3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row>
    <row r="545">
      <c r="A545" s="3"/>
      <c r="B545" s="3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row>
    <row r="546">
      <c r="A546" s="3"/>
      <c r="B546" s="3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row>
    <row r="547">
      <c r="A547" s="3"/>
      <c r="B547" s="3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row>
    <row r="548">
      <c r="A548" s="3"/>
      <c r="B548" s="3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row>
    <row r="549">
      <c r="A549" s="3"/>
      <c r="B549" s="3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row>
    <row r="550">
      <c r="A550" s="3"/>
      <c r="B550" s="3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row>
    <row r="551">
      <c r="A551" s="3"/>
      <c r="B551" s="3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row>
    <row r="552">
      <c r="A552" s="3"/>
      <c r="B552" s="3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row>
    <row r="553">
      <c r="A553" s="3"/>
      <c r="B553" s="3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row>
    <row r="554">
      <c r="A554" s="3"/>
      <c r="B554" s="3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row>
    <row r="555">
      <c r="A555" s="3"/>
      <c r="B555" s="3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row>
    <row r="556">
      <c r="A556" s="3"/>
      <c r="B556" s="3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row>
    <row r="557">
      <c r="A557" s="3"/>
      <c r="B557" s="3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row>
    <row r="558">
      <c r="A558" s="3"/>
      <c r="B558" s="3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row>
    <row r="559">
      <c r="A559" s="3"/>
      <c r="B559" s="3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row>
    <row r="560">
      <c r="A560" s="3"/>
      <c r="B560" s="3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row>
    <row r="561">
      <c r="A561" s="3"/>
      <c r="B561" s="3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row>
    <row r="562">
      <c r="A562" s="3"/>
      <c r="B562" s="3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row>
    <row r="563">
      <c r="A563" s="3"/>
      <c r="B563" s="3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row>
    <row r="564">
      <c r="A564" s="3"/>
      <c r="B564" s="3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row>
    <row r="565">
      <c r="A565" s="3"/>
      <c r="B565" s="3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row>
    <row r="566">
      <c r="A566" s="3"/>
      <c r="B566" s="3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row>
    <row r="567">
      <c r="A567" s="3"/>
      <c r="B567" s="3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row>
    <row r="568">
      <c r="A568" s="3"/>
      <c r="B568" s="3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row>
    <row r="569">
      <c r="A569" s="3"/>
      <c r="B569" s="3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row>
    <row r="570">
      <c r="A570" s="3"/>
      <c r="B570" s="3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row>
    <row r="571">
      <c r="A571" s="3"/>
      <c r="B571" s="3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row>
    <row r="572">
      <c r="A572" s="3"/>
      <c r="B572" s="3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row>
    <row r="573">
      <c r="A573" s="3"/>
      <c r="B573" s="3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row>
    <row r="574">
      <c r="A574" s="3"/>
      <c r="B574" s="3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row>
    <row r="575">
      <c r="A575" s="3"/>
      <c r="B575" s="3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row>
    <row r="576">
      <c r="A576" s="3"/>
      <c r="B576" s="3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row>
    <row r="577">
      <c r="A577" s="3"/>
      <c r="B577" s="3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row>
    <row r="578">
      <c r="A578" s="3"/>
      <c r="B578" s="3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row>
    <row r="579">
      <c r="A579" s="3"/>
      <c r="B579" s="3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row>
    <row r="580">
      <c r="A580" s="3"/>
      <c r="B580" s="3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row>
    <row r="581">
      <c r="A581" s="3"/>
      <c r="B581" s="3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row>
    <row r="582">
      <c r="A582" s="3"/>
      <c r="B582" s="3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row>
    <row r="583">
      <c r="A583" s="3"/>
      <c r="B583" s="3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row>
    <row r="584">
      <c r="A584" s="3"/>
      <c r="B584" s="3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row>
    <row r="585">
      <c r="A585" s="3"/>
      <c r="B585" s="3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row>
    <row r="586">
      <c r="A586" s="3"/>
      <c r="B586" s="3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row>
    <row r="587">
      <c r="A587" s="3"/>
      <c r="B587" s="3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row>
    <row r="588">
      <c r="A588" s="3"/>
      <c r="B588" s="3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row>
    <row r="589">
      <c r="A589" s="3"/>
      <c r="B589" s="3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row>
    <row r="590">
      <c r="A590" s="3"/>
      <c r="B590" s="3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row>
    <row r="591">
      <c r="A591" s="3"/>
      <c r="B591" s="3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row>
    <row r="592">
      <c r="A592" s="3"/>
      <c r="B592" s="3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row>
    <row r="593">
      <c r="A593" s="3"/>
      <c r="B593" s="3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row>
    <row r="594">
      <c r="A594" s="3"/>
      <c r="B594" s="3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row>
    <row r="595">
      <c r="A595" s="3"/>
      <c r="B595" s="3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row>
    <row r="596">
      <c r="A596" s="3"/>
      <c r="B596" s="3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row>
    <row r="597">
      <c r="A597" s="3"/>
      <c r="B597" s="3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row>
    <row r="598">
      <c r="A598" s="3"/>
      <c r="B598" s="3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row>
    <row r="599">
      <c r="A599" s="3"/>
      <c r="B599" s="3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row>
    <row r="600">
      <c r="A600" s="3"/>
      <c r="B600" s="3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row>
    <row r="601">
      <c r="A601" s="3"/>
      <c r="B601" s="3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row>
    <row r="602">
      <c r="A602" s="3"/>
      <c r="B602" s="3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row>
    <row r="603">
      <c r="A603" s="3"/>
      <c r="B603" s="3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row>
    <row r="604">
      <c r="A604" s="3"/>
      <c r="B604" s="3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row>
    <row r="605">
      <c r="A605" s="3"/>
      <c r="B605" s="3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row>
    <row r="606">
      <c r="A606" s="3"/>
      <c r="B606" s="3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row>
    <row r="607">
      <c r="A607" s="3"/>
      <c r="B607" s="3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row>
    <row r="608">
      <c r="A608" s="3"/>
      <c r="B608" s="3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row>
    <row r="609">
      <c r="A609" s="3"/>
      <c r="B609" s="3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row>
    <row r="610">
      <c r="A610" s="3"/>
      <c r="B610" s="3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row>
    <row r="611">
      <c r="A611" s="3"/>
      <c r="B611" s="3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row>
    <row r="612">
      <c r="A612" s="3"/>
      <c r="B612" s="3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row>
    <row r="613">
      <c r="A613" s="3"/>
      <c r="B613" s="3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row>
    <row r="614">
      <c r="A614" s="3"/>
      <c r="B614" s="3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row>
    <row r="615">
      <c r="A615" s="3"/>
      <c r="B615" s="3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row>
    <row r="616">
      <c r="A616" s="3"/>
      <c r="B616" s="3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row>
    <row r="617">
      <c r="A617" s="3"/>
      <c r="B617" s="3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row>
    <row r="618">
      <c r="A618" s="3"/>
      <c r="B618" s="3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row>
    <row r="619">
      <c r="A619" s="3"/>
      <c r="B619" s="3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row>
    <row r="620">
      <c r="A620" s="3"/>
      <c r="B620" s="3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row>
    <row r="621">
      <c r="A621" s="3"/>
      <c r="B621" s="3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row>
    <row r="622">
      <c r="A622" s="3"/>
      <c r="B622" s="3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row>
    <row r="623">
      <c r="A623" s="3"/>
      <c r="B623" s="3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row>
    <row r="624">
      <c r="A624" s="3"/>
      <c r="B624" s="3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row>
    <row r="625">
      <c r="A625" s="3"/>
      <c r="B625" s="3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row>
    <row r="626">
      <c r="A626" s="3"/>
      <c r="B626" s="3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row>
    <row r="627">
      <c r="A627" s="3"/>
      <c r="B627" s="3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row>
    <row r="628">
      <c r="A628" s="3"/>
      <c r="B628" s="3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row>
    <row r="629">
      <c r="A629" s="3"/>
      <c r="B629" s="3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row>
    <row r="630">
      <c r="A630" s="3"/>
      <c r="B630" s="3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row>
    <row r="631">
      <c r="A631" s="3"/>
      <c r="B631" s="3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row>
    <row r="632">
      <c r="A632" s="3"/>
      <c r="B632" s="3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row>
    <row r="633">
      <c r="A633" s="3"/>
      <c r="B633" s="3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row>
    <row r="634">
      <c r="A634" s="3"/>
      <c r="B634" s="3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row>
    <row r="635">
      <c r="A635" s="3"/>
      <c r="B635" s="3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row>
    <row r="636">
      <c r="A636" s="3"/>
      <c r="B636" s="3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row>
    <row r="637">
      <c r="A637" s="3"/>
      <c r="B637" s="3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row>
    <row r="638">
      <c r="A638" s="3"/>
      <c r="B638" s="3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row>
    <row r="639">
      <c r="A639" s="3"/>
      <c r="B639" s="3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row>
    <row r="640">
      <c r="A640" s="3"/>
      <c r="B640" s="3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row>
    <row r="641">
      <c r="A641" s="3"/>
      <c r="B641" s="3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row>
    <row r="642">
      <c r="A642" s="3"/>
      <c r="B642" s="3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row>
    <row r="643">
      <c r="A643" s="3"/>
      <c r="B643" s="3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row>
    <row r="644">
      <c r="A644" s="3"/>
      <c r="B644" s="3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row>
    <row r="645">
      <c r="A645" s="3"/>
      <c r="B645" s="3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row>
    <row r="646">
      <c r="A646" s="3"/>
      <c r="B646" s="3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row>
    <row r="647">
      <c r="A647" s="3"/>
      <c r="B647" s="3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row>
    <row r="648">
      <c r="A648" s="3"/>
      <c r="B648" s="3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row>
    <row r="649">
      <c r="A649" s="3"/>
      <c r="B649" s="3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row>
    <row r="650">
      <c r="A650" s="3"/>
      <c r="B650" s="3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row>
    <row r="651">
      <c r="A651" s="3"/>
      <c r="B651" s="3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row>
    <row r="652">
      <c r="A652" s="3"/>
      <c r="B652" s="3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row>
    <row r="653">
      <c r="A653" s="3"/>
      <c r="B653" s="3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row>
    <row r="654">
      <c r="A654" s="3"/>
      <c r="B654" s="3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row>
    <row r="655">
      <c r="A655" s="3"/>
      <c r="B655" s="3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row>
    <row r="656">
      <c r="A656" s="3"/>
      <c r="B656" s="3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row>
    <row r="657">
      <c r="A657" s="3"/>
      <c r="B657" s="3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row>
    <row r="658">
      <c r="A658" s="3"/>
      <c r="B658" s="3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row>
    <row r="659">
      <c r="A659" s="3"/>
      <c r="B659" s="3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row>
    <row r="660">
      <c r="A660" s="3"/>
      <c r="B660" s="3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row>
    <row r="661">
      <c r="A661" s="3"/>
      <c r="B661" s="3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row>
    <row r="662">
      <c r="A662" s="3"/>
      <c r="B662" s="3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row>
    <row r="663">
      <c r="A663" s="3"/>
      <c r="B663" s="3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row>
    <row r="664">
      <c r="A664" s="3"/>
      <c r="B664" s="3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row>
    <row r="665">
      <c r="A665" s="3"/>
      <c r="B665" s="3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row>
    <row r="666">
      <c r="A666" s="3"/>
      <c r="B666" s="3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row>
    <row r="667">
      <c r="A667" s="3"/>
      <c r="B667" s="3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row>
    <row r="668">
      <c r="A668" s="3"/>
      <c r="B668" s="3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row>
    <row r="669">
      <c r="A669" s="3"/>
      <c r="B669" s="3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row>
    <row r="670">
      <c r="A670" s="3"/>
      <c r="B670" s="3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row>
    <row r="671">
      <c r="A671" s="3"/>
      <c r="B671" s="3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row>
    <row r="672">
      <c r="A672" s="3"/>
      <c r="B672" s="3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row>
    <row r="673">
      <c r="A673" s="3"/>
      <c r="B673" s="3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row>
    <row r="674">
      <c r="A674" s="3"/>
      <c r="B674" s="3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row>
    <row r="675">
      <c r="A675" s="3"/>
      <c r="B675" s="3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row>
    <row r="676">
      <c r="A676" s="3"/>
      <c r="B676" s="3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row>
    <row r="677">
      <c r="A677" s="3"/>
      <c r="B677" s="3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row>
    <row r="678">
      <c r="A678" s="3"/>
      <c r="B678" s="3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row>
    <row r="679">
      <c r="A679" s="3"/>
      <c r="B679" s="3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row>
    <row r="680">
      <c r="A680" s="3"/>
      <c r="B680" s="3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row>
    <row r="681">
      <c r="A681" s="3"/>
      <c r="B681" s="3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row>
    <row r="682">
      <c r="A682" s="3"/>
      <c r="B682" s="3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row>
    <row r="683">
      <c r="A683" s="3"/>
      <c r="B683" s="3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row>
    <row r="684">
      <c r="A684" s="3"/>
      <c r="B684" s="3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row>
    <row r="685">
      <c r="A685" s="3"/>
      <c r="B685" s="3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row>
    <row r="686">
      <c r="A686" s="3"/>
      <c r="B686" s="3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row>
    <row r="687">
      <c r="A687" s="3"/>
      <c r="B687" s="3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row>
    <row r="688">
      <c r="A688" s="3"/>
      <c r="B688" s="3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row>
    <row r="689">
      <c r="A689" s="3"/>
      <c r="B689" s="3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row>
    <row r="690">
      <c r="A690" s="3"/>
      <c r="B690" s="3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row>
    <row r="691">
      <c r="A691" s="3"/>
      <c r="B691" s="3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row>
    <row r="692">
      <c r="A692" s="3"/>
      <c r="B692" s="3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row>
    <row r="693">
      <c r="A693" s="3"/>
      <c r="B693" s="3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row>
    <row r="694">
      <c r="A694" s="3"/>
      <c r="B694" s="3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row>
    <row r="695">
      <c r="A695" s="3"/>
      <c r="B695" s="3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row>
    <row r="696">
      <c r="A696" s="3"/>
      <c r="B696" s="3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row>
    <row r="697">
      <c r="A697" s="3"/>
      <c r="B697" s="3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row>
    <row r="698">
      <c r="A698" s="3"/>
      <c r="B698" s="3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row>
    <row r="699">
      <c r="A699" s="3"/>
      <c r="B699" s="3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row>
    <row r="700">
      <c r="A700" s="3"/>
      <c r="B700" s="3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row>
    <row r="701">
      <c r="A701" s="3"/>
      <c r="B701" s="3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row>
    <row r="702">
      <c r="A702" s="3"/>
      <c r="B702" s="3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row>
    <row r="703">
      <c r="A703" s="3"/>
      <c r="B703" s="3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row>
    <row r="704">
      <c r="A704" s="3"/>
      <c r="B704" s="3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row>
    <row r="705">
      <c r="A705" s="3"/>
      <c r="B705" s="3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row>
    <row r="706">
      <c r="A706" s="3"/>
      <c r="B706" s="3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row>
    <row r="707">
      <c r="A707" s="3"/>
      <c r="B707" s="3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row>
    <row r="708">
      <c r="A708" s="3"/>
      <c r="B708" s="3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row>
    <row r="709">
      <c r="A709" s="3"/>
      <c r="B709" s="3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row>
    <row r="710">
      <c r="A710" s="3"/>
      <c r="B710" s="3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row>
    <row r="711">
      <c r="A711" s="3"/>
      <c r="B711" s="3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row>
    <row r="712">
      <c r="A712" s="3"/>
      <c r="B712" s="3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row>
    <row r="713">
      <c r="A713" s="3"/>
      <c r="B713" s="3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row>
    <row r="714">
      <c r="A714" s="3"/>
      <c r="B714" s="3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row>
    <row r="715">
      <c r="A715" s="3"/>
      <c r="B715" s="3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row>
    <row r="716">
      <c r="A716" s="3"/>
      <c r="B716" s="3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row>
    <row r="717">
      <c r="A717" s="3"/>
      <c r="B717" s="3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row>
    <row r="718">
      <c r="A718" s="3"/>
      <c r="B718" s="3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row>
    <row r="719">
      <c r="A719" s="3"/>
      <c r="B719" s="3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row>
    <row r="720">
      <c r="A720" s="3"/>
      <c r="B720" s="3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row>
    <row r="721">
      <c r="A721" s="3"/>
      <c r="B721" s="3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row>
    <row r="722">
      <c r="A722" s="3"/>
      <c r="B722" s="3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row>
    <row r="723">
      <c r="A723" s="3"/>
      <c r="B723" s="3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row>
    <row r="724">
      <c r="A724" s="3"/>
      <c r="B724" s="3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row>
    <row r="725">
      <c r="A725" s="3"/>
      <c r="B725" s="3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row>
    <row r="726">
      <c r="A726" s="3"/>
      <c r="B726" s="3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row>
    <row r="727">
      <c r="A727" s="3"/>
      <c r="B727" s="3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row>
    <row r="728">
      <c r="A728" s="3"/>
      <c r="B728" s="3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row>
    <row r="729">
      <c r="A729" s="3"/>
      <c r="B729" s="3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row>
    <row r="730">
      <c r="A730" s="3"/>
      <c r="B730" s="3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row>
    <row r="731">
      <c r="A731" s="3"/>
      <c r="B731" s="3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row>
    <row r="732">
      <c r="A732" s="3"/>
      <c r="B732" s="3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row>
    <row r="733">
      <c r="A733" s="3"/>
      <c r="B733" s="3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row>
    <row r="734">
      <c r="A734" s="3"/>
      <c r="B734" s="3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row>
    <row r="735">
      <c r="A735" s="3"/>
      <c r="B735" s="3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row>
    <row r="736">
      <c r="A736" s="3"/>
      <c r="B736" s="3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row>
    <row r="737">
      <c r="A737" s="3"/>
      <c r="B737" s="3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row>
    <row r="738">
      <c r="A738" s="3"/>
      <c r="B738" s="3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row>
    <row r="739">
      <c r="A739" s="3"/>
      <c r="B739" s="3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row>
    <row r="740">
      <c r="A740" s="3"/>
      <c r="B740" s="3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row>
    <row r="741">
      <c r="A741" s="3"/>
      <c r="B741" s="3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row>
    <row r="742">
      <c r="A742" s="3"/>
      <c r="B742" s="3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row>
    <row r="743">
      <c r="A743" s="3"/>
      <c r="B743" s="3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row>
    <row r="744">
      <c r="A744" s="3"/>
      <c r="B744" s="3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row>
    <row r="745">
      <c r="A745" s="3"/>
      <c r="B745" s="3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row>
    <row r="746">
      <c r="A746" s="3"/>
      <c r="B746" s="3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row>
    <row r="747">
      <c r="A747" s="3"/>
      <c r="B747" s="3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row>
    <row r="748">
      <c r="A748" s="3"/>
      <c r="B748" s="3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row>
    <row r="749">
      <c r="A749" s="3"/>
      <c r="B749" s="3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row>
    <row r="750">
      <c r="A750" s="3"/>
      <c r="B750" s="3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row>
    <row r="751">
      <c r="A751" s="3"/>
      <c r="B751" s="3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row>
    <row r="752">
      <c r="A752" s="3"/>
      <c r="B752" s="3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row>
    <row r="753">
      <c r="A753" s="3"/>
      <c r="B753" s="3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row>
    <row r="754">
      <c r="A754" s="3"/>
      <c r="B754" s="3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row>
    <row r="755">
      <c r="A755" s="3"/>
      <c r="B755" s="3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row>
    <row r="756">
      <c r="A756" s="3"/>
      <c r="B756" s="3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row>
    <row r="757">
      <c r="A757" s="3"/>
      <c r="B757" s="3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row>
    <row r="758">
      <c r="A758" s="3"/>
      <c r="B758" s="3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row>
    <row r="759">
      <c r="A759" s="3"/>
      <c r="B759" s="3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row>
    <row r="760">
      <c r="A760" s="3"/>
      <c r="B760" s="3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row>
    <row r="761">
      <c r="A761" s="3"/>
      <c r="B761" s="3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row>
    <row r="762">
      <c r="A762" s="3"/>
      <c r="B762" s="3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row>
    <row r="763">
      <c r="A763" s="3"/>
      <c r="B763" s="3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row>
    <row r="764">
      <c r="A764" s="3"/>
      <c r="B764" s="3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row>
    <row r="765">
      <c r="A765" s="3"/>
      <c r="B765" s="3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row>
    <row r="766">
      <c r="A766" s="3"/>
      <c r="B766" s="3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row>
    <row r="767">
      <c r="A767" s="3"/>
      <c r="B767" s="3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row>
    <row r="768">
      <c r="A768" s="3"/>
      <c r="B768" s="3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row>
    <row r="769">
      <c r="A769" s="3"/>
      <c r="B769" s="3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row>
    <row r="770">
      <c r="A770" s="3"/>
      <c r="B770" s="3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row>
    <row r="771">
      <c r="A771" s="3"/>
      <c r="B771" s="3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row>
    <row r="772">
      <c r="A772" s="3"/>
      <c r="B772" s="3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row>
    <row r="773">
      <c r="A773" s="3"/>
      <c r="B773" s="3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row>
    <row r="774">
      <c r="A774" s="3"/>
      <c r="B774" s="3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row>
    <row r="775">
      <c r="A775" s="3"/>
      <c r="B775" s="3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row>
    <row r="776">
      <c r="A776" s="3"/>
      <c r="B776" s="3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row>
    <row r="777">
      <c r="A777" s="3"/>
      <c r="B777" s="3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row>
    <row r="778">
      <c r="A778" s="3"/>
      <c r="B778" s="3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row>
    <row r="779">
      <c r="A779" s="3"/>
      <c r="B779" s="3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row>
    <row r="780">
      <c r="A780" s="3"/>
      <c r="B780" s="3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row>
    <row r="781">
      <c r="A781" s="3"/>
      <c r="B781" s="3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row>
    <row r="782">
      <c r="A782" s="3"/>
      <c r="B782" s="3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row>
    <row r="783">
      <c r="A783" s="3"/>
      <c r="B783" s="3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row>
    <row r="784">
      <c r="A784" s="3"/>
      <c r="B784" s="3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row>
    <row r="785">
      <c r="A785" s="3"/>
      <c r="B785" s="3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row>
    <row r="786">
      <c r="A786" s="3"/>
      <c r="B786" s="3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row>
    <row r="787">
      <c r="A787" s="3"/>
      <c r="B787" s="3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row>
    <row r="788">
      <c r="A788" s="3"/>
      <c r="B788" s="3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row>
    <row r="789">
      <c r="A789" s="3"/>
      <c r="B789" s="3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row>
    <row r="790">
      <c r="A790" s="3"/>
      <c r="B790" s="3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row>
    <row r="791">
      <c r="A791" s="3"/>
      <c r="B791" s="3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row>
    <row r="792">
      <c r="A792" s="3"/>
      <c r="B792" s="3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row>
    <row r="793">
      <c r="A793" s="3"/>
      <c r="B793" s="3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row>
    <row r="794">
      <c r="A794" s="3"/>
      <c r="B794" s="3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row>
    <row r="795">
      <c r="A795" s="3"/>
      <c r="B795" s="3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row>
    <row r="796">
      <c r="A796" s="3"/>
      <c r="B796" s="3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row>
    <row r="797">
      <c r="A797" s="3"/>
      <c r="B797" s="3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row>
    <row r="798">
      <c r="A798" s="3"/>
      <c r="B798" s="3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row>
    <row r="799">
      <c r="A799" s="3"/>
      <c r="B799" s="3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row>
    <row r="800">
      <c r="A800" s="3"/>
      <c r="B800" s="3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row>
    <row r="801">
      <c r="A801" s="3"/>
      <c r="B801" s="3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row>
    <row r="802">
      <c r="A802" s="3"/>
      <c r="B802" s="3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row>
    <row r="803">
      <c r="A803" s="3"/>
      <c r="B803" s="3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row>
    <row r="804">
      <c r="A804" s="3"/>
      <c r="B804" s="3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row>
    <row r="805">
      <c r="A805" s="3"/>
      <c r="B805" s="3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row>
    <row r="806">
      <c r="A806" s="3"/>
      <c r="B806" s="3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row>
    <row r="807">
      <c r="A807" s="3"/>
      <c r="B807" s="3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row>
    <row r="808">
      <c r="A808" s="3"/>
      <c r="B808" s="3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row>
    <row r="809">
      <c r="A809" s="3"/>
      <c r="B809" s="3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row>
    <row r="810">
      <c r="A810" s="3"/>
      <c r="B810" s="3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row>
    <row r="811">
      <c r="A811" s="3"/>
      <c r="B811" s="3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row>
    <row r="812">
      <c r="A812" s="3"/>
      <c r="B812" s="3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row>
    <row r="813">
      <c r="A813" s="3"/>
      <c r="B813" s="3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row>
    <row r="814">
      <c r="A814" s="3"/>
      <c r="B814" s="3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row>
    <row r="815">
      <c r="A815" s="3"/>
      <c r="B815" s="3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row>
    <row r="816">
      <c r="A816" s="3"/>
      <c r="B816" s="3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row>
    <row r="817">
      <c r="A817" s="3"/>
      <c r="B817" s="3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row>
    <row r="818">
      <c r="A818" s="3"/>
      <c r="B818" s="3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row>
    <row r="819">
      <c r="A819" s="3"/>
      <c r="B819" s="3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row>
    <row r="820">
      <c r="A820" s="3"/>
      <c r="B820" s="3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row>
    <row r="821">
      <c r="A821" s="3"/>
      <c r="B821" s="3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row>
    <row r="822">
      <c r="A822" s="3"/>
      <c r="B822" s="3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row>
    <row r="823">
      <c r="A823" s="3"/>
      <c r="B823" s="3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row>
    <row r="824">
      <c r="A824" s="3"/>
      <c r="B824" s="3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row>
    <row r="825">
      <c r="A825" s="3"/>
      <c r="B825" s="3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row>
    <row r="826">
      <c r="A826" s="3"/>
      <c r="B826" s="3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row>
    <row r="827">
      <c r="A827" s="3"/>
      <c r="B827" s="3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row>
    <row r="828">
      <c r="A828" s="3"/>
      <c r="B828" s="3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row>
    <row r="829">
      <c r="A829" s="3"/>
      <c r="B829" s="3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row>
    <row r="830">
      <c r="A830" s="3"/>
      <c r="B830" s="3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row>
    <row r="831">
      <c r="A831" s="3"/>
      <c r="B831" s="3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row>
    <row r="832">
      <c r="A832" s="3"/>
      <c r="B832" s="3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row>
    <row r="833">
      <c r="A833" s="3"/>
      <c r="B833" s="3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row>
    <row r="834">
      <c r="A834" s="3"/>
      <c r="B834" s="3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row>
    <row r="835">
      <c r="A835" s="3"/>
      <c r="B835" s="3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row>
    <row r="836">
      <c r="A836" s="3"/>
      <c r="B836" s="3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row>
    <row r="837">
      <c r="A837" s="3"/>
      <c r="B837" s="3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row>
    <row r="838">
      <c r="A838" s="3"/>
      <c r="B838" s="3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row>
    <row r="839">
      <c r="A839" s="3"/>
      <c r="B839" s="3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row>
    <row r="840">
      <c r="A840" s="3"/>
      <c r="B840" s="3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row>
    <row r="841">
      <c r="A841" s="3"/>
      <c r="B841" s="3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row>
    <row r="842">
      <c r="A842" s="3"/>
      <c r="B842" s="3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row>
    <row r="843">
      <c r="A843" s="3"/>
      <c r="B843" s="3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row>
    <row r="844">
      <c r="A844" s="3"/>
      <c r="B844" s="3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row>
    <row r="845">
      <c r="A845" s="3"/>
      <c r="B845" s="3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row>
    <row r="846">
      <c r="A846" s="3"/>
      <c r="B846" s="3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row>
    <row r="847">
      <c r="A847" s="3"/>
      <c r="B847" s="3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row>
    <row r="848">
      <c r="A848" s="3"/>
      <c r="B848" s="3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row>
    <row r="849">
      <c r="A849" s="3"/>
      <c r="B849" s="3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row>
    <row r="850">
      <c r="A850" s="3"/>
      <c r="B850" s="3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row>
    <row r="851">
      <c r="A851" s="3"/>
      <c r="B851" s="3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row>
    <row r="852">
      <c r="A852" s="3"/>
      <c r="B852" s="3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row>
    <row r="853">
      <c r="A853" s="3"/>
      <c r="B853" s="3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row>
    <row r="854">
      <c r="A854" s="3"/>
      <c r="B854" s="3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row>
    <row r="855">
      <c r="A855" s="3"/>
      <c r="B855" s="3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row>
    <row r="856">
      <c r="A856" s="3"/>
      <c r="B856" s="3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row>
    <row r="857">
      <c r="A857" s="3"/>
      <c r="B857" s="3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row>
    <row r="858">
      <c r="A858" s="3"/>
      <c r="B858" s="3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row>
    <row r="859">
      <c r="A859" s="3"/>
      <c r="B859" s="3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row>
    <row r="860">
      <c r="A860" s="3"/>
      <c r="B860" s="3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row>
    <row r="861">
      <c r="A861" s="3"/>
      <c r="B861" s="3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row>
    <row r="862">
      <c r="A862" s="3"/>
      <c r="B862" s="3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row>
    <row r="863">
      <c r="A863" s="3"/>
      <c r="B863" s="3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row>
    <row r="864">
      <c r="A864" s="3"/>
      <c r="B864" s="3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row>
    <row r="865">
      <c r="A865" s="3"/>
      <c r="B865" s="3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row>
    <row r="866">
      <c r="A866" s="3"/>
      <c r="B866" s="3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row>
    <row r="867">
      <c r="A867" s="3"/>
      <c r="B867" s="3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row>
    <row r="868">
      <c r="A868" s="3"/>
      <c r="B868" s="3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row>
    <row r="869">
      <c r="A869" s="3"/>
      <c r="B869" s="3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row>
    <row r="870">
      <c r="A870" s="3"/>
      <c r="B870" s="3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row>
    <row r="871">
      <c r="A871" s="3"/>
      <c r="B871" s="3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row>
    <row r="872">
      <c r="A872" s="3"/>
      <c r="B872" s="3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row>
    <row r="873">
      <c r="A873" s="3"/>
      <c r="B873" s="3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row>
    <row r="874">
      <c r="A874" s="3"/>
      <c r="B874" s="3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row>
    <row r="875">
      <c r="A875" s="3"/>
      <c r="B875" s="3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row>
    <row r="876">
      <c r="A876" s="3"/>
      <c r="B876" s="3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row>
    <row r="877">
      <c r="A877" s="3"/>
      <c r="B877" s="3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row>
    <row r="878">
      <c r="A878" s="3"/>
      <c r="B878" s="3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row>
    <row r="879">
      <c r="A879" s="3"/>
      <c r="B879" s="3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row>
    <row r="880">
      <c r="A880" s="3"/>
      <c r="B880" s="3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row>
    <row r="881">
      <c r="A881" s="3"/>
      <c r="B881" s="3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row>
    <row r="882">
      <c r="A882" s="3"/>
      <c r="B882" s="3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row>
    <row r="883">
      <c r="A883" s="3"/>
      <c r="B883" s="3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row>
    <row r="884">
      <c r="A884" s="3"/>
      <c r="B884" s="3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row>
    <row r="885">
      <c r="A885" s="3"/>
      <c r="B885" s="3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row>
    <row r="886">
      <c r="A886" s="3"/>
      <c r="B886" s="3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row>
    <row r="887">
      <c r="A887" s="3"/>
      <c r="B887" s="3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row>
    <row r="888">
      <c r="A888" s="3"/>
      <c r="B888" s="3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row>
    <row r="889">
      <c r="A889" s="3"/>
      <c r="B889" s="3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row>
    <row r="890">
      <c r="A890" s="3"/>
      <c r="B890" s="3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row>
    <row r="891">
      <c r="A891" s="3"/>
      <c r="B891" s="3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row>
    <row r="892">
      <c r="A892" s="3"/>
      <c r="B892" s="3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row>
    <row r="893">
      <c r="A893" s="3"/>
      <c r="B893" s="3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row>
    <row r="894">
      <c r="A894" s="3"/>
      <c r="B894" s="3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row>
    <row r="895">
      <c r="A895" s="3"/>
      <c r="B895" s="3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row>
    <row r="896">
      <c r="A896" s="3"/>
      <c r="B896" s="3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row>
    <row r="897">
      <c r="A897" s="3"/>
      <c r="B897" s="3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row>
    <row r="898">
      <c r="A898" s="3"/>
      <c r="B898" s="3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row>
    <row r="899">
      <c r="A899" s="3"/>
      <c r="B899" s="3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row>
    <row r="900">
      <c r="A900" s="3"/>
      <c r="B900" s="3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row>
    <row r="901">
      <c r="A901" s="3"/>
      <c r="B901" s="3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row>
    <row r="902">
      <c r="A902" s="3"/>
      <c r="B902" s="3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row>
    <row r="903">
      <c r="A903" s="3"/>
      <c r="B903" s="3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row>
    <row r="904">
      <c r="A904" s="3"/>
      <c r="B904" s="3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row>
    <row r="905">
      <c r="A905" s="3"/>
      <c r="B905" s="3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row>
    <row r="906">
      <c r="A906" s="3"/>
      <c r="B906" s="3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row>
    <row r="907">
      <c r="A907" s="3"/>
      <c r="B907" s="3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row>
    <row r="908">
      <c r="A908" s="3"/>
      <c r="B908" s="3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row>
    <row r="909">
      <c r="A909" s="3"/>
      <c r="B909" s="3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row>
    <row r="910">
      <c r="A910" s="3"/>
      <c r="B910" s="3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row>
    <row r="911">
      <c r="A911" s="3"/>
      <c r="B911" s="3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row>
    <row r="912">
      <c r="A912" s="3"/>
      <c r="B912" s="3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row>
    <row r="913">
      <c r="A913" s="3"/>
      <c r="B913" s="3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row>
    <row r="914">
      <c r="A914" s="3"/>
      <c r="B914" s="3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row>
    <row r="915">
      <c r="A915" s="3"/>
      <c r="B915" s="3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row>
    <row r="916">
      <c r="A916" s="3"/>
      <c r="B916" s="3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row>
    <row r="917">
      <c r="A917" s="3"/>
      <c r="B917" s="3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row>
    <row r="918">
      <c r="A918" s="3"/>
      <c r="B918" s="3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row>
    <row r="919">
      <c r="A919" s="3"/>
      <c r="B919" s="3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row>
    <row r="920">
      <c r="A920" s="3"/>
      <c r="B920" s="3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row>
    <row r="921">
      <c r="A921" s="3"/>
      <c r="B921" s="3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row>
    <row r="922">
      <c r="A922" s="3"/>
      <c r="B922" s="3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row>
    <row r="923">
      <c r="A923" s="3"/>
      <c r="B923" s="3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row>
    <row r="924">
      <c r="A924" s="3"/>
      <c r="B924" s="3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row>
    <row r="925">
      <c r="A925" s="3"/>
      <c r="B925" s="3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row>
    <row r="926">
      <c r="A926" s="3"/>
      <c r="B926" s="3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row>
    <row r="927">
      <c r="A927" s="3"/>
      <c r="B927" s="3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row>
    <row r="928">
      <c r="A928" s="3"/>
      <c r="B928" s="3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row>
    <row r="929">
      <c r="A929" s="3"/>
      <c r="B929" s="3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row>
    <row r="930">
      <c r="A930" s="3"/>
      <c r="B930" s="3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row>
    <row r="931">
      <c r="A931" s="3"/>
      <c r="B931" s="3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row>
    <row r="932">
      <c r="A932" s="3"/>
      <c r="B932" s="3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row>
    <row r="933">
      <c r="A933" s="3"/>
      <c r="B933" s="3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row>
    <row r="934">
      <c r="A934" s="3"/>
      <c r="B934" s="3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row>
    <row r="935">
      <c r="A935" s="3"/>
      <c r="B935" s="3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row>
    <row r="936">
      <c r="A936" s="3"/>
      <c r="B936" s="3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row>
    <row r="937">
      <c r="A937" s="3"/>
      <c r="B937" s="3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row>
    <row r="938">
      <c r="A938" s="3"/>
      <c r="B938" s="3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row>
    <row r="939">
      <c r="A939" s="3"/>
      <c r="B939" s="3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row>
    <row r="940">
      <c r="A940" s="3"/>
      <c r="B940" s="3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row>
    <row r="941">
      <c r="A941" s="3"/>
      <c r="B941" s="3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row>
    <row r="942">
      <c r="A942" s="3"/>
      <c r="B942" s="3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row>
    <row r="943">
      <c r="A943" s="3"/>
      <c r="B943" s="3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row>
    <row r="944">
      <c r="A944" s="3"/>
      <c r="B944" s="3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row>
    <row r="945">
      <c r="A945" s="3"/>
      <c r="B945" s="3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row>
    <row r="946">
      <c r="A946" s="3"/>
      <c r="B946" s="3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row>
    <row r="947">
      <c r="A947" s="3"/>
      <c r="B947" s="3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row>
    <row r="948">
      <c r="A948" s="3"/>
      <c r="B948" s="3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row>
    <row r="949">
      <c r="A949" s="3"/>
      <c r="B949" s="3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row>
    <row r="950">
      <c r="A950" s="3"/>
      <c r="B950" s="3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row>
    <row r="951">
      <c r="A951" s="3"/>
      <c r="B951" s="3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row>
    <row r="952">
      <c r="A952" s="3"/>
      <c r="B952" s="3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row>
    <row r="953">
      <c r="A953" s="3"/>
      <c r="B953" s="3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row>
    <row r="954">
      <c r="A954" s="3"/>
      <c r="B954" s="3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row>
    <row r="955">
      <c r="A955" s="3"/>
      <c r="B955" s="3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row>
    <row r="956">
      <c r="A956" s="3"/>
      <c r="B956" s="3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row>
    <row r="957">
      <c r="A957" s="3"/>
      <c r="B957" s="3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row>
    <row r="958">
      <c r="A958" s="3"/>
      <c r="B958" s="3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row>
    <row r="959">
      <c r="A959" s="3"/>
      <c r="B959" s="3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row>
    <row r="960">
      <c r="A960" s="3"/>
      <c r="B960" s="3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row>
    <row r="961">
      <c r="A961" s="3"/>
      <c r="B961" s="3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row>
    <row r="962">
      <c r="A962" s="3"/>
      <c r="B962" s="3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row>
    <row r="963">
      <c r="A963" s="3"/>
      <c r="B963" s="3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row>
    <row r="964">
      <c r="A964" s="3"/>
      <c r="B964" s="3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row>
    <row r="965">
      <c r="A965" s="3"/>
      <c r="B965" s="3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row>
    <row r="966">
      <c r="A966" s="3"/>
      <c r="B966" s="3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row>
    <row r="967">
      <c r="A967" s="3"/>
      <c r="B967" s="3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row>
    <row r="968">
      <c r="A968" s="3"/>
      <c r="B968" s="3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row>
    <row r="969">
      <c r="A969" s="3"/>
      <c r="B969" s="3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row>
    <row r="970">
      <c r="A970" s="3"/>
      <c r="B970" s="3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row>
    <row r="971">
      <c r="A971" s="3"/>
      <c r="B971" s="3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row>
    <row r="972">
      <c r="A972" s="3"/>
      <c r="B972" s="3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row>
    <row r="973">
      <c r="A973" s="3"/>
      <c r="B973" s="3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row>
    <row r="974">
      <c r="A974" s="3"/>
      <c r="B974" s="3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row>
    <row r="975">
      <c r="A975" s="3"/>
      <c r="B975" s="3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row>
    <row r="976">
      <c r="A976" s="3"/>
      <c r="B976" s="3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row>
    <row r="977">
      <c r="A977" s="3"/>
      <c r="B977" s="3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row>
    <row r="978">
      <c r="A978" s="3"/>
      <c r="B978" s="3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row>
    <row r="979">
      <c r="A979" s="3"/>
      <c r="B979" s="3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row>
    <row r="980">
      <c r="A980" s="3"/>
      <c r="B980" s="3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row>
    <row r="981">
      <c r="A981" s="3"/>
      <c r="B981" s="3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row>
    <row r="982">
      <c r="A982" s="3"/>
      <c r="B982" s="3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row>
    <row r="983">
      <c r="A983" s="3"/>
      <c r="B983" s="3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row>
    <row r="984">
      <c r="A984" s="3"/>
      <c r="B984" s="3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row>
    <row r="985">
      <c r="A985" s="3"/>
      <c r="B985" s="3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row>
    <row r="986">
      <c r="A986" s="3"/>
      <c r="B986" s="3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row>
    <row r="987">
      <c r="A987" s="3"/>
      <c r="B987" s="3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row>
    <row r="988">
      <c r="A988" s="3"/>
      <c r="B988" s="3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row>
    <row r="989">
      <c r="A989" s="3"/>
      <c r="B989" s="3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row>
    <row r="990">
      <c r="A990" s="3"/>
      <c r="B990" s="3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row>
    <row r="991">
      <c r="A991" s="3"/>
      <c r="B991" s="3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row>
    <row r="992">
      <c r="A992" s="3"/>
      <c r="B992" s="3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row>
    <row r="993">
      <c r="A993" s="3"/>
      <c r="B993" s="3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row>
    <row r="994">
      <c r="A994" s="3"/>
      <c r="B994" s="3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row>
    <row r="995">
      <c r="A995" s="3"/>
      <c r="B995" s="3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row>
    <row r="996">
      <c r="A996" s="3"/>
      <c r="B996" s="3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row>
    <row r="997">
      <c r="A997" s="3"/>
      <c r="B997" s="3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row>
    <row r="998">
      <c r="A998" s="3"/>
      <c r="B998" s="3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row>
    <row r="999">
      <c r="A999" s="3"/>
      <c r="B999" s="3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row>
    <row r="1000">
      <c r="A1000" s="3"/>
      <c r="B1000" s="3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row>
  </sheetData>
  <mergeCells count="11">
    <mergeCell ref="I7:K7"/>
    <mergeCell ref="L7:N7"/>
    <mergeCell ref="X7:Z7"/>
    <mergeCell ref="V7:W7"/>
    <mergeCell ref="AA7:AC7"/>
    <mergeCell ref="AD7:AF7"/>
    <mergeCell ref="AG7:AI7"/>
    <mergeCell ref="A7:B7"/>
    <mergeCell ref="D7:E7"/>
    <mergeCell ref="F7:H7"/>
    <mergeCell ref="O7:Q7"/>
  </mergeCells>
  <conditionalFormatting sqref="AJ10:AJ20">
    <cfRule type="cellIs" dxfId="1" priority="1" operator="notEqual">
      <formula>100</formula>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6.11"/>
    <col customWidth="1" min="2" max="2" width="6.89"/>
    <col customWidth="1" min="3" max="17" width="8.67"/>
    <col customWidth="1" min="18" max="18" width="9.67"/>
    <col customWidth="1" min="19" max="19" width="2.89"/>
    <col customWidth="1" min="20" max="20" width="5.67"/>
    <col customWidth="1" min="21" max="25" width="6.67"/>
    <col customWidth="1" min="26" max="26" width="6.11"/>
    <col customWidth="1" min="27" max="32" width="6.67"/>
    <col customWidth="1" min="33" max="33" width="7.22"/>
    <col customWidth="1" min="34" max="35" width="6.67"/>
    <col customWidth="1" min="36" max="36" width="8.22"/>
    <col customWidth="1" min="37" max="47" width="9.67"/>
  </cols>
  <sheetData>
    <row r="1">
      <c r="A1" s="3" t="s">
        <v>102</v>
      </c>
      <c r="B1" s="33"/>
      <c r="C1" s="2" t="str">
        <f>CELL("filename")</f>
        <v>#N/A</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c r="A2" s="3" t="s">
        <v>202</v>
      </c>
      <c r="B2" s="33"/>
      <c r="C2" s="3" t="s">
        <v>268</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ht="15.75" customHeight="1">
      <c r="A3" s="3"/>
      <c r="B3" s="33"/>
      <c r="C3" s="248"/>
      <c r="D3" s="3"/>
      <c r="E3" s="3"/>
      <c r="F3" s="3"/>
      <c r="G3" s="3"/>
      <c r="H3" s="3"/>
      <c r="I3" s="12"/>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ht="23.25" customHeight="1">
      <c r="A4" s="3"/>
      <c r="B4" s="33"/>
      <c r="C4" s="372" t="s">
        <v>269</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ht="23.25" customHeight="1">
      <c r="A5" s="3"/>
      <c r="B5" s="33"/>
      <c r="C5" s="3"/>
      <c r="D5" s="3"/>
      <c r="E5" s="3"/>
      <c r="F5" s="3"/>
      <c r="G5" s="3"/>
      <c r="H5" s="3"/>
      <c r="I5" s="3"/>
      <c r="J5" s="3"/>
      <c r="K5" s="3"/>
      <c r="L5" s="3"/>
      <c r="M5" s="3"/>
      <c r="N5" s="3"/>
      <c r="O5" s="3"/>
      <c r="P5" s="3"/>
      <c r="Q5" s="3"/>
      <c r="R5" s="3"/>
      <c r="S5" s="3"/>
      <c r="T5" s="3"/>
      <c r="U5" s="3"/>
      <c r="V5" s="3"/>
      <c r="W5" s="3"/>
      <c r="X5" s="3"/>
      <c r="Y5" s="3"/>
      <c r="Z5" s="476" t="s">
        <v>270</v>
      </c>
      <c r="AA5" s="72"/>
      <c r="AB5" s="72"/>
      <c r="AC5" s="72"/>
      <c r="AD5" s="72"/>
      <c r="AE5" s="72"/>
      <c r="AF5" s="72"/>
      <c r="AG5" s="72"/>
      <c r="AH5" s="72"/>
      <c r="AI5" s="3"/>
      <c r="AJ5" s="3"/>
      <c r="AK5" s="3"/>
      <c r="AL5" s="3"/>
      <c r="AM5" s="3"/>
      <c r="AN5" s="3"/>
      <c r="AO5" s="3"/>
      <c r="AP5" s="3"/>
      <c r="AQ5" s="3"/>
      <c r="AR5" s="3"/>
      <c r="AS5" s="3"/>
      <c r="AT5" s="3"/>
      <c r="AU5" s="3"/>
    </row>
    <row r="6">
      <c r="A6" s="374"/>
      <c r="B6" s="6"/>
      <c r="C6" s="6"/>
      <c r="D6" s="6"/>
      <c r="E6" s="6"/>
      <c r="F6" s="6"/>
      <c r="G6" s="6"/>
      <c r="H6" s="6" t="s">
        <v>271</v>
      </c>
      <c r="I6" s="6"/>
      <c r="J6" s="6"/>
      <c r="K6" s="6"/>
      <c r="L6" s="6"/>
      <c r="M6" s="6"/>
      <c r="N6" s="6"/>
      <c r="O6" s="6"/>
      <c r="P6" s="6"/>
      <c r="Q6" s="6"/>
      <c r="R6" s="375"/>
      <c r="S6" s="3"/>
      <c r="T6" s="374"/>
      <c r="U6" s="6"/>
      <c r="V6" s="6"/>
      <c r="W6" s="6"/>
      <c r="X6" s="6"/>
      <c r="Y6" s="6"/>
      <c r="Z6" s="477" t="s">
        <v>232</v>
      </c>
      <c r="AA6" s="6"/>
      <c r="AB6" s="6"/>
      <c r="AC6" s="6"/>
      <c r="AD6" s="6"/>
      <c r="AE6" s="6"/>
      <c r="AF6" s="6"/>
      <c r="AG6" s="6"/>
      <c r="AH6" s="6"/>
      <c r="AI6" s="6"/>
      <c r="AJ6" s="375"/>
      <c r="AK6" s="3"/>
      <c r="AL6" s="3"/>
      <c r="AM6" s="3"/>
      <c r="AN6" s="3"/>
      <c r="AO6" s="3"/>
      <c r="AP6" s="3"/>
      <c r="AQ6" s="3"/>
      <c r="AR6" s="3"/>
      <c r="AS6" s="3"/>
      <c r="AT6" s="3"/>
      <c r="AU6" s="3"/>
    </row>
    <row r="7">
      <c r="A7" s="119" t="s">
        <v>211</v>
      </c>
      <c r="B7" s="376"/>
      <c r="C7" s="377" t="s">
        <v>145</v>
      </c>
      <c r="D7" s="120" t="s">
        <v>146</v>
      </c>
      <c r="E7" s="114"/>
      <c r="F7" s="120" t="s">
        <v>147</v>
      </c>
      <c r="G7" s="10"/>
      <c r="H7" s="114"/>
      <c r="I7" s="120" t="s">
        <v>149</v>
      </c>
      <c r="J7" s="10"/>
      <c r="K7" s="114"/>
      <c r="L7" s="120" t="s">
        <v>150</v>
      </c>
      <c r="M7" s="10"/>
      <c r="N7" s="114"/>
      <c r="O7" s="120" t="s">
        <v>151</v>
      </c>
      <c r="P7" s="10"/>
      <c r="Q7" s="114"/>
      <c r="R7" s="378"/>
      <c r="S7" s="3"/>
      <c r="T7" s="126"/>
      <c r="U7" s="261" t="s">
        <v>145</v>
      </c>
      <c r="V7" s="120" t="s">
        <v>146</v>
      </c>
      <c r="W7" s="114"/>
      <c r="X7" s="120" t="s">
        <v>147</v>
      </c>
      <c r="Y7" s="10"/>
      <c r="Z7" s="114"/>
      <c r="AA7" s="120" t="s">
        <v>149</v>
      </c>
      <c r="AB7" s="10"/>
      <c r="AC7" s="114"/>
      <c r="AD7" s="120" t="s">
        <v>150</v>
      </c>
      <c r="AE7" s="10"/>
      <c r="AF7" s="114"/>
      <c r="AG7" s="120" t="s">
        <v>151</v>
      </c>
      <c r="AH7" s="10"/>
      <c r="AI7" s="114"/>
      <c r="AJ7" s="378"/>
      <c r="AK7" s="3"/>
      <c r="AL7" s="3"/>
      <c r="AM7" s="3"/>
      <c r="AN7" s="3"/>
      <c r="AO7" s="3"/>
      <c r="AP7" s="3"/>
      <c r="AQ7" s="3"/>
      <c r="AR7" s="3"/>
      <c r="AS7" s="3"/>
      <c r="AT7" s="3"/>
      <c r="AU7" s="3"/>
    </row>
    <row r="8" ht="32.25" customHeight="1">
      <c r="A8" s="379"/>
      <c r="B8" s="380" t="s">
        <v>233</v>
      </c>
      <c r="C8" s="381" t="s">
        <v>152</v>
      </c>
      <c r="D8" s="266" t="s">
        <v>153</v>
      </c>
      <c r="E8" s="266" t="s">
        <v>154</v>
      </c>
      <c r="F8" s="266" t="s">
        <v>155</v>
      </c>
      <c r="G8" s="266" t="s">
        <v>156</v>
      </c>
      <c r="H8" s="266" t="s">
        <v>157</v>
      </c>
      <c r="I8" s="266" t="s">
        <v>158</v>
      </c>
      <c r="J8" s="266" t="s">
        <v>159</v>
      </c>
      <c r="K8" s="266" t="s">
        <v>160</v>
      </c>
      <c r="L8" s="266" t="s">
        <v>161</v>
      </c>
      <c r="M8" s="266" t="s">
        <v>162</v>
      </c>
      <c r="N8" s="266" t="s">
        <v>163</v>
      </c>
      <c r="O8" s="266" t="s">
        <v>164</v>
      </c>
      <c r="P8" s="266" t="s">
        <v>165</v>
      </c>
      <c r="Q8" s="266" t="s">
        <v>166</v>
      </c>
      <c r="R8" s="382" t="s">
        <v>121</v>
      </c>
      <c r="S8" s="3"/>
      <c r="T8" s="379" t="s">
        <v>27</v>
      </c>
      <c r="U8" s="261" t="s">
        <v>152</v>
      </c>
      <c r="V8" s="261" t="s">
        <v>153</v>
      </c>
      <c r="W8" s="261" t="s">
        <v>154</v>
      </c>
      <c r="X8" s="261" t="s">
        <v>155</v>
      </c>
      <c r="Y8" s="261" t="s">
        <v>156</v>
      </c>
      <c r="Z8" s="261" t="s">
        <v>157</v>
      </c>
      <c r="AA8" s="261" t="s">
        <v>158</v>
      </c>
      <c r="AB8" s="261" t="s">
        <v>159</v>
      </c>
      <c r="AC8" s="261" t="s">
        <v>160</v>
      </c>
      <c r="AD8" s="261" t="s">
        <v>161</v>
      </c>
      <c r="AE8" s="261" t="s">
        <v>162</v>
      </c>
      <c r="AF8" s="261" t="s">
        <v>163</v>
      </c>
      <c r="AG8" s="261" t="s">
        <v>164</v>
      </c>
      <c r="AH8" s="261" t="s">
        <v>165</v>
      </c>
      <c r="AI8" s="261" t="s">
        <v>166</v>
      </c>
      <c r="AJ8" s="382" t="s">
        <v>121</v>
      </c>
      <c r="AK8" s="3"/>
      <c r="AL8" s="3"/>
      <c r="AM8" s="3"/>
      <c r="AN8" s="3"/>
      <c r="AO8" s="3"/>
      <c r="AP8" s="3"/>
      <c r="AQ8" s="3"/>
      <c r="AR8" s="3"/>
      <c r="AS8" s="3"/>
      <c r="AT8" s="3"/>
      <c r="AU8" s="3"/>
    </row>
    <row r="9">
      <c r="A9" s="29"/>
      <c r="B9" s="30"/>
      <c r="C9" s="31"/>
      <c r="D9" s="29"/>
      <c r="E9" s="31"/>
      <c r="F9" s="29"/>
      <c r="G9" s="30"/>
      <c r="H9" s="31"/>
      <c r="I9" s="29"/>
      <c r="J9" s="30"/>
      <c r="K9" s="31"/>
      <c r="L9" s="29"/>
      <c r="M9" s="30"/>
      <c r="N9" s="31"/>
      <c r="O9" s="29"/>
      <c r="P9" s="30"/>
      <c r="Q9" s="31"/>
      <c r="R9" s="31"/>
      <c r="S9" s="3"/>
      <c r="T9" s="378"/>
      <c r="U9" s="126"/>
      <c r="V9" s="119"/>
      <c r="W9" s="383"/>
      <c r="X9" s="119"/>
      <c r="Y9" s="292"/>
      <c r="Z9" s="383"/>
      <c r="AA9" s="119"/>
      <c r="AB9" s="292"/>
      <c r="AC9" s="383"/>
      <c r="AD9" s="119"/>
      <c r="AE9" s="292"/>
      <c r="AF9" s="383"/>
      <c r="AG9" s="119"/>
      <c r="AH9" s="292"/>
      <c r="AI9" s="383"/>
      <c r="AJ9" s="31"/>
      <c r="AK9" s="3"/>
      <c r="AL9" s="3"/>
      <c r="AM9" s="3"/>
      <c r="AN9" s="3"/>
      <c r="AO9" s="3"/>
      <c r="AP9" s="3"/>
      <c r="AQ9" s="3"/>
      <c r="AR9" s="3"/>
      <c r="AS9" s="3"/>
      <c r="AT9" s="3"/>
      <c r="AU9" s="3"/>
    </row>
    <row r="10">
      <c r="A10" s="32"/>
      <c r="B10" s="33">
        <v>1961.0</v>
      </c>
      <c r="C10" s="34"/>
      <c r="D10" s="32"/>
      <c r="E10" s="34"/>
      <c r="F10" s="32"/>
      <c r="G10" s="3"/>
      <c r="H10" s="34"/>
      <c r="I10" s="32"/>
      <c r="J10" s="3"/>
      <c r="K10" s="34"/>
      <c r="L10" s="32"/>
      <c r="M10" s="3"/>
      <c r="N10" s="34"/>
      <c r="O10" s="32"/>
      <c r="P10" s="3"/>
      <c r="Q10" s="33"/>
      <c r="R10" s="384" t="str">
        <f>VLOOKUP($B10,Harvest_Data!A7:AB73,18,FALSE)</f>
        <v/>
      </c>
      <c r="S10" s="3"/>
      <c r="T10" s="32">
        <v>1961.0</v>
      </c>
      <c r="U10" s="385"/>
      <c r="V10" s="388"/>
      <c r="W10" s="389"/>
      <c r="X10" s="388"/>
      <c r="Y10" s="385"/>
      <c r="Z10" s="389"/>
      <c r="AA10" s="388"/>
      <c r="AB10" s="385"/>
      <c r="AC10" s="389"/>
      <c r="AD10" s="388"/>
      <c r="AE10" s="390"/>
      <c r="AF10" s="389"/>
      <c r="AG10" s="388"/>
      <c r="AH10" s="390"/>
      <c r="AI10" s="389"/>
      <c r="AJ10" s="355">
        <f t="shared" ref="AJ10:AJ65" si="1">SUM(U10:AI10)</f>
        <v>0</v>
      </c>
      <c r="AK10" s="3"/>
      <c r="AL10" s="3"/>
      <c r="AM10" s="3"/>
      <c r="AN10" s="3"/>
      <c r="AO10" s="3"/>
      <c r="AP10" s="3"/>
      <c r="AQ10" s="3"/>
      <c r="AR10" s="3"/>
      <c r="AS10" s="3"/>
      <c r="AT10" s="3"/>
      <c r="AU10" s="3"/>
    </row>
    <row r="11">
      <c r="A11" s="32"/>
      <c r="B11" s="33">
        <v>1962.0</v>
      </c>
      <c r="C11" s="34"/>
      <c r="D11" s="32"/>
      <c r="E11" s="34"/>
      <c r="F11" s="32"/>
      <c r="G11" s="3"/>
      <c r="H11" s="34"/>
      <c r="I11" s="32"/>
      <c r="J11" s="3"/>
      <c r="K11" s="34"/>
      <c r="L11" s="32"/>
      <c r="M11" s="3"/>
      <c r="N11" s="34"/>
      <c r="O11" s="32"/>
      <c r="P11" s="3"/>
      <c r="Q11" s="33"/>
      <c r="R11" s="384" t="str">
        <f>VLOOKUP($B11,Harvest_Data!A8:AB74,18,FALSE)</f>
        <v/>
      </c>
      <c r="S11" s="3"/>
      <c r="T11" s="32">
        <v>1962.0</v>
      </c>
      <c r="U11" s="385"/>
      <c r="V11" s="388"/>
      <c r="W11" s="389"/>
      <c r="X11" s="388"/>
      <c r="Y11" s="385"/>
      <c r="Z11" s="389"/>
      <c r="AA11" s="388"/>
      <c r="AB11" s="385"/>
      <c r="AC11" s="389"/>
      <c r="AD11" s="388"/>
      <c r="AE11" s="390"/>
      <c r="AF11" s="389"/>
      <c r="AG11" s="388"/>
      <c r="AH11" s="390"/>
      <c r="AI11" s="389"/>
      <c r="AJ11" s="355">
        <f t="shared" si="1"/>
        <v>0</v>
      </c>
      <c r="AK11" s="3"/>
      <c r="AL11" s="3"/>
      <c r="AM11" s="3"/>
      <c r="AN11" s="3"/>
      <c r="AO11" s="3"/>
      <c r="AP11" s="3"/>
      <c r="AQ11" s="3"/>
      <c r="AR11" s="3"/>
      <c r="AS11" s="3"/>
      <c r="AT11" s="3"/>
      <c r="AU11" s="3"/>
    </row>
    <row r="12">
      <c r="A12" s="32"/>
      <c r="B12" s="33">
        <v>1963.0</v>
      </c>
      <c r="C12" s="34"/>
      <c r="D12" s="32"/>
      <c r="E12" s="34"/>
      <c r="F12" s="32"/>
      <c r="G12" s="3"/>
      <c r="H12" s="34"/>
      <c r="I12" s="32"/>
      <c r="J12" s="3"/>
      <c r="K12" s="34"/>
      <c r="L12" s="32"/>
      <c r="M12" s="3"/>
      <c r="N12" s="34"/>
      <c r="O12" s="32"/>
      <c r="P12" s="3"/>
      <c r="Q12" s="33"/>
      <c r="R12" s="384" t="str">
        <f>VLOOKUP($B12,Harvest_Data!A9:AB75,18,FALSE)</f>
        <v/>
      </c>
      <c r="S12" s="3"/>
      <c r="T12" s="32">
        <v>1963.0</v>
      </c>
      <c r="U12" s="385"/>
      <c r="V12" s="388"/>
      <c r="W12" s="389"/>
      <c r="X12" s="388"/>
      <c r="Y12" s="385"/>
      <c r="Z12" s="389"/>
      <c r="AA12" s="388"/>
      <c r="AB12" s="385"/>
      <c r="AC12" s="389"/>
      <c r="AD12" s="388"/>
      <c r="AE12" s="390"/>
      <c r="AF12" s="389"/>
      <c r="AG12" s="388"/>
      <c r="AH12" s="390"/>
      <c r="AI12" s="389"/>
      <c r="AJ12" s="355">
        <f t="shared" si="1"/>
        <v>0</v>
      </c>
      <c r="AK12" s="3"/>
      <c r="AL12" s="3"/>
      <c r="AM12" s="3"/>
      <c r="AN12" s="3"/>
      <c r="AO12" s="3"/>
      <c r="AP12" s="3"/>
      <c r="AQ12" s="3"/>
      <c r="AR12" s="3"/>
      <c r="AS12" s="3"/>
      <c r="AT12" s="3"/>
      <c r="AU12" s="3"/>
    </row>
    <row r="13">
      <c r="A13" s="32"/>
      <c r="B13" s="33">
        <v>1964.0</v>
      </c>
      <c r="C13" s="285"/>
      <c r="D13" s="40"/>
      <c r="E13" s="285"/>
      <c r="F13" s="40"/>
      <c r="G13" s="2"/>
      <c r="H13" s="285"/>
      <c r="I13" s="40"/>
      <c r="J13" s="2"/>
      <c r="K13" s="285"/>
      <c r="L13" s="40"/>
      <c r="M13" s="2"/>
      <c r="N13" s="285"/>
      <c r="O13" s="40"/>
      <c r="P13" s="2"/>
      <c r="Q13" s="2"/>
      <c r="R13" s="384" t="str">
        <f>VLOOKUP($B13,Harvest_Data!A10:AB76,18,FALSE)</f>
        <v/>
      </c>
      <c r="S13" s="3"/>
      <c r="T13" s="32">
        <v>1964.0</v>
      </c>
      <c r="U13" s="385"/>
      <c r="V13" s="388"/>
      <c r="W13" s="389"/>
      <c r="X13" s="388"/>
      <c r="Y13" s="385"/>
      <c r="Z13" s="389"/>
      <c r="AA13" s="388"/>
      <c r="AB13" s="385"/>
      <c r="AC13" s="389"/>
      <c r="AD13" s="388"/>
      <c r="AE13" s="390"/>
      <c r="AF13" s="389"/>
      <c r="AG13" s="388"/>
      <c r="AH13" s="390"/>
      <c r="AI13" s="389"/>
      <c r="AJ13" s="355">
        <f t="shared" si="1"/>
        <v>0</v>
      </c>
      <c r="AK13" s="3"/>
      <c r="AL13" s="3"/>
      <c r="AM13" s="3"/>
      <c r="AN13" s="3"/>
      <c r="AO13" s="3"/>
      <c r="AP13" s="3"/>
      <c r="AQ13" s="3"/>
      <c r="AR13" s="3"/>
      <c r="AS13" s="3"/>
      <c r="AT13" s="3"/>
      <c r="AU13" s="3"/>
    </row>
    <row r="14">
      <c r="A14" s="32"/>
      <c r="B14" s="33">
        <v>1965.0</v>
      </c>
      <c r="C14" s="144">
        <f t="shared" ref="C14:Q14" si="2">U14*$R$14/100</f>
        <v>0</v>
      </c>
      <c r="D14" s="185">
        <f t="shared" si="2"/>
        <v>0</v>
      </c>
      <c r="E14" s="144">
        <f t="shared" si="2"/>
        <v>0</v>
      </c>
      <c r="F14" s="185">
        <f t="shared" si="2"/>
        <v>0</v>
      </c>
      <c r="G14" s="302">
        <f t="shared" si="2"/>
        <v>0</v>
      </c>
      <c r="H14" s="144">
        <f t="shared" si="2"/>
        <v>0</v>
      </c>
      <c r="I14" s="185">
        <f t="shared" si="2"/>
        <v>0</v>
      </c>
      <c r="J14" s="302">
        <f t="shared" si="2"/>
        <v>0</v>
      </c>
      <c r="K14" s="144">
        <f t="shared" si="2"/>
        <v>0</v>
      </c>
      <c r="L14" s="185">
        <f t="shared" si="2"/>
        <v>0</v>
      </c>
      <c r="M14" s="142">
        <f t="shared" si="2"/>
        <v>0</v>
      </c>
      <c r="N14" s="144">
        <f t="shared" si="2"/>
        <v>0</v>
      </c>
      <c r="O14" s="185">
        <f t="shared" si="2"/>
        <v>0</v>
      </c>
      <c r="P14" s="142">
        <f t="shared" si="2"/>
        <v>0</v>
      </c>
      <c r="Q14" s="142">
        <f t="shared" si="2"/>
        <v>0</v>
      </c>
      <c r="R14" s="384" t="str">
        <f>VLOOKUP($B14,Harvest_Data!A11:AB77,18,FALSE)</f>
        <v/>
      </c>
      <c r="S14" s="3"/>
      <c r="T14" s="387">
        <v>1965.0</v>
      </c>
      <c r="U14" s="478">
        <f>Subs_PU!U14</f>
        <v>0</v>
      </c>
      <c r="V14" s="478">
        <f>Subs_PU!V14</f>
        <v>0</v>
      </c>
      <c r="W14" s="478">
        <f>Subs_PU!W14</f>
        <v>0</v>
      </c>
      <c r="X14" s="478">
        <f>Subs_PU!X14</f>
        <v>5.934683567</v>
      </c>
      <c r="Y14" s="478">
        <f>Subs_PU!Y14</f>
        <v>14.83677017</v>
      </c>
      <c r="Z14" s="478">
        <f>Subs_PU!Z14</f>
        <v>0.09886034965</v>
      </c>
      <c r="AA14" s="478">
        <f>Subs_PU!AA14</f>
        <v>0</v>
      </c>
      <c r="AB14" s="478">
        <f>Subs_PU!AB14</f>
        <v>57.36901616</v>
      </c>
      <c r="AC14" s="478">
        <f>Subs_PU!AC14</f>
        <v>2.967403035</v>
      </c>
      <c r="AD14" s="478">
        <f>Subs_PU!AD14</f>
        <v>0</v>
      </c>
      <c r="AE14" s="478">
        <f>Subs_PU!AE14</f>
        <v>18.79326672</v>
      </c>
      <c r="AF14" s="478">
        <f>Subs_PU!AF14</f>
        <v>0</v>
      </c>
      <c r="AG14" s="478" t="str">
        <f>Subs_PU!AG14</f>
        <v/>
      </c>
      <c r="AH14" s="478">
        <f>Subs_PU!AH14</f>
        <v>0</v>
      </c>
      <c r="AI14" s="478">
        <f>Subs_PU!AI14</f>
        <v>0</v>
      </c>
      <c r="AJ14" s="355">
        <f t="shared" si="1"/>
        <v>100</v>
      </c>
      <c r="AK14" s="3"/>
      <c r="AL14" s="3"/>
      <c r="AM14" s="3"/>
      <c r="AN14" s="3"/>
      <c r="AO14" s="3"/>
      <c r="AP14" s="3"/>
      <c r="AQ14" s="3"/>
      <c r="AR14" s="3"/>
      <c r="AS14" s="3"/>
      <c r="AT14" s="3"/>
      <c r="AU14" s="3"/>
    </row>
    <row r="15">
      <c r="A15" s="32"/>
      <c r="B15" s="33">
        <v>1966.0</v>
      </c>
      <c r="C15" s="144">
        <f t="shared" ref="C15:Q15" si="3">U15*$R$15/100</f>
        <v>0</v>
      </c>
      <c r="D15" s="185">
        <f t="shared" si="3"/>
        <v>0</v>
      </c>
      <c r="E15" s="144">
        <f t="shared" si="3"/>
        <v>0</v>
      </c>
      <c r="F15" s="185">
        <f t="shared" si="3"/>
        <v>0</v>
      </c>
      <c r="G15" s="308">
        <f t="shared" si="3"/>
        <v>0</v>
      </c>
      <c r="H15" s="144">
        <f t="shared" si="3"/>
        <v>0</v>
      </c>
      <c r="I15" s="185">
        <f t="shared" si="3"/>
        <v>0</v>
      </c>
      <c r="J15" s="308">
        <f t="shared" si="3"/>
        <v>0</v>
      </c>
      <c r="K15" s="144">
        <f t="shared" si="3"/>
        <v>0</v>
      </c>
      <c r="L15" s="185">
        <f t="shared" si="3"/>
        <v>0</v>
      </c>
      <c r="M15" s="142">
        <f t="shared" si="3"/>
        <v>0</v>
      </c>
      <c r="N15" s="144">
        <f t="shared" si="3"/>
        <v>0</v>
      </c>
      <c r="O15" s="185">
        <f t="shared" si="3"/>
        <v>0</v>
      </c>
      <c r="P15" s="142">
        <f t="shared" si="3"/>
        <v>0</v>
      </c>
      <c r="Q15" s="142">
        <f t="shared" si="3"/>
        <v>0</v>
      </c>
      <c r="R15" s="384" t="str">
        <f>VLOOKUP($B15,Harvest_Data!A12:AB78,18,FALSE)</f>
        <v/>
      </c>
      <c r="S15" s="3"/>
      <c r="T15" s="387">
        <v>1966.0</v>
      </c>
      <c r="U15" s="478">
        <f>Subs_PU!U15</f>
        <v>0</v>
      </c>
      <c r="V15" s="478">
        <f>Subs_PU!V15</f>
        <v>0.09986265167</v>
      </c>
      <c r="W15" s="478">
        <f>Subs_PU!W15</f>
        <v>0.1998244718</v>
      </c>
      <c r="X15" s="478">
        <f>Subs_PU!X15</f>
        <v>3.396619347</v>
      </c>
      <c r="Y15" s="478">
        <f>Subs_PU!Y15</f>
        <v>7.292750289</v>
      </c>
      <c r="Z15" s="478">
        <f>Subs_PU!Z15</f>
        <v>0.09986265167</v>
      </c>
      <c r="AA15" s="478">
        <f>Subs_PU!AA15</f>
        <v>0.5993742469</v>
      </c>
      <c r="AB15" s="478">
        <f>Subs_PU!AB15</f>
        <v>84.2158501</v>
      </c>
      <c r="AC15" s="478">
        <f>Subs_PU!AC15</f>
        <v>0.5993742469</v>
      </c>
      <c r="AD15" s="478">
        <f>Subs_PU!AD15</f>
        <v>0.09986265167</v>
      </c>
      <c r="AE15" s="478">
        <f>Subs_PU!AE15</f>
        <v>3.396619347</v>
      </c>
      <c r="AF15" s="478">
        <f>Subs_PU!AF15</f>
        <v>0</v>
      </c>
      <c r="AG15" s="478" t="str">
        <f>Subs_PU!AG15</f>
        <v/>
      </c>
      <c r="AH15" s="478">
        <f>Subs_PU!AH15</f>
        <v>0</v>
      </c>
      <c r="AI15" s="478">
        <f>Subs_PU!AI15</f>
        <v>0</v>
      </c>
      <c r="AJ15" s="355">
        <f t="shared" si="1"/>
        <v>100</v>
      </c>
      <c r="AK15" s="3"/>
      <c r="AL15" s="3"/>
      <c r="AM15" s="3"/>
      <c r="AN15" s="3"/>
      <c r="AO15" s="3"/>
      <c r="AP15" s="3"/>
      <c r="AQ15" s="3"/>
      <c r="AR15" s="3"/>
      <c r="AS15" s="3"/>
      <c r="AT15" s="3"/>
      <c r="AU15" s="3"/>
    </row>
    <row r="16">
      <c r="A16" s="32"/>
      <c r="B16" s="33">
        <v>1967.0</v>
      </c>
      <c r="C16" s="144">
        <f t="shared" ref="C16:Q16" si="4">U16*$R$16/100</f>
        <v>0</v>
      </c>
      <c r="D16" s="185">
        <f t="shared" si="4"/>
        <v>0</v>
      </c>
      <c r="E16" s="144">
        <f t="shared" si="4"/>
        <v>0</v>
      </c>
      <c r="F16" s="185">
        <f t="shared" si="4"/>
        <v>0</v>
      </c>
      <c r="G16" s="308">
        <f t="shared" si="4"/>
        <v>0</v>
      </c>
      <c r="H16" s="144">
        <f t="shared" si="4"/>
        <v>0</v>
      </c>
      <c r="I16" s="185">
        <f t="shared" si="4"/>
        <v>0</v>
      </c>
      <c r="J16" s="308">
        <f t="shared" si="4"/>
        <v>0</v>
      </c>
      <c r="K16" s="144">
        <f t="shared" si="4"/>
        <v>0</v>
      </c>
      <c r="L16" s="185">
        <f t="shared" si="4"/>
        <v>0</v>
      </c>
      <c r="M16" s="142">
        <f t="shared" si="4"/>
        <v>0</v>
      </c>
      <c r="N16" s="144">
        <f t="shared" si="4"/>
        <v>0</v>
      </c>
      <c r="O16" s="185">
        <f t="shared" si="4"/>
        <v>0</v>
      </c>
      <c r="P16" s="142">
        <f t="shared" si="4"/>
        <v>0</v>
      </c>
      <c r="Q16" s="142">
        <f t="shared" si="4"/>
        <v>0</v>
      </c>
      <c r="R16" s="384" t="str">
        <f>VLOOKUP($B16,Harvest_Data!A13:AB79,18,FALSE)</f>
        <v/>
      </c>
      <c r="S16" s="3"/>
      <c r="T16" s="387">
        <v>1967.0</v>
      </c>
      <c r="U16" s="478">
        <f>Subs_PU!U16</f>
        <v>0</v>
      </c>
      <c r="V16" s="478">
        <f>Subs_PU!V16</f>
        <v>0</v>
      </c>
      <c r="W16" s="478">
        <f>Subs_PU!W16</f>
        <v>0</v>
      </c>
      <c r="X16" s="478">
        <f>Subs_PU!X16</f>
        <v>0</v>
      </c>
      <c r="Y16" s="478">
        <f>Subs_PU!Y16</f>
        <v>22.50760209</v>
      </c>
      <c r="Z16" s="478">
        <f>Subs_PU!Z16</f>
        <v>0</v>
      </c>
      <c r="AA16" s="478">
        <f>Subs_PU!AA16</f>
        <v>0</v>
      </c>
      <c r="AB16" s="478">
        <f>Subs_PU!AB16</f>
        <v>66.49574904</v>
      </c>
      <c r="AC16" s="478">
        <f>Subs_PU!AC16</f>
        <v>4.830426958</v>
      </c>
      <c r="AD16" s="478">
        <f>Subs_PU!AD16</f>
        <v>0</v>
      </c>
      <c r="AE16" s="478">
        <f>Subs_PU!AE16</f>
        <v>6.166221919</v>
      </c>
      <c r="AF16" s="478">
        <f>Subs_PU!AF16</f>
        <v>0</v>
      </c>
      <c r="AG16" s="478" t="str">
        <f>Subs_PU!AG16</f>
        <v/>
      </c>
      <c r="AH16" s="478">
        <f>Subs_PU!AH16</f>
        <v>0</v>
      </c>
      <c r="AI16" s="478">
        <f>Subs_PU!AI16</f>
        <v>0</v>
      </c>
      <c r="AJ16" s="355">
        <f t="shared" si="1"/>
        <v>100</v>
      </c>
      <c r="AK16" s="3"/>
      <c r="AL16" s="3"/>
      <c r="AM16" s="3"/>
      <c r="AN16" s="3"/>
      <c r="AO16" s="3"/>
      <c r="AP16" s="3"/>
      <c r="AQ16" s="3"/>
      <c r="AR16" s="3"/>
      <c r="AS16" s="3"/>
      <c r="AT16" s="3"/>
      <c r="AU16" s="3"/>
    </row>
    <row r="17">
      <c r="A17" s="32"/>
      <c r="B17" s="33">
        <v>1968.0</v>
      </c>
      <c r="C17" s="144">
        <f t="shared" ref="C17:Q17" si="5">U17*$R$17/100</f>
        <v>0</v>
      </c>
      <c r="D17" s="185">
        <f t="shared" si="5"/>
        <v>0</v>
      </c>
      <c r="E17" s="144">
        <f t="shared" si="5"/>
        <v>0</v>
      </c>
      <c r="F17" s="185">
        <f t="shared" si="5"/>
        <v>0</v>
      </c>
      <c r="G17" s="308">
        <f t="shared" si="5"/>
        <v>0</v>
      </c>
      <c r="H17" s="144">
        <f t="shared" si="5"/>
        <v>0</v>
      </c>
      <c r="I17" s="185">
        <f t="shared" si="5"/>
        <v>0</v>
      </c>
      <c r="J17" s="308">
        <f t="shared" si="5"/>
        <v>0</v>
      </c>
      <c r="K17" s="144">
        <f t="shared" si="5"/>
        <v>0</v>
      </c>
      <c r="L17" s="185">
        <f t="shared" si="5"/>
        <v>0</v>
      </c>
      <c r="M17" s="142">
        <f t="shared" si="5"/>
        <v>0</v>
      </c>
      <c r="N17" s="144">
        <f t="shared" si="5"/>
        <v>0</v>
      </c>
      <c r="O17" s="185">
        <f t="shared" si="5"/>
        <v>0</v>
      </c>
      <c r="P17" s="142">
        <f t="shared" si="5"/>
        <v>0</v>
      </c>
      <c r="Q17" s="142">
        <f t="shared" si="5"/>
        <v>0</v>
      </c>
      <c r="R17" s="384" t="str">
        <f>VLOOKUP($B17,Harvest_Data!A14:AB80,18,FALSE)</f>
        <v/>
      </c>
      <c r="S17" s="3"/>
      <c r="T17" s="387">
        <v>1968.0</v>
      </c>
      <c r="U17" s="478">
        <f>Subs_PU!U17</f>
        <v>0</v>
      </c>
      <c r="V17" s="478">
        <f>Subs_PU!V17</f>
        <v>0</v>
      </c>
      <c r="W17" s="478">
        <f>Subs_PU!W17</f>
        <v>0.200181385</v>
      </c>
      <c r="X17" s="478">
        <f>Subs_PU!X17</f>
        <v>0</v>
      </c>
      <c r="Y17" s="478">
        <f>Subs_PU!Y17</f>
        <v>36.33621074</v>
      </c>
      <c r="Z17" s="478">
        <f>Subs_PU!Z17</f>
        <v>0</v>
      </c>
      <c r="AA17" s="478">
        <f>Subs_PU!AA17</f>
        <v>0</v>
      </c>
      <c r="AB17" s="478">
        <f>Subs_PU!AB17</f>
        <v>50.25022673</v>
      </c>
      <c r="AC17" s="478">
        <f>Subs_PU!AC17</f>
        <v>3.803916225</v>
      </c>
      <c r="AD17" s="478">
        <f>Subs_PU!AD17</f>
        <v>0</v>
      </c>
      <c r="AE17" s="478">
        <f>Subs_PU!AE17</f>
        <v>9.409464914</v>
      </c>
      <c r="AF17" s="478">
        <f>Subs_PU!AF17</f>
        <v>0</v>
      </c>
      <c r="AG17" s="478" t="str">
        <f>Subs_PU!AG17</f>
        <v/>
      </c>
      <c r="AH17" s="478">
        <f>Subs_PU!AH17</f>
        <v>0</v>
      </c>
      <c r="AI17" s="478">
        <f>Subs_PU!AI17</f>
        <v>0</v>
      </c>
      <c r="AJ17" s="355">
        <f t="shared" si="1"/>
        <v>100</v>
      </c>
      <c r="AK17" s="3"/>
      <c r="AL17" s="3"/>
      <c r="AM17" s="3"/>
      <c r="AN17" s="3"/>
      <c r="AO17" s="3"/>
      <c r="AP17" s="3"/>
      <c r="AQ17" s="3"/>
      <c r="AR17" s="3"/>
      <c r="AS17" s="3"/>
      <c r="AT17" s="3"/>
      <c r="AU17" s="3"/>
    </row>
    <row r="18">
      <c r="A18" s="32"/>
      <c r="B18" s="33">
        <v>1969.0</v>
      </c>
      <c r="C18" s="144">
        <f t="shared" ref="C18:Q18" si="6">U18*$R$18/100</f>
        <v>0</v>
      </c>
      <c r="D18" s="185">
        <f t="shared" si="6"/>
        <v>0</v>
      </c>
      <c r="E18" s="144">
        <f t="shared" si="6"/>
        <v>0</v>
      </c>
      <c r="F18" s="185">
        <f t="shared" si="6"/>
        <v>0</v>
      </c>
      <c r="G18" s="308">
        <f t="shared" si="6"/>
        <v>0</v>
      </c>
      <c r="H18" s="144">
        <f t="shared" si="6"/>
        <v>0</v>
      </c>
      <c r="I18" s="185">
        <f t="shared" si="6"/>
        <v>0</v>
      </c>
      <c r="J18" s="308">
        <f t="shared" si="6"/>
        <v>0</v>
      </c>
      <c r="K18" s="144">
        <f t="shared" si="6"/>
        <v>0</v>
      </c>
      <c r="L18" s="185">
        <f t="shared" si="6"/>
        <v>0</v>
      </c>
      <c r="M18" s="142">
        <f t="shared" si="6"/>
        <v>0</v>
      </c>
      <c r="N18" s="144">
        <f t="shared" si="6"/>
        <v>0</v>
      </c>
      <c r="O18" s="185">
        <f t="shared" si="6"/>
        <v>0</v>
      </c>
      <c r="P18" s="142">
        <f t="shared" si="6"/>
        <v>0</v>
      </c>
      <c r="Q18" s="142">
        <f t="shared" si="6"/>
        <v>0</v>
      </c>
      <c r="R18" s="384" t="str">
        <f>VLOOKUP($B18,Harvest_Data!A15:AB81,18,FALSE)</f>
        <v/>
      </c>
      <c r="S18" s="3"/>
      <c r="T18" s="387">
        <v>1969.0</v>
      </c>
      <c r="U18" s="478">
        <f>Subs_PU!U18</f>
        <v>0</v>
      </c>
      <c r="V18" s="478">
        <f>Subs_PU!V18</f>
        <v>0</v>
      </c>
      <c r="W18" s="478">
        <f>Subs_PU!W18</f>
        <v>0.2002978898</v>
      </c>
      <c r="X18" s="478">
        <f>Subs_PU!X18</f>
        <v>0</v>
      </c>
      <c r="Y18" s="478">
        <f>Subs_PU!Y18</f>
        <v>38.83882625</v>
      </c>
      <c r="Z18" s="478">
        <f>Subs_PU!Z18</f>
        <v>0</v>
      </c>
      <c r="AA18" s="478">
        <f>Subs_PU!AA18</f>
        <v>0</v>
      </c>
      <c r="AB18" s="478">
        <f>Subs_PU!AB18</f>
        <v>54.95492232</v>
      </c>
      <c r="AC18" s="478">
        <f>Subs_PU!AC18</f>
        <v>4.204124858</v>
      </c>
      <c r="AD18" s="478">
        <f>Subs_PU!AD18</f>
        <v>0</v>
      </c>
      <c r="AE18" s="478">
        <f>Subs_PU!AE18</f>
        <v>1.801828677</v>
      </c>
      <c r="AF18" s="478">
        <f>Subs_PU!AF18</f>
        <v>0</v>
      </c>
      <c r="AG18" s="478" t="str">
        <f>Subs_PU!AG18</f>
        <v/>
      </c>
      <c r="AH18" s="478">
        <f>Subs_PU!AH18</f>
        <v>0</v>
      </c>
      <c r="AI18" s="478">
        <f>Subs_PU!AI18</f>
        <v>0</v>
      </c>
      <c r="AJ18" s="355">
        <f t="shared" si="1"/>
        <v>100</v>
      </c>
      <c r="AK18" s="3"/>
      <c r="AL18" s="3"/>
      <c r="AM18" s="3"/>
      <c r="AN18" s="3"/>
      <c r="AO18" s="3"/>
      <c r="AP18" s="3"/>
      <c r="AQ18" s="3"/>
      <c r="AR18" s="3"/>
      <c r="AS18" s="3"/>
      <c r="AT18" s="3"/>
      <c r="AU18" s="3"/>
    </row>
    <row r="19">
      <c r="A19" s="32"/>
      <c r="B19" s="33">
        <v>1970.0</v>
      </c>
      <c r="C19" s="144">
        <f t="shared" ref="C19:Q19" si="7">U19*$R$19/100</f>
        <v>0</v>
      </c>
      <c r="D19" s="185">
        <f t="shared" si="7"/>
        <v>0</v>
      </c>
      <c r="E19" s="144">
        <f t="shared" si="7"/>
        <v>0</v>
      </c>
      <c r="F19" s="185">
        <f t="shared" si="7"/>
        <v>0</v>
      </c>
      <c r="G19" s="308">
        <f t="shared" si="7"/>
        <v>0</v>
      </c>
      <c r="H19" s="144">
        <f t="shared" si="7"/>
        <v>0</v>
      </c>
      <c r="I19" s="185">
        <f t="shared" si="7"/>
        <v>0</v>
      </c>
      <c r="J19" s="308">
        <f t="shared" si="7"/>
        <v>0</v>
      </c>
      <c r="K19" s="144">
        <f t="shared" si="7"/>
        <v>0</v>
      </c>
      <c r="L19" s="185">
        <f t="shared" si="7"/>
        <v>0</v>
      </c>
      <c r="M19" s="142">
        <f t="shared" si="7"/>
        <v>0</v>
      </c>
      <c r="N19" s="144">
        <f t="shared" si="7"/>
        <v>0</v>
      </c>
      <c r="O19" s="185">
        <f t="shared" si="7"/>
        <v>0</v>
      </c>
      <c r="P19" s="142">
        <f t="shared" si="7"/>
        <v>0</v>
      </c>
      <c r="Q19" s="142">
        <f t="shared" si="7"/>
        <v>0</v>
      </c>
      <c r="R19" s="384" t="str">
        <f>VLOOKUP($B19,Harvest_Data!A16:AB82,18,FALSE)</f>
        <v/>
      </c>
      <c r="S19" s="3"/>
      <c r="T19" s="387">
        <v>1970.0</v>
      </c>
      <c r="U19" s="478">
        <f>Subs_PU!U19</f>
        <v>0</v>
      </c>
      <c r="V19" s="478">
        <f>Subs_PU!V19</f>
        <v>0.04990920364</v>
      </c>
      <c r="W19" s="478">
        <f>Subs_PU!W19</f>
        <v>0.400041463</v>
      </c>
      <c r="X19" s="478">
        <f>Subs_PU!X19</f>
        <v>0.400041463</v>
      </c>
      <c r="Y19" s="478">
        <f>Subs_PU!Y19</f>
        <v>19.45000058</v>
      </c>
      <c r="Z19" s="478">
        <f>Subs_PU!Z19</f>
        <v>0.04990920364</v>
      </c>
      <c r="AA19" s="478">
        <f>Subs_PU!AA19</f>
        <v>0</v>
      </c>
      <c r="AB19" s="478">
        <f>Subs_PU!AB19</f>
        <v>67.2503484</v>
      </c>
      <c r="AC19" s="478">
        <f>Subs_PU!AC19</f>
        <v>7.099776176</v>
      </c>
      <c r="AD19" s="478">
        <f>Subs_PU!AD19</f>
        <v>0.1501115279</v>
      </c>
      <c r="AE19" s="478">
        <f>Subs_PU!AE19</f>
        <v>5.099952778</v>
      </c>
      <c r="AF19" s="478">
        <f>Subs_PU!AF19</f>
        <v>0</v>
      </c>
      <c r="AG19" s="478" t="str">
        <f>Subs_PU!AG19</f>
        <v/>
      </c>
      <c r="AH19" s="478">
        <f>Subs_PU!AH19</f>
        <v>0.04990920364</v>
      </c>
      <c r="AI19" s="478">
        <f>Subs_PU!AI19</f>
        <v>0</v>
      </c>
      <c r="AJ19" s="355">
        <f t="shared" si="1"/>
        <v>100</v>
      </c>
      <c r="AK19" s="3"/>
      <c r="AL19" s="3"/>
      <c r="AM19" s="3"/>
      <c r="AN19" s="3"/>
      <c r="AO19" s="3"/>
      <c r="AP19" s="3"/>
      <c r="AQ19" s="3"/>
      <c r="AR19" s="3"/>
      <c r="AS19" s="3"/>
      <c r="AT19" s="3"/>
      <c r="AU19" s="3"/>
    </row>
    <row r="20">
      <c r="A20" s="32"/>
      <c r="B20" s="33">
        <v>1971.0</v>
      </c>
      <c r="C20" s="144">
        <f t="shared" ref="C20:Q20" si="8">U20*$R$20/100</f>
        <v>0</v>
      </c>
      <c r="D20" s="185">
        <f t="shared" si="8"/>
        <v>0</v>
      </c>
      <c r="E20" s="144">
        <f t="shared" si="8"/>
        <v>0</v>
      </c>
      <c r="F20" s="185">
        <f t="shared" si="8"/>
        <v>0</v>
      </c>
      <c r="G20" s="308">
        <f t="shared" si="8"/>
        <v>0</v>
      </c>
      <c r="H20" s="144">
        <f t="shared" si="8"/>
        <v>0</v>
      </c>
      <c r="I20" s="185">
        <f t="shared" si="8"/>
        <v>0</v>
      </c>
      <c r="J20" s="308">
        <f t="shared" si="8"/>
        <v>0</v>
      </c>
      <c r="K20" s="144">
        <f t="shared" si="8"/>
        <v>0</v>
      </c>
      <c r="L20" s="185">
        <f t="shared" si="8"/>
        <v>0</v>
      </c>
      <c r="M20" s="142">
        <f t="shared" si="8"/>
        <v>0</v>
      </c>
      <c r="N20" s="144">
        <f t="shared" si="8"/>
        <v>0</v>
      </c>
      <c r="O20" s="185">
        <f t="shared" si="8"/>
        <v>0</v>
      </c>
      <c r="P20" s="142">
        <f t="shared" si="8"/>
        <v>0</v>
      </c>
      <c r="Q20" s="142">
        <f t="shared" si="8"/>
        <v>0</v>
      </c>
      <c r="R20" s="384" t="str">
        <f>VLOOKUP($B20,Harvest_Data!A17:AB83,18,FALSE)</f>
        <v/>
      </c>
      <c r="S20" s="3"/>
      <c r="T20" s="387">
        <v>1971.0</v>
      </c>
      <c r="U20" s="478">
        <f>Subs_PU!U20</f>
        <v>0</v>
      </c>
      <c r="V20" s="478">
        <f>Subs_PU!V20</f>
        <v>0.04997797774</v>
      </c>
      <c r="W20" s="478">
        <f>Subs_PU!W20</f>
        <v>0.3000960764</v>
      </c>
      <c r="X20" s="478">
        <f>Subs_PU!X20</f>
        <v>0.04997797774</v>
      </c>
      <c r="Y20" s="478">
        <f>Subs_PU!Y20</f>
        <v>8.100083753</v>
      </c>
      <c r="Z20" s="478">
        <f>Subs_PU!Z20</f>
        <v>0.04997797774</v>
      </c>
      <c r="AA20" s="478">
        <f>Subs_PU!AA20</f>
        <v>0</v>
      </c>
      <c r="AB20" s="478">
        <f>Subs_PU!AB20</f>
        <v>68.44974703</v>
      </c>
      <c r="AC20" s="478">
        <f>Subs_PU!AC20</f>
        <v>1.950053972</v>
      </c>
      <c r="AD20" s="478">
        <f>Subs_PU!AD20</f>
        <v>0.4000520319</v>
      </c>
      <c r="AE20" s="478">
        <f>Subs_PU!AE20</f>
        <v>20.60005523</v>
      </c>
      <c r="AF20" s="478">
        <f>Subs_PU!AF20</f>
        <v>0</v>
      </c>
      <c r="AG20" s="478" t="str">
        <f>Subs_PU!AG20</f>
        <v/>
      </c>
      <c r="AH20" s="478">
        <f>Subs_PU!AH20</f>
        <v>0</v>
      </c>
      <c r="AI20" s="478">
        <f>Subs_PU!AI20</f>
        <v>0.04997797774</v>
      </c>
      <c r="AJ20" s="355">
        <f t="shared" si="1"/>
        <v>100</v>
      </c>
      <c r="AK20" s="3"/>
      <c r="AL20" s="3"/>
      <c r="AM20" s="3"/>
      <c r="AN20" s="3"/>
      <c r="AO20" s="3"/>
      <c r="AP20" s="3"/>
      <c r="AQ20" s="3"/>
      <c r="AR20" s="3"/>
      <c r="AS20" s="3"/>
      <c r="AT20" s="3"/>
      <c r="AU20" s="3"/>
    </row>
    <row r="21">
      <c r="A21" s="32"/>
      <c r="B21" s="33">
        <v>1972.0</v>
      </c>
      <c r="C21" s="144">
        <f t="shared" ref="C21:Q21" si="9">U21*$R$21/100</f>
        <v>0</v>
      </c>
      <c r="D21" s="185">
        <f t="shared" si="9"/>
        <v>0</v>
      </c>
      <c r="E21" s="144">
        <f t="shared" si="9"/>
        <v>0</v>
      </c>
      <c r="F21" s="185">
        <f t="shared" si="9"/>
        <v>0</v>
      </c>
      <c r="G21" s="308">
        <f t="shared" si="9"/>
        <v>0</v>
      </c>
      <c r="H21" s="144">
        <f t="shared" si="9"/>
        <v>0</v>
      </c>
      <c r="I21" s="185">
        <f t="shared" si="9"/>
        <v>0</v>
      </c>
      <c r="J21" s="308">
        <f t="shared" si="9"/>
        <v>0</v>
      </c>
      <c r="K21" s="144">
        <f t="shared" si="9"/>
        <v>0</v>
      </c>
      <c r="L21" s="185">
        <f t="shared" si="9"/>
        <v>0</v>
      </c>
      <c r="M21" s="142">
        <f t="shared" si="9"/>
        <v>0</v>
      </c>
      <c r="N21" s="144">
        <f t="shared" si="9"/>
        <v>0</v>
      </c>
      <c r="O21" s="185">
        <f t="shared" si="9"/>
        <v>0</v>
      </c>
      <c r="P21" s="142">
        <f t="shared" si="9"/>
        <v>0</v>
      </c>
      <c r="Q21" s="142">
        <f t="shared" si="9"/>
        <v>0</v>
      </c>
      <c r="R21" s="384" t="str">
        <f>VLOOKUP($B21,Harvest_Data!A18:AB84,18,FALSE)</f>
        <v/>
      </c>
      <c r="S21" s="3"/>
      <c r="T21" s="387">
        <v>1972.0</v>
      </c>
      <c r="U21" s="478">
        <f>Subs_PU!U21</f>
        <v>0</v>
      </c>
      <c r="V21" s="478">
        <f>Subs_PU!V21</f>
        <v>0</v>
      </c>
      <c r="W21" s="478">
        <f>Subs_PU!W21</f>
        <v>0</v>
      </c>
      <c r="X21" s="478">
        <f>Subs_PU!X21</f>
        <v>0.7999776342</v>
      </c>
      <c r="Y21" s="478">
        <f>Subs_PU!Y21</f>
        <v>18.19979072</v>
      </c>
      <c r="Z21" s="478">
        <f>Subs_PU!Z21</f>
        <v>0</v>
      </c>
      <c r="AA21" s="478">
        <f>Subs_PU!AA21</f>
        <v>0</v>
      </c>
      <c r="AB21" s="478">
        <f>Subs_PU!AB21</f>
        <v>63.90036025</v>
      </c>
      <c r="AC21" s="478">
        <f>Subs_PU!AC21</f>
        <v>1.949820674</v>
      </c>
      <c r="AD21" s="478">
        <f>Subs_PU!AD21</f>
        <v>0.04992371656</v>
      </c>
      <c r="AE21" s="478">
        <f>Subs_PU!AE21</f>
        <v>15.10012701</v>
      </c>
      <c r="AF21" s="478">
        <f>Subs_PU!AF21</f>
        <v>0</v>
      </c>
      <c r="AG21" s="478" t="str">
        <f>Subs_PU!AG21</f>
        <v/>
      </c>
      <c r="AH21" s="478">
        <f>Subs_PU!AH21</f>
        <v>0</v>
      </c>
      <c r="AI21" s="478">
        <f>Subs_PU!AI21</f>
        <v>0</v>
      </c>
      <c r="AJ21" s="355">
        <f t="shared" si="1"/>
        <v>100</v>
      </c>
      <c r="AK21" s="3"/>
      <c r="AL21" s="3"/>
      <c r="AM21" s="3"/>
      <c r="AN21" s="3"/>
      <c r="AO21" s="3"/>
      <c r="AP21" s="3"/>
      <c r="AQ21" s="3"/>
      <c r="AR21" s="3"/>
      <c r="AS21" s="3"/>
      <c r="AT21" s="3"/>
      <c r="AU21" s="3"/>
    </row>
    <row r="22">
      <c r="A22" s="32"/>
      <c r="B22" s="33">
        <v>1973.0</v>
      </c>
      <c r="C22" s="144">
        <f t="shared" ref="C22:Q22" si="10">U22*$R$22/100</f>
        <v>0</v>
      </c>
      <c r="D22" s="185">
        <f t="shared" si="10"/>
        <v>0</v>
      </c>
      <c r="E22" s="144">
        <f t="shared" si="10"/>
        <v>0</v>
      </c>
      <c r="F22" s="185">
        <f t="shared" si="10"/>
        <v>0</v>
      </c>
      <c r="G22" s="308">
        <f t="shared" si="10"/>
        <v>0</v>
      </c>
      <c r="H22" s="144">
        <f t="shared" si="10"/>
        <v>0</v>
      </c>
      <c r="I22" s="185">
        <f t="shared" si="10"/>
        <v>0</v>
      </c>
      <c r="J22" s="308">
        <f t="shared" si="10"/>
        <v>0</v>
      </c>
      <c r="K22" s="144">
        <f t="shared" si="10"/>
        <v>0</v>
      </c>
      <c r="L22" s="185">
        <f t="shared" si="10"/>
        <v>0</v>
      </c>
      <c r="M22" s="142">
        <f t="shared" si="10"/>
        <v>0</v>
      </c>
      <c r="N22" s="144">
        <f t="shared" si="10"/>
        <v>0</v>
      </c>
      <c r="O22" s="185">
        <f t="shared" si="10"/>
        <v>0</v>
      </c>
      <c r="P22" s="142">
        <f t="shared" si="10"/>
        <v>0</v>
      </c>
      <c r="Q22" s="142">
        <f t="shared" si="10"/>
        <v>0</v>
      </c>
      <c r="R22" s="384" t="str">
        <f>VLOOKUP($B22,Harvest_Data!A19:AB85,18,FALSE)</f>
        <v/>
      </c>
      <c r="S22" s="3"/>
      <c r="T22" s="387">
        <v>1973.0</v>
      </c>
      <c r="U22" s="478">
        <f>Subs_PU!U22</f>
        <v>0</v>
      </c>
      <c r="V22" s="478">
        <f>Subs_PU!V22</f>
        <v>0</v>
      </c>
      <c r="W22" s="478">
        <f>Subs_PU!W22</f>
        <v>2.402223755</v>
      </c>
      <c r="X22" s="478">
        <f>Subs_PU!X22</f>
        <v>6.706800246</v>
      </c>
      <c r="Y22" s="478">
        <f>Subs_PU!Y22</f>
        <v>17.1172262</v>
      </c>
      <c r="Z22" s="478">
        <f>Subs_PU!Z22</f>
        <v>0</v>
      </c>
      <c r="AA22" s="478">
        <f>Subs_PU!AA22</f>
        <v>0</v>
      </c>
      <c r="AB22" s="478">
        <f>Subs_PU!AB22</f>
        <v>65.46546705</v>
      </c>
      <c r="AC22" s="478">
        <f>Subs_PU!AC22</f>
        <v>2.302196905</v>
      </c>
      <c r="AD22" s="478">
        <f>Subs_PU!AD22</f>
        <v>0</v>
      </c>
      <c r="AE22" s="478">
        <f>Subs_PU!AE22</f>
        <v>6.006085844</v>
      </c>
      <c r="AF22" s="478">
        <f>Subs_PU!AF22</f>
        <v>0</v>
      </c>
      <c r="AG22" s="478" t="str">
        <f>Subs_PU!AG22</f>
        <v/>
      </c>
      <c r="AH22" s="478">
        <f>Subs_PU!AH22</f>
        <v>0</v>
      </c>
      <c r="AI22" s="478">
        <f>Subs_PU!AI22</f>
        <v>0</v>
      </c>
      <c r="AJ22" s="355">
        <f t="shared" si="1"/>
        <v>100</v>
      </c>
      <c r="AK22" s="3"/>
      <c r="AL22" s="3"/>
      <c r="AM22" s="3"/>
      <c r="AN22" s="3"/>
      <c r="AO22" s="3"/>
      <c r="AP22" s="3"/>
      <c r="AQ22" s="3"/>
      <c r="AR22" s="3"/>
      <c r="AS22" s="3"/>
      <c r="AT22" s="3"/>
      <c r="AU22" s="3"/>
    </row>
    <row r="23">
      <c r="A23" s="32"/>
      <c r="B23" s="33">
        <v>1974.0</v>
      </c>
      <c r="C23" s="144">
        <f t="shared" ref="C23:Q23" si="11">U23*$R$23/100</f>
        <v>0</v>
      </c>
      <c r="D23" s="185">
        <f t="shared" si="11"/>
        <v>0</v>
      </c>
      <c r="E23" s="144">
        <f t="shared" si="11"/>
        <v>0</v>
      </c>
      <c r="F23" s="185">
        <f t="shared" si="11"/>
        <v>0</v>
      </c>
      <c r="G23" s="308">
        <f t="shared" si="11"/>
        <v>0</v>
      </c>
      <c r="H23" s="144">
        <f t="shared" si="11"/>
        <v>0</v>
      </c>
      <c r="I23" s="185">
        <f t="shared" si="11"/>
        <v>0</v>
      </c>
      <c r="J23" s="308">
        <f t="shared" si="11"/>
        <v>0</v>
      </c>
      <c r="K23" s="144">
        <f t="shared" si="11"/>
        <v>0</v>
      </c>
      <c r="L23" s="185">
        <f t="shared" si="11"/>
        <v>0</v>
      </c>
      <c r="M23" s="142">
        <f t="shared" si="11"/>
        <v>0</v>
      </c>
      <c r="N23" s="144">
        <f t="shared" si="11"/>
        <v>0</v>
      </c>
      <c r="O23" s="185">
        <f t="shared" si="11"/>
        <v>0</v>
      </c>
      <c r="P23" s="142">
        <f t="shared" si="11"/>
        <v>0</v>
      </c>
      <c r="Q23" s="142">
        <f t="shared" si="11"/>
        <v>0</v>
      </c>
      <c r="R23" s="384" t="str">
        <f>VLOOKUP($B23,Harvest_Data!A20:AB86,18,FALSE)</f>
        <v/>
      </c>
      <c r="S23" s="3"/>
      <c r="T23" s="387">
        <v>1974.0</v>
      </c>
      <c r="U23" s="478">
        <f>Subs_PU!U23</f>
        <v>0</v>
      </c>
      <c r="V23" s="478">
        <f>Subs_PU!V23</f>
        <v>0.1065349547</v>
      </c>
      <c r="W23" s="478">
        <f>Subs_PU!W23</f>
        <v>0.003729534181</v>
      </c>
      <c r="X23" s="478">
        <f>Subs_PU!X23</f>
        <v>0.8393073444</v>
      </c>
      <c r="Y23" s="478">
        <f>Subs_PU!Y23</f>
        <v>9.948613505</v>
      </c>
      <c r="Z23" s="478">
        <f>Subs_PU!Z23</f>
        <v>0.003729534181</v>
      </c>
      <c r="AA23" s="478">
        <f>Subs_PU!AA23</f>
        <v>0.03729534181</v>
      </c>
      <c r="AB23" s="478">
        <f>Subs_PU!AB23</f>
        <v>75.67873468</v>
      </c>
      <c r="AC23" s="478">
        <f>Subs_PU!AC23</f>
        <v>5.132811955</v>
      </c>
      <c r="AD23" s="478">
        <f>Subs_PU!AD23</f>
        <v>0.3184697883</v>
      </c>
      <c r="AE23" s="478">
        <f>Subs_PU!AE23</f>
        <v>7.930773359</v>
      </c>
      <c r="AF23" s="478">
        <f>Subs_PU!AF23</f>
        <v>0</v>
      </c>
      <c r="AG23" s="478" t="str">
        <f>Subs_PU!AG23</f>
        <v/>
      </c>
      <c r="AH23" s="478">
        <f>Subs_PU!AH23</f>
        <v>0</v>
      </c>
      <c r="AI23" s="478" t="str">
        <f>Subs_PU!AI23</f>
        <v/>
      </c>
      <c r="AJ23" s="355">
        <f t="shared" si="1"/>
        <v>100</v>
      </c>
      <c r="AK23" s="3"/>
      <c r="AL23" s="3"/>
      <c r="AM23" s="3"/>
      <c r="AN23" s="3"/>
      <c r="AO23" s="3"/>
      <c r="AP23" s="3"/>
      <c r="AQ23" s="3"/>
      <c r="AR23" s="3"/>
      <c r="AS23" s="3"/>
      <c r="AT23" s="3"/>
      <c r="AU23" s="3"/>
    </row>
    <row r="24">
      <c r="A24" s="32"/>
      <c r="B24" s="33">
        <v>1975.0</v>
      </c>
      <c r="C24" s="144">
        <f t="shared" ref="C24:Q24" si="12">U24*$R$24/100</f>
        <v>0</v>
      </c>
      <c r="D24" s="185">
        <f t="shared" si="12"/>
        <v>0</v>
      </c>
      <c r="E24" s="144">
        <f t="shared" si="12"/>
        <v>0</v>
      </c>
      <c r="F24" s="185">
        <f t="shared" si="12"/>
        <v>0</v>
      </c>
      <c r="G24" s="308">
        <f t="shared" si="12"/>
        <v>0</v>
      </c>
      <c r="H24" s="144">
        <f t="shared" si="12"/>
        <v>0</v>
      </c>
      <c r="I24" s="185">
        <f t="shared" si="12"/>
        <v>0</v>
      </c>
      <c r="J24" s="308">
        <f t="shared" si="12"/>
        <v>0</v>
      </c>
      <c r="K24" s="144">
        <f t="shared" si="12"/>
        <v>0</v>
      </c>
      <c r="L24" s="185">
        <f t="shared" si="12"/>
        <v>0</v>
      </c>
      <c r="M24" s="142">
        <f t="shared" si="12"/>
        <v>0</v>
      </c>
      <c r="N24" s="144">
        <f t="shared" si="12"/>
        <v>0</v>
      </c>
      <c r="O24" s="185">
        <f t="shared" si="12"/>
        <v>0</v>
      </c>
      <c r="P24" s="142">
        <f t="shared" si="12"/>
        <v>0</v>
      </c>
      <c r="Q24" s="142">
        <f t="shared" si="12"/>
        <v>0</v>
      </c>
      <c r="R24" s="384" t="str">
        <f>VLOOKUP($B24,Harvest_Data!A21:AB87,18,FALSE)</f>
        <v/>
      </c>
      <c r="S24" s="3"/>
      <c r="T24" s="387">
        <v>1975.0</v>
      </c>
      <c r="U24" s="478">
        <f>Subs_PU!U24</f>
        <v>0</v>
      </c>
      <c r="V24" s="478">
        <f>Subs_PU!V24</f>
        <v>0.2320434739</v>
      </c>
      <c r="W24" s="478">
        <f>Subs_PU!W24</f>
        <v>0.111547891</v>
      </c>
      <c r="X24" s="478">
        <f>Subs_PU!X24</f>
        <v>0.6254436564</v>
      </c>
      <c r="Y24" s="478">
        <f>Subs_PU!Y24</f>
        <v>9.238193521</v>
      </c>
      <c r="Z24" s="478">
        <f>Subs_PU!Z24</f>
        <v>0</v>
      </c>
      <c r="AA24" s="478">
        <f>Subs_PU!AA24</f>
        <v>0</v>
      </c>
      <c r="AB24" s="478">
        <f>Subs_PU!AB24</f>
        <v>66.22872686</v>
      </c>
      <c r="AC24" s="478">
        <f>Subs_PU!AC24</f>
        <v>2.909192859</v>
      </c>
      <c r="AD24" s="478">
        <f>Subs_PU!AD24</f>
        <v>0.1446543507</v>
      </c>
      <c r="AE24" s="478">
        <f>Subs_PU!AE24</f>
        <v>20.48156477</v>
      </c>
      <c r="AF24" s="478">
        <f>Subs_PU!AF24</f>
        <v>0</v>
      </c>
      <c r="AG24" s="478" t="str">
        <f>Subs_PU!AG24</f>
        <v/>
      </c>
      <c r="AH24" s="478">
        <f>Subs_PU!AH24</f>
        <v>0</v>
      </c>
      <c r="AI24" s="478">
        <f>Subs_PU!AI24</f>
        <v>0.02863261374</v>
      </c>
      <c r="AJ24" s="355">
        <f t="shared" si="1"/>
        <v>100</v>
      </c>
      <c r="AK24" s="3"/>
      <c r="AL24" s="3"/>
      <c r="AM24" s="3"/>
      <c r="AN24" s="3"/>
      <c r="AO24" s="3"/>
      <c r="AP24" s="3"/>
      <c r="AQ24" s="3"/>
      <c r="AR24" s="3"/>
      <c r="AS24" s="3"/>
      <c r="AT24" s="3"/>
      <c r="AU24" s="3"/>
    </row>
    <row r="25">
      <c r="A25" s="32"/>
      <c r="B25" s="33">
        <v>1976.0</v>
      </c>
      <c r="C25" s="144">
        <f t="shared" ref="C25:Q25" si="13">U25*$R$25/100</f>
        <v>0</v>
      </c>
      <c r="D25" s="185">
        <f t="shared" si="13"/>
        <v>0</v>
      </c>
      <c r="E25" s="144">
        <f t="shared" si="13"/>
        <v>0</v>
      </c>
      <c r="F25" s="185">
        <f t="shared" si="13"/>
        <v>0</v>
      </c>
      <c r="G25" s="308">
        <f t="shared" si="13"/>
        <v>0</v>
      </c>
      <c r="H25" s="144">
        <f t="shared" si="13"/>
        <v>0</v>
      </c>
      <c r="I25" s="185">
        <f t="shared" si="13"/>
        <v>0</v>
      </c>
      <c r="J25" s="308">
        <f t="shared" si="13"/>
        <v>0</v>
      </c>
      <c r="K25" s="144">
        <f t="shared" si="13"/>
        <v>0</v>
      </c>
      <c r="L25" s="185">
        <f t="shared" si="13"/>
        <v>0</v>
      </c>
      <c r="M25" s="142">
        <f t="shared" si="13"/>
        <v>0</v>
      </c>
      <c r="N25" s="144">
        <f t="shared" si="13"/>
        <v>0</v>
      </c>
      <c r="O25" s="185">
        <f t="shared" si="13"/>
        <v>0</v>
      </c>
      <c r="P25" s="142">
        <f t="shared" si="13"/>
        <v>0</v>
      </c>
      <c r="Q25" s="142">
        <f t="shared" si="13"/>
        <v>0</v>
      </c>
      <c r="R25" s="384" t="str">
        <f>VLOOKUP($B25,Harvest_Data!A22:AB88,18,FALSE)</f>
        <v/>
      </c>
      <c r="S25" s="3"/>
      <c r="T25" s="387">
        <v>1976.0</v>
      </c>
      <c r="U25" s="478">
        <f>Subs_PU!U25</f>
        <v>0</v>
      </c>
      <c r="V25" s="478">
        <f>Subs_PU!V25</f>
        <v>0.2999418161</v>
      </c>
      <c r="W25" s="478">
        <f>Subs_PU!W25</f>
        <v>0</v>
      </c>
      <c r="X25" s="478">
        <f>Subs_PU!X25</f>
        <v>1.094388555</v>
      </c>
      <c r="Y25" s="478">
        <f>Subs_PU!Y25</f>
        <v>12.31184232</v>
      </c>
      <c r="Z25" s="478">
        <f>Subs_PU!Z25</f>
        <v>0.08004617693</v>
      </c>
      <c r="AA25" s="478">
        <f>Subs_PU!AA25</f>
        <v>0</v>
      </c>
      <c r="AB25" s="478">
        <f>Subs_PU!AB25</f>
        <v>82.72367528</v>
      </c>
      <c r="AC25" s="478">
        <f>Subs_PU!AC25</f>
        <v>0.8522835717</v>
      </c>
      <c r="AD25" s="478">
        <f>Subs_PU!AD25</f>
        <v>0.1534989549</v>
      </c>
      <c r="AE25" s="478">
        <f>Subs_PU!AE25</f>
        <v>2.444300238</v>
      </c>
      <c r="AF25" s="478">
        <f>Subs_PU!AF25</f>
        <v>0.04002308846</v>
      </c>
      <c r="AG25" s="478" t="str">
        <f>Subs_PU!AG25</f>
        <v/>
      </c>
      <c r="AH25" s="478">
        <f>Subs_PU!AH25</f>
        <v>0</v>
      </c>
      <c r="AI25" s="478" t="str">
        <f>Subs_PU!AI25</f>
        <v/>
      </c>
      <c r="AJ25" s="355">
        <f t="shared" si="1"/>
        <v>100</v>
      </c>
      <c r="AK25" s="3"/>
      <c r="AL25" s="3"/>
      <c r="AM25" s="3"/>
      <c r="AN25" s="3"/>
      <c r="AO25" s="3"/>
      <c r="AP25" s="3"/>
      <c r="AQ25" s="3"/>
      <c r="AR25" s="3"/>
      <c r="AS25" s="3"/>
      <c r="AT25" s="3"/>
      <c r="AU25" s="3"/>
    </row>
    <row r="26">
      <c r="A26" s="32"/>
      <c r="B26" s="33">
        <v>1977.0</v>
      </c>
      <c r="C26" s="144">
        <f t="shared" ref="C26:Q26" si="14">U26*$R$26/100</f>
        <v>0</v>
      </c>
      <c r="D26" s="185">
        <f t="shared" si="14"/>
        <v>1.338614822</v>
      </c>
      <c r="E26" s="144">
        <f t="shared" si="14"/>
        <v>4.021767541</v>
      </c>
      <c r="F26" s="185">
        <f t="shared" si="14"/>
        <v>99.69126581</v>
      </c>
      <c r="G26" s="308">
        <f t="shared" si="14"/>
        <v>110.4594151</v>
      </c>
      <c r="H26" s="144">
        <f t="shared" si="14"/>
        <v>0</v>
      </c>
      <c r="I26" s="185">
        <f t="shared" si="14"/>
        <v>0</v>
      </c>
      <c r="J26" s="308">
        <f t="shared" si="14"/>
        <v>3081.657167</v>
      </c>
      <c r="K26" s="144">
        <f t="shared" si="14"/>
        <v>25.91937373</v>
      </c>
      <c r="L26" s="185">
        <f t="shared" si="14"/>
        <v>31.54629444</v>
      </c>
      <c r="M26" s="142">
        <f t="shared" si="14"/>
        <v>307.3661016</v>
      </c>
      <c r="N26" s="144">
        <f t="shared" si="14"/>
        <v>0</v>
      </c>
      <c r="O26" s="185">
        <f t="shared" si="14"/>
        <v>0</v>
      </c>
      <c r="P26" s="142">
        <f t="shared" si="14"/>
        <v>0</v>
      </c>
      <c r="Q26" s="142">
        <f t="shared" si="14"/>
        <v>0</v>
      </c>
      <c r="R26" s="479">
        <f>VLOOKUP($B26,Harvest_Data!A23:AB89,18,FALSE)</f>
        <v>3662</v>
      </c>
      <c r="S26" s="3"/>
      <c r="T26" s="387">
        <v>1977.0</v>
      </c>
      <c r="U26" s="478">
        <f>Subs_PU!U26</f>
        <v>0</v>
      </c>
      <c r="V26" s="478">
        <f>Subs_PU!V26</f>
        <v>0.0365542005</v>
      </c>
      <c r="W26" s="478">
        <f>Subs_PU!W26</f>
        <v>0.1098243457</v>
      </c>
      <c r="X26" s="478">
        <f>Subs_PU!X26</f>
        <v>2.722317472</v>
      </c>
      <c r="Y26" s="478">
        <f>Subs_PU!Y26</f>
        <v>3.016368518</v>
      </c>
      <c r="Z26" s="478">
        <f>Subs_PU!Z26</f>
        <v>0</v>
      </c>
      <c r="AA26" s="478">
        <f>Subs_PU!AA26</f>
        <v>0</v>
      </c>
      <c r="AB26" s="478">
        <f>Subs_PU!AB26</f>
        <v>84.15229839</v>
      </c>
      <c r="AC26" s="478">
        <f>Subs_PU!AC26</f>
        <v>0.707792838</v>
      </c>
      <c r="AD26" s="478">
        <f>Subs_PU!AD26</f>
        <v>0.8614498755</v>
      </c>
      <c r="AE26" s="478">
        <f>Subs_PU!AE26</f>
        <v>8.393394365</v>
      </c>
      <c r="AF26" s="478" t="str">
        <f>Subs_PU!AF26</f>
        <v/>
      </c>
      <c r="AG26" s="478" t="str">
        <f>Subs_PU!AG26</f>
        <v/>
      </c>
      <c r="AH26" s="478">
        <f>Subs_PU!AH26</f>
        <v>0</v>
      </c>
      <c r="AI26" s="478" t="str">
        <f>Subs_PU!AI26</f>
        <v/>
      </c>
      <c r="AJ26" s="355">
        <f t="shared" si="1"/>
        <v>100</v>
      </c>
      <c r="AK26" s="3"/>
      <c r="AL26" s="3"/>
      <c r="AM26" s="3"/>
      <c r="AN26" s="3"/>
      <c r="AO26" s="3"/>
      <c r="AP26" s="3"/>
      <c r="AQ26" s="3"/>
      <c r="AR26" s="3"/>
      <c r="AS26" s="3"/>
      <c r="AT26" s="3"/>
      <c r="AU26" s="3"/>
    </row>
    <row r="27">
      <c r="A27" s="32"/>
      <c r="B27" s="33">
        <v>1978.0</v>
      </c>
      <c r="C27" s="144">
        <f t="shared" ref="C27:Q27" si="15">U27*$R$27/100</f>
        <v>0</v>
      </c>
      <c r="D27" s="185">
        <f t="shared" si="15"/>
        <v>0.03865579255</v>
      </c>
      <c r="E27" s="144">
        <f t="shared" si="15"/>
        <v>0.01932789628</v>
      </c>
      <c r="F27" s="185">
        <f t="shared" si="15"/>
        <v>22.38814652</v>
      </c>
      <c r="G27" s="308">
        <f t="shared" si="15"/>
        <v>482.7528653</v>
      </c>
      <c r="H27" s="144">
        <f t="shared" si="15"/>
        <v>0.006442632092</v>
      </c>
      <c r="I27" s="185">
        <f t="shared" si="15"/>
        <v>0</v>
      </c>
      <c r="J27" s="308">
        <f t="shared" si="15"/>
        <v>931.4435347</v>
      </c>
      <c r="K27" s="144">
        <f t="shared" si="15"/>
        <v>58.40245991</v>
      </c>
      <c r="L27" s="185">
        <f t="shared" si="15"/>
        <v>5.837024675</v>
      </c>
      <c r="M27" s="142">
        <f t="shared" si="15"/>
        <v>105.1115426</v>
      </c>
      <c r="N27" s="144">
        <f t="shared" si="15"/>
        <v>0</v>
      </c>
      <c r="O27" s="185">
        <f t="shared" si="15"/>
        <v>0</v>
      </c>
      <c r="P27" s="142">
        <f t="shared" si="15"/>
        <v>0</v>
      </c>
      <c r="Q27" s="142">
        <f t="shared" si="15"/>
        <v>0</v>
      </c>
      <c r="R27" s="479">
        <f>VLOOKUP($B27,Harvest_Data!A24:AB90,18,FALSE)</f>
        <v>1606</v>
      </c>
      <c r="S27" s="3"/>
      <c r="T27" s="387">
        <v>1978.0</v>
      </c>
      <c r="U27" s="478">
        <f>Subs_PU!U27</f>
        <v>0</v>
      </c>
      <c r="V27" s="478">
        <f>Subs_PU!V27</f>
        <v>0.002406960931</v>
      </c>
      <c r="W27" s="478">
        <f>Subs_PU!W27</f>
        <v>0.001203480466</v>
      </c>
      <c r="X27" s="478">
        <f>Subs_PU!X27</f>
        <v>1.394031539</v>
      </c>
      <c r="Y27" s="478">
        <f>Subs_PU!Y27</f>
        <v>30.05933159</v>
      </c>
      <c r="Z27" s="478">
        <f>Subs_PU!Z27</f>
        <v>0.0004011601552</v>
      </c>
      <c r="AA27" s="478">
        <f>Subs_PU!AA27</f>
        <v>0</v>
      </c>
      <c r="AB27" s="478">
        <f>Subs_PU!AB27</f>
        <v>57.99772943</v>
      </c>
      <c r="AC27" s="478">
        <f>Subs_PU!AC27</f>
        <v>3.636516807</v>
      </c>
      <c r="AD27" s="478">
        <f>Subs_PU!AD27</f>
        <v>0.3634511006</v>
      </c>
      <c r="AE27" s="478">
        <f>Subs_PU!AE27</f>
        <v>6.544927932</v>
      </c>
      <c r="AF27" s="478" t="str">
        <f>Subs_PU!AF27</f>
        <v/>
      </c>
      <c r="AG27" s="478" t="str">
        <f>Subs_PU!AG27</f>
        <v/>
      </c>
      <c r="AH27" s="478">
        <f>Subs_PU!AH27</f>
        <v>0</v>
      </c>
      <c r="AI27" s="478" t="str">
        <f>Subs_PU!AI27</f>
        <v/>
      </c>
      <c r="AJ27" s="355">
        <f t="shared" si="1"/>
        <v>100</v>
      </c>
      <c r="AK27" s="3"/>
      <c r="AL27" s="3"/>
      <c r="AM27" s="3"/>
      <c r="AN27" s="3"/>
      <c r="AO27" s="3"/>
      <c r="AP27" s="3"/>
      <c r="AQ27" s="3"/>
      <c r="AR27" s="3"/>
      <c r="AS27" s="3"/>
      <c r="AT27" s="3"/>
      <c r="AU27" s="3"/>
    </row>
    <row r="28">
      <c r="A28" s="32"/>
      <c r="B28" s="33">
        <v>1979.0</v>
      </c>
      <c r="C28" s="144">
        <f t="shared" ref="C28:Q28" si="16">U28*$R$28/100</f>
        <v>0</v>
      </c>
      <c r="D28" s="185">
        <f t="shared" si="16"/>
        <v>0.01987495805</v>
      </c>
      <c r="E28" s="144">
        <f t="shared" si="16"/>
        <v>0</v>
      </c>
      <c r="F28" s="185">
        <f t="shared" si="16"/>
        <v>26.71194362</v>
      </c>
      <c r="G28" s="308">
        <f t="shared" si="16"/>
        <v>176.4697525</v>
      </c>
      <c r="H28" s="144">
        <f t="shared" si="16"/>
        <v>0</v>
      </c>
      <c r="I28" s="185">
        <f t="shared" si="16"/>
        <v>0</v>
      </c>
      <c r="J28" s="308">
        <f t="shared" si="16"/>
        <v>1134.56198</v>
      </c>
      <c r="K28" s="144">
        <f t="shared" si="16"/>
        <v>48.49489764</v>
      </c>
      <c r="L28" s="185">
        <f t="shared" si="16"/>
        <v>0</v>
      </c>
      <c r="M28" s="142">
        <f t="shared" si="16"/>
        <v>212.741551</v>
      </c>
      <c r="N28" s="144">
        <f t="shared" si="16"/>
        <v>0</v>
      </c>
      <c r="O28" s="185">
        <f t="shared" si="16"/>
        <v>0</v>
      </c>
      <c r="P28" s="142">
        <f t="shared" si="16"/>
        <v>0</v>
      </c>
      <c r="Q28" s="142">
        <f t="shared" si="16"/>
        <v>0</v>
      </c>
      <c r="R28" s="479">
        <f>VLOOKUP($B28,Harvest_Data!A25:AB91,18,FALSE)</f>
        <v>1599</v>
      </c>
      <c r="S28" s="3"/>
      <c r="T28" s="387">
        <v>1979.0</v>
      </c>
      <c r="U28" s="478">
        <f>Subs_PU!U28</f>
        <v>0</v>
      </c>
      <c r="V28" s="478">
        <f>Subs_PU!V28</f>
        <v>0.001242961729</v>
      </c>
      <c r="W28" s="478">
        <f>Subs_PU!W28</f>
        <v>0</v>
      </c>
      <c r="X28" s="478">
        <f>Subs_PU!X28</f>
        <v>1.670540564</v>
      </c>
      <c r="Y28" s="478">
        <f>Subs_PU!Y28</f>
        <v>11.03625719</v>
      </c>
      <c r="Z28" s="478">
        <f>Subs_PU!Z28</f>
        <v>0</v>
      </c>
      <c r="AA28" s="478">
        <f>Subs_PU!AA28</f>
        <v>0</v>
      </c>
      <c r="AB28" s="478">
        <f>Subs_PU!AB28</f>
        <v>70.95447031</v>
      </c>
      <c r="AC28" s="478">
        <f>Subs_PU!AC28</f>
        <v>3.032826619</v>
      </c>
      <c r="AD28" s="478">
        <f>Subs_PU!AD28</f>
        <v>0</v>
      </c>
      <c r="AE28" s="478">
        <f>Subs_PU!AE28</f>
        <v>13.30466235</v>
      </c>
      <c r="AF28" s="478" t="str">
        <f>Subs_PU!AF28</f>
        <v/>
      </c>
      <c r="AG28" s="478" t="str">
        <f>Subs_PU!AG28</f>
        <v/>
      </c>
      <c r="AH28" s="478">
        <f>Subs_PU!AH28</f>
        <v>0</v>
      </c>
      <c r="AI28" s="478" t="str">
        <f>Subs_PU!AI28</f>
        <v/>
      </c>
      <c r="AJ28" s="355">
        <f t="shared" si="1"/>
        <v>100</v>
      </c>
      <c r="AK28" s="3"/>
      <c r="AL28" s="3"/>
      <c r="AM28" s="3"/>
      <c r="AN28" s="3"/>
      <c r="AO28" s="3"/>
      <c r="AP28" s="3"/>
      <c r="AQ28" s="3"/>
      <c r="AR28" s="3"/>
      <c r="AS28" s="3"/>
      <c r="AT28" s="3"/>
      <c r="AU28" s="3"/>
    </row>
    <row r="29">
      <c r="A29" s="32"/>
      <c r="B29" s="33">
        <v>1980.0</v>
      </c>
      <c r="C29" s="144">
        <f t="shared" ref="C29:Q29" si="17">U29*$R$29/100</f>
        <v>0</v>
      </c>
      <c r="D29" s="185">
        <f t="shared" si="17"/>
        <v>16.93240751</v>
      </c>
      <c r="E29" s="144">
        <f t="shared" si="17"/>
        <v>16.93240751</v>
      </c>
      <c r="F29" s="185">
        <f t="shared" si="17"/>
        <v>16.93240751</v>
      </c>
      <c r="G29" s="308">
        <f t="shared" si="17"/>
        <v>550.989693</v>
      </c>
      <c r="H29" s="144">
        <f t="shared" si="17"/>
        <v>0</v>
      </c>
      <c r="I29" s="185">
        <f t="shared" si="17"/>
        <v>0</v>
      </c>
      <c r="J29" s="308">
        <f t="shared" si="17"/>
        <v>1308.829337</v>
      </c>
      <c r="K29" s="144">
        <f t="shared" si="17"/>
        <v>94.95877183</v>
      </c>
      <c r="L29" s="185">
        <f t="shared" si="17"/>
        <v>8.466203754</v>
      </c>
      <c r="M29" s="142">
        <f t="shared" si="17"/>
        <v>94.95877183</v>
      </c>
      <c r="N29" s="144">
        <f t="shared" si="17"/>
        <v>0</v>
      </c>
      <c r="O29" s="185">
        <f t="shared" si="17"/>
        <v>0</v>
      </c>
      <c r="P29" s="142">
        <f t="shared" si="17"/>
        <v>0</v>
      </c>
      <c r="Q29" s="142">
        <f t="shared" si="17"/>
        <v>0</v>
      </c>
      <c r="R29" s="479">
        <f>VLOOKUP($B29,Harvest_Data!A26:AB92,18,FALSE)</f>
        <v>2109</v>
      </c>
      <c r="S29" s="3"/>
      <c r="T29" s="387">
        <v>1980.0</v>
      </c>
      <c r="U29" s="478">
        <f>Subs_PU!U29</f>
        <v>0</v>
      </c>
      <c r="V29" s="478">
        <f>Subs_PU!V29</f>
        <v>0.8028642725</v>
      </c>
      <c r="W29" s="478">
        <f>Subs_PU!W29</f>
        <v>0.8028642725</v>
      </c>
      <c r="X29" s="478">
        <f>Subs_PU!X29</f>
        <v>0.8028642725</v>
      </c>
      <c r="Y29" s="478">
        <f>Subs_PU!Y29</f>
        <v>26.12563741</v>
      </c>
      <c r="Z29" s="478">
        <f>Subs_PU!Z29</f>
        <v>0</v>
      </c>
      <c r="AA29" s="478">
        <f>Subs_PU!AA29</f>
        <v>0</v>
      </c>
      <c r="AB29" s="478">
        <f>Subs_PU!AB29</f>
        <v>62.05923836</v>
      </c>
      <c r="AC29" s="478">
        <f>Subs_PU!AC29</f>
        <v>4.502549637</v>
      </c>
      <c r="AD29" s="478">
        <f>Subs_PU!AD29</f>
        <v>0.4014321363</v>
      </c>
      <c r="AE29" s="478">
        <f>Subs_PU!AE29</f>
        <v>4.502549637</v>
      </c>
      <c r="AF29" s="478" t="str">
        <f>Subs_PU!AF29</f>
        <v/>
      </c>
      <c r="AG29" s="478" t="str">
        <f>Subs_PU!AG29</f>
        <v/>
      </c>
      <c r="AH29" s="478">
        <f>Subs_PU!AH29</f>
        <v>0</v>
      </c>
      <c r="AI29" s="478" t="str">
        <f>Subs_PU!AI29</f>
        <v/>
      </c>
      <c r="AJ29" s="355">
        <f t="shared" si="1"/>
        <v>100</v>
      </c>
      <c r="AK29" s="3"/>
      <c r="AL29" s="3"/>
      <c r="AM29" s="3"/>
      <c r="AN29" s="3"/>
      <c r="AO29" s="3"/>
      <c r="AP29" s="3"/>
      <c r="AQ29" s="3"/>
      <c r="AR29" s="3"/>
      <c r="AS29" s="3"/>
      <c r="AT29" s="3"/>
      <c r="AU29" s="3"/>
    </row>
    <row r="30">
      <c r="A30" s="32"/>
      <c r="B30" s="33">
        <v>1981.0</v>
      </c>
      <c r="C30" s="144">
        <f t="shared" ref="C30:Q30" si="18">U30*$R$30/100</f>
        <v>0</v>
      </c>
      <c r="D30" s="185">
        <f t="shared" si="18"/>
        <v>7.615281468</v>
      </c>
      <c r="E30" s="144">
        <f t="shared" si="18"/>
        <v>3.046112587</v>
      </c>
      <c r="F30" s="185">
        <f t="shared" si="18"/>
        <v>236.0643432</v>
      </c>
      <c r="G30" s="308">
        <f t="shared" si="18"/>
        <v>155.3454871</v>
      </c>
      <c r="H30" s="144">
        <f t="shared" si="18"/>
        <v>0</v>
      </c>
      <c r="I30" s="185">
        <f t="shared" si="18"/>
        <v>0</v>
      </c>
      <c r="J30" s="308">
        <f t="shared" si="18"/>
        <v>1029.548525</v>
      </c>
      <c r="K30" s="144">
        <f t="shared" si="18"/>
        <v>13.70750664</v>
      </c>
      <c r="L30" s="185">
        <f t="shared" si="18"/>
        <v>0</v>
      </c>
      <c r="M30" s="142">
        <f t="shared" si="18"/>
        <v>76.14968726</v>
      </c>
      <c r="N30" s="144">
        <f t="shared" si="18"/>
        <v>0</v>
      </c>
      <c r="O30" s="185">
        <f t="shared" si="18"/>
        <v>0</v>
      </c>
      <c r="P30" s="142">
        <f t="shared" si="18"/>
        <v>0</v>
      </c>
      <c r="Q30" s="142">
        <f t="shared" si="18"/>
        <v>1.523056294</v>
      </c>
      <c r="R30" s="479">
        <f>VLOOKUP($B30,Harvest_Data!A27:AB93,18,FALSE)</f>
        <v>1523</v>
      </c>
      <c r="S30" s="3"/>
      <c r="T30" s="387">
        <v>1981.0</v>
      </c>
      <c r="U30" s="478">
        <f>Subs_PU!U30</f>
        <v>0</v>
      </c>
      <c r="V30" s="478">
        <f>Subs_PU!V30</f>
        <v>0.5000184812</v>
      </c>
      <c r="W30" s="478">
        <f>Subs_PU!W30</f>
        <v>0.2000073925</v>
      </c>
      <c r="X30" s="478">
        <f>Subs_PU!X30</f>
        <v>15.49995688</v>
      </c>
      <c r="Y30" s="478">
        <f>Subs_PU!Y30</f>
        <v>10.19996632</v>
      </c>
      <c r="Z30" s="478">
        <f>Subs_PU!Z30</f>
        <v>0</v>
      </c>
      <c r="AA30" s="478">
        <f>Subs_PU!AA30</f>
        <v>0</v>
      </c>
      <c r="AB30" s="478">
        <f>Subs_PU!AB30</f>
        <v>67.6000345</v>
      </c>
      <c r="AC30" s="478">
        <f>Subs_PU!AC30</f>
        <v>0.9000332661</v>
      </c>
      <c r="AD30" s="478">
        <f>Subs_PU!AD30</f>
        <v>0</v>
      </c>
      <c r="AE30" s="478">
        <f>Subs_PU!AE30</f>
        <v>4.999979465</v>
      </c>
      <c r="AF30" s="478" t="str">
        <f>Subs_PU!AF30</f>
        <v/>
      </c>
      <c r="AG30" s="478" t="str">
        <f>Subs_PU!AG30</f>
        <v/>
      </c>
      <c r="AH30" s="478">
        <f>Subs_PU!AH30</f>
        <v>0</v>
      </c>
      <c r="AI30" s="478">
        <f>Subs_PU!AI30</f>
        <v>0.1000036962</v>
      </c>
      <c r="AJ30" s="355">
        <f t="shared" si="1"/>
        <v>100</v>
      </c>
      <c r="AK30" s="3"/>
      <c r="AL30" s="3"/>
      <c r="AM30" s="3"/>
      <c r="AN30" s="3"/>
      <c r="AO30" s="3"/>
      <c r="AP30" s="3"/>
      <c r="AQ30" s="3"/>
      <c r="AR30" s="3"/>
      <c r="AS30" s="3"/>
      <c r="AT30" s="3"/>
      <c r="AU30" s="3"/>
    </row>
    <row r="31">
      <c r="A31" s="32"/>
      <c r="B31" s="33">
        <v>1982.0</v>
      </c>
      <c r="C31" s="144">
        <f t="shared" ref="C31:Q31" si="19">U31*$R$31/100</f>
        <v>0</v>
      </c>
      <c r="D31" s="185">
        <f t="shared" si="19"/>
        <v>20.96852093</v>
      </c>
      <c r="E31" s="144">
        <f t="shared" si="19"/>
        <v>0</v>
      </c>
      <c r="F31" s="185">
        <f t="shared" si="19"/>
        <v>61.34715468</v>
      </c>
      <c r="G31" s="308">
        <f t="shared" si="19"/>
        <v>710.4941156</v>
      </c>
      <c r="H31" s="144">
        <f t="shared" si="19"/>
        <v>0</v>
      </c>
      <c r="I31" s="185">
        <f t="shared" si="19"/>
        <v>0</v>
      </c>
      <c r="J31" s="308">
        <f t="shared" si="19"/>
        <v>2442.697377</v>
      </c>
      <c r="K31" s="144">
        <f t="shared" si="19"/>
        <v>42.36630397</v>
      </c>
      <c r="L31" s="185">
        <f t="shared" si="19"/>
        <v>4.432597882</v>
      </c>
      <c r="M31" s="142">
        <f t="shared" si="19"/>
        <v>60.69392973</v>
      </c>
      <c r="N31" s="144">
        <f t="shared" si="19"/>
        <v>0</v>
      </c>
      <c r="O31" s="185">
        <f t="shared" si="19"/>
        <v>0</v>
      </c>
      <c r="P31" s="142">
        <f t="shared" si="19"/>
        <v>0</v>
      </c>
      <c r="Q31" s="142">
        <f t="shared" si="19"/>
        <v>0</v>
      </c>
      <c r="R31" s="479">
        <f>VLOOKUP($B31,Harvest_Data!A28:AB94,18,FALSE)</f>
        <v>3343</v>
      </c>
      <c r="S31" s="3"/>
      <c r="T31" s="387">
        <v>1982.0</v>
      </c>
      <c r="U31" s="478">
        <f>Subs_PU!U31</f>
        <v>0</v>
      </c>
      <c r="V31" s="478">
        <f>Subs_PU!V31</f>
        <v>0.6272366416</v>
      </c>
      <c r="W31" s="478">
        <f>Subs_PU!W31</f>
        <v>0</v>
      </c>
      <c r="X31" s="478">
        <f>Subs_PU!X31</f>
        <v>1.835092871</v>
      </c>
      <c r="Y31" s="478">
        <f>Subs_PU!Y31</f>
        <v>21.25318922</v>
      </c>
      <c r="Z31" s="478">
        <f>Subs_PU!Z31</f>
        <v>0</v>
      </c>
      <c r="AA31" s="478">
        <f>Subs_PU!AA31</f>
        <v>0</v>
      </c>
      <c r="AB31" s="478">
        <f>Subs_PU!AB31</f>
        <v>73.06902115</v>
      </c>
      <c r="AC31" s="478">
        <f>Subs_PU!AC31</f>
        <v>1.267313909</v>
      </c>
      <c r="AD31" s="478">
        <f>Subs_PU!AD31</f>
        <v>0.1325934156</v>
      </c>
      <c r="AE31" s="478">
        <f>Subs_PU!AE31</f>
        <v>1.815552789</v>
      </c>
      <c r="AF31" s="478" t="str">
        <f>Subs_PU!AF31</f>
        <v/>
      </c>
      <c r="AG31" s="478" t="str">
        <f>Subs_PU!AG31</f>
        <v/>
      </c>
      <c r="AH31" s="478">
        <f>Subs_PU!AH31</f>
        <v>0</v>
      </c>
      <c r="AI31" s="478" t="str">
        <f>Subs_PU!AI31</f>
        <v/>
      </c>
      <c r="AJ31" s="355">
        <f t="shared" si="1"/>
        <v>100</v>
      </c>
      <c r="AK31" s="3"/>
      <c r="AL31" s="3"/>
      <c r="AM31" s="3"/>
      <c r="AN31" s="3"/>
      <c r="AO31" s="3"/>
      <c r="AP31" s="3"/>
      <c r="AQ31" s="3"/>
      <c r="AR31" s="3"/>
      <c r="AS31" s="3"/>
      <c r="AT31" s="3"/>
      <c r="AU31" s="3"/>
    </row>
    <row r="32">
      <c r="A32" s="32"/>
      <c r="B32" s="33">
        <v>1983.0</v>
      </c>
      <c r="C32" s="144">
        <f t="shared" ref="C32:Q32" si="20">U32*$R$32/100</f>
        <v>0</v>
      </c>
      <c r="D32" s="185">
        <f t="shared" si="20"/>
        <v>0</v>
      </c>
      <c r="E32" s="144">
        <f t="shared" si="20"/>
        <v>0</v>
      </c>
      <c r="F32" s="185">
        <f t="shared" si="20"/>
        <v>117.789643</v>
      </c>
      <c r="G32" s="308">
        <f t="shared" si="20"/>
        <v>686.9508197</v>
      </c>
      <c r="H32" s="144">
        <f t="shared" si="20"/>
        <v>0</v>
      </c>
      <c r="I32" s="185">
        <f t="shared" si="20"/>
        <v>0</v>
      </c>
      <c r="J32" s="308">
        <f t="shared" si="20"/>
        <v>1472.907788</v>
      </c>
      <c r="K32" s="144">
        <f t="shared" si="20"/>
        <v>87.19170516</v>
      </c>
      <c r="L32" s="185">
        <f t="shared" si="20"/>
        <v>0</v>
      </c>
      <c r="M32" s="142">
        <f t="shared" si="20"/>
        <v>254.1600446</v>
      </c>
      <c r="N32" s="144">
        <f t="shared" si="20"/>
        <v>0</v>
      </c>
      <c r="O32" s="185">
        <f t="shared" si="20"/>
        <v>0</v>
      </c>
      <c r="P32" s="142">
        <f t="shared" si="20"/>
        <v>0</v>
      </c>
      <c r="Q32" s="142">
        <f t="shared" si="20"/>
        <v>0</v>
      </c>
      <c r="R32" s="479">
        <f>VLOOKUP($B32,Harvest_Data!A29:AB95,18,FALSE)</f>
        <v>2619</v>
      </c>
      <c r="S32" s="3"/>
      <c r="T32" s="387">
        <v>1983.0</v>
      </c>
      <c r="U32" s="478">
        <f>Subs_PU!U32</f>
        <v>0</v>
      </c>
      <c r="V32" s="478">
        <f>Subs_PU!V32</f>
        <v>0</v>
      </c>
      <c r="W32" s="478">
        <f>Subs_PU!W32</f>
        <v>0</v>
      </c>
      <c r="X32" s="478">
        <f>Subs_PU!X32</f>
        <v>4.497504504</v>
      </c>
      <c r="Y32" s="478">
        <f>Subs_PU!Y32</f>
        <v>26.2295082</v>
      </c>
      <c r="Z32" s="478">
        <f>Subs_PU!Z32</f>
        <v>0</v>
      </c>
      <c r="AA32" s="478">
        <f>Subs_PU!AA32</f>
        <v>0</v>
      </c>
      <c r="AB32" s="478">
        <f>Subs_PU!AB32</f>
        <v>56.23931988</v>
      </c>
      <c r="AC32" s="478">
        <f>Subs_PU!AC32</f>
        <v>3.329198364</v>
      </c>
      <c r="AD32" s="478">
        <f>Subs_PU!AD32</f>
        <v>0</v>
      </c>
      <c r="AE32" s="478">
        <f>Subs_PU!AE32</f>
        <v>9.704469056</v>
      </c>
      <c r="AF32" s="478" t="str">
        <f>Subs_PU!AF32</f>
        <v/>
      </c>
      <c r="AG32" s="478" t="str">
        <f>Subs_PU!AG32</f>
        <v/>
      </c>
      <c r="AH32" s="478">
        <f>Subs_PU!AH32</f>
        <v>0</v>
      </c>
      <c r="AI32" s="478" t="str">
        <f>Subs_PU!AI32</f>
        <v/>
      </c>
      <c r="AJ32" s="355">
        <f t="shared" si="1"/>
        <v>100</v>
      </c>
      <c r="AK32" s="3"/>
      <c r="AL32" s="3"/>
      <c r="AM32" s="3"/>
      <c r="AN32" s="3"/>
      <c r="AO32" s="3"/>
      <c r="AP32" s="3"/>
      <c r="AQ32" s="3"/>
      <c r="AR32" s="3"/>
      <c r="AS32" s="3"/>
      <c r="AT32" s="3"/>
      <c r="AU32" s="3"/>
    </row>
    <row r="33">
      <c r="A33" s="32"/>
      <c r="B33" s="33">
        <v>1984.0</v>
      </c>
      <c r="C33" s="144">
        <f t="shared" ref="C33:Q33" si="21">U33*$R$33/100</f>
        <v>0</v>
      </c>
      <c r="D33" s="185">
        <f t="shared" si="21"/>
        <v>0</v>
      </c>
      <c r="E33" s="144">
        <f t="shared" si="21"/>
        <v>2.988224796</v>
      </c>
      <c r="F33" s="185">
        <f t="shared" si="21"/>
        <v>2.124013144</v>
      </c>
      <c r="G33" s="308">
        <f t="shared" si="21"/>
        <v>217.5865844</v>
      </c>
      <c r="H33" s="144">
        <f t="shared" si="21"/>
        <v>0.1278059485</v>
      </c>
      <c r="I33" s="185">
        <f t="shared" si="21"/>
        <v>0</v>
      </c>
      <c r="J33" s="308">
        <f t="shared" si="21"/>
        <v>2769.907892</v>
      </c>
      <c r="K33" s="144">
        <f t="shared" si="21"/>
        <v>39.39466213</v>
      </c>
      <c r="L33" s="185">
        <f t="shared" si="21"/>
        <v>3.779404478</v>
      </c>
      <c r="M33" s="142">
        <f t="shared" si="21"/>
        <v>231.0914129</v>
      </c>
      <c r="N33" s="144">
        <f t="shared" si="21"/>
        <v>0</v>
      </c>
      <c r="O33" s="185">
        <f t="shared" si="21"/>
        <v>0</v>
      </c>
      <c r="P33" s="142">
        <f t="shared" si="21"/>
        <v>0</v>
      </c>
      <c r="Q33" s="142">
        <f t="shared" si="21"/>
        <v>0</v>
      </c>
      <c r="R33" s="479">
        <f>VLOOKUP($B33,Harvest_Data!A30:AB96,18,FALSE)</f>
        <v>3267</v>
      </c>
      <c r="S33" s="3"/>
      <c r="T33" s="387">
        <v>1984.0</v>
      </c>
      <c r="U33" s="478">
        <f>Subs_PU!U33</f>
        <v>0</v>
      </c>
      <c r="V33" s="478">
        <f>Subs_PU!V33</f>
        <v>0</v>
      </c>
      <c r="W33" s="478">
        <f>Subs_PU!W33</f>
        <v>0.09146693591</v>
      </c>
      <c r="X33" s="478">
        <f>Subs_PU!X33</f>
        <v>0.06501417644</v>
      </c>
      <c r="Y33" s="478">
        <f>Subs_PU!Y33</f>
        <v>6.660134201</v>
      </c>
      <c r="Z33" s="478">
        <f>Subs_PU!Z33</f>
        <v>0.003912027809</v>
      </c>
      <c r="AA33" s="478">
        <f>Subs_PU!AA33</f>
        <v>0</v>
      </c>
      <c r="AB33" s="478">
        <f>Subs_PU!AB33</f>
        <v>84.78444727</v>
      </c>
      <c r="AC33" s="478">
        <f>Subs_PU!AC33</f>
        <v>1.205836</v>
      </c>
      <c r="AD33" s="478">
        <f>Subs_PU!AD33</f>
        <v>0.1156842509</v>
      </c>
      <c r="AE33" s="478">
        <f>Subs_PU!AE33</f>
        <v>7.07350514</v>
      </c>
      <c r="AF33" s="478" t="str">
        <f>Subs_PU!AF33</f>
        <v/>
      </c>
      <c r="AG33" s="478" t="str">
        <f>Subs_PU!AG33</f>
        <v/>
      </c>
      <c r="AH33" s="478">
        <f>Subs_PU!AH33</f>
        <v>0</v>
      </c>
      <c r="AI33" s="478" t="str">
        <f>Subs_PU!AI33</f>
        <v/>
      </c>
      <c r="AJ33" s="355">
        <f t="shared" si="1"/>
        <v>100</v>
      </c>
      <c r="AK33" s="3"/>
      <c r="AL33" s="3"/>
      <c r="AM33" s="3"/>
      <c r="AN33" s="3"/>
      <c r="AO33" s="3"/>
      <c r="AP33" s="3"/>
      <c r="AQ33" s="3"/>
      <c r="AR33" s="3"/>
      <c r="AS33" s="3"/>
      <c r="AT33" s="3"/>
      <c r="AU33" s="3"/>
    </row>
    <row r="34">
      <c r="A34" s="32"/>
      <c r="B34" s="33">
        <v>1985.0</v>
      </c>
      <c r="C34" s="144">
        <f t="shared" ref="C34:Q34" si="22">U34*$R$34/100</f>
        <v>0</v>
      </c>
      <c r="D34" s="185">
        <f t="shared" si="22"/>
        <v>22.79541522</v>
      </c>
      <c r="E34" s="144">
        <f t="shared" si="22"/>
        <v>5.118894005</v>
      </c>
      <c r="F34" s="185">
        <f t="shared" si="22"/>
        <v>93.16387089</v>
      </c>
      <c r="G34" s="308">
        <f t="shared" si="22"/>
        <v>376.1624705</v>
      </c>
      <c r="H34" s="144">
        <f t="shared" si="22"/>
        <v>0</v>
      </c>
      <c r="I34" s="185">
        <f t="shared" si="22"/>
        <v>0.2396078045</v>
      </c>
      <c r="J34" s="308">
        <f t="shared" si="22"/>
        <v>3502.717581</v>
      </c>
      <c r="K34" s="144">
        <f t="shared" si="22"/>
        <v>173.334464</v>
      </c>
      <c r="L34" s="185">
        <f t="shared" si="22"/>
        <v>29.80938913</v>
      </c>
      <c r="M34" s="142">
        <f t="shared" si="22"/>
        <v>545.7721223</v>
      </c>
      <c r="N34" s="144">
        <f t="shared" si="22"/>
        <v>0</v>
      </c>
      <c r="O34" s="185">
        <f t="shared" si="22"/>
        <v>0</v>
      </c>
      <c r="P34" s="142">
        <f t="shared" si="22"/>
        <v>2.886184918</v>
      </c>
      <c r="Q34" s="142">
        <f t="shared" si="22"/>
        <v>0</v>
      </c>
      <c r="R34" s="479">
        <f>VLOOKUP($B34,Harvest_Data!A31:AB97,18,FALSE)</f>
        <v>4752</v>
      </c>
      <c r="S34" s="3"/>
      <c r="T34" s="387">
        <v>1985.0</v>
      </c>
      <c r="U34" s="478">
        <f>Subs_PU!U34</f>
        <v>0</v>
      </c>
      <c r="V34" s="478">
        <f>Subs_PU!V34</f>
        <v>0.4797014987</v>
      </c>
      <c r="W34" s="478">
        <f>Subs_PU!W34</f>
        <v>0.1077208334</v>
      </c>
      <c r="X34" s="478">
        <f>Subs_PU!X34</f>
        <v>1.960519169</v>
      </c>
      <c r="Y34" s="478">
        <f>Subs_PU!Y34</f>
        <v>7.915876905</v>
      </c>
      <c r="Z34" s="478">
        <f>Subs_PU!Z34</f>
        <v>0</v>
      </c>
      <c r="AA34" s="478">
        <f>Subs_PU!AA34</f>
        <v>0.005042251778</v>
      </c>
      <c r="AB34" s="478">
        <f>Subs_PU!AB34</f>
        <v>73.71038681</v>
      </c>
      <c r="AC34" s="478">
        <f>Subs_PU!AC34</f>
        <v>3.647610775</v>
      </c>
      <c r="AD34" s="478">
        <f>Subs_PU!AD34</f>
        <v>0.6273019598</v>
      </c>
      <c r="AE34" s="478">
        <f>Subs_PU!AE34</f>
        <v>11.48510358</v>
      </c>
      <c r="AF34" s="478" t="str">
        <f>Subs_PU!AF34</f>
        <v/>
      </c>
      <c r="AG34" s="478" t="str">
        <f>Subs_PU!AG34</f>
        <v/>
      </c>
      <c r="AH34" s="478">
        <f>Subs_PU!AH34</f>
        <v>0.0607362146</v>
      </c>
      <c r="AI34" s="478" t="str">
        <f>Subs_PU!AI34</f>
        <v/>
      </c>
      <c r="AJ34" s="355">
        <f t="shared" si="1"/>
        <v>100</v>
      </c>
      <c r="AK34" s="3"/>
      <c r="AL34" s="3"/>
      <c r="AM34" s="3"/>
      <c r="AN34" s="3"/>
      <c r="AO34" s="3"/>
      <c r="AP34" s="3"/>
      <c r="AQ34" s="3"/>
      <c r="AR34" s="3"/>
      <c r="AS34" s="3"/>
      <c r="AT34" s="3"/>
      <c r="AU34" s="3"/>
    </row>
    <row r="35">
      <c r="A35" s="32"/>
      <c r="B35" s="33">
        <v>1986.0</v>
      </c>
      <c r="C35" s="144">
        <f t="shared" ref="C35:Q35" si="23">U35*$R$35/100</f>
        <v>0</v>
      </c>
      <c r="D35" s="185">
        <f t="shared" si="23"/>
        <v>16.2466251</v>
      </c>
      <c r="E35" s="144">
        <f t="shared" si="23"/>
        <v>5.450742722</v>
      </c>
      <c r="F35" s="185">
        <f t="shared" si="23"/>
        <v>200.5970802</v>
      </c>
      <c r="G35" s="308">
        <f t="shared" si="23"/>
        <v>840.6491228</v>
      </c>
      <c r="H35" s="144">
        <f t="shared" si="23"/>
        <v>0</v>
      </c>
      <c r="I35" s="185">
        <f t="shared" si="23"/>
        <v>0</v>
      </c>
      <c r="J35" s="308">
        <f t="shared" si="23"/>
        <v>2574.196515</v>
      </c>
      <c r="K35" s="144">
        <f t="shared" si="23"/>
        <v>44.76757547</v>
      </c>
      <c r="L35" s="185">
        <f t="shared" si="23"/>
        <v>6.417416916</v>
      </c>
      <c r="M35" s="142">
        <f t="shared" si="23"/>
        <v>448.6749222</v>
      </c>
      <c r="N35" s="144">
        <f t="shared" si="23"/>
        <v>0</v>
      </c>
      <c r="O35" s="185">
        <f t="shared" si="23"/>
        <v>0</v>
      </c>
      <c r="P35" s="142">
        <f t="shared" si="23"/>
        <v>0</v>
      </c>
      <c r="Q35" s="142">
        <f t="shared" si="23"/>
        <v>0</v>
      </c>
      <c r="R35" s="479">
        <f>VLOOKUP($B35,Harvest_Data!A32:AB98,18,FALSE)</f>
        <v>4137</v>
      </c>
      <c r="S35" s="3"/>
      <c r="T35" s="387">
        <v>1986.0</v>
      </c>
      <c r="U35" s="478">
        <f>Subs_PU!U35</f>
        <v>0</v>
      </c>
      <c r="V35" s="478">
        <f>Subs_PU!V35</f>
        <v>0.3927151343</v>
      </c>
      <c r="W35" s="478">
        <f>Subs_PU!W35</f>
        <v>0.1317559275</v>
      </c>
      <c r="X35" s="478">
        <f>Subs_PU!X35</f>
        <v>4.848853763</v>
      </c>
      <c r="Y35" s="478">
        <f>Subs_PU!Y35</f>
        <v>20.32025919</v>
      </c>
      <c r="Z35" s="478">
        <f>Subs_PU!Z35</f>
        <v>0</v>
      </c>
      <c r="AA35" s="478">
        <f>Subs_PU!AA35</f>
        <v>0</v>
      </c>
      <c r="AB35" s="478">
        <f>Subs_PU!AB35</f>
        <v>62.22374945</v>
      </c>
      <c r="AC35" s="478">
        <f>Subs_PU!AC35</f>
        <v>1.082126552</v>
      </c>
      <c r="AD35" s="478">
        <f>Subs_PU!AD35</f>
        <v>0.155122478</v>
      </c>
      <c r="AE35" s="478">
        <f>Subs_PU!AE35</f>
        <v>10.84541751</v>
      </c>
      <c r="AF35" s="478" t="str">
        <f>Subs_PU!AF35</f>
        <v/>
      </c>
      <c r="AG35" s="478" t="str">
        <f>Subs_PU!AG35</f>
        <v/>
      </c>
      <c r="AH35" s="478">
        <f>Subs_PU!AH35</f>
        <v>0</v>
      </c>
      <c r="AI35" s="478" t="str">
        <f>Subs_PU!AI35</f>
        <v/>
      </c>
      <c r="AJ35" s="355">
        <f t="shared" si="1"/>
        <v>100</v>
      </c>
      <c r="AK35" s="3"/>
      <c r="AL35" s="3"/>
      <c r="AM35" s="3"/>
      <c r="AN35" s="3"/>
      <c r="AO35" s="3"/>
      <c r="AP35" s="3"/>
      <c r="AQ35" s="3"/>
      <c r="AR35" s="3"/>
      <c r="AS35" s="3"/>
      <c r="AT35" s="3"/>
      <c r="AU35" s="3"/>
    </row>
    <row r="36">
      <c r="A36" s="32"/>
      <c r="B36" s="33">
        <v>1987.0</v>
      </c>
      <c r="C36" s="144">
        <f t="shared" ref="C36:Q36" si="24">U36*$R$36/100</f>
        <v>0</v>
      </c>
      <c r="D36" s="185">
        <f t="shared" si="24"/>
        <v>9.025131368</v>
      </c>
      <c r="E36" s="144">
        <f t="shared" si="24"/>
        <v>4.085701363</v>
      </c>
      <c r="F36" s="185">
        <f t="shared" si="24"/>
        <v>150.0326456</v>
      </c>
      <c r="G36" s="308">
        <f t="shared" si="24"/>
        <v>356.58416</v>
      </c>
      <c r="H36" s="144">
        <f t="shared" si="24"/>
        <v>7.734374967</v>
      </c>
      <c r="I36" s="185">
        <f t="shared" si="24"/>
        <v>0.813074898</v>
      </c>
      <c r="J36" s="308">
        <f t="shared" si="24"/>
        <v>3869.057556</v>
      </c>
      <c r="K36" s="144">
        <f t="shared" si="24"/>
        <v>66.36723855</v>
      </c>
      <c r="L36" s="185">
        <f t="shared" si="24"/>
        <v>4.136518544</v>
      </c>
      <c r="M36" s="142">
        <f t="shared" si="24"/>
        <v>406.9643133</v>
      </c>
      <c r="N36" s="144">
        <f t="shared" si="24"/>
        <v>0</v>
      </c>
      <c r="O36" s="185">
        <f t="shared" si="24"/>
        <v>0</v>
      </c>
      <c r="P36" s="142">
        <f t="shared" si="24"/>
        <v>1.199285475</v>
      </c>
      <c r="Q36" s="142">
        <f t="shared" si="24"/>
        <v>0</v>
      </c>
      <c r="R36" s="479">
        <f>VLOOKUP($B36,Harvest_Data!A33:AB99,18,FALSE)</f>
        <v>4876</v>
      </c>
      <c r="S36" s="3"/>
      <c r="T36" s="387">
        <v>1987.0</v>
      </c>
      <c r="U36" s="478">
        <f>Subs_PU!U36</f>
        <v>0</v>
      </c>
      <c r="V36" s="478">
        <f>Subs_PU!V36</f>
        <v>0.1850929321</v>
      </c>
      <c r="W36" s="478">
        <f>Subs_PU!W36</f>
        <v>0.0837920706</v>
      </c>
      <c r="X36" s="478">
        <f>Subs_PU!X36</f>
        <v>3.076961558</v>
      </c>
      <c r="Y36" s="478">
        <f>Subs_PU!Y36</f>
        <v>7.313046759</v>
      </c>
      <c r="Z36" s="478">
        <f>Subs_PU!Z36</f>
        <v>0.1586213078</v>
      </c>
      <c r="AA36" s="478">
        <f>Subs_PU!AA36</f>
        <v>0.01667503893</v>
      </c>
      <c r="AB36" s="478">
        <f>Subs_PU!AB36</f>
        <v>79.34900648</v>
      </c>
      <c r="AC36" s="478">
        <f>Subs_PU!AC36</f>
        <v>1.361100052</v>
      </c>
      <c r="AD36" s="478">
        <f>Subs_PU!AD36</f>
        <v>0.08483426053</v>
      </c>
      <c r="AE36" s="478">
        <f>Subs_PU!AE36</f>
        <v>8.346273858</v>
      </c>
      <c r="AF36" s="478" t="str">
        <f>Subs_PU!AF36</f>
        <v/>
      </c>
      <c r="AG36" s="478" t="str">
        <f>Subs_PU!AG36</f>
        <v/>
      </c>
      <c r="AH36" s="478">
        <f>Subs_PU!AH36</f>
        <v>0.02459568242</v>
      </c>
      <c r="AI36" s="478" t="str">
        <f>Subs_PU!AI36</f>
        <v/>
      </c>
      <c r="AJ36" s="355">
        <f t="shared" si="1"/>
        <v>100</v>
      </c>
      <c r="AK36" s="3"/>
      <c r="AL36" s="3"/>
      <c r="AM36" s="3"/>
      <c r="AN36" s="3"/>
      <c r="AO36" s="3"/>
      <c r="AP36" s="3"/>
      <c r="AQ36" s="3"/>
      <c r="AR36" s="3"/>
      <c r="AS36" s="3"/>
      <c r="AT36" s="3"/>
      <c r="AU36" s="3"/>
    </row>
    <row r="37">
      <c r="A37" s="32"/>
      <c r="B37" s="33">
        <v>1988.0</v>
      </c>
      <c r="C37" s="144">
        <f t="shared" ref="C37:Q37" si="25">U37*$R$37/100</f>
        <v>0</v>
      </c>
      <c r="D37" s="185">
        <f t="shared" si="25"/>
        <v>33.418</v>
      </c>
      <c r="E37" s="144">
        <f t="shared" si="25"/>
        <v>1.519</v>
      </c>
      <c r="F37" s="185">
        <f t="shared" si="25"/>
        <v>154.938</v>
      </c>
      <c r="G37" s="308">
        <f t="shared" si="25"/>
        <v>1145.326</v>
      </c>
      <c r="H37" s="144">
        <f t="shared" si="25"/>
        <v>0</v>
      </c>
      <c r="I37" s="185">
        <f t="shared" si="25"/>
        <v>1.519</v>
      </c>
      <c r="J37" s="308">
        <f t="shared" si="25"/>
        <v>1591.912</v>
      </c>
      <c r="K37" s="144">
        <f t="shared" si="25"/>
        <v>48.608</v>
      </c>
      <c r="L37" s="185">
        <f t="shared" si="25"/>
        <v>9.114</v>
      </c>
      <c r="M37" s="142">
        <f t="shared" si="25"/>
        <v>48.608</v>
      </c>
      <c r="N37" s="144">
        <f t="shared" si="25"/>
        <v>0</v>
      </c>
      <c r="O37" s="185">
        <f t="shared" si="25"/>
        <v>0</v>
      </c>
      <c r="P37" s="142">
        <f t="shared" si="25"/>
        <v>3.038</v>
      </c>
      <c r="Q37" s="142">
        <f t="shared" si="25"/>
        <v>0</v>
      </c>
      <c r="R37" s="479">
        <f>VLOOKUP($B37,Harvest_Data!A34:AB100,18,FALSE)</f>
        <v>3038</v>
      </c>
      <c r="S37" s="3"/>
      <c r="T37" s="387">
        <v>1988.0</v>
      </c>
      <c r="U37" s="478">
        <f>Subs_PU!U37</f>
        <v>0</v>
      </c>
      <c r="V37" s="478">
        <f>Subs_PU!V37</f>
        <v>1.1</v>
      </c>
      <c r="W37" s="478">
        <f>Subs_PU!W37</f>
        <v>0.05</v>
      </c>
      <c r="X37" s="478">
        <f>Subs_PU!X37</f>
        <v>5.1</v>
      </c>
      <c r="Y37" s="478">
        <f>Subs_PU!Y37</f>
        <v>37.7</v>
      </c>
      <c r="Z37" s="478" t="str">
        <f>Subs_PU!Z37</f>
        <v/>
      </c>
      <c r="AA37" s="478">
        <f>Subs_PU!AA37</f>
        <v>0.05</v>
      </c>
      <c r="AB37" s="478">
        <f>Subs_PU!AB37</f>
        <v>52.4</v>
      </c>
      <c r="AC37" s="478">
        <f>Subs_PU!AC37</f>
        <v>1.6</v>
      </c>
      <c r="AD37" s="478">
        <f>Subs_PU!AD37</f>
        <v>0.3</v>
      </c>
      <c r="AE37" s="478">
        <f>Subs_PU!AE37</f>
        <v>1.6</v>
      </c>
      <c r="AF37" s="478" t="str">
        <f>Subs_PU!AF37</f>
        <v/>
      </c>
      <c r="AG37" s="478" t="str">
        <f>Subs_PU!AG37</f>
        <v/>
      </c>
      <c r="AH37" s="478">
        <f>Subs_PU!AH37</f>
        <v>0.1</v>
      </c>
      <c r="AI37" s="478" t="str">
        <f>Subs_PU!AI37</f>
        <v/>
      </c>
      <c r="AJ37" s="402">
        <f t="shared" si="1"/>
        <v>100</v>
      </c>
      <c r="AK37" s="3"/>
      <c r="AL37" s="3"/>
      <c r="AM37" s="3"/>
      <c r="AN37" s="3"/>
      <c r="AO37" s="3"/>
      <c r="AP37" s="3"/>
      <c r="AQ37" s="3"/>
      <c r="AR37" s="3"/>
      <c r="AS37" s="3"/>
      <c r="AT37" s="3"/>
      <c r="AU37" s="3"/>
    </row>
    <row r="38">
      <c r="A38" s="32"/>
      <c r="B38" s="33">
        <v>1989.0</v>
      </c>
      <c r="C38" s="144">
        <f t="shared" ref="C38:Q38" si="26">U38*$R$38/100</f>
        <v>4.509</v>
      </c>
      <c r="D38" s="185">
        <f t="shared" si="26"/>
        <v>9.018</v>
      </c>
      <c r="E38" s="144">
        <f t="shared" si="26"/>
        <v>49.599</v>
      </c>
      <c r="F38" s="185">
        <f t="shared" si="26"/>
        <v>36.072</v>
      </c>
      <c r="G38" s="308">
        <f t="shared" si="26"/>
        <v>1397.79</v>
      </c>
      <c r="H38" s="144">
        <f t="shared" si="26"/>
        <v>0</v>
      </c>
      <c r="I38" s="185">
        <f t="shared" si="26"/>
        <v>0</v>
      </c>
      <c r="J38" s="308">
        <f t="shared" si="26"/>
        <v>2836.161</v>
      </c>
      <c r="K38" s="144">
        <f t="shared" si="26"/>
        <v>40.581</v>
      </c>
      <c r="L38" s="185">
        <f t="shared" si="26"/>
        <v>4.509</v>
      </c>
      <c r="M38" s="142">
        <f t="shared" si="26"/>
        <v>130.761</v>
      </c>
      <c r="N38" s="144">
        <f t="shared" si="26"/>
        <v>0</v>
      </c>
      <c r="O38" s="185">
        <f t="shared" si="26"/>
        <v>0</v>
      </c>
      <c r="P38" s="142">
        <f t="shared" si="26"/>
        <v>0</v>
      </c>
      <c r="Q38" s="142">
        <f t="shared" si="26"/>
        <v>0</v>
      </c>
      <c r="R38" s="479">
        <f>VLOOKUP($B38,Harvest_Data!A35:AB101,18,FALSE)</f>
        <v>4509</v>
      </c>
      <c r="S38" s="3"/>
      <c r="T38" s="387">
        <v>1989.0</v>
      </c>
      <c r="U38" s="478">
        <f>Subs_PU!U38</f>
        <v>0.1</v>
      </c>
      <c r="V38" s="478">
        <f>Subs_PU!V38</f>
        <v>0.2</v>
      </c>
      <c r="W38" s="478">
        <f>Subs_PU!W38</f>
        <v>1.1</v>
      </c>
      <c r="X38" s="478">
        <f>Subs_PU!X38</f>
        <v>0.8</v>
      </c>
      <c r="Y38" s="478">
        <f>Subs_PU!Y38</f>
        <v>31</v>
      </c>
      <c r="Z38" s="478" t="str">
        <f>Subs_PU!Z38</f>
        <v/>
      </c>
      <c r="AA38" s="478">
        <f>Subs_PU!AA38</f>
        <v>0</v>
      </c>
      <c r="AB38" s="478">
        <f>Subs_PU!AB38</f>
        <v>62.9</v>
      </c>
      <c r="AC38" s="478">
        <f>Subs_PU!AC38</f>
        <v>0.9</v>
      </c>
      <c r="AD38" s="478">
        <f>Subs_PU!AD38</f>
        <v>0.1</v>
      </c>
      <c r="AE38" s="478">
        <f>Subs_PU!AE38</f>
        <v>2.9</v>
      </c>
      <c r="AF38" s="478" t="str">
        <f>Subs_PU!AF38</f>
        <v/>
      </c>
      <c r="AG38" s="478" t="str">
        <f>Subs_PU!AG38</f>
        <v/>
      </c>
      <c r="AH38" s="478">
        <f>Subs_PU!AH38</f>
        <v>0</v>
      </c>
      <c r="AI38" s="478" t="str">
        <f>Subs_PU!AI38</f>
        <v/>
      </c>
      <c r="AJ38" s="355">
        <f t="shared" si="1"/>
        <v>100</v>
      </c>
      <c r="AK38" s="3"/>
      <c r="AL38" s="3"/>
      <c r="AM38" s="3"/>
      <c r="AN38" s="3"/>
      <c r="AO38" s="3"/>
      <c r="AP38" s="3"/>
      <c r="AQ38" s="3"/>
      <c r="AR38" s="3"/>
      <c r="AS38" s="3"/>
      <c r="AT38" s="3"/>
      <c r="AU38" s="3"/>
    </row>
    <row r="39">
      <c r="A39" s="32"/>
      <c r="B39" s="33">
        <v>1990.0</v>
      </c>
      <c r="C39" s="144">
        <f t="shared" ref="C39:Q39" si="27">U39*$R$39/100</f>
        <v>0</v>
      </c>
      <c r="D39" s="185">
        <f t="shared" si="27"/>
        <v>78.518</v>
      </c>
      <c r="E39" s="144">
        <f t="shared" si="27"/>
        <v>17.845</v>
      </c>
      <c r="F39" s="185">
        <f t="shared" si="27"/>
        <v>453.263</v>
      </c>
      <c r="G39" s="308">
        <f t="shared" si="27"/>
        <v>838.715</v>
      </c>
      <c r="H39" s="144">
        <f t="shared" si="27"/>
        <v>3.569</v>
      </c>
      <c r="I39" s="185">
        <f t="shared" si="27"/>
        <v>0</v>
      </c>
      <c r="J39" s="308">
        <f t="shared" si="27"/>
        <v>1331.237</v>
      </c>
      <c r="K39" s="144">
        <f t="shared" si="27"/>
        <v>249.83</v>
      </c>
      <c r="L39" s="185">
        <f t="shared" si="27"/>
        <v>14.276</v>
      </c>
      <c r="M39" s="142">
        <f t="shared" si="27"/>
        <v>567.471</v>
      </c>
      <c r="N39" s="144">
        <f t="shared" si="27"/>
        <v>0</v>
      </c>
      <c r="O39" s="185">
        <f t="shared" si="27"/>
        <v>0</v>
      </c>
      <c r="P39" s="142">
        <f t="shared" si="27"/>
        <v>7.138</v>
      </c>
      <c r="Q39" s="142">
        <f t="shared" si="27"/>
        <v>7.138</v>
      </c>
      <c r="R39" s="479">
        <f>VLOOKUP($B39,Harvest_Data!A36:AB102,18,FALSE)</f>
        <v>3569</v>
      </c>
      <c r="S39" s="3"/>
      <c r="T39" s="387">
        <v>1990.0</v>
      </c>
      <c r="U39" s="478">
        <f>Subs_PU!U39</f>
        <v>0</v>
      </c>
      <c r="V39" s="478">
        <f>Subs_PU!V39</f>
        <v>2.2</v>
      </c>
      <c r="W39" s="478">
        <f>Subs_PU!W39</f>
        <v>0.5</v>
      </c>
      <c r="X39" s="478">
        <f>Subs_PU!X39</f>
        <v>12.7</v>
      </c>
      <c r="Y39" s="478">
        <f>Subs_PU!Y39</f>
        <v>23.5</v>
      </c>
      <c r="Z39" s="478">
        <f>Subs_PU!Z39</f>
        <v>0.1</v>
      </c>
      <c r="AA39" s="478">
        <f>Subs_PU!AA39</f>
        <v>0</v>
      </c>
      <c r="AB39" s="478">
        <f>Subs_PU!AB39</f>
        <v>37.3</v>
      </c>
      <c r="AC39" s="478">
        <f>Subs_PU!AC39</f>
        <v>7</v>
      </c>
      <c r="AD39" s="478">
        <f>Subs_PU!AD39</f>
        <v>0.4</v>
      </c>
      <c r="AE39" s="478">
        <f>Subs_PU!AE39</f>
        <v>15.9</v>
      </c>
      <c r="AF39" s="478" t="str">
        <f>Subs_PU!AF39</f>
        <v/>
      </c>
      <c r="AG39" s="478" t="str">
        <f>Subs_PU!AG39</f>
        <v/>
      </c>
      <c r="AH39" s="478">
        <f>Subs_PU!AH39</f>
        <v>0.2</v>
      </c>
      <c r="AI39" s="478">
        <f>Subs_PU!AI39</f>
        <v>0.2</v>
      </c>
      <c r="AJ39" s="355">
        <f t="shared" si="1"/>
        <v>100</v>
      </c>
      <c r="AK39" s="3"/>
      <c r="AL39" s="3"/>
      <c r="AM39" s="3"/>
      <c r="AN39" s="3"/>
      <c r="AO39" s="3"/>
      <c r="AP39" s="3"/>
      <c r="AQ39" s="3"/>
      <c r="AR39" s="3"/>
      <c r="AS39" s="3"/>
      <c r="AT39" s="3"/>
      <c r="AU39" s="3"/>
    </row>
    <row r="40">
      <c r="A40" s="32"/>
      <c r="B40" s="33">
        <v>1991.0</v>
      </c>
      <c r="C40" s="144">
        <f t="shared" ref="C40:Q40" si="28">U40*$R40/100</f>
        <v>0</v>
      </c>
      <c r="D40" s="185">
        <f t="shared" si="28"/>
        <v>5.511</v>
      </c>
      <c r="E40" s="144">
        <f t="shared" si="28"/>
        <v>0</v>
      </c>
      <c r="F40" s="185">
        <f t="shared" si="28"/>
        <v>104.709</v>
      </c>
      <c r="G40" s="308">
        <f t="shared" si="28"/>
        <v>721.941</v>
      </c>
      <c r="H40" s="144">
        <f t="shared" si="28"/>
        <v>0</v>
      </c>
      <c r="I40" s="185">
        <f t="shared" si="28"/>
        <v>0</v>
      </c>
      <c r="J40" s="308">
        <f t="shared" si="28"/>
        <v>4485.954</v>
      </c>
      <c r="K40" s="144">
        <f t="shared" si="28"/>
        <v>0</v>
      </c>
      <c r="L40" s="185">
        <f t="shared" si="28"/>
        <v>148.797</v>
      </c>
      <c r="M40" s="142">
        <f t="shared" si="28"/>
        <v>44.088</v>
      </c>
      <c r="N40" s="144">
        <f t="shared" si="28"/>
        <v>0</v>
      </c>
      <c r="O40" s="185">
        <f t="shared" si="28"/>
        <v>0</v>
      </c>
      <c r="P40" s="142">
        <f t="shared" si="28"/>
        <v>0</v>
      </c>
      <c r="Q40" s="142">
        <f t="shared" si="28"/>
        <v>0</v>
      </c>
      <c r="R40" s="479">
        <f>VLOOKUP($B40,Harvest_Data!A37:AB103,18,FALSE)</f>
        <v>5511</v>
      </c>
      <c r="S40" s="3"/>
      <c r="T40" s="387">
        <v>1991.0</v>
      </c>
      <c r="U40" s="478">
        <f>Subs_PU!U40</f>
        <v>0</v>
      </c>
      <c r="V40" s="478">
        <f>Subs_PU!V40</f>
        <v>0.1</v>
      </c>
      <c r="W40" s="478">
        <f>Subs_PU!W40</f>
        <v>0</v>
      </c>
      <c r="X40" s="478">
        <f>Subs_PU!X40</f>
        <v>1.9</v>
      </c>
      <c r="Y40" s="478">
        <f>Subs_PU!Y40</f>
        <v>13.1</v>
      </c>
      <c r="Z40" s="478" t="str">
        <f>Subs_PU!Z40</f>
        <v/>
      </c>
      <c r="AA40" s="478">
        <f>Subs_PU!AA40</f>
        <v>0</v>
      </c>
      <c r="AB40" s="478">
        <f>Subs_PU!AB40</f>
        <v>81.4</v>
      </c>
      <c r="AC40" s="478">
        <f>Subs_PU!AC40</f>
        <v>0</v>
      </c>
      <c r="AD40" s="478">
        <f>Subs_PU!AD40</f>
        <v>2.7</v>
      </c>
      <c r="AE40" s="478">
        <f>Subs_PU!AE40</f>
        <v>0.8</v>
      </c>
      <c r="AF40" s="478" t="str">
        <f>Subs_PU!AF40</f>
        <v/>
      </c>
      <c r="AG40" s="478" t="str">
        <f>Subs_PU!AG40</f>
        <v/>
      </c>
      <c r="AH40" s="478" t="str">
        <f>Subs_PU!AH40</f>
        <v/>
      </c>
      <c r="AI40" s="478" t="str">
        <f>Subs_PU!AI40</f>
        <v/>
      </c>
      <c r="AJ40" s="355">
        <f t="shared" si="1"/>
        <v>100</v>
      </c>
      <c r="AK40" s="3"/>
      <c r="AL40" s="3"/>
      <c r="AM40" s="3"/>
      <c r="AN40" s="3"/>
      <c r="AO40" s="3"/>
      <c r="AP40" s="3"/>
      <c r="AQ40" s="3"/>
      <c r="AR40" s="3"/>
      <c r="AS40" s="3"/>
      <c r="AT40" s="3"/>
      <c r="AU40" s="3"/>
    </row>
    <row r="41">
      <c r="A41" s="32"/>
      <c r="B41" s="33">
        <v>1992.0</v>
      </c>
      <c r="C41" s="144">
        <f t="shared" ref="C41:Q41" si="29">U41*$R41/100</f>
        <v>0</v>
      </c>
      <c r="D41" s="185">
        <f t="shared" si="29"/>
        <v>35.67167385</v>
      </c>
      <c r="E41" s="144">
        <f t="shared" si="29"/>
        <v>0</v>
      </c>
      <c r="F41" s="185">
        <f t="shared" si="29"/>
        <v>231.0521711</v>
      </c>
      <c r="G41" s="308">
        <f t="shared" si="29"/>
        <v>541.4457176</v>
      </c>
      <c r="H41" s="144">
        <f t="shared" si="29"/>
        <v>0</v>
      </c>
      <c r="I41" s="185">
        <f t="shared" si="29"/>
        <v>7.288950917</v>
      </c>
      <c r="J41" s="308">
        <f t="shared" si="29"/>
        <v>3454.473384</v>
      </c>
      <c r="K41" s="144">
        <f t="shared" si="29"/>
        <v>88.32867912</v>
      </c>
      <c r="L41" s="185">
        <f t="shared" si="29"/>
        <v>22.79251465</v>
      </c>
      <c r="M41" s="142">
        <f t="shared" si="29"/>
        <v>178.9469091</v>
      </c>
      <c r="N41" s="144">
        <f t="shared" si="29"/>
        <v>0</v>
      </c>
      <c r="O41" s="185">
        <f t="shared" si="29"/>
        <v>0</v>
      </c>
      <c r="P41" s="142">
        <f t="shared" si="29"/>
        <v>0</v>
      </c>
      <c r="Q41" s="142">
        <f t="shared" si="29"/>
        <v>0</v>
      </c>
      <c r="R41" s="479">
        <f>VLOOKUP($B41,Harvest_Data!A38:AB104,18,FALSE)</f>
        <v>4560</v>
      </c>
      <c r="S41" s="3"/>
      <c r="T41" s="387">
        <v>1992.0</v>
      </c>
      <c r="U41" s="478" t="str">
        <f>Subs_PU!U41</f>
        <v/>
      </c>
      <c r="V41" s="478">
        <f>Subs_PU!V41</f>
        <v>0.7822735492</v>
      </c>
      <c r="W41" s="478" t="str">
        <f>Subs_PU!W41</f>
        <v/>
      </c>
      <c r="X41" s="478">
        <f>Subs_PU!X41</f>
        <v>5.066933577</v>
      </c>
      <c r="Y41" s="478">
        <f>Subs_PU!Y41</f>
        <v>11.8738096</v>
      </c>
      <c r="Z41" s="478" t="str">
        <f>Subs_PU!Z41</f>
        <v/>
      </c>
      <c r="AA41" s="478">
        <f>Subs_PU!AA41</f>
        <v>0.1598454149</v>
      </c>
      <c r="AB41" s="478">
        <f>Subs_PU!AB41</f>
        <v>75.75599526</v>
      </c>
      <c r="AC41" s="478">
        <f>Subs_PU!AC41</f>
        <v>1.937032437</v>
      </c>
      <c r="AD41" s="478">
        <f>Subs_PU!AD41</f>
        <v>0.4998358475</v>
      </c>
      <c r="AE41" s="478">
        <f>Subs_PU!AE41</f>
        <v>3.924274322</v>
      </c>
      <c r="AF41" s="478" t="str">
        <f>Subs_PU!AF41</f>
        <v/>
      </c>
      <c r="AG41" s="478" t="str">
        <f>Subs_PU!AG41</f>
        <v/>
      </c>
      <c r="AH41" s="478" t="str">
        <f>Subs_PU!AH41</f>
        <v/>
      </c>
      <c r="AI41" s="478" t="str">
        <f>Subs_PU!AI41</f>
        <v/>
      </c>
      <c r="AJ41" s="355">
        <f t="shared" si="1"/>
        <v>100</v>
      </c>
      <c r="AK41" s="3"/>
      <c r="AL41" s="3"/>
      <c r="AM41" s="3"/>
      <c r="AN41" s="3"/>
      <c r="AO41" s="3"/>
      <c r="AP41" s="3"/>
      <c r="AQ41" s="3"/>
      <c r="AR41" s="3"/>
      <c r="AS41" s="3"/>
      <c r="AT41" s="3"/>
      <c r="AU41" s="3"/>
    </row>
    <row r="42">
      <c r="A42" s="32"/>
      <c r="B42" s="33">
        <v>1993.0</v>
      </c>
      <c r="C42" s="144">
        <f t="shared" ref="C42:Q42" si="30">U42*$R42/100</f>
        <v>0</v>
      </c>
      <c r="D42" s="185">
        <f t="shared" si="30"/>
        <v>37.016</v>
      </c>
      <c r="E42" s="144">
        <f t="shared" si="30"/>
        <v>5.288</v>
      </c>
      <c r="F42" s="185">
        <f t="shared" si="30"/>
        <v>433.616</v>
      </c>
      <c r="G42" s="308">
        <f t="shared" si="30"/>
        <v>481.208</v>
      </c>
      <c r="H42" s="144">
        <f t="shared" si="30"/>
        <v>0</v>
      </c>
      <c r="I42" s="185">
        <f t="shared" si="30"/>
        <v>5.288</v>
      </c>
      <c r="J42" s="308">
        <f t="shared" si="30"/>
        <v>3913.12</v>
      </c>
      <c r="K42" s="144">
        <f t="shared" si="30"/>
        <v>74.032</v>
      </c>
      <c r="L42" s="185">
        <f t="shared" si="30"/>
        <v>15.864</v>
      </c>
      <c r="M42" s="142">
        <f t="shared" si="30"/>
        <v>322.568</v>
      </c>
      <c r="N42" s="144">
        <f t="shared" si="30"/>
        <v>0</v>
      </c>
      <c r="O42" s="185">
        <f t="shared" si="30"/>
        <v>0</v>
      </c>
      <c r="P42" s="142">
        <f t="shared" si="30"/>
        <v>0</v>
      </c>
      <c r="Q42" s="142">
        <f t="shared" si="30"/>
        <v>0</v>
      </c>
      <c r="R42" s="479">
        <f>VLOOKUP($B42,Harvest_Data!A39:AB105,18,FALSE)</f>
        <v>5288</v>
      </c>
      <c r="S42" s="3"/>
      <c r="T42" s="387">
        <v>1993.0</v>
      </c>
      <c r="U42" s="478">
        <f>Subs_PU!U42</f>
        <v>0</v>
      </c>
      <c r="V42" s="478">
        <f>Subs_PU!V42</f>
        <v>0.7</v>
      </c>
      <c r="W42" s="478">
        <f>Subs_PU!W42</f>
        <v>0.1</v>
      </c>
      <c r="X42" s="478">
        <f>Subs_PU!X42</f>
        <v>8.2</v>
      </c>
      <c r="Y42" s="478">
        <f>Subs_PU!Y42</f>
        <v>9.1</v>
      </c>
      <c r="Z42" s="478" t="str">
        <f>Subs_PU!Z42</f>
        <v/>
      </c>
      <c r="AA42" s="478">
        <f>Subs_PU!AA42</f>
        <v>0.1</v>
      </c>
      <c r="AB42" s="478">
        <f>Subs_PU!AB42</f>
        <v>74</v>
      </c>
      <c r="AC42" s="478">
        <f>Subs_PU!AC42</f>
        <v>1.4</v>
      </c>
      <c r="AD42" s="478">
        <f>Subs_PU!AD42</f>
        <v>0.3</v>
      </c>
      <c r="AE42" s="478">
        <f>Subs_PU!AE42</f>
        <v>6.1</v>
      </c>
      <c r="AF42" s="478" t="str">
        <f>Subs_PU!AF42</f>
        <v/>
      </c>
      <c r="AG42" s="478" t="str">
        <f>Subs_PU!AG42</f>
        <v/>
      </c>
      <c r="AH42" s="478" t="str">
        <f>Subs_PU!AH42</f>
        <v/>
      </c>
      <c r="AI42" s="478" t="str">
        <f>Subs_PU!AI42</f>
        <v/>
      </c>
      <c r="AJ42" s="355">
        <f t="shared" si="1"/>
        <v>100</v>
      </c>
      <c r="AK42" s="3"/>
      <c r="AL42" s="3"/>
      <c r="AM42" s="3"/>
      <c r="AN42" s="3"/>
      <c r="AO42" s="3"/>
      <c r="AP42" s="3"/>
      <c r="AQ42" s="3"/>
      <c r="AR42" s="3"/>
      <c r="AS42" s="3"/>
      <c r="AT42" s="3"/>
      <c r="AU42" s="3"/>
    </row>
    <row r="43">
      <c r="A43" s="32"/>
      <c r="B43" s="33">
        <v>1994.0</v>
      </c>
      <c r="C43" s="144">
        <f t="shared" ref="C43:Q43" si="31">U43*$R43/100</f>
        <v>0</v>
      </c>
      <c r="D43" s="185">
        <f t="shared" si="31"/>
        <v>45.19033934</v>
      </c>
      <c r="E43" s="144">
        <f t="shared" si="31"/>
        <v>3.620481579</v>
      </c>
      <c r="F43" s="185">
        <f t="shared" si="31"/>
        <v>538.6249336</v>
      </c>
      <c r="G43" s="308">
        <f t="shared" si="31"/>
        <v>591.9077492</v>
      </c>
      <c r="H43" s="144">
        <f t="shared" si="31"/>
        <v>3.20117</v>
      </c>
      <c r="I43" s="185">
        <f t="shared" si="31"/>
        <v>3.620481579</v>
      </c>
      <c r="J43" s="308">
        <f t="shared" si="31"/>
        <v>4831.510528</v>
      </c>
      <c r="K43" s="144">
        <f t="shared" si="31"/>
        <v>92.79728189</v>
      </c>
      <c r="L43" s="185">
        <f t="shared" si="31"/>
        <v>21.56961842</v>
      </c>
      <c r="M43" s="142">
        <f t="shared" si="31"/>
        <v>400.8920859</v>
      </c>
      <c r="N43" s="144">
        <f t="shared" si="31"/>
        <v>0</v>
      </c>
      <c r="O43" s="185">
        <f t="shared" si="31"/>
        <v>0</v>
      </c>
      <c r="P43" s="142">
        <f t="shared" si="31"/>
        <v>0</v>
      </c>
      <c r="Q43" s="142">
        <f t="shared" si="31"/>
        <v>0</v>
      </c>
      <c r="R43" s="479">
        <f>VLOOKUP($B43,Harvest_Data!A40:AB106,18,FALSE)</f>
        <v>6533</v>
      </c>
      <c r="S43" s="3"/>
      <c r="T43" s="387">
        <v>1994.0</v>
      </c>
      <c r="U43" s="478">
        <f>Subs_PU!U43</f>
        <v>0</v>
      </c>
      <c r="V43" s="478">
        <f>Subs_PU!V43</f>
        <v>0.6917241595</v>
      </c>
      <c r="W43" s="478">
        <f>Subs_PU!W43</f>
        <v>0.05541836184</v>
      </c>
      <c r="X43" s="478">
        <f>Subs_PU!X43</f>
        <v>8.244679835</v>
      </c>
      <c r="Y43" s="478">
        <f>Subs_PU!Y43</f>
        <v>9.060274747</v>
      </c>
      <c r="Z43" s="478">
        <f>Subs_PU!Z43</f>
        <v>0.049</v>
      </c>
      <c r="AA43" s="478">
        <f>Subs_PU!AA43</f>
        <v>0.05541836184</v>
      </c>
      <c r="AB43" s="478">
        <f>Subs_PU!AB43</f>
        <v>73.955465</v>
      </c>
      <c r="AC43" s="478">
        <f>Subs_PU!AC43</f>
        <v>1.420439031</v>
      </c>
      <c r="AD43" s="478">
        <f>Subs_PU!AD43</f>
        <v>0.3301640659</v>
      </c>
      <c r="AE43" s="478">
        <f>Subs_PU!AE43</f>
        <v>6.136416439</v>
      </c>
      <c r="AF43" s="478" t="str">
        <f>Subs_PU!AF43</f>
        <v/>
      </c>
      <c r="AG43" s="478" t="str">
        <f>Subs_PU!AG43</f>
        <v/>
      </c>
      <c r="AH43" s="478" t="str">
        <f>Subs_PU!AH43</f>
        <v/>
      </c>
      <c r="AI43" s="478" t="str">
        <f>Subs_PU!AI43</f>
        <v/>
      </c>
      <c r="AJ43" s="355">
        <f t="shared" si="1"/>
        <v>99.999</v>
      </c>
      <c r="AK43" s="3"/>
      <c r="AL43" s="3"/>
      <c r="AM43" s="3"/>
      <c r="AN43" s="3"/>
      <c r="AO43" s="3"/>
      <c r="AP43" s="3"/>
      <c r="AQ43" s="3"/>
      <c r="AR43" s="3"/>
      <c r="AS43" s="3"/>
      <c r="AT43" s="3"/>
      <c r="AU43" s="3"/>
    </row>
    <row r="44">
      <c r="A44" s="32"/>
      <c r="B44" s="33">
        <v>1995.0</v>
      </c>
      <c r="C44" s="144">
        <f t="shared" ref="C44:Q44" si="32">U44*$R44/100</f>
        <v>0</v>
      </c>
      <c r="D44" s="185">
        <f t="shared" si="32"/>
        <v>66.748</v>
      </c>
      <c r="E44" s="144">
        <f t="shared" si="32"/>
        <v>24.272</v>
      </c>
      <c r="F44" s="185">
        <f t="shared" si="32"/>
        <v>321.604</v>
      </c>
      <c r="G44" s="308">
        <f t="shared" si="32"/>
        <v>1034.53332</v>
      </c>
      <c r="H44" s="144">
        <f t="shared" si="32"/>
        <v>0</v>
      </c>
      <c r="I44" s="185">
        <f t="shared" si="32"/>
        <v>0</v>
      </c>
      <c r="J44" s="308">
        <f t="shared" si="32"/>
        <v>4475.08932</v>
      </c>
      <c r="K44" s="144">
        <f t="shared" si="32"/>
        <v>36.408</v>
      </c>
      <c r="L44" s="185">
        <f t="shared" si="32"/>
        <v>12.136</v>
      </c>
      <c r="M44" s="142">
        <f t="shared" si="32"/>
        <v>97.088</v>
      </c>
      <c r="N44" s="144">
        <f t="shared" si="32"/>
        <v>0</v>
      </c>
      <c r="O44" s="185">
        <f t="shared" si="32"/>
        <v>0</v>
      </c>
      <c r="P44" s="142">
        <f t="shared" si="32"/>
        <v>0</v>
      </c>
      <c r="Q44" s="142">
        <f t="shared" si="32"/>
        <v>0</v>
      </c>
      <c r="R44" s="479">
        <f>VLOOKUP($B44,Harvest_Data!A41:AB107,18,FALSE)</f>
        <v>6068</v>
      </c>
      <c r="S44" s="3"/>
      <c r="T44" s="387">
        <v>1995.0</v>
      </c>
      <c r="U44" s="478">
        <f>Subs_PU!U44</f>
        <v>0</v>
      </c>
      <c r="V44" s="478">
        <f>Subs_PU!V44</f>
        <v>1.1</v>
      </c>
      <c r="W44" s="478">
        <f>Subs_PU!W44</f>
        <v>0.4</v>
      </c>
      <c r="X44" s="478">
        <f>Subs_PU!X44</f>
        <v>5.3</v>
      </c>
      <c r="Y44" s="478">
        <f>Subs_PU!Y44</f>
        <v>17.049</v>
      </c>
      <c r="Z44" s="478" t="str">
        <f>Subs_PU!Z44</f>
        <v/>
      </c>
      <c r="AA44" s="478">
        <f>Subs_PU!AA44</f>
        <v>0</v>
      </c>
      <c r="AB44" s="478">
        <f>Subs_PU!AB44</f>
        <v>73.749</v>
      </c>
      <c r="AC44" s="478">
        <f>Subs_PU!AC44</f>
        <v>0.6</v>
      </c>
      <c r="AD44" s="478">
        <f>Subs_PU!AD44</f>
        <v>0.2</v>
      </c>
      <c r="AE44" s="478">
        <f>Subs_PU!AE44</f>
        <v>1.6</v>
      </c>
      <c r="AF44" s="478" t="str">
        <f>Subs_PU!AF44</f>
        <v/>
      </c>
      <c r="AG44" s="478" t="str">
        <f>Subs_PU!AG44</f>
        <v/>
      </c>
      <c r="AH44" s="478" t="str">
        <f>Subs_PU!AH44</f>
        <v/>
      </c>
      <c r="AI44" s="478" t="str">
        <f>Subs_PU!AI44</f>
        <v/>
      </c>
      <c r="AJ44" s="355">
        <f t="shared" si="1"/>
        <v>99.998</v>
      </c>
      <c r="AK44" s="3"/>
      <c r="AL44" s="3"/>
      <c r="AM44" s="3"/>
      <c r="AN44" s="3"/>
      <c r="AO44" s="3"/>
      <c r="AP44" s="3"/>
      <c r="AQ44" s="3"/>
      <c r="AR44" s="3"/>
      <c r="AS44" s="3"/>
      <c r="AT44" s="3"/>
      <c r="AU44" s="3"/>
    </row>
    <row r="45">
      <c r="A45" s="32"/>
      <c r="B45" s="33">
        <v>1996.0</v>
      </c>
      <c r="C45" s="144">
        <f t="shared" ref="C45:Q45" si="33">U45*$R45/100</f>
        <v>0</v>
      </c>
      <c r="D45" s="185">
        <f t="shared" si="33"/>
        <v>102.6664808</v>
      </c>
      <c r="E45" s="144">
        <f t="shared" si="33"/>
        <v>0</v>
      </c>
      <c r="F45" s="185">
        <f t="shared" si="33"/>
        <v>230.9614251</v>
      </c>
      <c r="G45" s="308">
        <f t="shared" si="33"/>
        <v>2568.442912</v>
      </c>
      <c r="H45" s="144">
        <f t="shared" si="33"/>
        <v>3.797530371</v>
      </c>
      <c r="I45" s="185">
        <f t="shared" si="33"/>
        <v>3.091314729</v>
      </c>
      <c r="J45" s="308">
        <f t="shared" si="33"/>
        <v>8159.446619</v>
      </c>
      <c r="K45" s="144">
        <f t="shared" si="33"/>
        <v>305.0723065</v>
      </c>
      <c r="L45" s="185">
        <f t="shared" si="33"/>
        <v>51.13522526</v>
      </c>
      <c r="M45" s="142">
        <f t="shared" si="33"/>
        <v>420.4398119</v>
      </c>
      <c r="N45" s="144">
        <f t="shared" si="33"/>
        <v>2.723153843</v>
      </c>
      <c r="O45" s="185">
        <f t="shared" si="33"/>
        <v>0</v>
      </c>
      <c r="P45" s="142">
        <f t="shared" si="33"/>
        <v>3.223220923</v>
      </c>
      <c r="Q45" s="142">
        <f t="shared" si="33"/>
        <v>0</v>
      </c>
      <c r="R45" s="479">
        <f>VLOOKUP($B45,Harvest_Data!A42:AB108,18,FALSE)</f>
        <v>11851</v>
      </c>
      <c r="S45" s="3"/>
      <c r="T45" s="387">
        <v>1996.0</v>
      </c>
      <c r="U45" s="478">
        <f>Subs_PU!U45</f>
        <v>0</v>
      </c>
      <c r="V45" s="478">
        <f>Subs_PU!V45</f>
        <v>0.8663106976</v>
      </c>
      <c r="W45" s="478">
        <f>Subs_PU!W45</f>
        <v>0</v>
      </c>
      <c r="X45" s="478">
        <f>Subs_PU!X45</f>
        <v>1.9488771</v>
      </c>
      <c r="Y45" s="478">
        <f>Subs_PU!Y45</f>
        <v>21.6727948</v>
      </c>
      <c r="Z45" s="478">
        <f>Subs_PU!Z45</f>
        <v>0.03204396567</v>
      </c>
      <c r="AA45" s="478">
        <f>Subs_PU!AA45</f>
        <v>0.02608484287</v>
      </c>
      <c r="AB45" s="478">
        <f>Subs_PU!AB45</f>
        <v>68.85027946</v>
      </c>
      <c r="AC45" s="478">
        <f>Subs_PU!AC45</f>
        <v>2.574232609</v>
      </c>
      <c r="AD45" s="478">
        <f>Subs_PU!AD45</f>
        <v>0.4314844761</v>
      </c>
      <c r="AE45" s="478">
        <f>Subs_PU!AE45</f>
        <v>3.547715905</v>
      </c>
      <c r="AF45" s="478">
        <f>Subs_PU!AF45</f>
        <v>0.02297826212</v>
      </c>
      <c r="AG45" s="478" t="str">
        <f>Subs_PU!AG45</f>
        <v/>
      </c>
      <c r="AH45" s="478">
        <f>Subs_PU!AH45</f>
        <v>0.02719788139</v>
      </c>
      <c r="AI45" s="478" t="str">
        <f>Subs_PU!AI45</f>
        <v/>
      </c>
      <c r="AJ45" s="355">
        <f t="shared" si="1"/>
        <v>100</v>
      </c>
      <c r="AK45" s="3"/>
      <c r="AL45" s="3"/>
      <c r="AM45" s="3"/>
      <c r="AN45" s="3"/>
      <c r="AO45" s="3"/>
      <c r="AP45" s="3"/>
      <c r="AQ45" s="3"/>
      <c r="AR45" s="3"/>
      <c r="AS45" s="3"/>
      <c r="AT45" s="3"/>
      <c r="AU45" s="3"/>
    </row>
    <row r="46">
      <c r="A46" s="32"/>
      <c r="B46" s="33">
        <v>1997.0</v>
      </c>
      <c r="C46" s="144">
        <f t="shared" ref="C46:Q46" si="34">U46*$R46/100</f>
        <v>0</v>
      </c>
      <c r="D46" s="185">
        <f t="shared" si="34"/>
        <v>378.575228</v>
      </c>
      <c r="E46" s="144">
        <f t="shared" si="34"/>
        <v>4.142741</v>
      </c>
      <c r="F46" s="185">
        <f t="shared" si="34"/>
        <v>1996.911799</v>
      </c>
      <c r="G46" s="308">
        <f t="shared" si="34"/>
        <v>1265.109509</v>
      </c>
      <c r="H46" s="144">
        <f t="shared" si="34"/>
        <v>0</v>
      </c>
      <c r="I46" s="185">
        <f t="shared" si="34"/>
        <v>3.651021</v>
      </c>
      <c r="J46" s="308">
        <f t="shared" si="34"/>
        <v>8030.918556</v>
      </c>
      <c r="K46" s="144">
        <f t="shared" si="34"/>
        <v>129.064207</v>
      </c>
      <c r="L46" s="185">
        <f t="shared" si="34"/>
        <v>14.38281</v>
      </c>
      <c r="M46" s="142">
        <f t="shared" si="34"/>
        <v>470.244129</v>
      </c>
      <c r="N46" s="144">
        <f t="shared" si="34"/>
        <v>0</v>
      </c>
      <c r="O46" s="185">
        <f t="shared" si="34"/>
        <v>0</v>
      </c>
      <c r="P46" s="142">
        <f t="shared" si="34"/>
        <v>0</v>
      </c>
      <c r="Q46" s="142">
        <f t="shared" si="34"/>
        <v>0</v>
      </c>
      <c r="R46" s="479">
        <f>VLOOKUP($B46,Harvest_Data!A43:AB109,18,FALSE)</f>
        <v>12293</v>
      </c>
      <c r="S46" s="3"/>
      <c r="T46" s="387">
        <v>1997.0</v>
      </c>
      <c r="U46" s="478">
        <f>Subs_PU!U46</f>
        <v>0</v>
      </c>
      <c r="V46" s="478">
        <f>Subs_PU!V46</f>
        <v>3.0796</v>
      </c>
      <c r="W46" s="478">
        <f>Subs_PU!W46</f>
        <v>0.0337</v>
      </c>
      <c r="X46" s="478">
        <f>Subs_PU!X46</f>
        <v>16.2443</v>
      </c>
      <c r="Y46" s="478">
        <f>Subs_PU!Y46</f>
        <v>10.2913</v>
      </c>
      <c r="Z46" s="478" t="str">
        <f>Subs_PU!Z46</f>
        <v/>
      </c>
      <c r="AA46" s="478">
        <f>Subs_PU!AA46</f>
        <v>0.0297</v>
      </c>
      <c r="AB46" s="478">
        <f>Subs_PU!AB46</f>
        <v>65.3292</v>
      </c>
      <c r="AC46" s="478">
        <f>Subs_PU!AC46</f>
        <v>1.0499</v>
      </c>
      <c r="AD46" s="478">
        <f>Subs_PU!AD46</f>
        <v>0.117</v>
      </c>
      <c r="AE46" s="478">
        <f>Subs_PU!AE46</f>
        <v>3.8253</v>
      </c>
      <c r="AF46" s="478" t="str">
        <f>Subs_PU!AF46</f>
        <v/>
      </c>
      <c r="AG46" s="478" t="str">
        <f>Subs_PU!AG46</f>
        <v/>
      </c>
      <c r="AH46" s="478" t="str">
        <f>Subs_PU!AH46</f>
        <v/>
      </c>
      <c r="AI46" s="478" t="str">
        <f>Subs_PU!AI46</f>
        <v/>
      </c>
      <c r="AJ46" s="355">
        <f t="shared" si="1"/>
        <v>100</v>
      </c>
      <c r="AK46" s="3"/>
      <c r="AL46" s="3"/>
      <c r="AM46" s="3"/>
      <c r="AN46" s="3"/>
      <c r="AO46" s="3"/>
      <c r="AP46" s="3"/>
      <c r="AQ46" s="3"/>
      <c r="AR46" s="3"/>
      <c r="AS46" s="3"/>
      <c r="AT46" s="3"/>
      <c r="AU46" s="3"/>
    </row>
    <row r="47">
      <c r="A47" s="32"/>
      <c r="B47" s="33">
        <v>1998.0</v>
      </c>
      <c r="C47" s="144">
        <f t="shared" ref="C47:Q47" si="35">U47*$R47/100</f>
        <v>7.080870053</v>
      </c>
      <c r="D47" s="185">
        <f t="shared" si="35"/>
        <v>294.4430968</v>
      </c>
      <c r="E47" s="144">
        <f t="shared" si="35"/>
        <v>23.17121179</v>
      </c>
      <c r="F47" s="185">
        <f t="shared" si="35"/>
        <v>363.2435889</v>
      </c>
      <c r="G47" s="308">
        <f t="shared" si="35"/>
        <v>3264.925118</v>
      </c>
      <c r="H47" s="144">
        <f t="shared" si="35"/>
        <v>7.080870053</v>
      </c>
      <c r="I47" s="185">
        <f t="shared" si="35"/>
        <v>8.798200864</v>
      </c>
      <c r="J47" s="308">
        <f t="shared" si="35"/>
        <v>7002.661426</v>
      </c>
      <c r="K47" s="144">
        <f t="shared" si="35"/>
        <v>76.59338827</v>
      </c>
      <c r="L47" s="185">
        <f t="shared" si="35"/>
        <v>30.62385006</v>
      </c>
      <c r="M47" s="142">
        <f t="shared" si="35"/>
        <v>105.378379</v>
      </c>
      <c r="N47" s="144">
        <f t="shared" si="35"/>
        <v>0</v>
      </c>
      <c r="O47" s="185">
        <f t="shared" si="35"/>
        <v>0</v>
      </c>
      <c r="P47" s="142">
        <f t="shared" si="35"/>
        <v>0</v>
      </c>
      <c r="Q47" s="142">
        <f t="shared" si="35"/>
        <v>0</v>
      </c>
      <c r="R47" s="479">
        <f>VLOOKUP($B47,Harvest_Data!A44:AB110,18,FALSE)</f>
        <v>11184</v>
      </c>
      <c r="S47" s="3"/>
      <c r="T47" s="387">
        <v>1998.0</v>
      </c>
      <c r="U47" s="478">
        <f>Subs_PU!U47</f>
        <v>0.06331250047</v>
      </c>
      <c r="V47" s="478">
        <f>Subs_PU!V47</f>
        <v>2.632717246</v>
      </c>
      <c r="W47" s="478">
        <f>Subs_PU!W47</f>
        <v>0.2071817935</v>
      </c>
      <c r="X47" s="478">
        <f>Subs_PU!X47</f>
        <v>3.247886167</v>
      </c>
      <c r="Y47" s="478">
        <f>Subs_PU!Y47</f>
        <v>29.19282116</v>
      </c>
      <c r="Z47" s="478">
        <f>Subs_PU!Z47</f>
        <v>0.06331250047</v>
      </c>
      <c r="AA47" s="478">
        <f>Subs_PU!AA47</f>
        <v>0.07866774735</v>
      </c>
      <c r="AB47" s="478">
        <f>Subs_PU!AB47</f>
        <v>62.61321017</v>
      </c>
      <c r="AC47" s="478">
        <f>Subs_PU!AC47</f>
        <v>0.6848478922</v>
      </c>
      <c r="AD47" s="478">
        <f>Subs_PU!AD47</f>
        <v>0.2738184018</v>
      </c>
      <c r="AE47" s="478">
        <f>Subs_PU!AE47</f>
        <v>0.9422244185</v>
      </c>
      <c r="AF47" s="478" t="str">
        <f>Subs_PU!AF47</f>
        <v/>
      </c>
      <c r="AG47" s="478" t="str">
        <f>Subs_PU!AG47</f>
        <v/>
      </c>
      <c r="AH47" s="478" t="str">
        <f>Subs_PU!AH47</f>
        <v/>
      </c>
      <c r="AI47" s="478" t="str">
        <f>Subs_PU!AI47</f>
        <v/>
      </c>
      <c r="AJ47" s="355">
        <f t="shared" si="1"/>
        <v>100</v>
      </c>
      <c r="AK47" s="3"/>
      <c r="AL47" s="3"/>
      <c r="AM47" s="3"/>
      <c r="AN47" s="3"/>
      <c r="AO47" s="3"/>
      <c r="AP47" s="3"/>
      <c r="AQ47" s="3"/>
      <c r="AR47" s="3"/>
      <c r="AS47" s="3"/>
      <c r="AT47" s="3"/>
      <c r="AU47" s="3"/>
    </row>
    <row r="48">
      <c r="A48" s="32"/>
      <c r="B48" s="33">
        <v>1999.0</v>
      </c>
      <c r="C48" s="144">
        <f t="shared" ref="C48:Q48" si="36">U48*$R48/100</f>
        <v>0</v>
      </c>
      <c r="D48" s="185">
        <f t="shared" si="36"/>
        <v>78.55844073</v>
      </c>
      <c r="E48" s="144">
        <f t="shared" si="36"/>
        <v>0</v>
      </c>
      <c r="F48" s="185">
        <f t="shared" si="36"/>
        <v>201.3963981</v>
      </c>
      <c r="G48" s="308">
        <f t="shared" si="36"/>
        <v>2288.694711</v>
      </c>
      <c r="H48" s="144">
        <f t="shared" si="36"/>
        <v>0</v>
      </c>
      <c r="I48" s="185">
        <f t="shared" si="36"/>
        <v>12.7255818</v>
      </c>
      <c r="J48" s="308">
        <f t="shared" si="36"/>
        <v>8130.136712</v>
      </c>
      <c r="K48" s="144">
        <f t="shared" si="36"/>
        <v>123.224428</v>
      </c>
      <c r="L48" s="185">
        <f t="shared" si="36"/>
        <v>75.24460626</v>
      </c>
      <c r="M48" s="142">
        <f t="shared" si="36"/>
        <v>191.0191217</v>
      </c>
      <c r="N48" s="144">
        <f t="shared" si="36"/>
        <v>0</v>
      </c>
      <c r="O48" s="185">
        <f t="shared" si="36"/>
        <v>0</v>
      </c>
      <c r="P48" s="142">
        <f t="shared" si="36"/>
        <v>0</v>
      </c>
      <c r="Q48" s="142">
        <f t="shared" si="36"/>
        <v>0</v>
      </c>
      <c r="R48" s="479">
        <f>VLOOKUP($B48,Harvest_Data!A45:AB111,18,FALSE)</f>
        <v>11101</v>
      </c>
      <c r="S48" s="3"/>
      <c r="T48" s="387">
        <v>1999.0</v>
      </c>
      <c r="U48" s="478">
        <f>Subs_PU!U48</f>
        <v>0</v>
      </c>
      <c r="V48" s="486">
        <f>Subs_PU!V48</f>
        <v>0.7076699462</v>
      </c>
      <c r="W48" s="478">
        <f>Subs_PU!W48</f>
        <v>0</v>
      </c>
      <c r="X48" s="486">
        <f>Subs_PU!X48</f>
        <v>1.814218522</v>
      </c>
      <c r="Y48" s="486">
        <f>Subs_PU!Y48</f>
        <v>20.61701389</v>
      </c>
      <c r="Z48" s="478" t="str">
        <f>Subs_PU!Z48</f>
        <v/>
      </c>
      <c r="AA48" s="486">
        <f>Subs_PU!AA48</f>
        <v>0.1146345536</v>
      </c>
      <c r="AB48" s="486">
        <f>Subs_PU!AB48</f>
        <v>73.23787688</v>
      </c>
      <c r="AC48" s="486">
        <f>Subs_PU!AC48</f>
        <v>1.110029979</v>
      </c>
      <c r="AD48" s="486">
        <f>Subs_PU!AD48</f>
        <v>0.677818271</v>
      </c>
      <c r="AE48" s="486">
        <f>Subs_PU!AE48</f>
        <v>1.720737967</v>
      </c>
      <c r="AF48" s="478" t="str">
        <f>Subs_PU!AF48</f>
        <v/>
      </c>
      <c r="AG48" s="478" t="str">
        <f>Subs_PU!AG48</f>
        <v/>
      </c>
      <c r="AH48" s="478" t="str">
        <f>Subs_PU!AH48</f>
        <v/>
      </c>
      <c r="AI48" s="478" t="str">
        <f>Subs_PU!AI48</f>
        <v/>
      </c>
      <c r="AJ48" s="355">
        <f t="shared" si="1"/>
        <v>100</v>
      </c>
      <c r="AK48" s="3"/>
      <c r="AL48" s="3"/>
      <c r="AM48" s="3"/>
      <c r="AN48" s="3"/>
      <c r="AO48" s="3"/>
      <c r="AP48" s="3"/>
      <c r="AQ48" s="3"/>
      <c r="AR48" s="3"/>
      <c r="AS48" s="3"/>
      <c r="AT48" s="3"/>
      <c r="AU48" s="3"/>
    </row>
    <row r="49">
      <c r="A49" s="32"/>
      <c r="B49" s="33">
        <v>2000.0</v>
      </c>
      <c r="C49" s="144">
        <f t="shared" ref="C49:Q49" si="37">U49*$R49/100</f>
        <v>0</v>
      </c>
      <c r="D49" s="185">
        <f t="shared" si="37"/>
        <v>40.08723205</v>
      </c>
      <c r="E49" s="144">
        <f t="shared" si="37"/>
        <v>9.519105387</v>
      </c>
      <c r="F49" s="185">
        <f t="shared" si="37"/>
        <v>157.565174</v>
      </c>
      <c r="G49" s="308">
        <f t="shared" si="37"/>
        <v>671.1880678</v>
      </c>
      <c r="H49" s="308">
        <f t="shared" si="37"/>
        <v>0</v>
      </c>
      <c r="I49" s="308">
        <f t="shared" si="37"/>
        <v>0</v>
      </c>
      <c r="J49" s="308">
        <f t="shared" si="37"/>
        <v>10782.36142</v>
      </c>
      <c r="K49" s="308">
        <f t="shared" si="37"/>
        <v>51.76229073</v>
      </c>
      <c r="L49" s="308">
        <f t="shared" si="37"/>
        <v>46.0188317</v>
      </c>
      <c r="M49" s="308">
        <f t="shared" si="37"/>
        <v>602.4978756</v>
      </c>
      <c r="N49" s="308">
        <f t="shared" si="37"/>
        <v>0</v>
      </c>
      <c r="O49" s="308">
        <f t="shared" si="37"/>
        <v>0</v>
      </c>
      <c r="P49" s="308">
        <f t="shared" si="37"/>
        <v>0</v>
      </c>
      <c r="Q49" s="185">
        <f t="shared" si="37"/>
        <v>0</v>
      </c>
      <c r="R49" s="479">
        <f>VLOOKUP($B49,Harvest_Data!A46:AB112,18,FALSE)</f>
        <v>12361</v>
      </c>
      <c r="S49" s="3"/>
      <c r="T49" s="387">
        <v>2000.0</v>
      </c>
      <c r="U49" s="478">
        <f>Subs_PU!U49</f>
        <v>0</v>
      </c>
      <c r="V49" s="478">
        <f>Subs_PU!V49</f>
        <v>0.3243041182</v>
      </c>
      <c r="W49" s="478">
        <f>Subs_PU!W49</f>
        <v>0.07700918523</v>
      </c>
      <c r="X49" s="478">
        <f>Subs_PU!X49</f>
        <v>1.274696011</v>
      </c>
      <c r="Y49" s="478">
        <f>Subs_PU!Y49</f>
        <v>5.429884862</v>
      </c>
      <c r="Z49" s="478" t="str">
        <f>Subs_PU!Z49</f>
        <v/>
      </c>
      <c r="AA49" s="478">
        <f>Subs_PU!AA49</f>
        <v>0</v>
      </c>
      <c r="AB49" s="478">
        <f>Subs_PU!AB49</f>
        <v>87.22887649</v>
      </c>
      <c r="AC49" s="478">
        <f>Subs_PU!AC49</f>
        <v>0.4187548801</v>
      </c>
      <c r="AD49" s="478">
        <f>Subs_PU!AD49</f>
        <v>0.3722905243</v>
      </c>
      <c r="AE49" s="478">
        <f>Subs_PU!AE49</f>
        <v>4.87418393</v>
      </c>
      <c r="AF49" s="478" t="str">
        <f>Subs_PU!AF49</f>
        <v/>
      </c>
      <c r="AG49" s="478" t="str">
        <f>Subs_PU!AG49</f>
        <v/>
      </c>
      <c r="AH49" s="478" t="str">
        <f>Subs_PU!AH49</f>
        <v/>
      </c>
      <c r="AI49" s="478" t="str">
        <f>Subs_PU!AI49</f>
        <v/>
      </c>
      <c r="AJ49" s="355">
        <f t="shared" si="1"/>
        <v>100</v>
      </c>
      <c r="AK49" s="3"/>
      <c r="AL49" s="3"/>
      <c r="AM49" s="3"/>
      <c r="AN49" s="3"/>
      <c r="AO49" s="3"/>
      <c r="AP49" s="3"/>
      <c r="AQ49" s="3"/>
      <c r="AR49" s="3"/>
      <c r="AS49" s="3"/>
      <c r="AT49" s="3"/>
      <c r="AU49" s="3"/>
    </row>
    <row r="50">
      <c r="A50" s="32"/>
      <c r="B50" s="33">
        <v>2001.0</v>
      </c>
      <c r="C50" s="144">
        <f t="shared" ref="C50:Q50" si="38">U50*$R50/100</f>
        <v>0</v>
      </c>
      <c r="D50" s="185">
        <f t="shared" si="38"/>
        <v>7.305773442</v>
      </c>
      <c r="E50" s="144">
        <f t="shared" si="38"/>
        <v>0</v>
      </c>
      <c r="F50" s="185">
        <f t="shared" si="38"/>
        <v>161.7157452</v>
      </c>
      <c r="G50" s="308">
        <f t="shared" si="38"/>
        <v>439.6772732</v>
      </c>
      <c r="H50" s="308">
        <f t="shared" si="38"/>
        <v>0</v>
      </c>
      <c r="I50" s="308">
        <f t="shared" si="38"/>
        <v>0</v>
      </c>
      <c r="J50" s="308">
        <f t="shared" si="38"/>
        <v>7400.615996</v>
      </c>
      <c r="K50" s="308">
        <f t="shared" si="38"/>
        <v>28.19327982</v>
      </c>
      <c r="L50" s="308">
        <f t="shared" si="38"/>
        <v>9.541928155</v>
      </c>
      <c r="M50" s="308">
        <f t="shared" si="38"/>
        <v>121.9500043</v>
      </c>
      <c r="N50" s="308">
        <f t="shared" si="38"/>
        <v>0</v>
      </c>
      <c r="O50" s="308">
        <f t="shared" si="38"/>
        <v>0</v>
      </c>
      <c r="P50" s="308">
        <f t="shared" si="38"/>
        <v>0</v>
      </c>
      <c r="Q50" s="185">
        <f t="shared" si="38"/>
        <v>0</v>
      </c>
      <c r="R50" s="479">
        <f>VLOOKUP($B50,Harvest_Data!A47:AB113,18,FALSE)</f>
        <v>8169</v>
      </c>
      <c r="S50" s="3"/>
      <c r="T50" s="387">
        <v>2001.0</v>
      </c>
      <c r="U50" s="478">
        <f>Subs_PU!U50</f>
        <v>0</v>
      </c>
      <c r="V50" s="478">
        <f>Subs_PU!V50</f>
        <v>0.08943289805</v>
      </c>
      <c r="W50" s="478">
        <f>Subs_PU!W50</f>
        <v>0</v>
      </c>
      <c r="X50" s="478">
        <f>Subs_PU!X50</f>
        <v>1.979627191</v>
      </c>
      <c r="Y50" s="478">
        <f>Subs_PU!Y50</f>
        <v>5.382265555</v>
      </c>
      <c r="Z50" s="478" t="str">
        <f>Subs_PU!Z50</f>
        <v/>
      </c>
      <c r="AA50" s="478">
        <f>Subs_PU!AA50</f>
        <v>0</v>
      </c>
      <c r="AB50" s="478">
        <f>Subs_PU!AB50</f>
        <v>90.59390373</v>
      </c>
      <c r="AC50" s="478">
        <f>Subs_PU!AC50</f>
        <v>0.3451252273</v>
      </c>
      <c r="AD50" s="478">
        <f>Subs_PU!AD50</f>
        <v>0.1168065633</v>
      </c>
      <c r="AE50" s="478">
        <f>Subs_PU!AE50</f>
        <v>1.492838834</v>
      </c>
      <c r="AF50" s="478" t="str">
        <f>Subs_PU!AF50</f>
        <v/>
      </c>
      <c r="AG50" s="478" t="str">
        <f>Subs_PU!AG50</f>
        <v/>
      </c>
      <c r="AH50" s="478" t="str">
        <f>Subs_PU!AH50</f>
        <v/>
      </c>
      <c r="AI50" s="478" t="str">
        <f>Subs_PU!AI50</f>
        <v/>
      </c>
      <c r="AJ50" s="355">
        <f t="shared" si="1"/>
        <v>100</v>
      </c>
      <c r="AK50" s="3"/>
      <c r="AL50" s="3"/>
      <c r="AM50" s="3"/>
      <c r="AN50" s="3"/>
      <c r="AO50" s="3"/>
      <c r="AP50" s="3"/>
      <c r="AQ50" s="3"/>
      <c r="AR50" s="3"/>
      <c r="AS50" s="3"/>
      <c r="AT50" s="3"/>
      <c r="AU50" s="3"/>
    </row>
    <row r="51">
      <c r="A51" s="32"/>
      <c r="B51" s="33">
        <v>2002.0</v>
      </c>
      <c r="C51" s="144">
        <f t="shared" ref="C51:Q51" si="39">U51*$R51/100</f>
        <v>9.20482388</v>
      </c>
      <c r="D51" s="185">
        <f t="shared" si="39"/>
        <v>15.82481678</v>
      </c>
      <c r="E51" s="144">
        <f t="shared" si="39"/>
        <v>59.72861454</v>
      </c>
      <c r="F51" s="185">
        <f t="shared" si="39"/>
        <v>68.47772528</v>
      </c>
      <c r="G51" s="308">
        <f t="shared" si="39"/>
        <v>1992.909263</v>
      </c>
      <c r="H51" s="308">
        <f t="shared" si="39"/>
        <v>0</v>
      </c>
      <c r="I51" s="308">
        <f t="shared" si="39"/>
        <v>0</v>
      </c>
      <c r="J51" s="308">
        <f t="shared" si="39"/>
        <v>5512.740233</v>
      </c>
      <c r="K51" s="308">
        <f t="shared" si="39"/>
        <v>27.20065785</v>
      </c>
      <c r="L51" s="308">
        <f t="shared" si="39"/>
        <v>36.59583705</v>
      </c>
      <c r="M51" s="308">
        <f t="shared" si="39"/>
        <v>38.31802809</v>
      </c>
      <c r="N51" s="308">
        <f t="shared" si="39"/>
        <v>0</v>
      </c>
      <c r="O51" s="308">
        <f t="shared" si="39"/>
        <v>0</v>
      </c>
      <c r="P51" s="308">
        <f t="shared" si="39"/>
        <v>0</v>
      </c>
      <c r="Q51" s="185">
        <f t="shared" si="39"/>
        <v>0</v>
      </c>
      <c r="R51" s="479">
        <f>VLOOKUP($B51,Harvest_Data!A48:AB114,18,FALSE)</f>
        <v>7761</v>
      </c>
      <c r="S51" s="3"/>
      <c r="T51" s="387">
        <v>2002.0</v>
      </c>
      <c r="U51" s="478">
        <f>Subs_PU!U51</f>
        <v>0.1186035805</v>
      </c>
      <c r="V51" s="478">
        <f>Subs_PU!V51</f>
        <v>0.2039017753</v>
      </c>
      <c r="W51" s="478">
        <f>Subs_PU!W51</f>
        <v>0.7695994658</v>
      </c>
      <c r="X51" s="478">
        <f>Subs_PU!X51</f>
        <v>0.8823312109</v>
      </c>
      <c r="Y51" s="478">
        <f>Subs_PU!Y51</f>
        <v>25.67851132</v>
      </c>
      <c r="Z51" s="478" t="str">
        <f>Subs_PU!Z51</f>
        <v/>
      </c>
      <c r="AA51" s="478" t="str">
        <f>Subs_PU!AA51</f>
        <v/>
      </c>
      <c r="AB51" s="478">
        <f>Subs_PU!AB51</f>
        <v>71.0313134</v>
      </c>
      <c r="AC51" s="478">
        <f>Subs_PU!AC51</f>
        <v>0.3504787765</v>
      </c>
      <c r="AD51" s="478">
        <f>Subs_PU!AD51</f>
        <v>0.4715350734</v>
      </c>
      <c r="AE51" s="478">
        <f>Subs_PU!AE51</f>
        <v>0.4937253973</v>
      </c>
      <c r="AF51" s="478" t="str">
        <f>Subs_PU!AF51</f>
        <v/>
      </c>
      <c r="AG51" s="478" t="str">
        <f>Subs_PU!AG51</f>
        <v/>
      </c>
      <c r="AH51" s="478" t="str">
        <f>Subs_PU!AH51</f>
        <v/>
      </c>
      <c r="AI51" s="478" t="str">
        <f>Subs_PU!AI51</f>
        <v/>
      </c>
      <c r="AJ51" s="355">
        <f t="shared" si="1"/>
        <v>100</v>
      </c>
      <c r="AK51" s="3"/>
      <c r="AL51" s="3"/>
      <c r="AM51" s="3"/>
      <c r="AN51" s="3"/>
      <c r="AO51" s="3"/>
      <c r="AP51" s="3"/>
      <c r="AQ51" s="3"/>
      <c r="AR51" s="3"/>
      <c r="AS51" s="3"/>
      <c r="AT51" s="3"/>
      <c r="AU51" s="3"/>
    </row>
    <row r="52">
      <c r="A52" s="32"/>
      <c r="B52" s="33">
        <v>2003.0</v>
      </c>
      <c r="C52" s="144">
        <f t="shared" ref="C52:Q52" si="40">U52*$R52/100</f>
        <v>0</v>
      </c>
      <c r="D52" s="185">
        <f t="shared" si="40"/>
        <v>26.38122445</v>
      </c>
      <c r="E52" s="144">
        <f t="shared" si="40"/>
        <v>3.360712687</v>
      </c>
      <c r="F52" s="185">
        <f t="shared" si="40"/>
        <v>118.0441222</v>
      </c>
      <c r="G52" s="308">
        <f t="shared" si="40"/>
        <v>1008.880509</v>
      </c>
      <c r="H52" s="308">
        <f t="shared" si="40"/>
        <v>1.672713189</v>
      </c>
      <c r="I52" s="308">
        <f t="shared" si="40"/>
        <v>0</v>
      </c>
      <c r="J52" s="308">
        <f t="shared" si="40"/>
        <v>5722.258166</v>
      </c>
      <c r="K52" s="308">
        <f t="shared" si="40"/>
        <v>64.04167162</v>
      </c>
      <c r="L52" s="308">
        <f t="shared" si="40"/>
        <v>25.69975754</v>
      </c>
      <c r="M52" s="308">
        <f t="shared" si="40"/>
        <v>134.3156967</v>
      </c>
      <c r="N52" s="308">
        <f t="shared" si="40"/>
        <v>0</v>
      </c>
      <c r="O52" s="308">
        <f t="shared" si="40"/>
        <v>0</v>
      </c>
      <c r="P52" s="308">
        <f t="shared" si="40"/>
        <v>3.345426378</v>
      </c>
      <c r="Q52" s="185">
        <f t="shared" si="40"/>
        <v>0</v>
      </c>
      <c r="R52" s="479">
        <f>VLOOKUP($B52,Harvest_Data!A49:AB115,18,FALSE)</f>
        <v>7108</v>
      </c>
      <c r="S52" s="3"/>
      <c r="T52" s="387">
        <v>2003.0</v>
      </c>
      <c r="U52" s="486" t="str">
        <f>Subs_PU!U52</f>
        <v/>
      </c>
      <c r="V52" s="478">
        <f>Subs_PU!V52</f>
        <v>0.3711483463</v>
      </c>
      <c r="W52" s="478">
        <f>Subs_PU!W52</f>
        <v>0.04728070747</v>
      </c>
      <c r="X52" s="478">
        <f>Subs_PU!X52</f>
        <v>1.660722034</v>
      </c>
      <c r="Y52" s="478">
        <f>Subs_PU!Y52</f>
        <v>14.19359186</v>
      </c>
      <c r="Z52" s="478">
        <f>Subs_PU!Z52</f>
        <v>0.02353282483</v>
      </c>
      <c r="AA52" s="478" t="str">
        <f>Subs_PU!AA52</f>
        <v/>
      </c>
      <c r="AB52" s="478">
        <f>Subs_PU!AB52</f>
        <v>80.50447617</v>
      </c>
      <c r="AC52" s="478">
        <f>Subs_PU!AC52</f>
        <v>0.900980186</v>
      </c>
      <c r="AD52" s="478">
        <f>Subs_PU!AD52</f>
        <v>0.3615610233</v>
      </c>
      <c r="AE52" s="478">
        <f>Subs_PU!AE52</f>
        <v>1.889641203</v>
      </c>
      <c r="AF52" s="478" t="str">
        <f>Subs_PU!AF52</f>
        <v/>
      </c>
      <c r="AG52" s="478" t="str">
        <f>Subs_PU!AG52</f>
        <v/>
      </c>
      <c r="AH52" s="478">
        <f>Subs_PU!AH52</f>
        <v>0.04706564966</v>
      </c>
      <c r="AI52" s="478" t="str">
        <f>Subs_PU!AI52</f>
        <v/>
      </c>
      <c r="AJ52" s="355">
        <f t="shared" si="1"/>
        <v>100</v>
      </c>
      <c r="AK52" s="3"/>
      <c r="AL52" s="3"/>
      <c r="AM52" s="3"/>
      <c r="AN52" s="3"/>
      <c r="AO52" s="3"/>
      <c r="AP52" s="3"/>
      <c r="AQ52" s="3"/>
      <c r="AR52" s="3"/>
      <c r="AS52" s="3"/>
      <c r="AT52" s="3"/>
      <c r="AU52" s="3"/>
    </row>
    <row r="53">
      <c r="A53" s="32"/>
      <c r="B53" s="33">
        <v>2004.0</v>
      </c>
      <c r="C53" s="144">
        <f t="shared" ref="C53:Q53" si="41">U53*$R53/100</f>
        <v>0</v>
      </c>
      <c r="D53" s="185">
        <f t="shared" si="41"/>
        <v>0</v>
      </c>
      <c r="E53" s="144">
        <f t="shared" si="41"/>
        <v>0</v>
      </c>
      <c r="F53" s="185">
        <f t="shared" si="41"/>
        <v>77.13603819</v>
      </c>
      <c r="G53" s="308">
        <f t="shared" si="41"/>
        <v>1820.410501</v>
      </c>
      <c r="H53" s="308">
        <f t="shared" si="41"/>
        <v>0</v>
      </c>
      <c r="I53" s="308">
        <f t="shared" si="41"/>
        <v>0</v>
      </c>
      <c r="J53" s="308">
        <f t="shared" si="41"/>
        <v>3687.102625</v>
      </c>
      <c r="K53" s="308">
        <f t="shared" si="41"/>
        <v>509.097852</v>
      </c>
      <c r="L53" s="308">
        <f t="shared" si="41"/>
        <v>30.85441527</v>
      </c>
      <c r="M53" s="308">
        <f t="shared" si="41"/>
        <v>339.398568</v>
      </c>
      <c r="N53" s="308">
        <f t="shared" si="41"/>
        <v>0</v>
      </c>
      <c r="O53" s="308">
        <f t="shared" si="41"/>
        <v>0</v>
      </c>
      <c r="P53" s="308">
        <f t="shared" si="41"/>
        <v>0</v>
      </c>
      <c r="Q53" s="185">
        <f t="shared" si="41"/>
        <v>0</v>
      </c>
      <c r="R53" s="479">
        <f>VLOOKUP($B53,Harvest_Data!A50:AB116,18,FALSE)</f>
        <v>6464</v>
      </c>
      <c r="S53" s="3"/>
      <c r="T53" s="33">
        <v>2004.0</v>
      </c>
      <c r="U53" s="486" t="str">
        <f>Subs_PU!U53</f>
        <v/>
      </c>
      <c r="V53" s="478" t="str">
        <f>Subs_PU!V53</f>
        <v/>
      </c>
      <c r="W53" s="478" t="str">
        <f>Subs_PU!W53</f>
        <v/>
      </c>
      <c r="X53" s="478">
        <f>Subs_PU!X53</f>
        <v>1.193317422</v>
      </c>
      <c r="Y53" s="478">
        <f>Subs_PU!Y53</f>
        <v>28.16229117</v>
      </c>
      <c r="Z53" s="478" t="str">
        <f>Subs_PU!Z53</f>
        <v/>
      </c>
      <c r="AA53" s="478" t="str">
        <f>Subs_PU!AA53</f>
        <v/>
      </c>
      <c r="AB53" s="478">
        <f>Subs_PU!AB53</f>
        <v>57.04057279</v>
      </c>
      <c r="AC53" s="478">
        <f>Subs_PU!AC53</f>
        <v>7.875894988</v>
      </c>
      <c r="AD53" s="478">
        <f>Subs_PU!AD53</f>
        <v>0.477326969</v>
      </c>
      <c r="AE53" s="478">
        <f>Subs_PU!AE53</f>
        <v>5.250596659</v>
      </c>
      <c r="AF53" s="478" t="str">
        <f>Subs_PU!AF53</f>
        <v/>
      </c>
      <c r="AG53" s="478" t="str">
        <f>Subs_PU!AG53</f>
        <v/>
      </c>
      <c r="AH53" s="478" t="str">
        <f>Subs_PU!AH53</f>
        <v/>
      </c>
      <c r="AI53" s="478" t="str">
        <f>Subs_PU!AI53</f>
        <v/>
      </c>
      <c r="AJ53" s="355">
        <f t="shared" si="1"/>
        <v>100</v>
      </c>
      <c r="AK53" s="3" t="s">
        <v>248</v>
      </c>
      <c r="AL53" s="3"/>
      <c r="AM53" s="3"/>
      <c r="AN53" s="3"/>
      <c r="AO53" s="3"/>
      <c r="AP53" s="3"/>
      <c r="AQ53" s="3"/>
      <c r="AR53" s="3"/>
      <c r="AS53" s="3"/>
      <c r="AT53" s="3"/>
      <c r="AU53" s="3"/>
    </row>
    <row r="54">
      <c r="A54" s="32"/>
      <c r="B54" s="33">
        <v>2005.0</v>
      </c>
      <c r="C54" s="144">
        <f t="shared" ref="C54:Q54" si="42">U54*$R54/100</f>
        <v>0</v>
      </c>
      <c r="D54" s="185">
        <f t="shared" si="42"/>
        <v>0</v>
      </c>
      <c r="E54" s="144">
        <f t="shared" si="42"/>
        <v>0</v>
      </c>
      <c r="F54" s="185">
        <f t="shared" si="42"/>
        <v>22.01254767</v>
      </c>
      <c r="G54" s="308">
        <f t="shared" si="42"/>
        <v>764.8387679</v>
      </c>
      <c r="H54" s="308">
        <f t="shared" si="42"/>
        <v>0</v>
      </c>
      <c r="I54" s="308">
        <f t="shared" si="42"/>
        <v>2.038575961</v>
      </c>
      <c r="J54" s="308">
        <f t="shared" si="42"/>
        <v>5690.026233</v>
      </c>
      <c r="K54" s="308">
        <f t="shared" si="42"/>
        <v>296.0688817</v>
      </c>
      <c r="L54" s="308">
        <f t="shared" si="42"/>
        <v>22.05117104</v>
      </c>
      <c r="M54" s="308">
        <f t="shared" si="42"/>
        <v>1332.934446</v>
      </c>
      <c r="N54" s="308">
        <f t="shared" si="42"/>
        <v>0</v>
      </c>
      <c r="O54" s="308">
        <f t="shared" si="42"/>
        <v>0</v>
      </c>
      <c r="P54" s="308">
        <f t="shared" si="42"/>
        <v>5.029377354</v>
      </c>
      <c r="Q54" s="185">
        <f t="shared" si="42"/>
        <v>0</v>
      </c>
      <c r="R54" s="479">
        <f>VLOOKUP($B54,Harvest_Data!A51:AB117,18,FALSE)</f>
        <v>8135</v>
      </c>
      <c r="S54" s="3"/>
      <c r="T54" s="33">
        <v>2005.0</v>
      </c>
      <c r="U54" s="486" t="str">
        <f>Subs_PU!U54</f>
        <v/>
      </c>
      <c r="V54" s="478" t="str">
        <f>Subs_PU!V54</f>
        <v/>
      </c>
      <c r="W54" s="478" t="str">
        <f>Subs_PU!W54</f>
        <v/>
      </c>
      <c r="X54" s="478">
        <f>Subs_PU!X54</f>
        <v>0.270590629</v>
      </c>
      <c r="Y54" s="478">
        <f>Subs_PU!Y54</f>
        <v>9.401828739</v>
      </c>
      <c r="Z54" s="478" t="str">
        <f>Subs_PU!Z54</f>
        <v/>
      </c>
      <c r="AA54" s="478">
        <f>Subs_PU!AA54</f>
        <v>0.02505932343</v>
      </c>
      <c r="AB54" s="478">
        <f>Subs_PU!AB54</f>
        <v>69.94500593</v>
      </c>
      <c r="AC54" s="478">
        <f>Subs_PU!AC54</f>
        <v>3.639445381</v>
      </c>
      <c r="AD54" s="478">
        <f>Subs_PU!AD54</f>
        <v>0.2710654092</v>
      </c>
      <c r="AE54" s="478">
        <f>Subs_PU!AE54</f>
        <v>16.38518065</v>
      </c>
      <c r="AF54" s="478" t="str">
        <f>Subs_PU!AF54</f>
        <v/>
      </c>
      <c r="AG54" s="478" t="str">
        <f>Subs_PU!AG54</f>
        <v/>
      </c>
      <c r="AH54" s="478">
        <f>Subs_PU!AH54</f>
        <v>0.06182393798</v>
      </c>
      <c r="AI54" s="478" t="str">
        <f>Subs_PU!AI54</f>
        <v/>
      </c>
      <c r="AJ54" s="355">
        <f t="shared" si="1"/>
        <v>100</v>
      </c>
      <c r="AK54" s="3" t="s">
        <v>248</v>
      </c>
      <c r="AL54" s="3"/>
      <c r="AM54" s="3"/>
      <c r="AN54" s="3"/>
      <c r="AO54" s="3"/>
      <c r="AP54" s="3"/>
      <c r="AQ54" s="3"/>
      <c r="AR54" s="3"/>
      <c r="AS54" s="3"/>
      <c r="AT54" s="3"/>
      <c r="AU54" s="3"/>
    </row>
    <row r="55">
      <c r="A55" s="32"/>
      <c r="B55" s="33">
        <v>2006.0</v>
      </c>
      <c r="C55" s="144">
        <f t="shared" ref="C55:Q55" si="43">U55*$R55/100</f>
        <v>0</v>
      </c>
      <c r="D55" s="185">
        <f t="shared" si="43"/>
        <v>0</v>
      </c>
      <c r="E55" s="144">
        <f t="shared" si="43"/>
        <v>0</v>
      </c>
      <c r="F55" s="185">
        <f t="shared" si="43"/>
        <v>0</v>
      </c>
      <c r="G55" s="308">
        <f t="shared" si="43"/>
        <v>2138.064641</v>
      </c>
      <c r="H55" s="308">
        <f t="shared" si="43"/>
        <v>0</v>
      </c>
      <c r="I55" s="308">
        <f t="shared" si="43"/>
        <v>0</v>
      </c>
      <c r="J55" s="308">
        <f t="shared" si="43"/>
        <v>9170.461908</v>
      </c>
      <c r="K55" s="308">
        <f t="shared" si="43"/>
        <v>575.6059584</v>
      </c>
      <c r="L55" s="308">
        <f t="shared" si="43"/>
        <v>177.9553429</v>
      </c>
      <c r="M55" s="308">
        <f t="shared" si="43"/>
        <v>2194.472218</v>
      </c>
      <c r="N55" s="308">
        <f t="shared" si="43"/>
        <v>0</v>
      </c>
      <c r="O55" s="308">
        <f t="shared" si="43"/>
        <v>0</v>
      </c>
      <c r="P55" s="308">
        <f t="shared" si="43"/>
        <v>38.60269899</v>
      </c>
      <c r="Q55" s="185">
        <f t="shared" si="43"/>
        <v>1.837232021</v>
      </c>
      <c r="R55" s="479">
        <f>VLOOKUP($B55,Harvest_Data!A52:AB118,18,FALSE)</f>
        <v>14297</v>
      </c>
      <c r="S55" s="3"/>
      <c r="T55" s="33">
        <v>2006.0</v>
      </c>
      <c r="U55" s="486" t="str">
        <f>Subs_PU!U55</f>
        <v/>
      </c>
      <c r="V55" s="478" t="str">
        <f>Subs_PU!V55</f>
        <v/>
      </c>
      <c r="W55" s="478" t="str">
        <f>Subs_PU!W55</f>
        <v/>
      </c>
      <c r="X55" s="478" t="str">
        <f>Subs_PU!X55</f>
        <v/>
      </c>
      <c r="Y55" s="478">
        <f>Subs_PU!Y55</f>
        <v>14.95463832</v>
      </c>
      <c r="Z55" s="478" t="str">
        <f>Subs_PU!Z55</f>
        <v/>
      </c>
      <c r="AA55" s="478" t="str">
        <f>Subs_PU!AA55</f>
        <v/>
      </c>
      <c r="AB55" s="478">
        <f>Subs_PU!AB55</f>
        <v>64.14256073</v>
      </c>
      <c r="AC55" s="478">
        <f>Subs_PU!AC55</f>
        <v>4.026061121</v>
      </c>
      <c r="AD55" s="478">
        <f>Subs_PU!AD55</f>
        <v>1.244704084</v>
      </c>
      <c r="AE55" s="478">
        <f>Subs_PU!AE55</f>
        <v>15.34917967</v>
      </c>
      <c r="AF55" s="478" t="str">
        <f>Subs_PU!AF55</f>
        <v/>
      </c>
      <c r="AG55" s="478" t="str">
        <f>Subs_PU!AG55</f>
        <v/>
      </c>
      <c r="AH55" s="478">
        <f>Subs_PU!AH55</f>
        <v>0.2700055885</v>
      </c>
      <c r="AI55" s="478">
        <f>Subs_PU!AI55</f>
        <v>0.01285047228</v>
      </c>
      <c r="AJ55" s="355">
        <f t="shared" si="1"/>
        <v>100</v>
      </c>
      <c r="AK55" s="3" t="s">
        <v>248</v>
      </c>
      <c r="AL55" s="3"/>
      <c r="AM55" s="3"/>
      <c r="AN55" s="3"/>
      <c r="AO55" s="3"/>
      <c r="AP55" s="3"/>
      <c r="AQ55" s="3"/>
      <c r="AR55" s="3"/>
      <c r="AS55" s="3"/>
      <c r="AT55" s="3"/>
      <c r="AU55" s="3"/>
    </row>
    <row r="56">
      <c r="A56" s="32"/>
      <c r="B56" s="33">
        <v>2007.0</v>
      </c>
      <c r="C56" s="144">
        <f t="shared" ref="C56:Q56" si="44">U56*$R56/100</f>
        <v>0</v>
      </c>
      <c r="D56" s="185">
        <f t="shared" si="44"/>
        <v>4.412523914</v>
      </c>
      <c r="E56" s="144">
        <f t="shared" si="44"/>
        <v>0</v>
      </c>
      <c r="F56" s="185">
        <f t="shared" si="44"/>
        <v>698.8930339</v>
      </c>
      <c r="G56" s="308">
        <f t="shared" si="44"/>
        <v>858.5225367</v>
      </c>
      <c r="H56" s="308">
        <f t="shared" si="44"/>
        <v>0</v>
      </c>
      <c r="I56" s="308">
        <f t="shared" si="44"/>
        <v>0</v>
      </c>
      <c r="J56" s="308">
        <f t="shared" si="44"/>
        <v>17928.34925</v>
      </c>
      <c r="K56" s="308">
        <f t="shared" si="44"/>
        <v>148.6338087</v>
      </c>
      <c r="L56" s="308">
        <f t="shared" si="44"/>
        <v>121.7778074</v>
      </c>
      <c r="M56" s="308">
        <f t="shared" si="44"/>
        <v>3231.312837</v>
      </c>
      <c r="N56" s="308">
        <f t="shared" si="44"/>
        <v>0</v>
      </c>
      <c r="O56" s="308">
        <f t="shared" si="44"/>
        <v>0</v>
      </c>
      <c r="P56" s="308">
        <f t="shared" si="44"/>
        <v>17.09820626</v>
      </c>
      <c r="Q56" s="185">
        <f t="shared" si="44"/>
        <v>0</v>
      </c>
      <c r="R56" s="479">
        <f>VLOOKUP($B56,Harvest_Data!A53:AB119,18,FALSE)</f>
        <v>23009</v>
      </c>
      <c r="S56" s="3"/>
      <c r="T56" s="33">
        <v>2007.0</v>
      </c>
      <c r="U56" s="486" t="str">
        <f>Subs_PU!U56</f>
        <v/>
      </c>
      <c r="V56" s="478">
        <f>Subs_PU!V56</f>
        <v>0.01917738239</v>
      </c>
      <c r="W56" s="478" t="str">
        <f>Subs_PU!W56</f>
        <v/>
      </c>
      <c r="X56" s="478">
        <f>Subs_PU!X56</f>
        <v>3.037476787</v>
      </c>
      <c r="Y56" s="478">
        <f>Subs_PU!Y56</f>
        <v>3.731246628</v>
      </c>
      <c r="Z56" s="478" t="str">
        <f>Subs_PU!Z56</f>
        <v/>
      </c>
      <c r="AA56" s="478" t="str">
        <f>Subs_PU!AA56</f>
        <v/>
      </c>
      <c r="AB56" s="478">
        <f>Subs_PU!AB56</f>
        <v>77.91885456</v>
      </c>
      <c r="AC56" s="478">
        <f>Subs_PU!AC56</f>
        <v>0.6459811755</v>
      </c>
      <c r="AD56" s="478">
        <f>Subs_PU!AD56</f>
        <v>0.5292616256</v>
      </c>
      <c r="AE56" s="478">
        <f>Subs_PU!AE56</f>
        <v>14.04369089</v>
      </c>
      <c r="AF56" s="478" t="str">
        <f>Subs_PU!AF56</f>
        <v/>
      </c>
      <c r="AG56" s="478" t="str">
        <f>Subs_PU!AG56</f>
        <v/>
      </c>
      <c r="AH56" s="478">
        <f>Subs_PU!AH56</f>
        <v>0.07431094904</v>
      </c>
      <c r="AI56" s="478" t="str">
        <f>Subs_PU!AI56</f>
        <v/>
      </c>
      <c r="AJ56" s="355">
        <f t="shared" si="1"/>
        <v>100</v>
      </c>
      <c r="AK56" s="3" t="s">
        <v>248</v>
      </c>
      <c r="AL56" s="3"/>
      <c r="AM56" s="3"/>
      <c r="AN56" s="3"/>
      <c r="AO56" s="3"/>
      <c r="AP56" s="3"/>
      <c r="AQ56" s="3"/>
      <c r="AR56" s="3"/>
      <c r="AS56" s="3"/>
      <c r="AT56" s="3"/>
      <c r="AU56" s="3"/>
    </row>
    <row r="57">
      <c r="A57" s="32"/>
      <c r="B57" s="33">
        <v>2008.0</v>
      </c>
      <c r="C57" s="144">
        <f t="shared" ref="C57:Q57" si="45">U57*$R57/100</f>
        <v>0</v>
      </c>
      <c r="D57" s="185">
        <f t="shared" si="45"/>
        <v>0</v>
      </c>
      <c r="E57" s="144">
        <f t="shared" si="45"/>
        <v>0</v>
      </c>
      <c r="F57" s="185">
        <f t="shared" si="45"/>
        <v>0</v>
      </c>
      <c r="G57" s="308">
        <f t="shared" si="45"/>
        <v>835.8325842</v>
      </c>
      <c r="H57" s="308">
        <f t="shared" si="45"/>
        <v>0</v>
      </c>
      <c r="I57" s="308">
        <f t="shared" si="45"/>
        <v>0</v>
      </c>
      <c r="J57" s="308">
        <f t="shared" si="45"/>
        <v>8822.808045</v>
      </c>
      <c r="K57" s="308">
        <f t="shared" si="45"/>
        <v>188.262917</v>
      </c>
      <c r="L57" s="308">
        <f t="shared" si="45"/>
        <v>159.1986891</v>
      </c>
      <c r="M57" s="308">
        <f t="shared" si="45"/>
        <v>1410.941942</v>
      </c>
      <c r="N57" s="308">
        <f t="shared" si="45"/>
        <v>0</v>
      </c>
      <c r="O57" s="308">
        <f t="shared" si="45"/>
        <v>0</v>
      </c>
      <c r="P57" s="308">
        <f t="shared" si="45"/>
        <v>13.95582281</v>
      </c>
      <c r="Q57" s="185">
        <f t="shared" si="45"/>
        <v>0</v>
      </c>
      <c r="R57" s="479">
        <f>VLOOKUP($B57,Harvest_Data!A54:AB120,18,FALSE)</f>
        <v>11431</v>
      </c>
      <c r="S57" s="3"/>
      <c r="T57" s="409">
        <v>2008.0</v>
      </c>
      <c r="U57" s="486" t="str">
        <f>Subs_PU!U57</f>
        <v/>
      </c>
      <c r="V57" s="478" t="str">
        <f>Subs_PU!V57</f>
        <v/>
      </c>
      <c r="W57" s="478" t="str">
        <f>Subs_PU!W57</f>
        <v/>
      </c>
      <c r="X57" s="478" t="str">
        <f>Subs_PU!X57</f>
        <v/>
      </c>
      <c r="Y57" s="478">
        <f>Subs_PU!Y57</f>
        <v>7.311981316</v>
      </c>
      <c r="Z57" s="478" t="str">
        <f>Subs_PU!Z57</f>
        <v/>
      </c>
      <c r="AA57" s="478" t="str">
        <f>Subs_PU!AA57</f>
        <v/>
      </c>
      <c r="AB57" s="478">
        <f>Subs_PU!AB57</f>
        <v>77.18316897</v>
      </c>
      <c r="AC57" s="478">
        <f>Subs_PU!AC57</f>
        <v>1.646950546</v>
      </c>
      <c r="AD57" s="478">
        <f>Subs_PU!AD57</f>
        <v>1.392692582</v>
      </c>
      <c r="AE57" s="478">
        <f>Subs_PU!AE57</f>
        <v>12.34311908</v>
      </c>
      <c r="AF57" s="478" t="str">
        <f>Subs_PU!AF57</f>
        <v/>
      </c>
      <c r="AG57" s="478" t="str">
        <f>Subs_PU!AG57</f>
        <v/>
      </c>
      <c r="AH57" s="478">
        <f>Subs_PU!AH57</f>
        <v>0.122087506</v>
      </c>
      <c r="AI57" s="478" t="str">
        <f>Subs_PU!AI57</f>
        <v/>
      </c>
      <c r="AJ57" s="355">
        <f t="shared" si="1"/>
        <v>100</v>
      </c>
      <c r="AK57" s="3" t="s">
        <v>248</v>
      </c>
      <c r="AL57" s="3"/>
      <c r="AM57" s="3"/>
      <c r="AN57" s="3"/>
      <c r="AO57" s="3"/>
      <c r="AP57" s="3"/>
      <c r="AQ57" s="3"/>
      <c r="AR57" s="3"/>
      <c r="AS57" s="3"/>
      <c r="AT57" s="3"/>
      <c r="AU57" s="3"/>
    </row>
    <row r="58">
      <c r="A58" s="32"/>
      <c r="B58" s="33">
        <v>2009.0</v>
      </c>
      <c r="C58" s="144">
        <f t="shared" ref="C58:Q58" si="46">U58*$R58/100</f>
        <v>0</v>
      </c>
      <c r="D58" s="185">
        <f t="shared" si="46"/>
        <v>0</v>
      </c>
      <c r="E58" s="144">
        <f t="shared" si="46"/>
        <v>0</v>
      </c>
      <c r="F58" s="185">
        <f t="shared" si="46"/>
        <v>0</v>
      </c>
      <c r="G58" s="308">
        <f t="shared" si="46"/>
        <v>3312.296567</v>
      </c>
      <c r="H58" s="308">
        <f t="shared" si="46"/>
        <v>0</v>
      </c>
      <c r="I58" s="308">
        <f t="shared" si="46"/>
        <v>0</v>
      </c>
      <c r="J58" s="308">
        <f t="shared" si="46"/>
        <v>6736.647706</v>
      </c>
      <c r="K58" s="308">
        <f t="shared" si="46"/>
        <v>519.3389142</v>
      </c>
      <c r="L58" s="308">
        <f t="shared" si="46"/>
        <v>35.40275203</v>
      </c>
      <c r="M58" s="308">
        <f t="shared" si="46"/>
        <v>2811.31406</v>
      </c>
      <c r="N58" s="308">
        <f t="shared" si="46"/>
        <v>0</v>
      </c>
      <c r="O58" s="308">
        <f t="shared" si="46"/>
        <v>0</v>
      </c>
      <c r="P58" s="308">
        <f t="shared" si="46"/>
        <v>0</v>
      </c>
      <c r="Q58" s="185">
        <f t="shared" si="46"/>
        <v>0</v>
      </c>
      <c r="R58" s="479">
        <f>VLOOKUP($B58,Harvest_Data!A55:AB121,18,FALSE)</f>
        <v>13415</v>
      </c>
      <c r="S58" s="3"/>
      <c r="T58" s="409">
        <v>2009.0</v>
      </c>
      <c r="U58" s="486" t="str">
        <f>Subs_PU!U58</f>
        <v/>
      </c>
      <c r="V58" s="478" t="str">
        <f>Subs_PU!V58</f>
        <v/>
      </c>
      <c r="W58" s="478" t="str">
        <f>Subs_PU!W58</f>
        <v/>
      </c>
      <c r="X58" s="478" t="str">
        <f>Subs_PU!X58</f>
        <v/>
      </c>
      <c r="Y58" s="478">
        <f>Subs_PU!Y58</f>
        <v>24.69099193</v>
      </c>
      <c r="Z58" s="478" t="str">
        <f>Subs_PU!Z58</f>
        <v/>
      </c>
      <c r="AA58" s="478" t="str">
        <f>Subs_PU!AA58</f>
        <v/>
      </c>
      <c r="AB58" s="478">
        <f>Subs_PU!AB58</f>
        <v>50.21727697</v>
      </c>
      <c r="AC58" s="478">
        <f>Subs_PU!AC58</f>
        <v>3.87132996</v>
      </c>
      <c r="AD58" s="478">
        <f>Subs_PU!AD58</f>
        <v>0.2639042269</v>
      </c>
      <c r="AE58" s="478">
        <f>Subs_PU!AE58</f>
        <v>20.95649691</v>
      </c>
      <c r="AF58" s="478" t="str">
        <f>Subs_PU!AF58</f>
        <v/>
      </c>
      <c r="AG58" s="478" t="str">
        <f>Subs_PU!AG58</f>
        <v/>
      </c>
      <c r="AH58" s="478" t="str">
        <f>Subs_PU!AH58</f>
        <v/>
      </c>
      <c r="AI58" s="478" t="str">
        <f>Subs_PU!AI58</f>
        <v/>
      </c>
      <c r="AJ58" s="355">
        <f t="shared" si="1"/>
        <v>100</v>
      </c>
      <c r="AK58" s="3" t="s">
        <v>248</v>
      </c>
      <c r="AL58" s="3"/>
      <c r="AM58" s="3"/>
      <c r="AN58" s="3"/>
      <c r="AO58" s="3"/>
      <c r="AP58" s="3"/>
      <c r="AQ58" s="3"/>
      <c r="AR58" s="3"/>
      <c r="AS58" s="3"/>
      <c r="AT58" s="3"/>
      <c r="AU58" s="3"/>
    </row>
    <row r="59">
      <c r="A59" s="32"/>
      <c r="B59" s="33">
        <v>2010.0</v>
      </c>
      <c r="C59" s="144">
        <f t="shared" ref="C59:Q59" si="47">U59*$R59/100</f>
        <v>0</v>
      </c>
      <c r="D59" s="185">
        <f t="shared" si="47"/>
        <v>0</v>
      </c>
      <c r="E59" s="144">
        <f t="shared" si="47"/>
        <v>15.20298798</v>
      </c>
      <c r="F59" s="185">
        <f t="shared" si="47"/>
        <v>0</v>
      </c>
      <c r="G59" s="308">
        <f t="shared" si="47"/>
        <v>5146.362148</v>
      </c>
      <c r="H59" s="308">
        <f t="shared" si="47"/>
        <v>5.229705785</v>
      </c>
      <c r="I59" s="308">
        <f t="shared" si="47"/>
        <v>0</v>
      </c>
      <c r="J59" s="308">
        <f t="shared" si="47"/>
        <v>8268.327442</v>
      </c>
      <c r="K59" s="308">
        <f t="shared" si="47"/>
        <v>286.5272626</v>
      </c>
      <c r="L59" s="308">
        <f t="shared" si="47"/>
        <v>34.02505262</v>
      </c>
      <c r="M59" s="308">
        <f t="shared" si="47"/>
        <v>975.107142</v>
      </c>
      <c r="N59" s="308">
        <f t="shared" si="47"/>
        <v>0</v>
      </c>
      <c r="O59" s="308">
        <f t="shared" si="47"/>
        <v>0</v>
      </c>
      <c r="P59" s="308">
        <f t="shared" si="47"/>
        <v>12.21825873</v>
      </c>
      <c r="Q59" s="185">
        <f t="shared" si="47"/>
        <v>0</v>
      </c>
      <c r="R59" s="479">
        <f>VLOOKUP($B59,Harvest_Data!A56:AB122,18,FALSE)</f>
        <v>14743</v>
      </c>
      <c r="S59" s="3"/>
      <c r="T59" s="409">
        <v>2010.0</v>
      </c>
      <c r="U59" s="486" t="str">
        <f>Subs_PU!U59</f>
        <v/>
      </c>
      <c r="V59" s="478" t="str">
        <f>Subs_PU!V59</f>
        <v/>
      </c>
      <c r="W59" s="478">
        <f>Subs_PU!W59</f>
        <v>0.1031200433</v>
      </c>
      <c r="X59" s="478" t="str">
        <f>Subs_PU!X59</f>
        <v/>
      </c>
      <c r="Y59" s="478">
        <f>Subs_PU!Y59</f>
        <v>34.90715694</v>
      </c>
      <c r="Z59" s="478">
        <f>Subs_PU!Z59</f>
        <v>0.03547246683</v>
      </c>
      <c r="AA59" s="478" t="str">
        <f>Subs_PU!AA59</f>
        <v/>
      </c>
      <c r="AB59" s="478">
        <f>Subs_PU!AB59</f>
        <v>56.08307293</v>
      </c>
      <c r="AC59" s="478">
        <f>Subs_PU!AC59</f>
        <v>1.943480042</v>
      </c>
      <c r="AD59" s="478">
        <f>Subs_PU!AD59</f>
        <v>0.2307878493</v>
      </c>
      <c r="AE59" s="478">
        <f>Subs_PU!AE59</f>
        <v>6.614034742</v>
      </c>
      <c r="AF59" s="478" t="str">
        <f>Subs_PU!AF59</f>
        <v/>
      </c>
      <c r="AG59" s="478" t="str">
        <f>Subs_PU!AG59</f>
        <v/>
      </c>
      <c r="AH59" s="478">
        <f>Subs_PU!AH59</f>
        <v>0.0828749829</v>
      </c>
      <c r="AI59" s="478" t="str">
        <f>Subs_PU!AI59</f>
        <v/>
      </c>
      <c r="AJ59" s="355">
        <f t="shared" si="1"/>
        <v>100</v>
      </c>
      <c r="AK59" s="3" t="s">
        <v>248</v>
      </c>
      <c r="AL59" s="3"/>
      <c r="AM59" s="3"/>
      <c r="AN59" s="3"/>
      <c r="AO59" s="3"/>
      <c r="AP59" s="3"/>
      <c r="AQ59" s="3"/>
      <c r="AR59" s="3"/>
      <c r="AS59" s="3"/>
      <c r="AT59" s="3"/>
      <c r="AU59" s="3"/>
    </row>
    <row r="60">
      <c r="A60" s="32"/>
      <c r="B60" s="33">
        <v>2011.0</v>
      </c>
      <c r="C60" s="144">
        <f t="shared" ref="C60:Q60" si="48">U60*$R60/100</f>
        <v>0</v>
      </c>
      <c r="D60" s="185">
        <f t="shared" si="48"/>
        <v>0</v>
      </c>
      <c r="E60" s="144">
        <f t="shared" si="48"/>
        <v>0</v>
      </c>
      <c r="F60" s="185">
        <f t="shared" si="48"/>
        <v>0</v>
      </c>
      <c r="G60" s="308">
        <f t="shared" si="48"/>
        <v>1650.854777</v>
      </c>
      <c r="H60" s="308">
        <f t="shared" si="48"/>
        <v>0</v>
      </c>
      <c r="I60" s="308">
        <f t="shared" si="48"/>
        <v>0</v>
      </c>
      <c r="J60" s="308">
        <f t="shared" si="48"/>
        <v>5240.623897</v>
      </c>
      <c r="K60" s="308">
        <f t="shared" si="48"/>
        <v>248.0547265</v>
      </c>
      <c r="L60" s="308">
        <f t="shared" si="48"/>
        <v>9.830813008</v>
      </c>
      <c r="M60" s="308">
        <f t="shared" si="48"/>
        <v>577.6357858</v>
      </c>
      <c r="N60" s="308">
        <f t="shared" si="48"/>
        <v>0</v>
      </c>
      <c r="O60" s="308">
        <f t="shared" si="48"/>
        <v>0</v>
      </c>
      <c r="P60" s="308">
        <f t="shared" si="48"/>
        <v>0</v>
      </c>
      <c r="Q60" s="185">
        <f t="shared" si="48"/>
        <v>0</v>
      </c>
      <c r="R60" s="479">
        <f>VLOOKUP($B60,Harvest_Data!A57:AB123,18,FALSE)</f>
        <v>7727</v>
      </c>
      <c r="S60" s="3"/>
      <c r="T60" s="409">
        <v>2011.0</v>
      </c>
      <c r="U60" s="486" t="str">
        <f>Subs_PU!U60</f>
        <v/>
      </c>
      <c r="V60" s="478" t="str">
        <f>Subs_PU!V60</f>
        <v/>
      </c>
      <c r="W60" s="478" t="str">
        <f>Subs_PU!W60</f>
        <v/>
      </c>
      <c r="X60" s="478" t="str">
        <f>Subs_PU!X60</f>
        <v/>
      </c>
      <c r="Y60" s="478">
        <f>Subs_PU!Y60</f>
        <v>21.36475705</v>
      </c>
      <c r="Z60" s="478" t="str">
        <f>Subs_PU!Z60</f>
        <v/>
      </c>
      <c r="AA60" s="478" t="str">
        <f>Subs_PU!AA60</f>
        <v/>
      </c>
      <c r="AB60" s="478">
        <f>Subs_PU!AB60</f>
        <v>67.8222324</v>
      </c>
      <c r="AC60" s="478">
        <f>Subs_PU!AC60</f>
        <v>3.210233292</v>
      </c>
      <c r="AD60" s="478">
        <f>Subs_PU!AD60</f>
        <v>0.1272267763</v>
      </c>
      <c r="AE60" s="478">
        <f>Subs_PU!AE60</f>
        <v>7.475550483</v>
      </c>
      <c r="AF60" s="478" t="str">
        <f>Subs_PU!AF60</f>
        <v/>
      </c>
      <c r="AG60" s="478" t="str">
        <f>Subs_PU!AG60</f>
        <v/>
      </c>
      <c r="AH60" s="478" t="str">
        <f>Subs_PU!AH60</f>
        <v/>
      </c>
      <c r="AI60" s="478" t="str">
        <f>Subs_PU!AI60</f>
        <v/>
      </c>
      <c r="AJ60" s="355">
        <f t="shared" si="1"/>
        <v>100</v>
      </c>
      <c r="AK60" s="33" t="s">
        <v>248</v>
      </c>
      <c r="AL60" s="33"/>
      <c r="AM60" s="33"/>
      <c r="AN60" s="33"/>
      <c r="AO60" s="33"/>
      <c r="AP60" s="3"/>
      <c r="AQ60" s="3"/>
      <c r="AR60" s="3"/>
      <c r="AS60" s="3"/>
      <c r="AT60" s="3"/>
      <c r="AU60" s="3"/>
    </row>
    <row r="61">
      <c r="A61" s="32"/>
      <c r="B61" s="33">
        <v>2012.0</v>
      </c>
      <c r="C61" s="144">
        <f t="shared" ref="C61:Q61" si="49">U61*$R61/100</f>
        <v>0</v>
      </c>
      <c r="D61" s="185">
        <f t="shared" si="49"/>
        <v>0</v>
      </c>
      <c r="E61" s="144">
        <f t="shared" si="49"/>
        <v>0</v>
      </c>
      <c r="F61" s="185">
        <f t="shared" si="49"/>
        <v>0</v>
      </c>
      <c r="G61" s="308">
        <f t="shared" si="49"/>
        <v>6138.134303</v>
      </c>
      <c r="H61" s="308">
        <f t="shared" si="49"/>
        <v>0</v>
      </c>
      <c r="I61" s="308">
        <f t="shared" si="49"/>
        <v>0</v>
      </c>
      <c r="J61" s="308">
        <f t="shared" si="49"/>
        <v>14050.80427</v>
      </c>
      <c r="K61" s="308">
        <f t="shared" si="49"/>
        <v>1770.771532</v>
      </c>
      <c r="L61" s="308">
        <f t="shared" si="49"/>
        <v>0</v>
      </c>
      <c r="M61" s="308">
        <f t="shared" si="49"/>
        <v>1428.43169</v>
      </c>
      <c r="N61" s="308">
        <f t="shared" si="49"/>
        <v>0</v>
      </c>
      <c r="O61" s="308">
        <f t="shared" si="49"/>
        <v>0</v>
      </c>
      <c r="P61" s="308">
        <f t="shared" si="49"/>
        <v>15.85821008</v>
      </c>
      <c r="Q61" s="185">
        <f t="shared" si="49"/>
        <v>0</v>
      </c>
      <c r="R61" s="479">
        <f>VLOOKUP($B61,Harvest_Data!A58:AB124,18,FALSE)</f>
        <v>23404</v>
      </c>
      <c r="S61" s="3"/>
      <c r="T61" s="409">
        <v>2012.0</v>
      </c>
      <c r="U61" s="486" t="str">
        <f>Subs_PU!U61</f>
        <v/>
      </c>
      <c r="V61" s="478" t="str">
        <f>Subs_PU!V61</f>
        <v/>
      </c>
      <c r="W61" s="478" t="str">
        <f>Subs_PU!W61</f>
        <v/>
      </c>
      <c r="X61" s="478" t="str">
        <f>Subs_PU!X61</f>
        <v/>
      </c>
      <c r="Y61" s="478">
        <f>Subs_PU!Y61</f>
        <v>26.22685995</v>
      </c>
      <c r="Z61" s="478" t="str">
        <f>Subs_PU!Z61</f>
        <v/>
      </c>
      <c r="AA61" s="478" t="str">
        <f>Subs_PU!AA61</f>
        <v/>
      </c>
      <c r="AB61" s="478">
        <f>Subs_PU!AB61</f>
        <v>60.03590953</v>
      </c>
      <c r="AC61" s="478">
        <f>Subs_PU!AC61</f>
        <v>7.566106358</v>
      </c>
      <c r="AD61" s="478" t="str">
        <f>Subs_PU!AD61</f>
        <v/>
      </c>
      <c r="AE61" s="478">
        <f>Subs_PU!AE61</f>
        <v>6.10336562</v>
      </c>
      <c r="AF61" s="478" t="str">
        <f>Subs_PU!AF61</f>
        <v/>
      </c>
      <c r="AG61" s="478" t="str">
        <f>Subs_PU!AG61</f>
        <v/>
      </c>
      <c r="AH61" s="478">
        <f>Subs_PU!AH61</f>
        <v>0.06775854588</v>
      </c>
      <c r="AI61" s="478" t="str">
        <f>Subs_PU!AI61</f>
        <v/>
      </c>
      <c r="AJ61" s="355">
        <f t="shared" si="1"/>
        <v>100</v>
      </c>
      <c r="AK61" s="3"/>
      <c r="AL61" s="409"/>
      <c r="AM61" s="409"/>
      <c r="AN61" s="33"/>
      <c r="AO61" s="3"/>
      <c r="AP61" s="3"/>
      <c r="AQ61" s="3"/>
      <c r="AR61" s="3"/>
      <c r="AS61" s="3"/>
      <c r="AT61" s="3"/>
      <c r="AU61" s="3"/>
    </row>
    <row r="62">
      <c r="A62" s="32"/>
      <c r="B62" s="33">
        <v>2013.0</v>
      </c>
      <c r="C62" s="144">
        <f t="shared" ref="C62:Q62" si="50">U62*$R62/100</f>
        <v>0</v>
      </c>
      <c r="D62" s="185">
        <f t="shared" si="50"/>
        <v>0</v>
      </c>
      <c r="E62" s="144">
        <f t="shared" si="50"/>
        <v>10.70451609</v>
      </c>
      <c r="F62" s="185">
        <f t="shared" si="50"/>
        <v>0</v>
      </c>
      <c r="G62" s="308">
        <f t="shared" si="50"/>
        <v>7615.774249</v>
      </c>
      <c r="H62" s="308">
        <f t="shared" si="50"/>
        <v>4.928592447</v>
      </c>
      <c r="I62" s="308">
        <f t="shared" si="50"/>
        <v>0</v>
      </c>
      <c r="J62" s="308">
        <f t="shared" si="50"/>
        <v>13836.01447</v>
      </c>
      <c r="K62" s="308">
        <f t="shared" si="50"/>
        <v>1386.675768</v>
      </c>
      <c r="L62" s="308">
        <f t="shared" si="50"/>
        <v>97.63724826</v>
      </c>
      <c r="M62" s="308">
        <f t="shared" si="50"/>
        <v>3633.825361</v>
      </c>
      <c r="N62" s="308">
        <f t="shared" si="50"/>
        <v>0</v>
      </c>
      <c r="O62" s="308">
        <f t="shared" si="50"/>
        <v>0</v>
      </c>
      <c r="P62" s="308">
        <f t="shared" si="50"/>
        <v>25.43979273</v>
      </c>
      <c r="Q62" s="185">
        <f t="shared" si="50"/>
        <v>0</v>
      </c>
      <c r="R62" s="479">
        <f>VLOOKUP($B62,Harvest_Data!A59:AB125,18,FALSE)</f>
        <v>26611</v>
      </c>
      <c r="S62" s="3"/>
      <c r="T62" s="409">
        <v>2013.0</v>
      </c>
      <c r="U62" s="486" t="str">
        <f>Subs_PU!U62</f>
        <v/>
      </c>
      <c r="V62" s="478" t="str">
        <f>Subs_PU!V62</f>
        <v/>
      </c>
      <c r="W62" s="478">
        <f>Subs_PU!W62</f>
        <v>0.04022590692</v>
      </c>
      <c r="X62" s="478" t="str">
        <f>Subs_PU!X62</f>
        <v/>
      </c>
      <c r="Y62" s="487">
        <f>Subs_PU!Y62</f>
        <v>28.61889538</v>
      </c>
      <c r="Z62" s="478">
        <f>Subs_PU!Z62</f>
        <v>0.01852088402</v>
      </c>
      <c r="AA62" s="478" t="str">
        <f>Subs_PU!AA62</f>
        <v/>
      </c>
      <c r="AB62" s="478">
        <f>Subs_PU!AB62</f>
        <v>51.99359089</v>
      </c>
      <c r="AC62" s="478">
        <f>Subs_PU!AC62</f>
        <v>5.21091191</v>
      </c>
      <c r="AD62" s="478">
        <f>Subs_PU!AD62</f>
        <v>0.3669055964</v>
      </c>
      <c r="AE62" s="478">
        <f>Subs_PU!AE62</f>
        <v>13.65535065</v>
      </c>
      <c r="AF62" s="478" t="str">
        <f>Subs_PU!AF62</f>
        <v/>
      </c>
      <c r="AG62" s="478" t="str">
        <f>Subs_PU!AG62</f>
        <v/>
      </c>
      <c r="AH62" s="478">
        <f>Subs_PU!AH62</f>
        <v>0.0955987852</v>
      </c>
      <c r="AI62" s="478" t="str">
        <f>Subs_PU!AI62</f>
        <v/>
      </c>
      <c r="AJ62" s="355">
        <f t="shared" si="1"/>
        <v>100</v>
      </c>
      <c r="AK62" s="9" t="s">
        <v>279</v>
      </c>
      <c r="AL62" s="33"/>
      <c r="AM62" s="33"/>
      <c r="AN62" s="33"/>
      <c r="AO62" s="3"/>
      <c r="AP62" s="3"/>
      <c r="AQ62" s="3"/>
      <c r="AR62" s="3"/>
      <c r="AS62" s="3"/>
      <c r="AT62" s="3"/>
      <c r="AU62" s="3"/>
    </row>
    <row r="63">
      <c r="A63" s="32"/>
      <c r="B63" s="33">
        <v>2014.0</v>
      </c>
      <c r="C63" s="144">
        <f t="shared" ref="C63:Q63" si="51">U63*$R63/100</f>
        <v>0</v>
      </c>
      <c r="D63" s="185">
        <f t="shared" si="51"/>
        <v>0</v>
      </c>
      <c r="E63" s="144">
        <f t="shared" si="51"/>
        <v>4.559121045</v>
      </c>
      <c r="F63" s="185">
        <f t="shared" si="51"/>
        <v>0</v>
      </c>
      <c r="G63" s="308">
        <f t="shared" si="51"/>
        <v>4978.529876</v>
      </c>
      <c r="H63" s="308">
        <f t="shared" si="51"/>
        <v>0</v>
      </c>
      <c r="I63" s="308">
        <f t="shared" si="51"/>
        <v>0</v>
      </c>
      <c r="J63" s="308">
        <f t="shared" si="51"/>
        <v>10100.5646</v>
      </c>
      <c r="K63" s="308">
        <f t="shared" si="51"/>
        <v>952.3180553</v>
      </c>
      <c r="L63" s="308">
        <f t="shared" si="51"/>
        <v>13.67736313</v>
      </c>
      <c r="M63" s="308">
        <f t="shared" si="51"/>
        <v>1955.350981</v>
      </c>
      <c r="N63" s="308">
        <f t="shared" si="51"/>
        <v>0</v>
      </c>
      <c r="O63" s="308">
        <f t="shared" si="51"/>
        <v>0</v>
      </c>
      <c r="P63" s="308">
        <f t="shared" si="51"/>
        <v>0</v>
      </c>
      <c r="Q63" s="185">
        <f t="shared" si="51"/>
        <v>0</v>
      </c>
      <c r="R63" s="479">
        <f>VLOOKUP($B63,Harvest_Data!A60:AB126,18,FALSE)</f>
        <v>18005</v>
      </c>
      <c r="S63" s="3"/>
      <c r="T63" s="409">
        <v>2014.0</v>
      </c>
      <c r="U63" s="486" t="str">
        <f>Subs_PU!U63</f>
        <v/>
      </c>
      <c r="V63" s="478" t="str">
        <f>Subs_PU!V63</f>
        <v/>
      </c>
      <c r="W63" s="478">
        <f>Subs_PU!W63</f>
        <v>0.02532141652</v>
      </c>
      <c r="X63" s="478" t="str">
        <f>Subs_PU!X63</f>
        <v/>
      </c>
      <c r="Y63" s="487">
        <f>Subs_PU!Y63</f>
        <v>27.65081853</v>
      </c>
      <c r="Z63" s="478" t="str">
        <f>Subs_PU!Z63</f>
        <v/>
      </c>
      <c r="AA63" s="478" t="str">
        <f>Subs_PU!AA63</f>
        <v/>
      </c>
      <c r="AB63" s="478">
        <f>Subs_PU!AB63</f>
        <v>56.09866484</v>
      </c>
      <c r="AC63" s="478">
        <f>Subs_PU!AC63</f>
        <v>5.289186644</v>
      </c>
      <c r="AD63" s="478">
        <f>Subs_PU!AD63</f>
        <v>0.07596424956</v>
      </c>
      <c r="AE63" s="478">
        <f>Subs_PU!AE63</f>
        <v>10.86004433</v>
      </c>
      <c r="AF63" s="478" t="str">
        <f>Subs_PU!AF63</f>
        <v/>
      </c>
      <c r="AG63" s="478" t="str">
        <f>Subs_PU!AG63</f>
        <v/>
      </c>
      <c r="AH63" s="478" t="str">
        <f>Subs_PU!AH63</f>
        <v/>
      </c>
      <c r="AI63" s="478" t="str">
        <f>Subs_PU!AI63</f>
        <v/>
      </c>
      <c r="AJ63" s="355">
        <f t="shared" si="1"/>
        <v>100</v>
      </c>
      <c r="AK63" s="33" t="s">
        <v>248</v>
      </c>
      <c r="AL63" s="33"/>
      <c r="AM63" s="33"/>
      <c r="AN63" s="33"/>
      <c r="AO63" s="3"/>
      <c r="AP63" s="3"/>
      <c r="AQ63" s="3"/>
      <c r="AR63" s="3"/>
      <c r="AS63" s="3"/>
      <c r="AT63" s="3"/>
      <c r="AU63" s="3"/>
    </row>
    <row r="64">
      <c r="A64" s="32"/>
      <c r="B64" s="33">
        <v>2015.0</v>
      </c>
      <c r="C64" s="144">
        <f t="shared" ref="C64:Q64" si="52">U64*$R64/100</f>
        <v>0</v>
      </c>
      <c r="D64" s="185">
        <f t="shared" si="52"/>
        <v>0</v>
      </c>
      <c r="E64" s="144">
        <f t="shared" si="52"/>
        <v>8.445512433</v>
      </c>
      <c r="F64" s="185">
        <f t="shared" si="52"/>
        <v>0</v>
      </c>
      <c r="G64" s="308">
        <f t="shared" si="52"/>
        <v>2280.465532</v>
      </c>
      <c r="H64" s="308">
        <f t="shared" si="52"/>
        <v>0</v>
      </c>
      <c r="I64" s="308">
        <f t="shared" si="52"/>
        <v>0</v>
      </c>
      <c r="J64" s="308">
        <f t="shared" si="52"/>
        <v>5262.2381</v>
      </c>
      <c r="K64" s="308">
        <f t="shared" si="52"/>
        <v>430.9143095</v>
      </c>
      <c r="L64" s="308">
        <f t="shared" si="52"/>
        <v>9.395159229</v>
      </c>
      <c r="M64" s="308">
        <f t="shared" si="52"/>
        <v>1497.536148</v>
      </c>
      <c r="N64" s="308">
        <f t="shared" si="52"/>
        <v>0</v>
      </c>
      <c r="O64" s="308">
        <f t="shared" si="52"/>
        <v>0</v>
      </c>
      <c r="P64" s="308">
        <f t="shared" si="52"/>
        <v>0</v>
      </c>
      <c r="Q64" s="185">
        <f t="shared" si="52"/>
        <v>0</v>
      </c>
      <c r="R64" s="479">
        <f>VLOOKUP($B64,Harvest_Data!A61:AB127,18,FALSE)</f>
        <v>9489</v>
      </c>
      <c r="S64" s="3"/>
      <c r="T64" s="409">
        <v>2015.0</v>
      </c>
      <c r="U64" s="486" t="str">
        <f>Subs_PU!U64</f>
        <v/>
      </c>
      <c r="V64" s="478" t="str">
        <f>Subs_PU!V64</f>
        <v/>
      </c>
      <c r="W64" s="488">
        <f>Subs_PU!W64</f>
        <v>0.08900318719</v>
      </c>
      <c r="X64" s="478" t="str">
        <f>Subs_PU!X64</f>
        <v/>
      </c>
      <c r="Y64" s="486">
        <f>Subs_PU!Y64</f>
        <v>24.03272771</v>
      </c>
      <c r="Z64" s="478" t="str">
        <f>Subs_PU!Z64</f>
        <v/>
      </c>
      <c r="AA64" s="478" t="str">
        <f>Subs_PU!AA64</f>
        <v/>
      </c>
      <c r="AB64" s="486">
        <f>Subs_PU!AB64</f>
        <v>55.45619243</v>
      </c>
      <c r="AC64" s="486">
        <f>Subs_PU!AC64</f>
        <v>4.54119833</v>
      </c>
      <c r="AD64" s="486">
        <f>Subs_PU!AD64</f>
        <v>0.09901105732</v>
      </c>
      <c r="AE64" s="486">
        <f>Subs_PU!AE64</f>
        <v>15.78181207</v>
      </c>
      <c r="AF64" s="478" t="str">
        <f>Subs_PU!AF64</f>
        <v/>
      </c>
      <c r="AG64" s="478" t="str">
        <f>Subs_PU!AG64</f>
        <v/>
      </c>
      <c r="AH64" s="478" t="str">
        <f>Subs_PU!AH64</f>
        <v/>
      </c>
      <c r="AI64" s="478" t="str">
        <f>Subs_PU!AI64</f>
        <v/>
      </c>
      <c r="AJ64" s="355">
        <f t="shared" si="1"/>
        <v>99.99994479</v>
      </c>
      <c r="AK64" s="33"/>
      <c r="AL64" s="33"/>
      <c r="AM64" s="33"/>
      <c r="AN64" s="33"/>
      <c r="AO64" s="3"/>
      <c r="AP64" s="3"/>
      <c r="AQ64" s="3"/>
      <c r="AR64" s="3"/>
      <c r="AS64" s="3"/>
      <c r="AT64" s="3"/>
      <c r="AU64" s="3"/>
    </row>
    <row r="65">
      <c r="A65" s="32"/>
      <c r="B65" s="33">
        <v>2016.0</v>
      </c>
      <c r="C65" s="144">
        <f t="shared" ref="C65:Q65" si="53">U65*$R65/100</f>
        <v>32.79136069</v>
      </c>
      <c r="D65" s="185">
        <f t="shared" si="53"/>
        <v>0</v>
      </c>
      <c r="E65" s="144">
        <f t="shared" si="53"/>
        <v>0</v>
      </c>
      <c r="F65" s="185">
        <f t="shared" si="53"/>
        <v>69.68164147</v>
      </c>
      <c r="G65" s="308">
        <f t="shared" si="53"/>
        <v>877.1688985</v>
      </c>
      <c r="H65" s="308">
        <f t="shared" si="53"/>
        <v>0</v>
      </c>
      <c r="I65" s="308">
        <f t="shared" si="53"/>
        <v>0</v>
      </c>
      <c r="J65" s="308">
        <f t="shared" si="53"/>
        <v>6205.765011</v>
      </c>
      <c r="K65" s="308">
        <f t="shared" si="53"/>
        <v>733.7066955</v>
      </c>
      <c r="L65" s="308">
        <f t="shared" si="53"/>
        <v>28.6924406</v>
      </c>
      <c r="M65" s="308">
        <f t="shared" si="53"/>
        <v>1528.897192</v>
      </c>
      <c r="N65" s="308">
        <f t="shared" si="53"/>
        <v>8.197840173</v>
      </c>
      <c r="O65" s="308">
        <f t="shared" si="53"/>
        <v>0</v>
      </c>
      <c r="P65" s="308">
        <f t="shared" si="53"/>
        <v>0</v>
      </c>
      <c r="Q65" s="185">
        <f t="shared" si="53"/>
        <v>4.098920086</v>
      </c>
      <c r="R65" s="489">
        <f>VLOOKUP($B65,Harvest_Data!A62:AB128,18,FALSE)</f>
        <v>9489</v>
      </c>
      <c r="S65" s="3"/>
      <c r="T65" s="409">
        <v>2016.0</v>
      </c>
      <c r="U65" s="486">
        <f>Subs_PU!U65</f>
        <v>0.3455723542</v>
      </c>
      <c r="V65" s="478" t="str">
        <f>Subs_PU!V65</f>
        <v/>
      </c>
      <c r="W65" s="486" t="str">
        <f>Subs_PU!W65</f>
        <v/>
      </c>
      <c r="X65" s="486">
        <f>Subs_PU!X65</f>
        <v>0.7343412527</v>
      </c>
      <c r="Y65" s="486">
        <f>Subs_PU!Y65</f>
        <v>9.244060475</v>
      </c>
      <c r="Z65" s="478" t="str">
        <f>Subs_PU!Z65</f>
        <v/>
      </c>
      <c r="AA65" s="478" t="str">
        <f>Subs_PU!AA65</f>
        <v/>
      </c>
      <c r="AB65" s="486">
        <f>Subs_PU!AB65</f>
        <v>65.39956803</v>
      </c>
      <c r="AC65" s="486">
        <f>Subs_PU!AC65</f>
        <v>7.732181425</v>
      </c>
      <c r="AD65" s="486">
        <f>Subs_PU!AD65</f>
        <v>0.3023758099</v>
      </c>
      <c r="AE65" s="486">
        <f>Subs_PU!AE65</f>
        <v>16.11231102</v>
      </c>
      <c r="AF65" s="486">
        <f>Subs_PU!AF65</f>
        <v>0.08639308855</v>
      </c>
      <c r="AG65" s="486" t="str">
        <f>Subs_PU!AG65</f>
        <v/>
      </c>
      <c r="AH65" s="486" t="str">
        <f>Subs_PU!AH65</f>
        <v/>
      </c>
      <c r="AI65" s="486">
        <f>Subs_PU!AI65</f>
        <v>0.04319654428</v>
      </c>
      <c r="AJ65" s="355">
        <f t="shared" si="1"/>
        <v>100</v>
      </c>
      <c r="AK65" s="33"/>
      <c r="AL65" s="33"/>
      <c r="AM65" s="33"/>
      <c r="AN65" s="33"/>
      <c r="AO65" s="3"/>
      <c r="AP65" s="3"/>
      <c r="AQ65" s="3"/>
      <c r="AR65" s="3"/>
      <c r="AS65" s="3"/>
      <c r="AT65" s="3"/>
      <c r="AU65" s="3"/>
    </row>
    <row r="66">
      <c r="A66" s="32"/>
      <c r="B66" s="33"/>
      <c r="C66" s="144"/>
      <c r="D66" s="185"/>
      <c r="E66" s="144"/>
      <c r="F66" s="185"/>
      <c r="G66" s="308"/>
      <c r="H66" s="144"/>
      <c r="I66" s="185"/>
      <c r="J66" s="308"/>
      <c r="K66" s="144"/>
      <c r="L66" s="185"/>
      <c r="M66" s="142"/>
      <c r="N66" s="144"/>
      <c r="O66" s="185"/>
      <c r="P66" s="142"/>
      <c r="Q66" s="142"/>
      <c r="R66" s="46"/>
      <c r="S66" s="3"/>
      <c r="T66" s="409"/>
      <c r="U66" s="486"/>
      <c r="V66" s="490"/>
      <c r="W66" s="491"/>
      <c r="X66" s="490"/>
      <c r="Y66" s="486"/>
      <c r="Z66" s="491"/>
      <c r="AA66" s="490"/>
      <c r="AB66" s="486"/>
      <c r="AC66" s="491"/>
      <c r="AD66" s="490"/>
      <c r="AE66" s="492"/>
      <c r="AF66" s="491"/>
      <c r="AG66" s="490"/>
      <c r="AH66" s="492"/>
      <c r="AI66" s="491"/>
      <c r="AJ66" s="355"/>
      <c r="AK66" s="33"/>
      <c r="AL66" s="33"/>
      <c r="AM66" s="33"/>
      <c r="AN66" s="33"/>
      <c r="AO66" s="3"/>
      <c r="AP66" s="3"/>
      <c r="AQ66" s="3"/>
      <c r="AR66" s="3"/>
      <c r="AS66" s="3"/>
      <c r="AT66" s="3"/>
      <c r="AU66" s="3"/>
    </row>
    <row r="67">
      <c r="A67" s="36"/>
      <c r="B67" s="37"/>
      <c r="C67" s="38"/>
      <c r="D67" s="36"/>
      <c r="E67" s="38"/>
      <c r="F67" s="36"/>
      <c r="G67" s="379"/>
      <c r="H67" s="38"/>
      <c r="I67" s="36"/>
      <c r="J67" s="379"/>
      <c r="K67" s="38"/>
      <c r="L67" s="36"/>
      <c r="M67" s="37"/>
      <c r="N67" s="38"/>
      <c r="O67" s="36"/>
      <c r="P67" s="37"/>
      <c r="Q67" s="38"/>
      <c r="R67" s="423"/>
      <c r="S67" s="3"/>
      <c r="T67" s="9"/>
      <c r="U67" s="424"/>
      <c r="V67" s="425"/>
      <c r="W67" s="426"/>
      <c r="X67" s="425"/>
      <c r="Y67" s="424"/>
      <c r="Z67" s="426"/>
      <c r="AA67" s="425"/>
      <c r="AB67" s="424"/>
      <c r="AC67" s="426"/>
      <c r="AD67" s="425"/>
      <c r="AE67" s="427"/>
      <c r="AF67" s="426"/>
      <c r="AG67" s="425"/>
      <c r="AH67" s="427"/>
      <c r="AI67" s="426"/>
      <c r="AJ67" s="428"/>
      <c r="AK67" s="33"/>
      <c r="AL67" s="33"/>
      <c r="AM67" s="33"/>
      <c r="AN67" s="33"/>
      <c r="AO67" s="3"/>
      <c r="AP67" s="3"/>
      <c r="AQ67" s="3"/>
      <c r="AR67" s="3"/>
      <c r="AS67" s="3"/>
      <c r="AT67" s="3"/>
      <c r="AU67" s="3"/>
    </row>
    <row r="68">
      <c r="A68" s="3"/>
      <c r="B68" s="3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c r="A69" s="3" t="s">
        <v>127</v>
      </c>
      <c r="B69" s="33"/>
      <c r="C69" s="142">
        <f t="shared" ref="C69:M69" si="54">AVERAGE(C14:C66)</f>
        <v>1.03050105</v>
      </c>
      <c r="D69" s="142">
        <f t="shared" si="54"/>
        <v>26.04473764</v>
      </c>
      <c r="E69" s="142">
        <f t="shared" si="54"/>
        <v>5.435407364</v>
      </c>
      <c r="F69" s="142">
        <f t="shared" si="54"/>
        <v>143.591555</v>
      </c>
      <c r="G69" s="142">
        <f t="shared" si="54"/>
        <v>1217.969116</v>
      </c>
      <c r="H69" s="142">
        <f t="shared" si="54"/>
        <v>0.7182347191</v>
      </c>
      <c r="I69" s="142">
        <f t="shared" si="54"/>
        <v>0.9437271068</v>
      </c>
      <c r="J69" s="142">
        <f t="shared" si="54"/>
        <v>4361.112599</v>
      </c>
      <c r="K69" s="142">
        <f t="shared" si="54"/>
        <v>195.7042083</v>
      </c>
      <c r="L69" s="142">
        <f t="shared" si="54"/>
        <v>26.40815545</v>
      </c>
      <c r="M69" s="142">
        <f t="shared" si="54"/>
        <v>567.9890156</v>
      </c>
      <c r="N69" s="3"/>
      <c r="O69" s="3"/>
      <c r="P69" s="3"/>
      <c r="Q69" s="235" t="s">
        <v>252</v>
      </c>
      <c r="R69" s="142">
        <f>AVERAGE(R62:R64)</f>
        <v>18035</v>
      </c>
      <c r="S69" s="3"/>
      <c r="T69" s="3" t="s">
        <v>253</v>
      </c>
      <c r="U69" s="429">
        <f t="shared" ref="U69:AF69" si="55">AVERAGEA(U31:U67)</f>
        <v>0.02988040167</v>
      </c>
      <c r="V69" s="429">
        <f t="shared" si="55"/>
        <v>0.7327394055</v>
      </c>
      <c r="W69" s="429">
        <f t="shared" si="55"/>
        <v>0.1605038334</v>
      </c>
      <c r="X69" s="429">
        <f t="shared" si="55"/>
        <v>3.764767068</v>
      </c>
      <c r="Y69" s="429">
        <f t="shared" si="55"/>
        <v>18.1380439</v>
      </c>
      <c r="Z69" s="429">
        <f t="shared" si="55"/>
        <v>0.03726276749</v>
      </c>
      <c r="AA69" s="429">
        <f t="shared" si="55"/>
        <v>0.03148226356</v>
      </c>
      <c r="AB69" s="429">
        <f t="shared" si="55"/>
        <v>67.7017771</v>
      </c>
      <c r="AC69" s="429">
        <f t="shared" si="55"/>
        <v>2.61097051</v>
      </c>
      <c r="AD69" s="429">
        <f t="shared" si="55"/>
        <v>0.416149319</v>
      </c>
      <c r="AE69" s="429">
        <f t="shared" si="55"/>
        <v>7.655660375</v>
      </c>
      <c r="AF69" s="429">
        <f t="shared" si="55"/>
        <v>0.05468567533</v>
      </c>
      <c r="AG69" s="429"/>
      <c r="AH69" s="429">
        <f t="shared" ref="AH69:AJ69" si="56">AVERAGEA(AH31:AH67)</f>
        <v>0.06855865131</v>
      </c>
      <c r="AI69" s="429">
        <f t="shared" si="56"/>
        <v>0.08534900552</v>
      </c>
      <c r="AJ69" s="429">
        <f t="shared" si="56"/>
        <v>99.99991271</v>
      </c>
      <c r="AK69" s="3"/>
      <c r="AL69" s="3"/>
      <c r="AM69" s="3"/>
      <c r="AN69" s="3"/>
      <c r="AO69" s="3"/>
      <c r="AP69" s="3"/>
      <c r="AQ69" s="3"/>
      <c r="AR69" s="3"/>
      <c r="AS69" s="3"/>
      <c r="AT69" s="3"/>
      <c r="AU69" s="3"/>
    </row>
    <row r="70">
      <c r="A70" s="3" t="s">
        <v>254</v>
      </c>
      <c r="B70" s="33"/>
      <c r="C70" s="142">
        <f t="shared" ref="C70:M70" si="57">MIN(C14:C66)</f>
        <v>0</v>
      </c>
      <c r="D70" s="142">
        <f t="shared" si="57"/>
        <v>0</v>
      </c>
      <c r="E70" s="142">
        <f t="shared" si="57"/>
        <v>0</v>
      </c>
      <c r="F70" s="142">
        <f t="shared" si="57"/>
        <v>0</v>
      </c>
      <c r="G70" s="142">
        <f t="shared" si="57"/>
        <v>0</v>
      </c>
      <c r="H70" s="142">
        <f t="shared" si="57"/>
        <v>0</v>
      </c>
      <c r="I70" s="142">
        <f t="shared" si="57"/>
        <v>0</v>
      </c>
      <c r="J70" s="142">
        <f t="shared" si="57"/>
        <v>0</v>
      </c>
      <c r="K70" s="142">
        <f t="shared" si="57"/>
        <v>0</v>
      </c>
      <c r="L70" s="142">
        <f t="shared" si="57"/>
        <v>0</v>
      </c>
      <c r="M70" s="142">
        <f t="shared" si="57"/>
        <v>0</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c r="A71" s="3" t="s">
        <v>140</v>
      </c>
      <c r="B71" s="33"/>
      <c r="C71" s="142">
        <f t="shared" ref="C71:M71" si="58">MAX(C14:C66)</f>
        <v>32.79136069</v>
      </c>
      <c r="D71" s="142">
        <f t="shared" si="58"/>
        <v>378.575228</v>
      </c>
      <c r="E71" s="142">
        <f t="shared" si="58"/>
        <v>59.72861454</v>
      </c>
      <c r="F71" s="142">
        <f t="shared" si="58"/>
        <v>1996.911799</v>
      </c>
      <c r="G71" s="142">
        <f t="shared" si="58"/>
        <v>7615.774249</v>
      </c>
      <c r="H71" s="142">
        <f t="shared" si="58"/>
        <v>7.734374967</v>
      </c>
      <c r="I71" s="142">
        <f t="shared" si="58"/>
        <v>12.7255818</v>
      </c>
      <c r="J71" s="142">
        <f t="shared" si="58"/>
        <v>17928.34925</v>
      </c>
      <c r="K71" s="142">
        <f t="shared" si="58"/>
        <v>1770.771532</v>
      </c>
      <c r="L71" s="142">
        <f t="shared" si="58"/>
        <v>177.9553429</v>
      </c>
      <c r="M71" s="142">
        <f t="shared" si="58"/>
        <v>3633.825361</v>
      </c>
      <c r="N71" s="3"/>
      <c r="O71" s="3"/>
      <c r="P71" s="3"/>
      <c r="Q71" s="3"/>
      <c r="R71" s="3"/>
      <c r="S71" s="3"/>
      <c r="T71" s="3"/>
      <c r="U71" s="436"/>
      <c r="V71" s="436"/>
      <c r="W71" s="436"/>
      <c r="X71" s="436"/>
      <c r="Y71" s="436"/>
      <c r="Z71" s="436"/>
      <c r="AA71" s="436"/>
      <c r="AB71" s="436"/>
      <c r="AC71" s="436"/>
      <c r="AD71" s="436"/>
      <c r="AE71" s="436"/>
      <c r="AF71" s="436"/>
      <c r="AG71" s="436"/>
      <c r="AH71" s="436"/>
      <c r="AI71" s="436"/>
      <c r="AJ71" s="436"/>
      <c r="AK71" s="3"/>
      <c r="AL71" s="3"/>
      <c r="AM71" s="3"/>
      <c r="AN71" s="3"/>
      <c r="AO71" s="3"/>
      <c r="AP71" s="3"/>
      <c r="AQ71" s="3"/>
      <c r="AR71" s="3"/>
      <c r="AS71" s="3"/>
      <c r="AT71" s="3"/>
      <c r="AU71" s="3"/>
    </row>
    <row r="72">
      <c r="A72" s="3"/>
      <c r="B72" s="33"/>
      <c r="C72" s="3"/>
      <c r="D72" s="3"/>
      <c r="E72" s="3"/>
      <c r="F72" s="3"/>
      <c r="G72" s="3"/>
      <c r="H72" s="3"/>
      <c r="I72" s="3"/>
      <c r="J72" s="3"/>
      <c r="K72" s="3"/>
      <c r="L72" s="3"/>
      <c r="M72" s="3"/>
      <c r="N72" s="3"/>
      <c r="O72" s="3"/>
      <c r="P72" s="3"/>
      <c r="Q72" s="3"/>
      <c r="R72" s="3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c r="A73" s="3"/>
      <c r="B73" s="33"/>
      <c r="C73" s="3"/>
      <c r="D73" s="3"/>
      <c r="E73" s="3"/>
      <c r="F73" s="3"/>
      <c r="G73" s="3"/>
      <c r="H73" s="3"/>
      <c r="I73" s="3"/>
      <c r="J73" s="3"/>
      <c r="K73" s="3"/>
      <c r="L73" s="3"/>
      <c r="M73" s="3"/>
      <c r="N73" s="3"/>
      <c r="O73" s="3"/>
      <c r="P73" s="3"/>
      <c r="Q73" s="3"/>
      <c r="R73" s="33" t="s">
        <v>281</v>
      </c>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row>
    <row r="74">
      <c r="A74" s="3"/>
      <c r="B74" s="33"/>
      <c r="C74" s="3"/>
      <c r="D74" s="3"/>
      <c r="E74" s="3"/>
      <c r="F74" s="3"/>
      <c r="G74" s="194"/>
      <c r="H74" s="3"/>
      <c r="I74" s="3"/>
      <c r="J74" s="3"/>
      <c r="K74" s="3"/>
      <c r="L74" s="33"/>
      <c r="M74" s="142"/>
      <c r="N74" s="3"/>
      <c r="O74" s="3"/>
      <c r="P74" s="3"/>
      <c r="Q74" s="3"/>
      <c r="R74" s="3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row>
    <row r="75">
      <c r="A75" s="3"/>
      <c r="B75" s="33"/>
      <c r="C75" s="3"/>
      <c r="D75" s="3"/>
      <c r="E75" s="3"/>
      <c r="F75" s="3"/>
      <c r="G75" s="3"/>
      <c r="H75" s="3"/>
      <c r="I75" s="3"/>
      <c r="J75" s="3"/>
      <c r="K75" s="3"/>
      <c r="L75" s="33"/>
      <c r="M75" s="142"/>
      <c r="N75" s="3"/>
      <c r="O75" s="3"/>
      <c r="P75" s="3"/>
      <c r="Q75" s="3"/>
      <c r="R75" s="3"/>
      <c r="S75" s="3"/>
      <c r="T75" s="3"/>
      <c r="U75" s="3"/>
      <c r="V75" s="3"/>
      <c r="W75" s="235"/>
      <c r="X75" s="3"/>
      <c r="Y75" s="235"/>
      <c r="Z75" s="235"/>
      <c r="AA75" s="3"/>
      <c r="AB75" s="235"/>
      <c r="AC75" s="235"/>
      <c r="AD75" s="235"/>
      <c r="AE75" s="235"/>
      <c r="AF75" s="3"/>
      <c r="AG75" s="3"/>
      <c r="AH75" s="235"/>
      <c r="AI75" s="3"/>
      <c r="AJ75" s="3"/>
      <c r="AK75" s="3"/>
      <c r="AL75" s="3"/>
      <c r="AM75" s="3"/>
      <c r="AN75" s="3"/>
      <c r="AO75" s="3"/>
      <c r="AP75" s="3"/>
      <c r="AQ75" s="3"/>
      <c r="AR75" s="3"/>
      <c r="AS75" s="3"/>
      <c r="AT75" s="3"/>
      <c r="AU75" s="3"/>
    </row>
    <row r="76">
      <c r="A76" s="3"/>
      <c r="B76" s="33"/>
      <c r="C76" s="3"/>
      <c r="D76" s="3"/>
      <c r="E76" s="3"/>
      <c r="F76" s="3"/>
      <c r="G76" s="3"/>
      <c r="H76" s="3"/>
      <c r="I76" s="3"/>
      <c r="J76" s="3"/>
      <c r="K76" s="3"/>
      <c r="L76" s="33"/>
      <c r="M76" s="142"/>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row>
    <row r="77">
      <c r="A77" s="3"/>
      <c r="B77" s="33"/>
      <c r="C77" s="3"/>
      <c r="D77" s="3"/>
      <c r="E77" s="3"/>
      <c r="F77" s="3"/>
      <c r="G77" s="3"/>
      <c r="H77" s="3"/>
      <c r="I77" s="3"/>
      <c r="J77" s="3"/>
      <c r="K77" s="3"/>
      <c r="L77" s="33"/>
      <c r="M77" s="142"/>
      <c r="N77" s="3"/>
      <c r="O77" s="3"/>
      <c r="P77" s="3"/>
      <c r="Q77" s="3"/>
      <c r="R77" s="3"/>
      <c r="S77" s="3"/>
      <c r="T77" s="3"/>
      <c r="U77" s="3"/>
      <c r="V77" s="3"/>
      <c r="W77" s="22"/>
      <c r="X77" s="3"/>
      <c r="Y77" s="22"/>
      <c r="Z77" s="22"/>
      <c r="AA77" s="3"/>
      <c r="AB77" s="22"/>
      <c r="AC77" s="22"/>
      <c r="AD77" s="22"/>
      <c r="AE77" s="22"/>
      <c r="AF77" s="3"/>
      <c r="AG77" s="3"/>
      <c r="AH77" s="22"/>
      <c r="AI77" s="3"/>
      <c r="AJ77" s="3"/>
      <c r="AK77" s="3"/>
      <c r="AL77" s="235"/>
      <c r="AM77" s="3"/>
      <c r="AN77" s="3"/>
      <c r="AO77" s="3"/>
      <c r="AP77" s="3"/>
      <c r="AQ77" s="3"/>
      <c r="AR77" s="3"/>
      <c r="AS77" s="3"/>
      <c r="AT77" s="3"/>
      <c r="AU77" s="3"/>
    </row>
    <row r="78" ht="15.75" customHeight="1">
      <c r="A78" s="3"/>
      <c r="B78" s="33"/>
      <c r="C78" s="3"/>
      <c r="D78" s="3"/>
      <c r="E78" s="3"/>
      <c r="F78" s="3"/>
      <c r="G78" s="3"/>
      <c r="H78" s="3"/>
      <c r="I78" s="3"/>
      <c r="J78" s="3"/>
      <c r="K78" s="3"/>
      <c r="L78" s="33"/>
      <c r="M78" s="142"/>
      <c r="N78" s="3"/>
      <c r="O78" s="3"/>
      <c r="P78" s="3"/>
      <c r="Q78" s="3"/>
      <c r="R78" s="3"/>
      <c r="S78" s="437"/>
      <c r="T78" s="3"/>
      <c r="U78" s="3"/>
      <c r="V78" s="3"/>
      <c r="W78" s="3"/>
      <c r="X78" s="3"/>
      <c r="Y78" s="3"/>
      <c r="Z78" s="3"/>
      <c r="AA78" s="3"/>
      <c r="AB78" s="3"/>
      <c r="AC78" s="3"/>
      <c r="AD78" s="3"/>
      <c r="AE78" s="3"/>
      <c r="AF78" s="3"/>
      <c r="AG78" s="3"/>
      <c r="AH78" s="3"/>
      <c r="AI78" s="3"/>
      <c r="AJ78" s="3"/>
      <c r="AK78" s="3"/>
      <c r="AL78" s="438"/>
      <c r="AM78" s="3"/>
      <c r="AN78" s="3"/>
      <c r="AO78" s="3"/>
      <c r="AP78" s="3"/>
      <c r="AQ78" s="3"/>
      <c r="AR78" s="3"/>
      <c r="AS78" s="3"/>
      <c r="AT78" s="3"/>
      <c r="AU78" s="3"/>
    </row>
    <row r="79">
      <c r="A79" s="3"/>
      <c r="B79" s="33"/>
      <c r="C79" s="3"/>
      <c r="D79" s="3"/>
      <c r="E79" s="3"/>
      <c r="F79" s="3"/>
      <c r="G79" s="3"/>
      <c r="H79" s="3"/>
      <c r="I79" s="3"/>
      <c r="J79" s="3"/>
      <c r="K79" s="3"/>
      <c r="L79" s="33"/>
      <c r="M79" s="3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row>
    <row r="80">
      <c r="A80" s="3" t="s">
        <v>255</v>
      </c>
      <c r="B80" s="33"/>
      <c r="C80" s="3"/>
      <c r="D80" s="3"/>
      <c r="E80" s="3"/>
      <c r="F80" s="3"/>
      <c r="G80" s="3"/>
      <c r="H80" s="3"/>
      <c r="I80" s="3"/>
      <c r="J80" s="3"/>
      <c r="K80" s="3"/>
      <c r="L80" s="33"/>
      <c r="M80" s="3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c r="A81" s="3"/>
      <c r="B81" s="33"/>
      <c r="C81" s="3" t="s">
        <v>256</v>
      </c>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c r="A82" s="3"/>
      <c r="B82" s="33"/>
      <c r="C82" s="3" t="s">
        <v>257</v>
      </c>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ht="18.0" customHeight="1">
      <c r="A83" s="3" t="s">
        <v>258</v>
      </c>
      <c r="B83" s="33"/>
      <c r="C83" s="3"/>
      <c r="D83" s="3"/>
      <c r="E83" s="3"/>
      <c r="F83" s="3"/>
      <c r="G83" s="3"/>
      <c r="H83" s="3"/>
      <c r="I83" s="3"/>
      <c r="J83" s="3"/>
      <c r="K83" s="3"/>
      <c r="L83" s="439" t="str">
        <f>HYPERLINK("http://www.sf.adfg.state.ak.us/region3/areas/ucus/chitina/chitinaHarvest.cfm","http://www.sf.adfg.state.ak.us/region3/areas/ucus/chitina/chitinaHarvest.cfm")</f>
        <v>http://www.sf.adfg.state.ak.us/region3/areas/ucus/chitina/chitinaHarvest.cfm</v>
      </c>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c r="A84" s="3"/>
      <c r="B84" s="33"/>
      <c r="C84" s="3" t="s">
        <v>259</v>
      </c>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c r="A85" s="3"/>
      <c r="B85" s="3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c r="A86" s="3"/>
      <c r="B86" s="3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c r="A87" s="3"/>
      <c r="B87" s="3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c r="A88" s="3"/>
      <c r="B88" s="3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c r="A89" s="3"/>
      <c r="B89" s="3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c r="A90" s="3"/>
      <c r="B90" s="33"/>
      <c r="C90" s="3"/>
      <c r="D90" s="3"/>
      <c r="E90" s="3"/>
      <c r="F90" s="3"/>
      <c r="G90" s="3"/>
      <c r="H90" s="3"/>
      <c r="I90" s="3"/>
      <c r="J90" s="3"/>
      <c r="K90" s="3"/>
      <c r="L90" s="3"/>
      <c r="M90" s="9"/>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c r="A91" s="3"/>
      <c r="B91" s="3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c r="A92" s="3"/>
      <c r="B92" s="3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c r="A93" s="3"/>
      <c r="B93" s="33"/>
      <c r="C93" s="3"/>
      <c r="D93" s="3"/>
      <c r="E93" s="3"/>
      <c r="F93" s="3"/>
      <c r="G93" s="3"/>
      <c r="H93" s="3"/>
      <c r="I93" s="3"/>
      <c r="J93" s="3"/>
      <c r="K93" s="3"/>
      <c r="L93" s="68"/>
      <c r="M93" s="3"/>
      <c r="N93" s="3"/>
      <c r="O93" s="2"/>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c r="A94" s="3"/>
      <c r="B94" s="33"/>
      <c r="C94" s="3"/>
      <c r="D94" s="3"/>
      <c r="E94" s="3"/>
      <c r="F94" s="3"/>
      <c r="G94" s="3"/>
      <c r="H94" s="3"/>
      <c r="I94" s="3"/>
      <c r="J94" s="3"/>
      <c r="K94" s="3"/>
      <c r="L94" s="68"/>
      <c r="M94" s="3"/>
      <c r="N94" s="3"/>
      <c r="O94" s="2"/>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c r="A95" s="3"/>
      <c r="B95" s="33"/>
      <c r="C95" s="3"/>
      <c r="D95" s="3"/>
      <c r="E95" s="3"/>
      <c r="F95" s="3"/>
      <c r="G95" s="3"/>
      <c r="H95" s="3"/>
      <c r="I95" s="3"/>
      <c r="J95" s="3"/>
      <c r="K95" s="3"/>
      <c r="L95" s="68"/>
      <c r="M95" s="3"/>
      <c r="N95" s="3"/>
      <c r="O95" s="2"/>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c r="A96" s="3"/>
      <c r="B96" s="33"/>
      <c r="C96" s="3"/>
      <c r="D96" s="3"/>
      <c r="E96" s="3"/>
      <c r="F96" s="3"/>
      <c r="G96" s="3"/>
      <c r="H96" s="3"/>
      <c r="I96" s="3"/>
      <c r="J96" s="3"/>
      <c r="K96" s="3"/>
      <c r="L96" s="68"/>
      <c r="M96" s="3"/>
      <c r="N96" s="3"/>
      <c r="O96" s="2"/>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c r="A97" s="3"/>
      <c r="B97" s="33"/>
      <c r="C97" s="3"/>
      <c r="D97" s="3"/>
      <c r="E97" s="3"/>
      <c r="F97" s="3"/>
      <c r="G97" s="3"/>
      <c r="H97" s="3"/>
      <c r="I97" s="3"/>
      <c r="J97" s="3"/>
      <c r="K97" s="3"/>
      <c r="L97" s="68"/>
      <c r="M97" s="3"/>
      <c r="N97" s="3"/>
      <c r="O97" s="2"/>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c r="A98" s="3"/>
      <c r="B98" s="33"/>
      <c r="C98" s="3"/>
      <c r="D98" s="3"/>
      <c r="E98" s="3"/>
      <c r="F98" s="3"/>
      <c r="G98" s="3"/>
      <c r="H98" s="3"/>
      <c r="I98" s="3"/>
      <c r="J98" s="3"/>
      <c r="K98" s="3"/>
      <c r="L98" s="68"/>
      <c r="M98" s="3"/>
      <c r="N98" s="3"/>
      <c r="O98" s="2"/>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c r="A99" s="3"/>
      <c r="B99" s="33"/>
      <c r="C99" s="3"/>
      <c r="D99" s="3"/>
      <c r="E99" s="3"/>
      <c r="F99" s="3"/>
      <c r="G99" s="3"/>
      <c r="H99" s="3"/>
      <c r="I99" s="3"/>
      <c r="J99" s="3"/>
      <c r="K99" s="3"/>
      <c r="L99" s="68"/>
      <c r="M99" s="3"/>
      <c r="N99" s="3"/>
      <c r="O99" s="2"/>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c r="A100" s="3"/>
      <c r="B100" s="33"/>
      <c r="C100" s="3"/>
      <c r="D100" s="3"/>
      <c r="E100" s="3"/>
      <c r="F100" s="3"/>
      <c r="G100" s="3"/>
      <c r="H100" s="3"/>
      <c r="I100" s="3"/>
      <c r="J100" s="3"/>
      <c r="K100" s="3"/>
      <c r="L100" s="68"/>
      <c r="M100" s="3"/>
      <c r="N100" s="3"/>
      <c r="O100" s="2"/>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c r="A101" s="3"/>
      <c r="B101" s="33"/>
      <c r="C101" s="3"/>
      <c r="D101" s="3"/>
      <c r="E101" s="3"/>
      <c r="F101" s="3"/>
      <c r="G101" s="3"/>
      <c r="H101" s="3"/>
      <c r="I101" s="3"/>
      <c r="J101" s="3"/>
      <c r="K101" s="3"/>
      <c r="L101" s="68"/>
      <c r="M101" s="3"/>
      <c r="N101" s="3"/>
      <c r="O101" s="2"/>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c r="A102" s="3"/>
      <c r="B102" s="33"/>
      <c r="C102" s="3"/>
      <c r="D102" s="3"/>
      <c r="E102" s="3"/>
      <c r="F102" s="3"/>
      <c r="G102" s="3"/>
      <c r="H102" s="3"/>
      <c r="I102" s="3"/>
      <c r="J102" s="3"/>
      <c r="K102" s="3"/>
      <c r="L102" s="68"/>
      <c r="M102" s="3"/>
      <c r="N102" s="3"/>
      <c r="O102" s="2"/>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c r="A103" s="3"/>
      <c r="B103" s="33"/>
      <c r="C103" s="3"/>
      <c r="D103" s="3"/>
      <c r="E103" s="3"/>
      <c r="F103" s="3"/>
      <c r="G103" s="3"/>
      <c r="H103" s="3"/>
      <c r="I103" s="3"/>
      <c r="J103" s="3"/>
      <c r="K103" s="3"/>
      <c r="L103" s="68"/>
      <c r="M103" s="3"/>
      <c r="N103" s="3"/>
      <c r="O103" s="2"/>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c r="A104" s="3"/>
      <c r="B104" s="33"/>
      <c r="C104" s="3"/>
      <c r="D104" s="3"/>
      <c r="E104" s="3"/>
      <c r="F104" s="3"/>
      <c r="G104" s="3"/>
      <c r="H104" s="3"/>
      <c r="I104" s="3"/>
      <c r="J104" s="3"/>
      <c r="K104" s="3"/>
      <c r="L104" s="68"/>
      <c r="M104" s="3"/>
      <c r="N104" s="3"/>
      <c r="O104" s="2"/>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c r="A105" s="3"/>
      <c r="B105" s="33"/>
      <c r="C105" s="3"/>
      <c r="D105" s="3"/>
      <c r="E105" s="3"/>
      <c r="F105" s="3"/>
      <c r="G105" s="3"/>
      <c r="H105" s="3"/>
      <c r="I105" s="3"/>
      <c r="J105" s="3"/>
      <c r="K105" s="3"/>
      <c r="L105" s="68"/>
      <c r="M105" s="3"/>
      <c r="N105" s="3"/>
      <c r="O105" s="2"/>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c r="A106" s="3"/>
      <c r="B106" s="33"/>
      <c r="C106" s="3"/>
      <c r="D106" s="3"/>
      <c r="E106" s="3"/>
      <c r="F106" s="3"/>
      <c r="G106" s="3"/>
      <c r="H106" s="3"/>
      <c r="I106" s="3"/>
      <c r="J106" s="3"/>
      <c r="K106" s="3"/>
      <c r="L106" s="68"/>
      <c r="M106" s="3"/>
      <c r="N106" s="3"/>
      <c r="O106" s="2"/>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c r="A107" s="3"/>
      <c r="B107" s="33"/>
      <c r="C107" s="3"/>
      <c r="D107" s="3"/>
      <c r="E107" s="3"/>
      <c r="F107" s="3"/>
      <c r="G107" s="3"/>
      <c r="H107" s="3"/>
      <c r="I107" s="3"/>
      <c r="J107" s="3"/>
      <c r="K107" s="3"/>
      <c r="L107" s="68"/>
      <c r="M107" s="3"/>
      <c r="N107" s="3"/>
      <c r="O107" s="2"/>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c r="A108" s="3"/>
      <c r="B108" s="33"/>
      <c r="C108" s="3"/>
      <c r="D108" s="3"/>
      <c r="E108" s="3"/>
      <c r="F108" s="3"/>
      <c r="G108" s="3"/>
      <c r="H108" s="3"/>
      <c r="I108" s="3"/>
      <c r="J108" s="3"/>
      <c r="K108" s="3"/>
      <c r="L108" s="68"/>
      <c r="M108" s="3"/>
      <c r="N108" s="3"/>
      <c r="O108" s="2"/>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c r="A109" s="3"/>
      <c r="B109" s="33"/>
      <c r="C109" s="3"/>
      <c r="D109" s="3"/>
      <c r="E109" s="3"/>
      <c r="F109" s="3"/>
      <c r="G109" s="3"/>
      <c r="H109" s="3"/>
      <c r="I109" s="3"/>
      <c r="J109" s="3"/>
      <c r="K109" s="3"/>
      <c r="L109" s="68"/>
      <c r="M109" s="3"/>
      <c r="N109" s="3"/>
      <c r="O109" s="2"/>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c r="A110" s="3"/>
      <c r="B110" s="33"/>
      <c r="C110" s="3"/>
      <c r="D110" s="3"/>
      <c r="E110" s="3"/>
      <c r="F110" s="3"/>
      <c r="G110" s="3"/>
      <c r="H110" s="3"/>
      <c r="I110" s="3"/>
      <c r="J110" s="3"/>
      <c r="K110" s="3"/>
      <c r="L110" s="68"/>
      <c r="M110" s="3"/>
      <c r="N110" s="3"/>
      <c r="O110" s="2"/>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c r="A111" s="3"/>
      <c r="B111" s="33"/>
      <c r="C111" s="3"/>
      <c r="D111" s="3"/>
      <c r="E111" s="3"/>
      <c r="F111" s="3"/>
      <c r="G111" s="3"/>
      <c r="H111" s="3"/>
      <c r="I111" s="3"/>
      <c r="J111" s="3"/>
      <c r="K111" s="3"/>
      <c r="L111" s="68"/>
      <c r="M111" s="3"/>
      <c r="N111" s="3"/>
      <c r="O111" s="2"/>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row r="112">
      <c r="A112" s="3"/>
      <c r="B112" s="33"/>
      <c r="C112" s="3"/>
      <c r="D112" s="3"/>
      <c r="E112" s="3"/>
      <c r="F112" s="3"/>
      <c r="G112" s="3"/>
      <c r="H112" s="3"/>
      <c r="I112" s="3"/>
      <c r="J112" s="3"/>
      <c r="K112" s="3"/>
      <c r="L112" s="68"/>
      <c r="M112" s="3"/>
      <c r="N112" s="3"/>
      <c r="O112" s="2"/>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row>
    <row r="113">
      <c r="A113" s="3"/>
      <c r="B113" s="33"/>
      <c r="C113" s="3"/>
      <c r="D113" s="3"/>
      <c r="E113" s="3"/>
      <c r="F113" s="3"/>
      <c r="G113" s="3"/>
      <c r="H113" s="3"/>
      <c r="I113" s="3"/>
      <c r="J113" s="3"/>
      <c r="K113" s="3"/>
      <c r="L113" s="68"/>
      <c r="M113" s="3"/>
      <c r="N113" s="3"/>
      <c r="O113" s="2"/>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row>
    <row r="114">
      <c r="A114" s="3"/>
      <c r="B114" s="33"/>
      <c r="C114" s="3"/>
      <c r="D114" s="3"/>
      <c r="E114" s="3"/>
      <c r="F114" s="3"/>
      <c r="G114" s="3"/>
      <c r="H114" s="3"/>
      <c r="I114" s="3"/>
      <c r="J114" s="3"/>
      <c r="K114" s="3"/>
      <c r="L114" s="68"/>
      <c r="M114" s="3"/>
      <c r="N114" s="3"/>
      <c r="O114" s="2"/>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row>
    <row r="115">
      <c r="A115" s="3"/>
      <c r="B115" s="33"/>
      <c r="C115" s="3"/>
      <c r="D115" s="3"/>
      <c r="E115" s="3"/>
      <c r="F115" s="3"/>
      <c r="G115" s="3"/>
      <c r="H115" s="3"/>
      <c r="I115" s="3"/>
      <c r="J115" s="3"/>
      <c r="K115" s="3"/>
      <c r="L115" s="68"/>
      <c r="M115" s="3"/>
      <c r="N115" s="3"/>
      <c r="O115" s="2"/>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row>
    <row r="116">
      <c r="A116" s="3"/>
      <c r="B116" s="33"/>
      <c r="C116" s="3"/>
      <c r="D116" s="3"/>
      <c r="E116" s="3"/>
      <c r="F116" s="3"/>
      <c r="G116" s="3"/>
      <c r="H116" s="3"/>
      <c r="I116" s="3"/>
      <c r="J116" s="3"/>
      <c r="K116" s="3"/>
      <c r="L116" s="68"/>
      <c r="M116" s="3"/>
      <c r="N116" s="3"/>
      <c r="O116" s="2"/>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row>
    <row r="117">
      <c r="A117" s="3"/>
      <c r="B117" s="33"/>
      <c r="C117" s="3"/>
      <c r="D117" s="3"/>
      <c r="E117" s="3"/>
      <c r="F117" s="3"/>
      <c r="G117" s="3"/>
      <c r="H117" s="3"/>
      <c r="I117" s="3"/>
      <c r="J117" s="3"/>
      <c r="K117" s="3"/>
      <c r="L117" s="68"/>
      <c r="M117" s="3"/>
      <c r="N117" s="3"/>
      <c r="O117" s="2"/>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row>
    <row r="118">
      <c r="A118" s="3"/>
      <c r="B118" s="33"/>
      <c r="C118" s="3"/>
      <c r="D118" s="3"/>
      <c r="E118" s="3"/>
      <c r="F118" s="3"/>
      <c r="G118" s="3"/>
      <c r="H118" s="3"/>
      <c r="I118" s="3"/>
      <c r="J118" s="3"/>
      <c r="K118" s="3"/>
      <c r="L118" s="68"/>
      <c r="M118" s="3"/>
      <c r="N118" s="3"/>
      <c r="O118" s="2"/>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row>
    <row r="119">
      <c r="A119" s="3"/>
      <c r="B119" s="33"/>
      <c r="C119" s="3"/>
      <c r="D119" s="3"/>
      <c r="E119" s="3"/>
      <c r="F119" s="3"/>
      <c r="G119" s="3"/>
      <c r="H119" s="3"/>
      <c r="I119" s="3"/>
      <c r="J119" s="3"/>
      <c r="K119" s="3"/>
      <c r="L119" s="68"/>
      <c r="M119" s="3"/>
      <c r="N119" s="3"/>
      <c r="O119" s="2"/>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row>
    <row r="120">
      <c r="A120" s="3"/>
      <c r="B120" s="33"/>
      <c r="C120" s="3"/>
      <c r="D120" s="3"/>
      <c r="E120" s="3"/>
      <c r="F120" s="3"/>
      <c r="G120" s="3"/>
      <c r="H120" s="3"/>
      <c r="I120" s="3"/>
      <c r="J120" s="3"/>
      <c r="K120" s="3"/>
      <c r="L120" s="68"/>
      <c r="M120" s="3"/>
      <c r="N120" s="3"/>
      <c r="O120" s="2"/>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row>
    <row r="121">
      <c r="A121" s="3"/>
      <c r="B121" s="33"/>
      <c r="C121" s="3"/>
      <c r="D121" s="3"/>
      <c r="E121" s="3"/>
      <c r="F121" s="3"/>
      <c r="G121" s="3"/>
      <c r="H121" s="3"/>
      <c r="I121" s="3"/>
      <c r="J121" s="3"/>
      <c r="K121" s="3"/>
      <c r="L121" s="68"/>
      <c r="M121" s="3"/>
      <c r="N121" s="3"/>
      <c r="O121" s="2"/>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row>
    <row r="122">
      <c r="A122" s="3"/>
      <c r="B122" s="33"/>
      <c r="C122" s="3"/>
      <c r="D122" s="3"/>
      <c r="E122" s="3"/>
      <c r="F122" s="3"/>
      <c r="G122" s="3"/>
      <c r="H122" s="3"/>
      <c r="I122" s="3"/>
      <c r="J122" s="3"/>
      <c r="K122" s="3"/>
      <c r="L122" s="68"/>
      <c r="M122" s="3"/>
      <c r="N122" s="3"/>
      <c r="O122" s="2"/>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row>
    <row r="123">
      <c r="A123" s="3"/>
      <c r="B123" s="33"/>
      <c r="C123" s="3"/>
      <c r="D123" s="3"/>
      <c r="E123" s="3"/>
      <c r="F123" s="3"/>
      <c r="G123" s="3"/>
      <c r="H123" s="3"/>
      <c r="I123" s="3"/>
      <c r="J123" s="3"/>
      <c r="K123" s="3"/>
      <c r="L123" s="68"/>
      <c r="M123" s="3"/>
      <c r="N123" s="3"/>
      <c r="O123" s="2"/>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row>
    <row r="124">
      <c r="A124" s="3"/>
      <c r="B124" s="33"/>
      <c r="C124" s="3"/>
      <c r="D124" s="3"/>
      <c r="E124" s="3"/>
      <c r="F124" s="3"/>
      <c r="G124" s="3"/>
      <c r="H124" s="3"/>
      <c r="I124" s="3"/>
      <c r="J124" s="3"/>
      <c r="K124" s="3"/>
      <c r="L124" s="68"/>
      <c r="M124" s="3"/>
      <c r="N124" s="3"/>
      <c r="O124" s="2"/>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row>
    <row r="125">
      <c r="A125" s="3"/>
      <c r="B125" s="33"/>
      <c r="C125" s="3"/>
      <c r="D125" s="3"/>
      <c r="E125" s="3"/>
      <c r="F125" s="3"/>
      <c r="G125" s="3"/>
      <c r="H125" s="3"/>
      <c r="I125" s="3"/>
      <c r="J125" s="3"/>
      <c r="K125" s="3"/>
      <c r="L125" s="68"/>
      <c r="M125" s="3"/>
      <c r="N125" s="3"/>
      <c r="O125" s="2"/>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row>
    <row r="126">
      <c r="A126" s="3"/>
      <c r="B126" s="33"/>
      <c r="C126" s="3"/>
      <c r="D126" s="3"/>
      <c r="E126" s="3"/>
      <c r="F126" s="3"/>
      <c r="G126" s="3"/>
      <c r="H126" s="3"/>
      <c r="I126" s="3"/>
      <c r="J126" s="3"/>
      <c r="K126" s="3"/>
      <c r="L126" s="68"/>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row>
    <row r="127">
      <c r="A127" s="3"/>
      <c r="B127" s="3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row>
    <row r="128">
      <c r="A128" s="3"/>
      <c r="B128" s="3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row>
    <row r="129">
      <c r="A129" s="3"/>
      <c r="B129" s="3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row>
    <row r="130">
      <c r="A130" s="3"/>
      <c r="B130" s="3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row>
    <row r="131">
      <c r="A131" s="3"/>
      <c r="B131" s="3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row>
    <row r="132">
      <c r="A132" s="3"/>
      <c r="B132" s="3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row>
    <row r="133">
      <c r="A133" s="3"/>
      <c r="B133" s="3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row>
    <row r="134">
      <c r="A134" s="3"/>
      <c r="B134" s="3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row>
    <row r="135">
      <c r="A135" s="3"/>
      <c r="B135" s="3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row>
    <row r="136">
      <c r="A136" s="3"/>
      <c r="B136" s="3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row>
    <row r="137">
      <c r="A137" s="3"/>
      <c r="B137" s="3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row>
    <row r="138">
      <c r="A138" s="3"/>
      <c r="B138" s="3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row>
    <row r="139">
      <c r="A139" s="3"/>
      <c r="B139" s="3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row>
    <row r="140">
      <c r="A140" s="3"/>
      <c r="B140" s="3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row>
    <row r="141">
      <c r="A141" s="3"/>
      <c r="B141" s="3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row>
    <row r="142">
      <c r="A142" s="3"/>
      <c r="B142" s="3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row>
    <row r="143">
      <c r="A143" s="3"/>
      <c r="B143" s="3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row>
    <row r="144">
      <c r="A144" s="3"/>
      <c r="B144" s="3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row>
    <row r="145">
      <c r="A145" s="3"/>
      <c r="B145" s="3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row>
    <row r="146">
      <c r="A146" s="3"/>
      <c r="B146" s="3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row>
    <row r="147">
      <c r="A147" s="3"/>
      <c r="B147" s="3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row>
    <row r="148">
      <c r="A148" s="3"/>
      <c r="B148" s="3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row>
    <row r="149">
      <c r="A149" s="3"/>
      <c r="B149" s="3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row>
    <row r="150">
      <c r="A150" s="3"/>
      <c r="B150" s="3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row>
    <row r="151">
      <c r="A151" s="3"/>
      <c r="B151" s="3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row>
    <row r="152">
      <c r="A152" s="3"/>
      <c r="B152" s="3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row>
    <row r="153">
      <c r="A153" s="3"/>
      <c r="B153" s="3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row>
    <row r="154">
      <c r="A154" s="3"/>
      <c r="B154" s="3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row>
    <row r="155">
      <c r="A155" s="3"/>
      <c r="B155" s="3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row>
    <row r="156">
      <c r="A156" s="3"/>
      <c r="B156" s="3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row>
    <row r="157">
      <c r="A157" s="3"/>
      <c r="B157" s="3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row>
    <row r="158">
      <c r="A158" s="3"/>
      <c r="B158" s="3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row>
    <row r="159">
      <c r="A159" s="3"/>
      <c r="B159" s="3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row>
    <row r="160">
      <c r="A160" s="3"/>
      <c r="B160" s="3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row>
    <row r="161">
      <c r="A161" s="3"/>
      <c r="B161" s="3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row>
    <row r="162">
      <c r="A162" s="3"/>
      <c r="B162" s="3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row>
    <row r="163">
      <c r="A163" s="3"/>
      <c r="B163" s="3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row>
    <row r="164">
      <c r="A164" s="3"/>
      <c r="B164" s="3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row>
    <row r="165">
      <c r="A165" s="3"/>
      <c r="B165" s="3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row>
    <row r="166">
      <c r="A166" s="3"/>
      <c r="B166" s="3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row>
    <row r="167">
      <c r="A167" s="3"/>
      <c r="B167" s="3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row>
    <row r="168">
      <c r="A168" s="3"/>
      <c r="B168" s="3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row>
    <row r="169">
      <c r="A169" s="3"/>
      <c r="B169" s="3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row>
    <row r="170">
      <c r="A170" s="3"/>
      <c r="B170" s="3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row>
    <row r="171">
      <c r="A171" s="3"/>
      <c r="B171" s="3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row>
    <row r="172">
      <c r="A172" s="3"/>
      <c r="B172" s="3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row>
    <row r="173">
      <c r="A173" s="3"/>
      <c r="B173" s="3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row>
    <row r="174">
      <c r="A174" s="3"/>
      <c r="B174" s="3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row>
    <row r="175">
      <c r="A175" s="3"/>
      <c r="B175" s="3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row>
    <row r="176">
      <c r="A176" s="3"/>
      <c r="B176" s="3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row>
    <row r="177">
      <c r="A177" s="3"/>
      <c r="B177" s="3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row>
    <row r="178">
      <c r="A178" s="3"/>
      <c r="B178" s="3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row>
    <row r="179">
      <c r="A179" s="3"/>
      <c r="B179" s="3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row>
    <row r="180">
      <c r="A180" s="3"/>
      <c r="B180" s="3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row>
    <row r="181">
      <c r="A181" s="3"/>
      <c r="B181" s="3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row>
    <row r="182">
      <c r="A182" s="3"/>
      <c r="B182" s="3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row>
    <row r="183">
      <c r="A183" s="3"/>
      <c r="B183" s="3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row>
    <row r="184">
      <c r="A184" s="3"/>
      <c r="B184" s="3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row>
    <row r="185">
      <c r="A185" s="3"/>
      <c r="B185" s="3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row>
    <row r="186">
      <c r="A186" s="3"/>
      <c r="B186" s="3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row>
    <row r="187">
      <c r="A187" s="3"/>
      <c r="B187" s="3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row>
    <row r="188">
      <c r="A188" s="3"/>
      <c r="B188" s="3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row>
    <row r="189">
      <c r="A189" s="3"/>
      <c r="B189" s="3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row>
    <row r="190">
      <c r="A190" s="3"/>
      <c r="B190" s="3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row>
    <row r="191">
      <c r="A191" s="3"/>
      <c r="B191" s="3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row>
    <row r="192">
      <c r="A192" s="3"/>
      <c r="B192" s="3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row>
    <row r="193">
      <c r="A193" s="3"/>
      <c r="B193" s="3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row>
    <row r="194">
      <c r="A194" s="3"/>
      <c r="B194" s="3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row>
    <row r="195">
      <c r="A195" s="3"/>
      <c r="B195" s="3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row>
    <row r="196">
      <c r="A196" s="3"/>
      <c r="B196" s="3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row>
    <row r="197">
      <c r="A197" s="3"/>
      <c r="B197" s="3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row>
    <row r="198">
      <c r="A198" s="3"/>
      <c r="B198" s="3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row>
    <row r="199">
      <c r="A199" s="3"/>
      <c r="B199" s="3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row>
    <row r="200">
      <c r="A200" s="3"/>
      <c r="B200" s="3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row>
    <row r="201">
      <c r="A201" s="3"/>
      <c r="B201" s="3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row>
    <row r="202">
      <c r="A202" s="3"/>
      <c r="B202" s="3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row>
    <row r="203">
      <c r="A203" s="3"/>
      <c r="B203" s="3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row>
    <row r="204">
      <c r="A204" s="3"/>
      <c r="B204" s="3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row>
    <row r="205">
      <c r="A205" s="3"/>
      <c r="B205" s="3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row>
    <row r="206">
      <c r="A206" s="3"/>
      <c r="B206" s="3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row>
    <row r="207">
      <c r="A207" s="3"/>
      <c r="B207" s="3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row>
    <row r="208">
      <c r="A208" s="3"/>
      <c r="B208" s="3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row>
    <row r="209">
      <c r="A209" s="3"/>
      <c r="B209" s="3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row>
    <row r="210">
      <c r="A210" s="3"/>
      <c r="B210" s="3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row>
    <row r="211">
      <c r="A211" s="3"/>
      <c r="B211" s="3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row>
    <row r="212">
      <c r="A212" s="3"/>
      <c r="B212" s="3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row>
    <row r="213">
      <c r="A213" s="3"/>
      <c r="B213" s="3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row>
    <row r="214">
      <c r="A214" s="3"/>
      <c r="B214" s="3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row>
    <row r="215">
      <c r="A215" s="3"/>
      <c r="B215" s="3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row>
    <row r="216">
      <c r="A216" s="3"/>
      <c r="B216" s="3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row>
    <row r="217">
      <c r="A217" s="3"/>
      <c r="B217" s="3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row>
    <row r="218">
      <c r="A218" s="3"/>
      <c r="B218" s="3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row>
    <row r="219">
      <c r="A219" s="3"/>
      <c r="B219" s="3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row>
    <row r="220">
      <c r="A220" s="3"/>
      <c r="B220" s="3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row>
    <row r="221">
      <c r="A221" s="3"/>
      <c r="B221" s="3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row>
    <row r="222">
      <c r="A222" s="3"/>
      <c r="B222" s="3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row>
    <row r="223">
      <c r="A223" s="3"/>
      <c r="B223" s="3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row>
    <row r="224">
      <c r="A224" s="3"/>
      <c r="B224" s="3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row>
    <row r="225">
      <c r="A225" s="3"/>
      <c r="B225" s="3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row>
    <row r="226">
      <c r="A226" s="3"/>
      <c r="B226" s="3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row>
    <row r="227">
      <c r="A227" s="3"/>
      <c r="B227" s="3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row>
    <row r="228">
      <c r="A228" s="3"/>
      <c r="B228" s="3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row>
    <row r="229">
      <c r="A229" s="3"/>
      <c r="B229" s="3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row>
    <row r="230">
      <c r="A230" s="3"/>
      <c r="B230" s="3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row>
    <row r="231">
      <c r="A231" s="3"/>
      <c r="B231" s="3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row>
    <row r="232">
      <c r="A232" s="3"/>
      <c r="B232" s="3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row>
    <row r="233">
      <c r="A233" s="3"/>
      <c r="B233" s="3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row>
    <row r="234">
      <c r="A234" s="3"/>
      <c r="B234" s="3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row>
    <row r="235">
      <c r="A235" s="3"/>
      <c r="B235" s="3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row>
    <row r="236">
      <c r="A236" s="3"/>
      <c r="B236" s="3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row>
    <row r="237">
      <c r="A237" s="3"/>
      <c r="B237" s="3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row>
    <row r="238">
      <c r="A238" s="3"/>
      <c r="B238" s="3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row>
    <row r="239">
      <c r="A239" s="3"/>
      <c r="B239" s="3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row>
    <row r="240">
      <c r="A240" s="3"/>
      <c r="B240" s="3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row>
    <row r="241">
      <c r="A241" s="3"/>
      <c r="B241" s="3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row>
    <row r="242">
      <c r="A242" s="3"/>
      <c r="B242" s="3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row>
    <row r="243">
      <c r="A243" s="3"/>
      <c r="B243" s="3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row>
    <row r="244">
      <c r="A244" s="3"/>
      <c r="B244" s="3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row>
    <row r="245">
      <c r="A245" s="3"/>
      <c r="B245" s="3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row>
    <row r="246">
      <c r="A246" s="3"/>
      <c r="B246" s="3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row>
    <row r="247">
      <c r="A247" s="3"/>
      <c r="B247" s="3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row>
    <row r="248">
      <c r="A248" s="3"/>
      <c r="B248" s="3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row>
    <row r="249">
      <c r="A249" s="3"/>
      <c r="B249" s="3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row>
    <row r="250">
      <c r="A250" s="3"/>
      <c r="B250" s="3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row>
    <row r="251">
      <c r="A251" s="3"/>
      <c r="B251" s="3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row>
    <row r="252">
      <c r="A252" s="3"/>
      <c r="B252" s="3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row>
    <row r="253">
      <c r="A253" s="3"/>
      <c r="B253" s="3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row>
    <row r="254">
      <c r="A254" s="3"/>
      <c r="B254" s="3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row>
    <row r="255">
      <c r="A255" s="3"/>
      <c r="B255" s="3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row>
    <row r="256">
      <c r="A256" s="3"/>
      <c r="B256" s="3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row>
    <row r="257">
      <c r="A257" s="3"/>
      <c r="B257" s="3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row>
    <row r="258">
      <c r="A258" s="3"/>
      <c r="B258" s="3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row>
    <row r="259">
      <c r="A259" s="3"/>
      <c r="B259" s="3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row>
    <row r="260">
      <c r="A260" s="3"/>
      <c r="B260" s="3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row>
    <row r="261">
      <c r="A261" s="3"/>
      <c r="B261" s="3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row>
    <row r="262">
      <c r="A262" s="3"/>
      <c r="B262" s="3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row>
    <row r="263">
      <c r="A263" s="3"/>
      <c r="B263" s="3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row>
    <row r="264">
      <c r="A264" s="3"/>
      <c r="B264" s="3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row>
    <row r="265">
      <c r="A265" s="3"/>
      <c r="B265" s="3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row>
    <row r="266">
      <c r="A266" s="3"/>
      <c r="B266" s="3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row>
    <row r="267">
      <c r="A267" s="3"/>
      <c r="B267" s="3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row>
    <row r="268">
      <c r="A268" s="3"/>
      <c r="B268" s="3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row>
    <row r="269">
      <c r="A269" s="3"/>
      <c r="B269" s="3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row>
    <row r="270">
      <c r="A270" s="3"/>
      <c r="B270" s="3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row>
    <row r="271">
      <c r="A271" s="3"/>
      <c r="B271" s="3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row>
    <row r="272">
      <c r="A272" s="3"/>
      <c r="B272" s="3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row>
    <row r="273">
      <c r="A273" s="3"/>
      <c r="B273" s="3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row>
    <row r="274">
      <c r="A274" s="3"/>
      <c r="B274" s="3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row>
    <row r="275">
      <c r="A275" s="3"/>
      <c r="B275" s="3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row>
    <row r="276">
      <c r="A276" s="3"/>
      <c r="B276" s="3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row>
    <row r="277">
      <c r="A277" s="3"/>
      <c r="B277" s="3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row>
    <row r="278">
      <c r="A278" s="3"/>
      <c r="B278" s="3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row>
    <row r="279">
      <c r="A279" s="3"/>
      <c r="B279" s="3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row>
    <row r="280">
      <c r="A280" s="3"/>
      <c r="B280" s="3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row>
    <row r="281">
      <c r="A281" s="3"/>
      <c r="B281" s="3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row>
    <row r="282">
      <c r="A282" s="3"/>
      <c r="B282" s="3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row>
    <row r="283">
      <c r="A283" s="3"/>
      <c r="B283" s="3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row>
    <row r="284">
      <c r="A284" s="3"/>
      <c r="B284" s="3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row>
    <row r="285">
      <c r="A285" s="3"/>
      <c r="B285" s="3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row>
    <row r="286">
      <c r="A286" s="3"/>
      <c r="B286" s="3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row>
    <row r="287">
      <c r="A287" s="3"/>
      <c r="B287" s="3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row>
    <row r="288">
      <c r="A288" s="3"/>
      <c r="B288" s="3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row>
    <row r="289">
      <c r="A289" s="3"/>
      <c r="B289" s="3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row>
    <row r="290">
      <c r="A290" s="3"/>
      <c r="B290" s="3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row>
    <row r="291">
      <c r="A291" s="3"/>
      <c r="B291" s="3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row>
    <row r="292">
      <c r="A292" s="3"/>
      <c r="B292" s="3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row>
    <row r="293">
      <c r="A293" s="3"/>
      <c r="B293" s="3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row>
    <row r="294">
      <c r="A294" s="3"/>
      <c r="B294" s="3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row>
    <row r="295">
      <c r="A295" s="3"/>
      <c r="B295" s="3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row>
    <row r="296">
      <c r="A296" s="3"/>
      <c r="B296" s="3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row>
    <row r="297">
      <c r="A297" s="3"/>
      <c r="B297" s="3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row>
    <row r="298">
      <c r="A298" s="3"/>
      <c r="B298" s="3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row>
    <row r="299">
      <c r="A299" s="3"/>
      <c r="B299" s="3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row>
    <row r="300">
      <c r="A300" s="3"/>
      <c r="B300" s="3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row>
    <row r="301">
      <c r="A301" s="3"/>
      <c r="B301" s="3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row>
    <row r="302">
      <c r="A302" s="3"/>
      <c r="B302" s="3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row>
    <row r="303">
      <c r="A303" s="3"/>
      <c r="B303" s="3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row>
    <row r="304">
      <c r="A304" s="3"/>
      <c r="B304" s="3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row>
    <row r="305">
      <c r="A305" s="3"/>
      <c r="B305" s="3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row>
    <row r="306">
      <c r="A306" s="3"/>
      <c r="B306" s="3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row>
    <row r="307">
      <c r="A307" s="3"/>
      <c r="B307" s="3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row>
    <row r="308">
      <c r="A308" s="3"/>
      <c r="B308" s="3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row>
    <row r="309">
      <c r="A309" s="3"/>
      <c r="B309" s="3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row>
    <row r="310">
      <c r="A310" s="3"/>
      <c r="B310" s="3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row>
    <row r="311">
      <c r="A311" s="3"/>
      <c r="B311" s="3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row>
    <row r="312">
      <c r="A312" s="3"/>
      <c r="B312" s="3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row>
    <row r="313">
      <c r="A313" s="3"/>
      <c r="B313" s="3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row>
    <row r="314">
      <c r="A314" s="3"/>
      <c r="B314" s="3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row>
    <row r="315">
      <c r="A315" s="3"/>
      <c r="B315" s="3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row>
    <row r="316">
      <c r="A316" s="3"/>
      <c r="B316" s="3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row>
    <row r="317">
      <c r="A317" s="3"/>
      <c r="B317" s="3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row>
    <row r="318">
      <c r="A318" s="3"/>
      <c r="B318" s="3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row>
    <row r="319">
      <c r="A319" s="3"/>
      <c r="B319" s="3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row>
    <row r="320">
      <c r="A320" s="3"/>
      <c r="B320" s="3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row>
    <row r="321">
      <c r="A321" s="3"/>
      <c r="B321" s="3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row>
    <row r="322">
      <c r="A322" s="3"/>
      <c r="B322" s="3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row>
    <row r="323">
      <c r="A323" s="3"/>
      <c r="B323" s="3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row>
    <row r="324">
      <c r="A324" s="3"/>
      <c r="B324" s="3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row>
    <row r="325">
      <c r="A325" s="3"/>
      <c r="B325" s="3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row>
    <row r="326">
      <c r="A326" s="3"/>
      <c r="B326" s="3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row>
    <row r="327">
      <c r="A327" s="3"/>
      <c r="B327" s="3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row>
    <row r="328">
      <c r="A328" s="3"/>
      <c r="B328" s="3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row>
    <row r="329">
      <c r="A329" s="3"/>
      <c r="B329" s="3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row>
    <row r="330">
      <c r="A330" s="3"/>
      <c r="B330" s="3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row>
    <row r="331">
      <c r="A331" s="3"/>
      <c r="B331" s="3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row>
    <row r="332">
      <c r="A332" s="3"/>
      <c r="B332" s="3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row>
    <row r="333">
      <c r="A333" s="3"/>
      <c r="B333" s="3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row>
    <row r="334">
      <c r="A334" s="3"/>
      <c r="B334" s="3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row>
    <row r="335">
      <c r="A335" s="3"/>
      <c r="B335" s="3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row>
    <row r="336">
      <c r="A336" s="3"/>
      <c r="B336" s="3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row>
    <row r="337">
      <c r="A337" s="3"/>
      <c r="B337" s="3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row>
    <row r="338">
      <c r="A338" s="3"/>
      <c r="B338" s="3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row>
    <row r="339">
      <c r="A339" s="3"/>
      <c r="B339" s="3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row>
    <row r="340">
      <c r="A340" s="3"/>
      <c r="B340" s="3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row>
    <row r="341">
      <c r="A341" s="3"/>
      <c r="B341" s="3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row>
    <row r="342">
      <c r="A342" s="3"/>
      <c r="B342" s="3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row>
    <row r="343">
      <c r="A343" s="3"/>
      <c r="B343" s="3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row>
    <row r="344">
      <c r="A344" s="3"/>
      <c r="B344" s="3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row>
    <row r="345">
      <c r="A345" s="3"/>
      <c r="B345" s="3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row>
    <row r="346">
      <c r="A346" s="3"/>
      <c r="B346" s="3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row>
    <row r="347">
      <c r="A347" s="3"/>
      <c r="B347" s="3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row>
    <row r="348">
      <c r="A348" s="3"/>
      <c r="B348" s="3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row>
    <row r="349">
      <c r="A349" s="3"/>
      <c r="B349" s="3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row>
    <row r="350">
      <c r="A350" s="3"/>
      <c r="B350" s="3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row>
    <row r="351">
      <c r="A351" s="3"/>
      <c r="B351" s="3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row>
    <row r="352">
      <c r="A352" s="3"/>
      <c r="B352" s="3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row>
    <row r="353">
      <c r="A353" s="3"/>
      <c r="B353" s="3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row>
    <row r="354">
      <c r="A354" s="3"/>
      <c r="B354" s="3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row>
    <row r="355">
      <c r="A355" s="3"/>
      <c r="B355" s="3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row>
    <row r="356">
      <c r="A356" s="3"/>
      <c r="B356" s="3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row>
    <row r="357">
      <c r="A357" s="3"/>
      <c r="B357" s="3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row>
    <row r="358">
      <c r="A358" s="3"/>
      <c r="B358" s="3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row>
    <row r="359">
      <c r="A359" s="3"/>
      <c r="B359" s="3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row>
    <row r="360">
      <c r="A360" s="3"/>
      <c r="B360" s="3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row>
    <row r="361">
      <c r="A361" s="3"/>
      <c r="B361" s="3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row>
    <row r="362">
      <c r="A362" s="3"/>
      <c r="B362" s="3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row>
    <row r="363">
      <c r="A363" s="3"/>
      <c r="B363" s="3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row>
    <row r="364">
      <c r="A364" s="3"/>
      <c r="B364" s="3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row>
    <row r="365">
      <c r="A365" s="3"/>
      <c r="B365" s="3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row>
    <row r="366">
      <c r="A366" s="3"/>
      <c r="B366" s="3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row>
    <row r="367">
      <c r="A367" s="3"/>
      <c r="B367" s="3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row>
    <row r="368">
      <c r="A368" s="3"/>
      <c r="B368" s="3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row>
    <row r="369">
      <c r="A369" s="3"/>
      <c r="B369" s="3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row>
    <row r="370">
      <c r="A370" s="3"/>
      <c r="B370" s="3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row>
    <row r="371">
      <c r="A371" s="3"/>
      <c r="B371" s="3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row>
    <row r="372">
      <c r="A372" s="3"/>
      <c r="B372" s="3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row>
    <row r="373">
      <c r="A373" s="3"/>
      <c r="B373" s="3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row>
    <row r="374">
      <c r="A374" s="3"/>
      <c r="B374" s="3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row>
    <row r="375">
      <c r="A375" s="3"/>
      <c r="B375" s="3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row>
    <row r="376">
      <c r="A376" s="3"/>
      <c r="B376" s="3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row>
    <row r="377">
      <c r="A377" s="3"/>
      <c r="B377" s="3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row>
    <row r="378">
      <c r="A378" s="3"/>
      <c r="B378" s="3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row>
    <row r="379">
      <c r="A379" s="3"/>
      <c r="B379" s="3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row>
    <row r="380">
      <c r="A380" s="3"/>
      <c r="B380" s="3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row>
    <row r="381">
      <c r="A381" s="3"/>
      <c r="B381" s="3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row>
    <row r="382">
      <c r="A382" s="3"/>
      <c r="B382" s="3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row>
    <row r="383">
      <c r="A383" s="3"/>
      <c r="B383" s="3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row>
    <row r="384">
      <c r="A384" s="3"/>
      <c r="B384" s="3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row>
    <row r="385">
      <c r="A385" s="3"/>
      <c r="B385" s="3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row>
    <row r="386">
      <c r="A386" s="3"/>
      <c r="B386" s="3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row>
    <row r="387">
      <c r="A387" s="3"/>
      <c r="B387" s="3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row>
    <row r="388">
      <c r="A388" s="3"/>
      <c r="B388" s="3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row>
    <row r="389">
      <c r="A389" s="3"/>
      <c r="B389" s="3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row>
    <row r="390">
      <c r="A390" s="3"/>
      <c r="B390" s="3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row>
    <row r="391">
      <c r="A391" s="3"/>
      <c r="B391" s="3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row>
    <row r="392">
      <c r="A392" s="3"/>
      <c r="B392" s="3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row>
    <row r="393">
      <c r="A393" s="3"/>
      <c r="B393" s="3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row>
    <row r="394">
      <c r="A394" s="3"/>
      <c r="B394" s="3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row>
    <row r="395">
      <c r="A395" s="3"/>
      <c r="B395" s="3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row>
    <row r="396">
      <c r="A396" s="3"/>
      <c r="B396" s="3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row>
    <row r="397">
      <c r="A397" s="3"/>
      <c r="B397" s="3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row>
    <row r="398">
      <c r="A398" s="3"/>
      <c r="B398" s="3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row>
    <row r="399">
      <c r="A399" s="3"/>
      <c r="B399" s="3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row>
    <row r="400">
      <c r="A400" s="3"/>
      <c r="B400" s="3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row>
    <row r="401">
      <c r="A401" s="3"/>
      <c r="B401" s="3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row>
    <row r="402">
      <c r="A402" s="3"/>
      <c r="B402" s="3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row>
    <row r="403">
      <c r="A403" s="3"/>
      <c r="B403" s="3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row>
    <row r="404">
      <c r="A404" s="3"/>
      <c r="B404" s="3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row>
    <row r="405">
      <c r="A405" s="3"/>
      <c r="B405" s="3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row>
    <row r="406">
      <c r="A406" s="3"/>
      <c r="B406" s="3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row>
    <row r="407">
      <c r="A407" s="3"/>
      <c r="B407" s="3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row>
    <row r="408">
      <c r="A408" s="3"/>
      <c r="B408" s="3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row>
    <row r="409">
      <c r="A409" s="3"/>
      <c r="B409" s="3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row>
    <row r="410">
      <c r="A410" s="3"/>
      <c r="B410" s="3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row>
    <row r="411">
      <c r="A411" s="3"/>
      <c r="B411" s="3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row>
    <row r="412">
      <c r="A412" s="3"/>
      <c r="B412" s="3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row>
    <row r="413">
      <c r="A413" s="3"/>
      <c r="B413" s="3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row>
    <row r="414">
      <c r="A414" s="3"/>
      <c r="B414" s="3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row>
    <row r="415">
      <c r="A415" s="3"/>
      <c r="B415" s="3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row>
    <row r="416">
      <c r="A416" s="3"/>
      <c r="B416" s="3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row>
    <row r="417">
      <c r="A417" s="3"/>
      <c r="B417" s="3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row>
    <row r="418">
      <c r="A418" s="3"/>
      <c r="B418" s="3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row>
    <row r="419">
      <c r="A419" s="3"/>
      <c r="B419" s="3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row>
    <row r="420">
      <c r="A420" s="3"/>
      <c r="B420" s="3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row>
    <row r="421">
      <c r="A421" s="3"/>
      <c r="B421" s="3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row>
    <row r="422">
      <c r="A422" s="3"/>
      <c r="B422" s="3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row>
    <row r="423">
      <c r="A423" s="3"/>
      <c r="B423" s="3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row>
    <row r="424">
      <c r="A424" s="3"/>
      <c r="B424" s="3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row>
    <row r="425">
      <c r="A425" s="3"/>
      <c r="B425" s="3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row>
    <row r="426">
      <c r="A426" s="3"/>
      <c r="B426" s="3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row>
    <row r="427">
      <c r="A427" s="3"/>
      <c r="B427" s="3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row>
    <row r="428">
      <c r="A428" s="3"/>
      <c r="B428" s="3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row>
    <row r="429">
      <c r="A429" s="3"/>
      <c r="B429" s="3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row>
    <row r="430">
      <c r="A430" s="3"/>
      <c r="B430" s="3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row>
    <row r="431">
      <c r="A431" s="3"/>
      <c r="B431" s="3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row>
    <row r="432">
      <c r="A432" s="3"/>
      <c r="B432" s="3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row>
    <row r="433">
      <c r="A433" s="3"/>
      <c r="B433" s="3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row>
    <row r="434">
      <c r="A434" s="3"/>
      <c r="B434" s="3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row>
    <row r="435">
      <c r="A435" s="3"/>
      <c r="B435" s="3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row>
    <row r="436">
      <c r="A436" s="3"/>
      <c r="B436" s="3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row>
    <row r="437">
      <c r="A437" s="3"/>
      <c r="B437" s="3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row>
    <row r="438">
      <c r="A438" s="3"/>
      <c r="B438" s="3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row>
    <row r="439">
      <c r="A439" s="3"/>
      <c r="B439" s="3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row>
    <row r="440">
      <c r="A440" s="3"/>
      <c r="B440" s="3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row>
    <row r="441">
      <c r="A441" s="3"/>
      <c r="B441" s="3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row>
    <row r="442">
      <c r="A442" s="3"/>
      <c r="B442" s="3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row>
    <row r="443">
      <c r="A443" s="3"/>
      <c r="B443" s="3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row>
    <row r="444">
      <c r="A444" s="3"/>
      <c r="B444" s="3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row>
    <row r="445">
      <c r="A445" s="3"/>
      <c r="B445" s="3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row>
    <row r="446">
      <c r="A446" s="3"/>
      <c r="B446" s="3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row>
    <row r="447">
      <c r="A447" s="3"/>
      <c r="B447" s="3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row>
    <row r="448">
      <c r="A448" s="3"/>
      <c r="B448" s="3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row>
    <row r="449">
      <c r="A449" s="3"/>
      <c r="B449" s="3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row>
    <row r="450">
      <c r="A450" s="3"/>
      <c r="B450" s="3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row>
    <row r="451">
      <c r="A451" s="3"/>
      <c r="B451" s="3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row>
    <row r="452">
      <c r="A452" s="3"/>
      <c r="B452" s="3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row>
    <row r="453">
      <c r="A453" s="3"/>
      <c r="B453" s="3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row>
    <row r="454">
      <c r="A454" s="3"/>
      <c r="B454" s="3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row>
    <row r="455">
      <c r="A455" s="3"/>
      <c r="B455" s="3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row>
    <row r="456">
      <c r="A456" s="3"/>
      <c r="B456" s="3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row>
    <row r="457">
      <c r="A457" s="3"/>
      <c r="B457" s="3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row>
    <row r="458">
      <c r="A458" s="3"/>
      <c r="B458" s="3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row>
    <row r="459">
      <c r="A459" s="3"/>
      <c r="B459" s="3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row>
    <row r="460">
      <c r="A460" s="3"/>
      <c r="B460" s="3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row>
    <row r="461">
      <c r="A461" s="3"/>
      <c r="B461" s="3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row>
    <row r="462">
      <c r="A462" s="3"/>
      <c r="B462" s="3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row>
    <row r="463">
      <c r="A463" s="3"/>
      <c r="B463" s="3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row>
    <row r="464">
      <c r="A464" s="3"/>
      <c r="B464" s="3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row>
    <row r="465">
      <c r="A465" s="3"/>
      <c r="B465" s="3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row>
    <row r="466">
      <c r="A466" s="3"/>
      <c r="B466" s="3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row>
    <row r="467">
      <c r="A467" s="3"/>
      <c r="B467" s="3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row>
    <row r="468">
      <c r="A468" s="3"/>
      <c r="B468" s="3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row>
    <row r="469">
      <c r="A469" s="3"/>
      <c r="B469" s="3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row>
    <row r="470">
      <c r="A470" s="3"/>
      <c r="B470" s="3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row>
    <row r="471">
      <c r="A471" s="3"/>
      <c r="B471" s="3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row>
    <row r="472">
      <c r="A472" s="3"/>
      <c r="B472" s="3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row>
    <row r="473">
      <c r="A473" s="3"/>
      <c r="B473" s="3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row>
    <row r="474">
      <c r="A474" s="3"/>
      <c r="B474" s="3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row>
    <row r="475">
      <c r="A475" s="3"/>
      <c r="B475" s="3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row>
    <row r="476">
      <c r="A476" s="3"/>
      <c r="B476" s="3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row>
    <row r="477">
      <c r="A477" s="3"/>
      <c r="B477" s="3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row>
    <row r="478">
      <c r="A478" s="3"/>
      <c r="B478" s="3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row>
    <row r="479">
      <c r="A479" s="3"/>
      <c r="B479" s="3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row>
    <row r="480">
      <c r="A480" s="3"/>
      <c r="B480" s="3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row>
    <row r="481">
      <c r="A481" s="3"/>
      <c r="B481" s="3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row>
    <row r="482">
      <c r="A482" s="3"/>
      <c r="B482" s="3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row>
    <row r="483">
      <c r="A483" s="3"/>
      <c r="B483" s="3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row>
    <row r="484">
      <c r="A484" s="3"/>
      <c r="B484" s="3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row>
    <row r="485">
      <c r="A485" s="3"/>
      <c r="B485" s="3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row>
    <row r="486">
      <c r="A486" s="3"/>
      <c r="B486" s="3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row>
    <row r="487">
      <c r="A487" s="3"/>
      <c r="B487" s="3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row>
    <row r="488">
      <c r="A488" s="3"/>
      <c r="B488" s="3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row>
    <row r="489">
      <c r="A489" s="3"/>
      <c r="B489" s="3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row>
    <row r="490">
      <c r="A490" s="3"/>
      <c r="B490" s="3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row>
    <row r="491">
      <c r="A491" s="3"/>
      <c r="B491" s="3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row>
    <row r="492">
      <c r="A492" s="3"/>
      <c r="B492" s="3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row>
    <row r="493">
      <c r="A493" s="3"/>
      <c r="B493" s="3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row>
    <row r="494">
      <c r="A494" s="3"/>
      <c r="B494" s="3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row>
    <row r="495">
      <c r="A495" s="3"/>
      <c r="B495" s="3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row>
    <row r="496">
      <c r="A496" s="3"/>
      <c r="B496" s="3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row>
    <row r="497">
      <c r="A497" s="3"/>
      <c r="B497" s="3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row>
    <row r="498">
      <c r="A498" s="3"/>
      <c r="B498" s="3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row>
    <row r="499">
      <c r="A499" s="3"/>
      <c r="B499" s="3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row>
    <row r="500">
      <c r="A500" s="3"/>
      <c r="B500" s="3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row>
    <row r="501">
      <c r="A501" s="3"/>
      <c r="B501" s="3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row>
    <row r="502">
      <c r="A502" s="3"/>
      <c r="B502" s="3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row>
    <row r="503">
      <c r="A503" s="3"/>
      <c r="B503" s="3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row>
    <row r="504">
      <c r="A504" s="3"/>
      <c r="B504" s="3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row>
    <row r="505">
      <c r="A505" s="3"/>
      <c r="B505" s="3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row>
    <row r="506">
      <c r="A506" s="3"/>
      <c r="B506" s="3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row>
    <row r="507">
      <c r="A507" s="3"/>
      <c r="B507" s="3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row>
    <row r="508">
      <c r="A508" s="3"/>
      <c r="B508" s="3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row>
    <row r="509">
      <c r="A509" s="3"/>
      <c r="B509" s="3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row>
    <row r="510">
      <c r="A510" s="3"/>
      <c r="B510" s="3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row>
    <row r="511">
      <c r="A511" s="3"/>
      <c r="B511" s="3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row>
    <row r="512">
      <c r="A512" s="3"/>
      <c r="B512" s="3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row>
    <row r="513">
      <c r="A513" s="3"/>
      <c r="B513" s="3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row>
    <row r="514">
      <c r="A514" s="3"/>
      <c r="B514" s="3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row>
    <row r="515">
      <c r="A515" s="3"/>
      <c r="B515" s="3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row>
    <row r="516">
      <c r="A516" s="3"/>
      <c r="B516" s="3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row>
    <row r="517">
      <c r="A517" s="3"/>
      <c r="B517" s="3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row>
    <row r="518">
      <c r="A518" s="3"/>
      <c r="B518" s="3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row>
    <row r="519">
      <c r="A519" s="3"/>
      <c r="B519" s="3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row>
    <row r="520">
      <c r="A520" s="3"/>
      <c r="B520" s="3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row>
    <row r="521">
      <c r="A521" s="3"/>
      <c r="B521" s="3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row>
    <row r="522">
      <c r="A522" s="3"/>
      <c r="B522" s="3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row>
    <row r="523">
      <c r="A523" s="3"/>
      <c r="B523" s="3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row>
    <row r="524">
      <c r="A524" s="3"/>
      <c r="B524" s="3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row>
    <row r="525">
      <c r="A525" s="3"/>
      <c r="B525" s="3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row>
    <row r="526">
      <c r="A526" s="3"/>
      <c r="B526" s="3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row>
    <row r="527">
      <c r="A527" s="3"/>
      <c r="B527" s="3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row>
    <row r="528">
      <c r="A528" s="3"/>
      <c r="B528" s="3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row>
    <row r="529">
      <c r="A529" s="3"/>
      <c r="B529" s="3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row>
    <row r="530">
      <c r="A530" s="3"/>
      <c r="B530" s="3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row>
    <row r="531">
      <c r="A531" s="3"/>
      <c r="B531" s="3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row>
    <row r="532">
      <c r="A532" s="3"/>
      <c r="B532" s="3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row>
    <row r="533">
      <c r="A533" s="3"/>
      <c r="B533" s="3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row>
    <row r="534">
      <c r="A534" s="3"/>
      <c r="B534" s="3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row>
    <row r="535">
      <c r="A535" s="3"/>
      <c r="B535" s="3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row>
    <row r="536">
      <c r="A536" s="3"/>
      <c r="B536" s="3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row>
    <row r="537">
      <c r="A537" s="3"/>
      <c r="B537" s="3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row>
    <row r="538">
      <c r="A538" s="3"/>
      <c r="B538" s="3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row>
    <row r="539">
      <c r="A539" s="3"/>
      <c r="B539" s="3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row>
    <row r="540">
      <c r="A540" s="3"/>
      <c r="B540" s="3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row>
    <row r="541">
      <c r="A541" s="3"/>
      <c r="B541" s="3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row>
    <row r="542">
      <c r="A542" s="3"/>
      <c r="B542" s="3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row>
    <row r="543">
      <c r="A543" s="3"/>
      <c r="B543" s="3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row>
    <row r="544">
      <c r="A544" s="3"/>
      <c r="B544" s="3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row>
    <row r="545">
      <c r="A545" s="3"/>
      <c r="B545" s="3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row>
    <row r="546">
      <c r="A546" s="3"/>
      <c r="B546" s="3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row>
    <row r="547">
      <c r="A547" s="3"/>
      <c r="B547" s="3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row>
    <row r="548">
      <c r="A548" s="3"/>
      <c r="B548" s="3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row>
    <row r="549">
      <c r="A549" s="3"/>
      <c r="B549" s="3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row>
    <row r="550">
      <c r="A550" s="3"/>
      <c r="B550" s="3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row>
    <row r="551">
      <c r="A551" s="3"/>
      <c r="B551" s="3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row>
    <row r="552">
      <c r="A552" s="3"/>
      <c r="B552" s="3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row>
    <row r="553">
      <c r="A553" s="3"/>
      <c r="B553" s="3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row>
    <row r="554">
      <c r="A554" s="3"/>
      <c r="B554" s="3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row>
    <row r="555">
      <c r="A555" s="3"/>
      <c r="B555" s="3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row>
    <row r="556">
      <c r="A556" s="3"/>
      <c r="B556" s="3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row>
    <row r="557">
      <c r="A557" s="3"/>
      <c r="B557" s="3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row>
    <row r="558">
      <c r="A558" s="3"/>
      <c r="B558" s="3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row>
    <row r="559">
      <c r="A559" s="3"/>
      <c r="B559" s="3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row>
    <row r="560">
      <c r="A560" s="3"/>
      <c r="B560" s="3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row>
    <row r="561">
      <c r="A561" s="3"/>
      <c r="B561" s="3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row>
    <row r="562">
      <c r="A562" s="3"/>
      <c r="B562" s="3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row>
    <row r="563">
      <c r="A563" s="3"/>
      <c r="B563" s="3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row>
    <row r="564">
      <c r="A564" s="3"/>
      <c r="B564" s="3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row>
    <row r="565">
      <c r="A565" s="3"/>
      <c r="B565" s="3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row>
    <row r="566">
      <c r="A566" s="3"/>
      <c r="B566" s="3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row>
    <row r="567">
      <c r="A567" s="3"/>
      <c r="B567" s="3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row>
    <row r="568">
      <c r="A568" s="3"/>
      <c r="B568" s="3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row>
    <row r="569">
      <c r="A569" s="3"/>
      <c r="B569" s="3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row>
    <row r="570">
      <c r="A570" s="3"/>
      <c r="B570" s="3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row>
    <row r="571">
      <c r="A571" s="3"/>
      <c r="B571" s="3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row>
    <row r="572">
      <c r="A572" s="3"/>
      <c r="B572" s="3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row>
    <row r="573">
      <c r="A573" s="3"/>
      <c r="B573" s="3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row>
    <row r="574">
      <c r="A574" s="3"/>
      <c r="B574" s="3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row>
    <row r="575">
      <c r="A575" s="3"/>
      <c r="B575" s="3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row>
    <row r="576">
      <c r="A576" s="3"/>
      <c r="B576" s="3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row>
    <row r="577">
      <c r="A577" s="3"/>
      <c r="B577" s="3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row>
    <row r="578">
      <c r="A578" s="3"/>
      <c r="B578" s="3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row>
    <row r="579">
      <c r="A579" s="3"/>
      <c r="B579" s="3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row>
    <row r="580">
      <c r="A580" s="3"/>
      <c r="B580" s="3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row>
    <row r="581">
      <c r="A581" s="3"/>
      <c r="B581" s="3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row>
    <row r="582">
      <c r="A582" s="3"/>
      <c r="B582" s="3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row>
    <row r="583">
      <c r="A583" s="3"/>
      <c r="B583" s="3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row>
    <row r="584">
      <c r="A584" s="3"/>
      <c r="B584" s="3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row>
    <row r="585">
      <c r="A585" s="3"/>
      <c r="B585" s="3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row>
    <row r="586">
      <c r="A586" s="3"/>
      <c r="B586" s="3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row>
    <row r="587">
      <c r="A587" s="3"/>
      <c r="B587" s="3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row>
    <row r="588">
      <c r="A588" s="3"/>
      <c r="B588" s="3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row>
    <row r="589">
      <c r="A589" s="3"/>
      <c r="B589" s="3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row>
    <row r="590">
      <c r="A590" s="3"/>
      <c r="B590" s="3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row>
    <row r="591">
      <c r="A591" s="3"/>
      <c r="B591" s="3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row>
    <row r="592">
      <c r="A592" s="3"/>
      <c r="B592" s="3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row>
    <row r="593">
      <c r="A593" s="3"/>
      <c r="B593" s="3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row>
    <row r="594">
      <c r="A594" s="3"/>
      <c r="B594" s="3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row>
    <row r="595">
      <c r="A595" s="3"/>
      <c r="B595" s="3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row>
    <row r="596">
      <c r="A596" s="3"/>
      <c r="B596" s="3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row>
    <row r="597">
      <c r="A597" s="3"/>
      <c r="B597" s="3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row>
    <row r="598">
      <c r="A598" s="3"/>
      <c r="B598" s="3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row>
    <row r="599">
      <c r="A599" s="3"/>
      <c r="B599" s="3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row>
    <row r="600">
      <c r="A600" s="3"/>
      <c r="B600" s="3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row>
    <row r="601">
      <c r="A601" s="3"/>
      <c r="B601" s="3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row>
    <row r="602">
      <c r="A602" s="3"/>
      <c r="B602" s="3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row>
    <row r="603">
      <c r="A603" s="3"/>
      <c r="B603" s="3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row>
    <row r="604">
      <c r="A604" s="3"/>
      <c r="B604" s="3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row>
    <row r="605">
      <c r="A605" s="3"/>
      <c r="B605" s="3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row>
    <row r="606">
      <c r="A606" s="3"/>
      <c r="B606" s="3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row>
    <row r="607">
      <c r="A607" s="3"/>
      <c r="B607" s="3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row>
    <row r="608">
      <c r="A608" s="3"/>
      <c r="B608" s="3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row>
    <row r="609">
      <c r="A609" s="3"/>
      <c r="B609" s="3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row>
    <row r="610">
      <c r="A610" s="3"/>
      <c r="B610" s="3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row>
    <row r="611">
      <c r="A611" s="3"/>
      <c r="B611" s="3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row>
    <row r="612">
      <c r="A612" s="3"/>
      <c r="B612" s="3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row>
    <row r="613">
      <c r="A613" s="3"/>
      <c r="B613" s="3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row>
    <row r="614">
      <c r="A614" s="3"/>
      <c r="B614" s="3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row>
    <row r="615">
      <c r="A615" s="3"/>
      <c r="B615" s="3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row>
    <row r="616">
      <c r="A616" s="3"/>
      <c r="B616" s="3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row>
    <row r="617">
      <c r="A617" s="3"/>
      <c r="B617" s="3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row>
    <row r="618">
      <c r="A618" s="3"/>
      <c r="B618" s="3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row>
    <row r="619">
      <c r="A619" s="3"/>
      <c r="B619" s="3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row>
    <row r="620">
      <c r="A620" s="3"/>
      <c r="B620" s="3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row>
    <row r="621">
      <c r="A621" s="3"/>
      <c r="B621" s="3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row>
    <row r="622">
      <c r="A622" s="3"/>
      <c r="B622" s="3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row>
    <row r="623">
      <c r="A623" s="3"/>
      <c r="B623" s="3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row>
    <row r="624">
      <c r="A624" s="3"/>
      <c r="B624" s="3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row>
    <row r="625">
      <c r="A625" s="3"/>
      <c r="B625" s="3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row>
    <row r="626">
      <c r="A626" s="3"/>
      <c r="B626" s="3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row>
    <row r="627">
      <c r="A627" s="3"/>
      <c r="B627" s="3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row>
    <row r="628">
      <c r="A628" s="3"/>
      <c r="B628" s="3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row>
    <row r="629">
      <c r="A629" s="3"/>
      <c r="B629" s="3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row>
    <row r="630">
      <c r="A630" s="3"/>
      <c r="B630" s="3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row>
    <row r="631">
      <c r="A631" s="3"/>
      <c r="B631" s="3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row>
    <row r="632">
      <c r="A632" s="3"/>
      <c r="B632" s="3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row>
    <row r="633">
      <c r="A633" s="3"/>
      <c r="B633" s="3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row>
    <row r="634">
      <c r="A634" s="3"/>
      <c r="B634" s="3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row>
    <row r="635">
      <c r="A635" s="3"/>
      <c r="B635" s="3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row>
    <row r="636">
      <c r="A636" s="3"/>
      <c r="B636" s="3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row>
    <row r="637">
      <c r="A637" s="3"/>
      <c r="B637" s="3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row>
    <row r="638">
      <c r="A638" s="3"/>
      <c r="B638" s="3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row>
    <row r="639">
      <c r="A639" s="3"/>
      <c r="B639" s="3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row>
    <row r="640">
      <c r="A640" s="3"/>
      <c r="B640" s="3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row>
    <row r="641">
      <c r="A641" s="3"/>
      <c r="B641" s="3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row>
    <row r="642">
      <c r="A642" s="3"/>
      <c r="B642" s="3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row>
    <row r="643">
      <c r="A643" s="3"/>
      <c r="B643" s="3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row>
    <row r="644">
      <c r="A644" s="3"/>
      <c r="B644" s="3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row>
    <row r="645">
      <c r="A645" s="3"/>
      <c r="B645" s="3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row>
    <row r="646">
      <c r="A646" s="3"/>
      <c r="B646" s="3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row>
    <row r="647">
      <c r="A647" s="3"/>
      <c r="B647" s="3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row>
    <row r="648">
      <c r="A648" s="3"/>
      <c r="B648" s="3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row>
    <row r="649">
      <c r="A649" s="3"/>
      <c r="B649" s="3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row>
    <row r="650">
      <c r="A650" s="3"/>
      <c r="B650" s="3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row>
    <row r="651">
      <c r="A651" s="3"/>
      <c r="B651" s="3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row>
    <row r="652">
      <c r="A652" s="3"/>
      <c r="B652" s="3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row>
    <row r="653">
      <c r="A653" s="3"/>
      <c r="B653" s="3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row>
    <row r="654">
      <c r="A654" s="3"/>
      <c r="B654" s="3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row>
    <row r="655">
      <c r="A655" s="3"/>
      <c r="B655" s="3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row>
    <row r="656">
      <c r="A656" s="3"/>
      <c r="B656" s="3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row>
    <row r="657">
      <c r="A657" s="3"/>
      <c r="B657" s="3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row>
    <row r="658">
      <c r="A658" s="3"/>
      <c r="B658" s="3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row>
    <row r="659">
      <c r="A659" s="3"/>
      <c r="B659" s="3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row>
    <row r="660">
      <c r="A660" s="3"/>
      <c r="B660" s="3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row>
    <row r="661">
      <c r="A661" s="3"/>
      <c r="B661" s="3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row>
    <row r="662">
      <c r="A662" s="3"/>
      <c r="B662" s="3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row>
    <row r="663">
      <c r="A663" s="3"/>
      <c r="B663" s="3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row>
    <row r="664">
      <c r="A664" s="3"/>
      <c r="B664" s="3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row>
    <row r="665">
      <c r="A665" s="3"/>
      <c r="B665" s="3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row>
    <row r="666">
      <c r="A666" s="3"/>
      <c r="B666" s="3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row>
    <row r="667">
      <c r="A667" s="3"/>
      <c r="B667" s="3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row>
    <row r="668">
      <c r="A668" s="3"/>
      <c r="B668" s="3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row>
    <row r="669">
      <c r="A669" s="3"/>
      <c r="B669" s="3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row>
    <row r="670">
      <c r="A670" s="3"/>
      <c r="B670" s="3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row>
    <row r="671">
      <c r="A671" s="3"/>
      <c r="B671" s="3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row>
    <row r="672">
      <c r="A672" s="3"/>
      <c r="B672" s="3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row>
    <row r="673">
      <c r="A673" s="3"/>
      <c r="B673" s="3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row>
    <row r="674">
      <c r="A674" s="3"/>
      <c r="B674" s="3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row>
    <row r="675">
      <c r="A675" s="3"/>
      <c r="B675" s="3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row>
    <row r="676">
      <c r="A676" s="3"/>
      <c r="B676" s="3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row>
    <row r="677">
      <c r="A677" s="3"/>
      <c r="B677" s="3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row>
    <row r="678">
      <c r="A678" s="3"/>
      <c r="B678" s="3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row>
    <row r="679">
      <c r="A679" s="3"/>
      <c r="B679" s="3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row>
    <row r="680">
      <c r="A680" s="3"/>
      <c r="B680" s="3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row>
    <row r="681">
      <c r="A681" s="3"/>
      <c r="B681" s="3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row>
    <row r="682">
      <c r="A682" s="3"/>
      <c r="B682" s="3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row>
    <row r="683">
      <c r="A683" s="3"/>
      <c r="B683" s="3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row>
    <row r="684">
      <c r="A684" s="3"/>
      <c r="B684" s="3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row>
    <row r="685">
      <c r="A685" s="3"/>
      <c r="B685" s="3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row>
    <row r="686">
      <c r="A686" s="3"/>
      <c r="B686" s="3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row>
    <row r="687">
      <c r="A687" s="3"/>
      <c r="B687" s="3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row>
    <row r="688">
      <c r="A688" s="3"/>
      <c r="B688" s="3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row>
    <row r="689">
      <c r="A689" s="3"/>
      <c r="B689" s="3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row>
    <row r="690">
      <c r="A690" s="3"/>
      <c r="B690" s="3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row>
    <row r="691">
      <c r="A691" s="3"/>
      <c r="B691" s="3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row>
    <row r="692">
      <c r="A692" s="3"/>
      <c r="B692" s="3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row>
    <row r="693">
      <c r="A693" s="3"/>
      <c r="B693" s="3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row>
    <row r="694">
      <c r="A694" s="3"/>
      <c r="B694" s="3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row>
    <row r="695">
      <c r="A695" s="3"/>
      <c r="B695" s="3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row>
    <row r="696">
      <c r="A696" s="3"/>
      <c r="B696" s="3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row>
    <row r="697">
      <c r="A697" s="3"/>
      <c r="B697" s="3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row>
    <row r="698">
      <c r="A698" s="3"/>
      <c r="B698" s="3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row>
    <row r="699">
      <c r="A699" s="3"/>
      <c r="B699" s="3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row>
    <row r="700">
      <c r="A700" s="3"/>
      <c r="B700" s="3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row>
    <row r="701">
      <c r="A701" s="3"/>
      <c r="B701" s="3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row>
    <row r="702">
      <c r="A702" s="3"/>
      <c r="B702" s="3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row>
    <row r="703">
      <c r="A703" s="3"/>
      <c r="B703" s="3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row>
    <row r="704">
      <c r="A704" s="3"/>
      <c r="B704" s="3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row>
    <row r="705">
      <c r="A705" s="3"/>
      <c r="B705" s="3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row>
    <row r="706">
      <c r="A706" s="3"/>
      <c r="B706" s="3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row>
    <row r="707">
      <c r="A707" s="3"/>
      <c r="B707" s="3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row>
    <row r="708">
      <c r="A708" s="3"/>
      <c r="B708" s="3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row>
    <row r="709">
      <c r="A709" s="3"/>
      <c r="B709" s="3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row>
    <row r="710">
      <c r="A710" s="3"/>
      <c r="B710" s="3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row>
    <row r="711">
      <c r="A711" s="3"/>
      <c r="B711" s="3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row>
    <row r="712">
      <c r="A712" s="3"/>
      <c r="B712" s="3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row>
    <row r="713">
      <c r="A713" s="3"/>
      <c r="B713" s="3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row>
    <row r="714">
      <c r="A714" s="3"/>
      <c r="B714" s="3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row>
    <row r="715">
      <c r="A715" s="3"/>
      <c r="B715" s="3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row>
    <row r="716">
      <c r="A716" s="3"/>
      <c r="B716" s="3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row>
    <row r="717">
      <c r="A717" s="3"/>
      <c r="B717" s="3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row>
    <row r="718">
      <c r="A718" s="3"/>
      <c r="B718" s="3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row>
    <row r="719">
      <c r="A719" s="3"/>
      <c r="B719" s="3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row>
    <row r="720">
      <c r="A720" s="3"/>
      <c r="B720" s="3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row>
    <row r="721">
      <c r="A721" s="3"/>
      <c r="B721" s="3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row>
    <row r="722">
      <c r="A722" s="3"/>
      <c r="B722" s="3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row>
    <row r="723">
      <c r="A723" s="3"/>
      <c r="B723" s="3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row>
    <row r="724">
      <c r="A724" s="3"/>
      <c r="B724" s="3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row>
    <row r="725">
      <c r="A725" s="3"/>
      <c r="B725" s="3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row>
    <row r="726">
      <c r="A726" s="3"/>
      <c r="B726" s="3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row>
    <row r="727">
      <c r="A727" s="3"/>
      <c r="B727" s="3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row>
    <row r="728">
      <c r="A728" s="3"/>
      <c r="B728" s="3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row>
    <row r="729">
      <c r="A729" s="3"/>
      <c r="B729" s="3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row>
    <row r="730">
      <c r="A730" s="3"/>
      <c r="B730" s="3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row>
    <row r="731">
      <c r="A731" s="3"/>
      <c r="B731" s="3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row>
    <row r="732">
      <c r="A732" s="3"/>
      <c r="B732" s="3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row>
    <row r="733">
      <c r="A733" s="3"/>
      <c r="B733" s="3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row>
    <row r="734">
      <c r="A734" s="3"/>
      <c r="B734" s="3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row>
    <row r="735">
      <c r="A735" s="3"/>
      <c r="B735" s="3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row>
    <row r="736">
      <c r="A736" s="3"/>
      <c r="B736" s="3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row>
    <row r="737">
      <c r="A737" s="3"/>
      <c r="B737" s="3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row>
    <row r="738">
      <c r="A738" s="3"/>
      <c r="B738" s="3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row>
    <row r="739">
      <c r="A739" s="3"/>
      <c r="B739" s="3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row>
    <row r="740">
      <c r="A740" s="3"/>
      <c r="B740" s="3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row>
    <row r="741">
      <c r="A741" s="3"/>
      <c r="B741" s="3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row>
    <row r="742">
      <c r="A742" s="3"/>
      <c r="B742" s="3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row>
    <row r="743">
      <c r="A743" s="3"/>
      <c r="B743" s="3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row>
    <row r="744">
      <c r="A744" s="3"/>
      <c r="B744" s="3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row>
    <row r="745">
      <c r="A745" s="3"/>
      <c r="B745" s="3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row>
    <row r="746">
      <c r="A746" s="3"/>
      <c r="B746" s="3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row>
    <row r="747">
      <c r="A747" s="3"/>
      <c r="B747" s="3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row>
    <row r="748">
      <c r="A748" s="3"/>
      <c r="B748" s="3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row>
    <row r="749">
      <c r="A749" s="3"/>
      <c r="B749" s="3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row>
    <row r="750">
      <c r="A750" s="3"/>
      <c r="B750" s="3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row>
    <row r="751">
      <c r="A751" s="3"/>
      <c r="B751" s="3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row>
    <row r="752">
      <c r="A752" s="3"/>
      <c r="B752" s="3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row>
    <row r="753">
      <c r="A753" s="3"/>
      <c r="B753" s="3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row>
    <row r="754">
      <c r="A754" s="3"/>
      <c r="B754" s="3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row>
    <row r="755">
      <c r="A755" s="3"/>
      <c r="B755" s="3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row>
    <row r="756">
      <c r="A756" s="3"/>
      <c r="B756" s="3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row>
    <row r="757">
      <c r="A757" s="3"/>
      <c r="B757" s="3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row>
    <row r="758">
      <c r="A758" s="3"/>
      <c r="B758" s="3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row>
    <row r="759">
      <c r="A759" s="3"/>
      <c r="B759" s="3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row>
    <row r="760">
      <c r="A760" s="3"/>
      <c r="B760" s="3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row>
    <row r="761">
      <c r="A761" s="3"/>
      <c r="B761" s="3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row>
    <row r="762">
      <c r="A762" s="3"/>
      <c r="B762" s="3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row>
    <row r="763">
      <c r="A763" s="3"/>
      <c r="B763" s="3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row>
    <row r="764">
      <c r="A764" s="3"/>
      <c r="B764" s="3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row>
    <row r="765">
      <c r="A765" s="3"/>
      <c r="B765" s="3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row>
    <row r="766">
      <c r="A766" s="3"/>
      <c r="B766" s="3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row>
    <row r="767">
      <c r="A767" s="3"/>
      <c r="B767" s="3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row>
    <row r="768">
      <c r="A768" s="3"/>
      <c r="B768" s="3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row>
    <row r="769">
      <c r="A769" s="3"/>
      <c r="B769" s="3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row>
    <row r="770">
      <c r="A770" s="3"/>
      <c r="B770" s="3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row>
    <row r="771">
      <c r="A771" s="3"/>
      <c r="B771" s="3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row>
    <row r="772">
      <c r="A772" s="3"/>
      <c r="B772" s="3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row>
    <row r="773">
      <c r="A773" s="3"/>
      <c r="B773" s="3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row>
    <row r="774">
      <c r="A774" s="3"/>
      <c r="B774" s="3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row>
    <row r="775">
      <c r="A775" s="3"/>
      <c r="B775" s="3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row>
    <row r="776">
      <c r="A776" s="3"/>
      <c r="B776" s="3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row>
    <row r="777">
      <c r="A777" s="3"/>
      <c r="B777" s="3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row>
    <row r="778">
      <c r="A778" s="3"/>
      <c r="B778" s="3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row>
    <row r="779">
      <c r="A779" s="3"/>
      <c r="B779" s="3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row>
    <row r="780">
      <c r="A780" s="3"/>
      <c r="B780" s="3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row>
    <row r="781">
      <c r="A781" s="3"/>
      <c r="B781" s="3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row>
    <row r="782">
      <c r="A782" s="3"/>
      <c r="B782" s="3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row>
    <row r="783">
      <c r="A783" s="3"/>
      <c r="B783" s="3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row>
    <row r="784">
      <c r="A784" s="3"/>
      <c r="B784" s="3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row>
    <row r="785">
      <c r="A785" s="3"/>
      <c r="B785" s="3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row>
    <row r="786">
      <c r="A786" s="3"/>
      <c r="B786" s="3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row>
    <row r="787">
      <c r="A787" s="3"/>
      <c r="B787" s="3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row>
    <row r="788">
      <c r="A788" s="3"/>
      <c r="B788" s="3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row>
    <row r="789">
      <c r="A789" s="3"/>
      <c r="B789" s="3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row>
    <row r="790">
      <c r="A790" s="3"/>
      <c r="B790" s="3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row>
    <row r="791">
      <c r="A791" s="3"/>
      <c r="B791" s="3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row>
    <row r="792">
      <c r="A792" s="3"/>
      <c r="B792" s="3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row>
    <row r="793">
      <c r="A793" s="3"/>
      <c r="B793" s="3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row>
    <row r="794">
      <c r="A794" s="3"/>
      <c r="B794" s="3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row>
    <row r="795">
      <c r="A795" s="3"/>
      <c r="B795" s="3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row>
    <row r="796">
      <c r="A796" s="3"/>
      <c r="B796" s="3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row>
    <row r="797">
      <c r="A797" s="3"/>
      <c r="B797" s="3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row>
    <row r="798">
      <c r="A798" s="3"/>
      <c r="B798" s="3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row>
    <row r="799">
      <c r="A799" s="3"/>
      <c r="B799" s="3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row>
    <row r="800">
      <c r="A800" s="3"/>
      <c r="B800" s="3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row>
    <row r="801">
      <c r="A801" s="3"/>
      <c r="B801" s="3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row>
    <row r="802">
      <c r="A802" s="3"/>
      <c r="B802" s="3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row>
    <row r="803">
      <c r="A803" s="3"/>
      <c r="B803" s="3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row>
    <row r="804">
      <c r="A804" s="3"/>
      <c r="B804" s="3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row>
    <row r="805">
      <c r="A805" s="3"/>
      <c r="B805" s="3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row>
    <row r="806">
      <c r="A806" s="3"/>
      <c r="B806" s="3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row>
    <row r="807">
      <c r="A807" s="3"/>
      <c r="B807" s="3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row>
    <row r="808">
      <c r="A808" s="3"/>
      <c r="B808" s="3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row>
    <row r="809">
      <c r="A809" s="3"/>
      <c r="B809" s="3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row>
    <row r="810">
      <c r="A810" s="3"/>
      <c r="B810" s="3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row>
    <row r="811">
      <c r="A811" s="3"/>
      <c r="B811" s="3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row>
    <row r="812">
      <c r="A812" s="3"/>
      <c r="B812" s="3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row>
    <row r="813">
      <c r="A813" s="3"/>
      <c r="B813" s="3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row>
    <row r="814">
      <c r="A814" s="3"/>
      <c r="B814" s="3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row>
    <row r="815">
      <c r="A815" s="3"/>
      <c r="B815" s="3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row>
    <row r="816">
      <c r="A816" s="3"/>
      <c r="B816" s="3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row>
    <row r="817">
      <c r="A817" s="3"/>
      <c r="B817" s="3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row>
    <row r="818">
      <c r="A818" s="3"/>
      <c r="B818" s="3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row>
    <row r="819">
      <c r="A819" s="3"/>
      <c r="B819" s="3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row>
    <row r="820">
      <c r="A820" s="3"/>
      <c r="B820" s="3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row>
    <row r="821">
      <c r="A821" s="3"/>
      <c r="B821" s="3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row>
    <row r="822">
      <c r="A822" s="3"/>
      <c r="B822" s="3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row>
    <row r="823">
      <c r="A823" s="3"/>
      <c r="B823" s="3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row>
    <row r="824">
      <c r="A824" s="3"/>
      <c r="B824" s="3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row>
    <row r="825">
      <c r="A825" s="3"/>
      <c r="B825" s="3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row>
    <row r="826">
      <c r="A826" s="3"/>
      <c r="B826" s="3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row>
    <row r="827">
      <c r="A827" s="3"/>
      <c r="B827" s="3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row>
    <row r="828">
      <c r="A828" s="3"/>
      <c r="B828" s="3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row>
    <row r="829">
      <c r="A829" s="3"/>
      <c r="B829" s="3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row>
    <row r="830">
      <c r="A830" s="3"/>
      <c r="B830" s="3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row>
    <row r="831">
      <c r="A831" s="3"/>
      <c r="B831" s="3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row>
    <row r="832">
      <c r="A832" s="3"/>
      <c r="B832" s="3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row>
    <row r="833">
      <c r="A833" s="3"/>
      <c r="B833" s="3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row>
    <row r="834">
      <c r="A834" s="3"/>
      <c r="B834" s="3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row>
    <row r="835">
      <c r="A835" s="3"/>
      <c r="B835" s="3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row>
    <row r="836">
      <c r="A836" s="3"/>
      <c r="B836" s="3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row>
    <row r="837">
      <c r="A837" s="3"/>
      <c r="B837" s="3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row>
    <row r="838">
      <c r="A838" s="3"/>
      <c r="B838" s="3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row>
    <row r="839">
      <c r="A839" s="3"/>
      <c r="B839" s="3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row>
    <row r="840">
      <c r="A840" s="3"/>
      <c r="B840" s="3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row>
    <row r="841">
      <c r="A841" s="3"/>
      <c r="B841" s="3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row>
    <row r="842">
      <c r="A842" s="3"/>
      <c r="B842" s="3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row>
    <row r="843">
      <c r="A843" s="3"/>
      <c r="B843" s="3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row>
    <row r="844">
      <c r="A844" s="3"/>
      <c r="B844" s="3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row>
    <row r="845">
      <c r="A845" s="3"/>
      <c r="B845" s="3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row>
    <row r="846">
      <c r="A846" s="3"/>
      <c r="B846" s="3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row>
    <row r="847">
      <c r="A847" s="3"/>
      <c r="B847" s="3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row>
    <row r="848">
      <c r="A848" s="3"/>
      <c r="B848" s="3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row>
    <row r="849">
      <c r="A849" s="3"/>
      <c r="B849" s="3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row>
    <row r="850">
      <c r="A850" s="3"/>
      <c r="B850" s="3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row>
    <row r="851">
      <c r="A851" s="3"/>
      <c r="B851" s="3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row>
    <row r="852">
      <c r="A852" s="3"/>
      <c r="B852" s="3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row>
    <row r="853">
      <c r="A853" s="3"/>
      <c r="B853" s="3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row>
    <row r="854">
      <c r="A854" s="3"/>
      <c r="B854" s="3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row>
    <row r="855">
      <c r="A855" s="3"/>
      <c r="B855" s="3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row>
    <row r="856">
      <c r="A856" s="3"/>
      <c r="B856" s="3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row>
    <row r="857">
      <c r="A857" s="3"/>
      <c r="B857" s="3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row>
    <row r="858">
      <c r="A858" s="3"/>
      <c r="B858" s="3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row>
    <row r="859">
      <c r="A859" s="3"/>
      <c r="B859" s="3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row>
    <row r="860">
      <c r="A860" s="3"/>
      <c r="B860" s="3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row>
    <row r="861">
      <c r="A861" s="3"/>
      <c r="B861" s="3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row>
    <row r="862">
      <c r="A862" s="3"/>
      <c r="B862" s="3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row>
    <row r="863">
      <c r="A863" s="3"/>
      <c r="B863" s="3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row>
    <row r="864">
      <c r="A864" s="3"/>
      <c r="B864" s="3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row>
    <row r="865">
      <c r="A865" s="3"/>
      <c r="B865" s="3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row>
    <row r="866">
      <c r="A866" s="3"/>
      <c r="B866" s="3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row>
    <row r="867">
      <c r="A867" s="3"/>
      <c r="B867" s="3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row>
    <row r="868">
      <c r="A868" s="3"/>
      <c r="B868" s="3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row>
    <row r="869">
      <c r="A869" s="3"/>
      <c r="B869" s="3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row>
    <row r="870">
      <c r="A870" s="3"/>
      <c r="B870" s="3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row>
    <row r="871">
      <c r="A871" s="3"/>
      <c r="B871" s="3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row>
    <row r="872">
      <c r="A872" s="3"/>
      <c r="B872" s="3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row>
    <row r="873">
      <c r="A873" s="3"/>
      <c r="B873" s="3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row>
    <row r="874">
      <c r="A874" s="3"/>
      <c r="B874" s="3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row>
    <row r="875">
      <c r="A875" s="3"/>
      <c r="B875" s="3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row>
    <row r="876">
      <c r="A876" s="3"/>
      <c r="B876" s="3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row>
    <row r="877">
      <c r="A877" s="3"/>
      <c r="B877" s="3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row>
    <row r="878">
      <c r="A878" s="3"/>
      <c r="B878" s="3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row>
    <row r="879">
      <c r="A879" s="3"/>
      <c r="B879" s="3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row>
    <row r="880">
      <c r="A880" s="3"/>
      <c r="B880" s="3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row>
    <row r="881">
      <c r="A881" s="3"/>
      <c r="B881" s="3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row>
    <row r="882">
      <c r="A882" s="3"/>
      <c r="B882" s="3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row>
    <row r="883">
      <c r="A883" s="3"/>
      <c r="B883" s="3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row>
    <row r="884">
      <c r="A884" s="3"/>
      <c r="B884" s="3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row>
    <row r="885">
      <c r="A885" s="3"/>
      <c r="B885" s="3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row>
    <row r="886">
      <c r="A886" s="3"/>
      <c r="B886" s="3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row>
    <row r="887">
      <c r="A887" s="3"/>
      <c r="B887" s="3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row>
    <row r="888">
      <c r="A888" s="3"/>
      <c r="B888" s="3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row>
    <row r="889">
      <c r="A889" s="3"/>
      <c r="B889" s="3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row>
    <row r="890">
      <c r="A890" s="3"/>
      <c r="B890" s="3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row>
    <row r="891">
      <c r="A891" s="3"/>
      <c r="B891" s="3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row>
    <row r="892">
      <c r="A892" s="3"/>
      <c r="B892" s="3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row>
    <row r="893">
      <c r="A893" s="3"/>
      <c r="B893" s="3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row>
    <row r="894">
      <c r="A894" s="3"/>
      <c r="B894" s="3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row>
    <row r="895">
      <c r="A895" s="3"/>
      <c r="B895" s="3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row>
    <row r="896">
      <c r="A896" s="3"/>
      <c r="B896" s="3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row>
    <row r="897">
      <c r="A897" s="3"/>
      <c r="B897" s="3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row>
    <row r="898">
      <c r="A898" s="3"/>
      <c r="B898" s="3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row>
    <row r="899">
      <c r="A899" s="3"/>
      <c r="B899" s="3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row>
    <row r="900">
      <c r="A900" s="3"/>
      <c r="B900" s="3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row>
    <row r="901">
      <c r="A901" s="3"/>
      <c r="B901" s="3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row>
    <row r="902">
      <c r="A902" s="3"/>
      <c r="B902" s="3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row>
    <row r="903">
      <c r="A903" s="3"/>
      <c r="B903" s="3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row>
    <row r="904">
      <c r="A904" s="3"/>
      <c r="B904" s="3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row>
    <row r="905">
      <c r="A905" s="3"/>
      <c r="B905" s="3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row>
    <row r="906">
      <c r="A906" s="3"/>
      <c r="B906" s="3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row>
    <row r="907">
      <c r="A907" s="3"/>
      <c r="B907" s="3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row>
    <row r="908">
      <c r="A908" s="3"/>
      <c r="B908" s="3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row>
    <row r="909">
      <c r="A909" s="3"/>
      <c r="B909" s="3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row>
    <row r="910">
      <c r="A910" s="3"/>
      <c r="B910" s="3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row>
    <row r="911">
      <c r="A911" s="3"/>
      <c r="B911" s="3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row>
    <row r="912">
      <c r="A912" s="3"/>
      <c r="B912" s="3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row>
    <row r="913">
      <c r="A913" s="3"/>
      <c r="B913" s="3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row>
    <row r="914">
      <c r="A914" s="3"/>
      <c r="B914" s="3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row>
    <row r="915">
      <c r="A915" s="3"/>
      <c r="B915" s="3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row>
    <row r="916">
      <c r="A916" s="3"/>
      <c r="B916" s="3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row>
    <row r="917">
      <c r="A917" s="3"/>
      <c r="B917" s="3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row>
    <row r="918">
      <c r="A918" s="3"/>
      <c r="B918" s="3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row>
    <row r="919">
      <c r="A919" s="3"/>
      <c r="B919" s="3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row>
    <row r="920">
      <c r="A920" s="3"/>
      <c r="B920" s="3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row>
    <row r="921">
      <c r="A921" s="3"/>
      <c r="B921" s="3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row>
    <row r="922">
      <c r="A922" s="3"/>
      <c r="B922" s="3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row>
    <row r="923">
      <c r="A923" s="3"/>
      <c r="B923" s="3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row>
    <row r="924">
      <c r="A924" s="3"/>
      <c r="B924" s="3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row>
    <row r="925">
      <c r="A925" s="3"/>
      <c r="B925" s="3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row>
    <row r="926">
      <c r="A926" s="3"/>
      <c r="B926" s="3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row>
    <row r="927">
      <c r="A927" s="3"/>
      <c r="B927" s="3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row>
    <row r="928">
      <c r="A928" s="3"/>
      <c r="B928" s="3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row>
    <row r="929">
      <c r="A929" s="3"/>
      <c r="B929" s="3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row>
    <row r="930">
      <c r="A930" s="3"/>
      <c r="B930" s="3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row>
    <row r="931">
      <c r="A931" s="3"/>
      <c r="B931" s="3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row>
    <row r="932">
      <c r="A932" s="3"/>
      <c r="B932" s="3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row>
    <row r="933">
      <c r="A933" s="3"/>
      <c r="B933" s="3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row>
    <row r="934">
      <c r="A934" s="3"/>
      <c r="B934" s="3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row>
    <row r="935">
      <c r="A935" s="3"/>
      <c r="B935" s="3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row>
    <row r="936">
      <c r="A936" s="3"/>
      <c r="B936" s="3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row>
    <row r="937">
      <c r="A937" s="3"/>
      <c r="B937" s="3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row>
    <row r="938">
      <c r="A938" s="3"/>
      <c r="B938" s="3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row>
    <row r="939">
      <c r="A939" s="3"/>
      <c r="B939" s="3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row>
    <row r="940">
      <c r="A940" s="3"/>
      <c r="B940" s="3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row>
    <row r="941">
      <c r="A941" s="3"/>
      <c r="B941" s="3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row>
    <row r="942">
      <c r="A942" s="3"/>
      <c r="B942" s="3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row>
    <row r="943">
      <c r="A943" s="3"/>
      <c r="B943" s="3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row>
    <row r="944">
      <c r="A944" s="3"/>
      <c r="B944" s="3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row>
    <row r="945">
      <c r="A945" s="3"/>
      <c r="B945" s="3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row>
    <row r="946">
      <c r="A946" s="3"/>
      <c r="B946" s="3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row>
    <row r="947">
      <c r="A947" s="3"/>
      <c r="B947" s="3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row>
    <row r="948">
      <c r="A948" s="3"/>
      <c r="B948" s="3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row>
    <row r="949">
      <c r="A949" s="3"/>
      <c r="B949" s="3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row>
    <row r="950">
      <c r="A950" s="3"/>
      <c r="B950" s="3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row>
    <row r="951">
      <c r="A951" s="3"/>
      <c r="B951" s="3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row>
    <row r="952">
      <c r="A952" s="3"/>
      <c r="B952" s="3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row>
    <row r="953">
      <c r="A953" s="3"/>
      <c r="B953" s="3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row>
    <row r="954">
      <c r="A954" s="3"/>
      <c r="B954" s="3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row>
    <row r="955">
      <c r="A955" s="3"/>
      <c r="B955" s="3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row>
    <row r="956">
      <c r="A956" s="3"/>
      <c r="B956" s="3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row>
    <row r="957">
      <c r="A957" s="3"/>
      <c r="B957" s="3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row>
    <row r="958">
      <c r="A958" s="3"/>
      <c r="B958" s="3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row>
    <row r="959">
      <c r="A959" s="3"/>
      <c r="B959" s="3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row>
    <row r="960">
      <c r="A960" s="3"/>
      <c r="B960" s="3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row>
    <row r="961">
      <c r="A961" s="3"/>
      <c r="B961" s="3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row>
    <row r="962">
      <c r="A962" s="3"/>
      <c r="B962" s="3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row>
    <row r="963">
      <c r="A963" s="3"/>
      <c r="B963" s="3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row>
    <row r="964">
      <c r="A964" s="3"/>
      <c r="B964" s="3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row>
    <row r="965">
      <c r="A965" s="3"/>
      <c r="B965" s="3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row>
    <row r="966">
      <c r="A966" s="3"/>
      <c r="B966" s="3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row>
    <row r="967">
      <c r="A967" s="3"/>
      <c r="B967" s="3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row>
    <row r="968">
      <c r="A968" s="3"/>
      <c r="B968" s="3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row>
    <row r="969">
      <c r="A969" s="3"/>
      <c r="B969" s="3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row>
    <row r="970">
      <c r="A970" s="3"/>
      <c r="B970" s="3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row>
    <row r="971">
      <c r="A971" s="3"/>
      <c r="B971" s="3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row>
    <row r="972">
      <c r="A972" s="3"/>
      <c r="B972" s="3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row>
    <row r="973">
      <c r="A973" s="3"/>
      <c r="B973" s="3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row>
    <row r="974">
      <c r="A974" s="3"/>
      <c r="B974" s="3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row>
    <row r="975">
      <c r="A975" s="3"/>
      <c r="B975" s="3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row>
    <row r="976">
      <c r="A976" s="3"/>
      <c r="B976" s="3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row>
    <row r="977">
      <c r="A977" s="3"/>
      <c r="B977" s="3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row>
    <row r="978">
      <c r="A978" s="3"/>
      <c r="B978" s="3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row>
    <row r="979">
      <c r="A979" s="3"/>
      <c r="B979" s="3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row>
    <row r="980">
      <c r="A980" s="3"/>
      <c r="B980" s="3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row>
    <row r="981">
      <c r="A981" s="3"/>
      <c r="B981" s="3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row>
    <row r="982">
      <c r="A982" s="3"/>
      <c r="B982" s="3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row>
    <row r="983">
      <c r="A983" s="3"/>
      <c r="B983" s="3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row>
    <row r="984">
      <c r="A984" s="3"/>
      <c r="B984" s="3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row>
    <row r="985">
      <c r="A985" s="3"/>
      <c r="B985" s="3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row>
    <row r="986">
      <c r="A986" s="3"/>
      <c r="B986" s="3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row>
    <row r="987">
      <c r="A987" s="3"/>
      <c r="B987" s="3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row>
    <row r="988">
      <c r="A988" s="3"/>
      <c r="B988" s="3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row>
    <row r="989">
      <c r="A989" s="3"/>
      <c r="B989" s="3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row>
    <row r="990">
      <c r="A990" s="3"/>
      <c r="B990" s="3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row>
    <row r="991">
      <c r="A991" s="3"/>
      <c r="B991" s="3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row>
    <row r="992">
      <c r="A992" s="3"/>
      <c r="B992" s="3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row>
    <row r="993">
      <c r="A993" s="3"/>
      <c r="B993" s="3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row>
    <row r="994">
      <c r="A994" s="3"/>
      <c r="B994" s="3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row>
    <row r="995">
      <c r="A995" s="3"/>
      <c r="B995" s="3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row>
    <row r="996">
      <c r="A996" s="3"/>
      <c r="B996" s="3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row>
    <row r="997">
      <c r="A997" s="3"/>
      <c r="B997" s="3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row>
    <row r="998">
      <c r="A998" s="3"/>
      <c r="B998" s="3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row>
    <row r="999">
      <c r="A999" s="3"/>
      <c r="B999" s="3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row>
    <row r="1000">
      <c r="A1000" s="3"/>
      <c r="B1000" s="3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row>
  </sheetData>
  <mergeCells count="11">
    <mergeCell ref="I7:K7"/>
    <mergeCell ref="L7:N7"/>
    <mergeCell ref="X7:Z7"/>
    <mergeCell ref="V7:W7"/>
    <mergeCell ref="AA7:AC7"/>
    <mergeCell ref="AD7:AF7"/>
    <mergeCell ref="AG7:AI7"/>
    <mergeCell ref="A7:B7"/>
    <mergeCell ref="D7:E7"/>
    <mergeCell ref="F7:H7"/>
    <mergeCell ref="O7:Q7"/>
  </mergeCells>
  <conditionalFormatting sqref="AJ10:AJ46">
    <cfRule type="cellIs" dxfId="1" priority="1" operator="notEqual">
      <formula>100</formula>
    </cfRule>
  </conditionalFormatting>
  <conditionalFormatting sqref="AJ47:AJ65">
    <cfRule type="cellIs" dxfId="1" priority="2" operator="notEqual">
      <formula>100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8.0" topLeftCell="C9" activePane="bottomRight" state="frozen"/>
      <selection activeCell="C1" sqref="C1" pane="topRight"/>
      <selection activeCell="A9" sqref="A9" pane="bottomLeft"/>
      <selection activeCell="C9" sqref="C9" pane="bottomRight"/>
    </sheetView>
  </sheetViews>
  <sheetFormatPr customHeight="1" defaultColWidth="11.22" defaultRowHeight="15.0"/>
  <cols>
    <col customWidth="1" min="1" max="1" width="12.89"/>
    <col customWidth="1" min="2" max="2" width="5.78"/>
    <col customWidth="1" min="3" max="3" width="6.67"/>
    <col customWidth="1" min="4" max="4" width="8.67"/>
    <col customWidth="1" min="5" max="5" width="8.22"/>
    <col customWidth="1" min="6" max="6" width="7.67"/>
    <col customWidth="1" min="7" max="7" width="9.0"/>
    <col customWidth="1" min="8" max="8" width="6.89"/>
    <col customWidth="1" min="9" max="9" width="6.67"/>
    <col customWidth="1" min="10" max="10" width="9.67"/>
    <col customWidth="1" min="11" max="11" width="8.22"/>
    <col customWidth="1" min="12" max="12" width="7.33"/>
    <col customWidth="1" min="13" max="13" width="8.22"/>
    <col customWidth="1" min="14" max="17" width="7.33"/>
    <col customWidth="1" min="18" max="18" width="9.67"/>
    <col customWidth="1" min="19" max="19" width="2.67"/>
    <col customWidth="1" min="20" max="20" width="6.67"/>
    <col customWidth="1" min="21" max="21" width="8.22"/>
    <col customWidth="1" min="22" max="35" width="7.67"/>
    <col customWidth="1" min="36" max="36" width="8.67"/>
    <col customWidth="1" min="37" max="37" width="9.67"/>
    <col customWidth="1" min="38" max="38" width="9.0"/>
    <col customWidth="1" min="39" max="46" width="9.67"/>
  </cols>
  <sheetData>
    <row r="1">
      <c r="A1" s="3" t="s">
        <v>102</v>
      </c>
      <c r="B1" s="33"/>
      <c r="C1" s="2" t="str">
        <f>CELL("filename")</f>
        <v>#N/A</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row>
    <row r="2">
      <c r="A2" s="3"/>
      <c r="B2" s="3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row>
    <row r="3" ht="20.25" customHeight="1">
      <c r="A3" s="373" t="s">
        <v>272</v>
      </c>
      <c r="B3" s="248"/>
      <c r="C3" s="3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row>
    <row r="4" ht="15.75" customHeight="1">
      <c r="A4" s="253" t="s">
        <v>273</v>
      </c>
      <c r="B4" s="3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row>
    <row r="5">
      <c r="A5" s="9" t="s">
        <v>274</v>
      </c>
      <c r="B5" s="33"/>
      <c r="C5" s="3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row>
    <row r="6">
      <c r="A6" s="374"/>
      <c r="B6" s="6"/>
      <c r="C6" s="6"/>
      <c r="D6" s="6"/>
      <c r="E6" s="6"/>
      <c r="F6" s="6"/>
      <c r="G6" s="6"/>
      <c r="H6" s="6" t="s">
        <v>275</v>
      </c>
      <c r="I6" s="6"/>
      <c r="J6" s="6"/>
      <c r="K6" s="6"/>
      <c r="L6" s="6"/>
      <c r="M6" s="6"/>
      <c r="N6" s="6"/>
      <c r="O6" s="6"/>
      <c r="P6" s="6"/>
      <c r="Q6" s="6"/>
      <c r="R6" s="375"/>
      <c r="S6" s="3"/>
      <c r="T6" s="374"/>
      <c r="U6" s="6"/>
      <c r="V6" s="6"/>
      <c r="W6" s="6"/>
      <c r="X6" s="6"/>
      <c r="Y6" s="6"/>
      <c r="Z6" s="477" t="s">
        <v>276</v>
      </c>
      <c r="AA6" s="6"/>
      <c r="AB6" s="6"/>
      <c r="AC6" s="6"/>
      <c r="AD6" s="6"/>
      <c r="AE6" s="6"/>
      <c r="AF6" s="6"/>
      <c r="AG6" s="6"/>
      <c r="AH6" s="6"/>
      <c r="AI6" s="6"/>
      <c r="AJ6" s="375"/>
      <c r="AK6" s="3"/>
      <c r="AL6" s="3"/>
      <c r="AM6" s="3"/>
      <c r="AN6" s="3"/>
      <c r="AO6" s="3"/>
      <c r="AP6" s="3"/>
      <c r="AQ6" s="3"/>
      <c r="AR6" s="3"/>
      <c r="AS6" s="3"/>
      <c r="AT6" s="3"/>
    </row>
    <row r="7">
      <c r="A7" s="126" t="s">
        <v>211</v>
      </c>
      <c r="B7" s="126" t="s">
        <v>277</v>
      </c>
      <c r="C7" s="261" t="s">
        <v>145</v>
      </c>
      <c r="D7" s="120" t="s">
        <v>146</v>
      </c>
      <c r="E7" s="114"/>
      <c r="F7" s="120" t="s">
        <v>147</v>
      </c>
      <c r="G7" s="10"/>
      <c r="H7" s="114"/>
      <c r="I7" s="120" t="s">
        <v>149</v>
      </c>
      <c r="J7" s="10"/>
      <c r="K7" s="114"/>
      <c r="L7" s="120" t="s">
        <v>150</v>
      </c>
      <c r="M7" s="10"/>
      <c r="N7" s="114"/>
      <c r="O7" s="120" t="s">
        <v>151</v>
      </c>
      <c r="P7" s="10"/>
      <c r="Q7" s="114"/>
      <c r="R7" s="378"/>
      <c r="S7" s="3"/>
      <c r="T7" s="126"/>
      <c r="U7" s="261" t="s">
        <v>145</v>
      </c>
      <c r="V7" s="120" t="s">
        <v>146</v>
      </c>
      <c r="W7" s="114"/>
      <c r="X7" s="120" t="s">
        <v>147</v>
      </c>
      <c r="Y7" s="10"/>
      <c r="Z7" s="114"/>
      <c r="AA7" s="120" t="s">
        <v>149</v>
      </c>
      <c r="AB7" s="10"/>
      <c r="AC7" s="114"/>
      <c r="AD7" s="120" t="s">
        <v>150</v>
      </c>
      <c r="AE7" s="10"/>
      <c r="AF7" s="114"/>
      <c r="AG7" s="120" t="s">
        <v>151</v>
      </c>
      <c r="AH7" s="10"/>
      <c r="AI7" s="114"/>
      <c r="AJ7" s="378"/>
      <c r="AK7" s="3"/>
      <c r="AL7" s="3"/>
      <c r="AM7" s="3"/>
      <c r="AN7" s="3"/>
      <c r="AO7" s="3"/>
      <c r="AP7" s="3"/>
      <c r="AQ7" s="3"/>
      <c r="AR7" s="3"/>
      <c r="AS7" s="3"/>
      <c r="AT7" s="3"/>
    </row>
    <row r="8" ht="30.0" customHeight="1">
      <c r="A8" s="379"/>
      <c r="B8" s="480" t="s">
        <v>233</v>
      </c>
      <c r="C8" s="266" t="s">
        <v>152</v>
      </c>
      <c r="D8" s="266" t="s">
        <v>153</v>
      </c>
      <c r="E8" s="266" t="s">
        <v>154</v>
      </c>
      <c r="F8" s="266" t="s">
        <v>155</v>
      </c>
      <c r="G8" s="266" t="s">
        <v>156</v>
      </c>
      <c r="H8" s="266" t="s">
        <v>157</v>
      </c>
      <c r="I8" s="266" t="s">
        <v>158</v>
      </c>
      <c r="J8" s="266" t="s">
        <v>159</v>
      </c>
      <c r="K8" s="266" t="s">
        <v>160</v>
      </c>
      <c r="L8" s="266" t="s">
        <v>161</v>
      </c>
      <c r="M8" s="266" t="s">
        <v>162</v>
      </c>
      <c r="N8" s="266" t="s">
        <v>163</v>
      </c>
      <c r="O8" s="266" t="s">
        <v>164</v>
      </c>
      <c r="P8" s="266" t="s">
        <v>165</v>
      </c>
      <c r="Q8" s="266" t="s">
        <v>166</v>
      </c>
      <c r="R8" s="382" t="s">
        <v>121</v>
      </c>
      <c r="S8" s="3"/>
      <c r="T8" s="122" t="s">
        <v>27</v>
      </c>
      <c r="U8" s="261" t="s">
        <v>152</v>
      </c>
      <c r="V8" s="261" t="s">
        <v>153</v>
      </c>
      <c r="W8" s="261" t="s">
        <v>154</v>
      </c>
      <c r="X8" s="261" t="s">
        <v>155</v>
      </c>
      <c r="Y8" s="261" t="s">
        <v>156</v>
      </c>
      <c r="Z8" s="261" t="s">
        <v>157</v>
      </c>
      <c r="AA8" s="261" t="s">
        <v>158</v>
      </c>
      <c r="AB8" s="261" t="s">
        <v>159</v>
      </c>
      <c r="AC8" s="261" t="s">
        <v>160</v>
      </c>
      <c r="AD8" s="261" t="s">
        <v>161</v>
      </c>
      <c r="AE8" s="261" t="s">
        <v>162</v>
      </c>
      <c r="AF8" s="261" t="s">
        <v>163</v>
      </c>
      <c r="AG8" s="261" t="s">
        <v>164</v>
      </c>
      <c r="AH8" s="261" t="s">
        <v>165</v>
      </c>
      <c r="AI8" s="261" t="s">
        <v>166</v>
      </c>
      <c r="AJ8" s="382" t="s">
        <v>121</v>
      </c>
      <c r="AK8" s="3"/>
      <c r="AL8" s="3"/>
      <c r="AM8" s="3"/>
      <c r="AN8" s="3"/>
      <c r="AO8" s="3"/>
      <c r="AP8" s="3"/>
      <c r="AQ8" s="3"/>
      <c r="AR8" s="3"/>
      <c r="AS8" s="3"/>
      <c r="AT8" s="3"/>
    </row>
    <row r="9" ht="15.75" customHeight="1">
      <c r="A9" s="29"/>
      <c r="B9" s="292"/>
      <c r="C9" s="30"/>
      <c r="D9" s="30"/>
      <c r="E9" s="30"/>
      <c r="F9" s="30"/>
      <c r="G9" s="30"/>
      <c r="H9" s="30"/>
      <c r="I9" s="30"/>
      <c r="J9" s="30"/>
      <c r="K9" s="30"/>
      <c r="L9" s="30"/>
      <c r="M9" s="30"/>
      <c r="N9" s="30"/>
      <c r="O9" s="30"/>
      <c r="P9" s="30"/>
      <c r="Q9" s="30"/>
      <c r="R9" s="31"/>
      <c r="S9" s="3"/>
      <c r="T9" s="126"/>
      <c r="U9" s="292"/>
      <c r="V9" s="292"/>
      <c r="W9" s="292"/>
      <c r="X9" s="292"/>
      <c r="Y9" s="292"/>
      <c r="Z9" s="292"/>
      <c r="AA9" s="292"/>
      <c r="AB9" s="292"/>
      <c r="AC9" s="292"/>
      <c r="AD9" s="292"/>
      <c r="AE9" s="292"/>
      <c r="AF9" s="292"/>
      <c r="AG9" s="292"/>
      <c r="AH9" s="292"/>
      <c r="AI9" s="292"/>
      <c r="AJ9" s="31"/>
      <c r="AK9" s="3"/>
      <c r="AL9" s="3"/>
      <c r="AM9" s="3"/>
      <c r="AN9" s="3"/>
      <c r="AO9" s="3"/>
      <c r="AP9" s="3"/>
      <c r="AQ9" s="3"/>
      <c r="AR9" s="3"/>
      <c r="AS9" s="3"/>
      <c r="AT9" s="3"/>
    </row>
    <row r="10">
      <c r="A10" s="32" t="s">
        <v>218</v>
      </c>
      <c r="B10" s="68">
        <v>1961.0</v>
      </c>
      <c r="C10" s="2"/>
      <c r="D10" s="2"/>
      <c r="E10" s="2"/>
      <c r="F10" s="2"/>
      <c r="G10" s="2"/>
      <c r="H10" s="2"/>
      <c r="I10" s="2"/>
      <c r="J10" s="2"/>
      <c r="K10" s="2"/>
      <c r="L10" s="2"/>
      <c r="M10" s="2"/>
      <c r="N10" s="2"/>
      <c r="O10" s="2"/>
      <c r="P10" s="2"/>
      <c r="Q10" s="2"/>
      <c r="R10" s="481">
        <f>Escapement_Data!E7</f>
        <v>332035</v>
      </c>
      <c r="S10" s="3"/>
      <c r="T10" s="125">
        <v>1961.0</v>
      </c>
      <c r="U10" s="68"/>
      <c r="V10" s="68"/>
      <c r="W10" s="68"/>
      <c r="X10" s="68"/>
      <c r="Y10" s="68"/>
      <c r="Z10" s="68"/>
      <c r="AA10" s="68"/>
      <c r="AB10" s="68"/>
      <c r="AC10" s="68"/>
      <c r="AD10" s="68"/>
      <c r="AE10" s="68"/>
      <c r="AF10" s="68"/>
      <c r="AG10" s="68"/>
      <c r="AH10" s="68"/>
      <c r="AI10" s="68"/>
      <c r="AJ10" s="34"/>
      <c r="AK10" s="3"/>
      <c r="AL10" s="3"/>
      <c r="AM10" s="3"/>
      <c r="AN10" s="3"/>
      <c r="AO10" s="3"/>
      <c r="AP10" s="3"/>
      <c r="AQ10" s="3"/>
      <c r="AR10" s="3"/>
      <c r="AS10" s="3"/>
      <c r="AT10" s="3"/>
    </row>
    <row r="11">
      <c r="A11" s="32" t="s">
        <v>218</v>
      </c>
      <c r="B11" s="68">
        <v>1962.0</v>
      </c>
      <c r="C11" s="2"/>
      <c r="D11" s="2"/>
      <c r="E11" s="2"/>
      <c r="F11" s="2"/>
      <c r="G11" s="2"/>
      <c r="H11" s="2"/>
      <c r="I11" s="2"/>
      <c r="J11" s="2"/>
      <c r="K11" s="2"/>
      <c r="L11" s="2"/>
      <c r="M11" s="2"/>
      <c r="N11" s="2"/>
      <c r="O11" s="2"/>
      <c r="P11" s="2"/>
      <c r="Q11" s="2"/>
      <c r="R11" s="482">
        <f>Escapement_Data!E8</f>
        <v>334832</v>
      </c>
      <c r="S11" s="3"/>
      <c r="T11" s="125">
        <v>1962.0</v>
      </c>
      <c r="U11" s="68"/>
      <c r="V11" s="68"/>
      <c r="W11" s="68"/>
      <c r="X11" s="68"/>
      <c r="Y11" s="68"/>
      <c r="Z11" s="68"/>
      <c r="AA11" s="68"/>
      <c r="AB11" s="68"/>
      <c r="AC11" s="68"/>
      <c r="AD11" s="68"/>
      <c r="AE11" s="68"/>
      <c r="AF11" s="68"/>
      <c r="AG11" s="68"/>
      <c r="AH11" s="68"/>
      <c r="AI11" s="68"/>
      <c r="AJ11" s="34"/>
      <c r="AK11" s="3"/>
      <c r="AL11" s="3"/>
      <c r="AM11" s="3"/>
      <c r="AN11" s="3"/>
      <c r="AO11" s="3"/>
      <c r="AP11" s="3"/>
      <c r="AQ11" s="3"/>
      <c r="AR11" s="3"/>
      <c r="AS11" s="3"/>
      <c r="AT11" s="3"/>
    </row>
    <row r="12">
      <c r="A12" s="32" t="s">
        <v>218</v>
      </c>
      <c r="B12" s="68">
        <v>1963.0</v>
      </c>
      <c r="C12" s="2"/>
      <c r="D12" s="2"/>
      <c r="E12" s="2"/>
      <c r="F12" s="2"/>
      <c r="G12" s="2"/>
      <c r="H12" s="2"/>
      <c r="I12" s="2"/>
      <c r="J12" s="2"/>
      <c r="K12" s="2"/>
      <c r="L12" s="2"/>
      <c r="M12" s="2"/>
      <c r="N12" s="2"/>
      <c r="O12" s="2"/>
      <c r="P12" s="2"/>
      <c r="Q12" s="2"/>
      <c r="R12" s="482">
        <f>Escapement_Data!E9</f>
        <v>201011</v>
      </c>
      <c r="S12" s="3"/>
      <c r="T12" s="125">
        <v>1963.0</v>
      </c>
      <c r="U12" s="68"/>
      <c r="V12" s="68"/>
      <c r="W12" s="68"/>
      <c r="X12" s="68"/>
      <c r="Y12" s="68"/>
      <c r="Z12" s="68"/>
      <c r="AA12" s="68"/>
      <c r="AB12" s="68"/>
      <c r="AC12" s="68"/>
      <c r="AD12" s="68"/>
      <c r="AE12" s="68"/>
      <c r="AF12" s="68"/>
      <c r="AG12" s="68"/>
      <c r="AH12" s="68"/>
      <c r="AI12" s="68"/>
      <c r="AJ12" s="34"/>
      <c r="AK12" s="3"/>
      <c r="AL12" s="3"/>
      <c r="AM12" s="3"/>
      <c r="AN12" s="3"/>
      <c r="AO12" s="3"/>
      <c r="AP12" s="3"/>
      <c r="AQ12" s="3"/>
      <c r="AR12" s="3"/>
      <c r="AS12" s="3"/>
      <c r="AT12" s="3"/>
    </row>
    <row r="13">
      <c r="A13" s="32" t="s">
        <v>218</v>
      </c>
      <c r="B13" s="68">
        <v>1964.0</v>
      </c>
      <c r="C13" s="2"/>
      <c r="D13" s="2"/>
      <c r="E13" s="2"/>
      <c r="F13" s="2"/>
      <c r="G13" s="2"/>
      <c r="H13" s="2"/>
      <c r="I13" s="2"/>
      <c r="J13" s="2"/>
      <c r="K13" s="2"/>
      <c r="L13" s="2"/>
      <c r="M13" s="2"/>
      <c r="N13" s="2"/>
      <c r="O13" s="2"/>
      <c r="P13" s="2"/>
      <c r="Q13" s="2"/>
      <c r="R13" s="482">
        <f>Escapement_Data!E10</f>
        <v>178973</v>
      </c>
      <c r="S13" s="3"/>
      <c r="T13" s="125">
        <v>1964.0</v>
      </c>
      <c r="U13" s="68"/>
      <c r="V13" s="68"/>
      <c r="W13" s="68"/>
      <c r="X13" s="68"/>
      <c r="Y13" s="68"/>
      <c r="Z13" s="68"/>
      <c r="AA13" s="68"/>
      <c r="AB13" s="68"/>
      <c r="AC13" s="68"/>
      <c r="AD13" s="68"/>
      <c r="AE13" s="68"/>
      <c r="AF13" s="68"/>
      <c r="AG13" s="68"/>
      <c r="AH13" s="68"/>
      <c r="AI13" s="68"/>
      <c r="AJ13" s="34"/>
      <c r="AK13" s="3"/>
      <c r="AL13" s="3"/>
      <c r="AM13" s="3"/>
      <c r="AN13" s="3"/>
      <c r="AO13" s="3"/>
      <c r="AP13" s="3"/>
      <c r="AQ13" s="3"/>
      <c r="AR13" s="3"/>
      <c r="AS13" s="3"/>
      <c r="AT13" s="3"/>
    </row>
    <row r="14">
      <c r="A14" s="32" t="s">
        <v>278</v>
      </c>
      <c r="B14" s="68">
        <v>1965.0</v>
      </c>
      <c r="C14" s="483">
        <f t="shared" ref="C14:Q14" si="1">U14*$R$14/100</f>
        <v>0</v>
      </c>
      <c r="D14" s="483">
        <f t="shared" si="1"/>
        <v>0</v>
      </c>
      <c r="E14" s="483">
        <f t="shared" si="1"/>
        <v>0</v>
      </c>
      <c r="F14" s="483">
        <f t="shared" si="1"/>
        <v>15477.23932</v>
      </c>
      <c r="G14" s="142">
        <f t="shared" si="1"/>
        <v>38693.25803</v>
      </c>
      <c r="H14" s="483">
        <f t="shared" si="1"/>
        <v>257.8208717</v>
      </c>
      <c r="I14" s="483">
        <f t="shared" si="1"/>
        <v>0</v>
      </c>
      <c r="J14" s="142">
        <f t="shared" si="1"/>
        <v>149614.3783</v>
      </c>
      <c r="K14" s="483">
        <f t="shared" si="1"/>
        <v>7738.779398</v>
      </c>
      <c r="L14" s="483">
        <f t="shared" si="1"/>
        <v>0</v>
      </c>
      <c r="M14" s="483">
        <f t="shared" si="1"/>
        <v>49011.52407</v>
      </c>
      <c r="N14" s="483">
        <f t="shared" si="1"/>
        <v>0</v>
      </c>
      <c r="O14" s="483">
        <f t="shared" si="1"/>
        <v>0</v>
      </c>
      <c r="P14" s="483">
        <f t="shared" si="1"/>
        <v>0</v>
      </c>
      <c r="Q14" s="483">
        <f t="shared" si="1"/>
        <v>0</v>
      </c>
      <c r="R14" s="482">
        <f>Escapement_Data!E11</f>
        <v>260793</v>
      </c>
      <c r="S14" s="3"/>
      <c r="T14" s="125">
        <v>1965.0</v>
      </c>
      <c r="U14" s="484">
        <f>Subs_PU!U14</f>
        <v>0</v>
      </c>
      <c r="V14" s="484">
        <f>Subs_PU!V14</f>
        <v>0</v>
      </c>
      <c r="W14" s="484">
        <f>Subs_PU!W14</f>
        <v>0</v>
      </c>
      <c r="X14" s="484">
        <f>Subs_PU!X14</f>
        <v>5.934683567</v>
      </c>
      <c r="Y14" s="484">
        <f>Subs_PU!Y14</f>
        <v>14.83677017</v>
      </c>
      <c r="Z14" s="484">
        <f>Subs_PU!Z14</f>
        <v>0.09886034965</v>
      </c>
      <c r="AA14" s="484">
        <f>Subs_PU!AA14</f>
        <v>0</v>
      </c>
      <c r="AB14" s="484">
        <f>Subs_PU!AB14</f>
        <v>57.36901616</v>
      </c>
      <c r="AC14" s="484">
        <f>Subs_PU!AC14</f>
        <v>2.967403035</v>
      </c>
      <c r="AD14" s="484">
        <f>Subs_PU!AD14</f>
        <v>0</v>
      </c>
      <c r="AE14" s="484">
        <f>Subs_PU!AE14</f>
        <v>18.79326672</v>
      </c>
      <c r="AF14" s="484">
        <f>Subs_PU!AF14</f>
        <v>0</v>
      </c>
      <c r="AG14" s="484" t="str">
        <f>Subs_PU!AG14</f>
        <v/>
      </c>
      <c r="AH14" s="484">
        <f>Subs_PU!AH14</f>
        <v>0</v>
      </c>
      <c r="AI14" s="484">
        <f>Subs_PU!AI14</f>
        <v>0</v>
      </c>
      <c r="AJ14" s="355">
        <f t="shared" ref="AJ14:AJ65" si="3">SUM(U14:AI14)</f>
        <v>100</v>
      </c>
      <c r="AK14" s="3"/>
      <c r="AL14" s="3"/>
      <c r="AM14" s="3"/>
      <c r="AN14" s="3"/>
      <c r="AO14" s="3"/>
      <c r="AP14" s="3"/>
      <c r="AQ14" s="3"/>
      <c r="AR14" s="3"/>
      <c r="AS14" s="3"/>
      <c r="AT14" s="3"/>
    </row>
    <row r="15" ht="15.75" customHeight="1">
      <c r="A15" s="32" t="s">
        <v>278</v>
      </c>
      <c r="B15" s="68">
        <v>1966.0</v>
      </c>
      <c r="C15" s="483">
        <f t="shared" ref="C15:Q15" si="2">U15*$R$15/100</f>
        <v>0</v>
      </c>
      <c r="D15" s="483">
        <f t="shared" si="2"/>
        <v>337.0763944</v>
      </c>
      <c r="E15" s="483">
        <f t="shared" si="2"/>
        <v>674.4875221</v>
      </c>
      <c r="F15" s="483">
        <f t="shared" si="2"/>
        <v>11464.94894</v>
      </c>
      <c r="G15" s="142">
        <f t="shared" si="2"/>
        <v>24615.94932</v>
      </c>
      <c r="H15" s="483">
        <f t="shared" si="2"/>
        <v>337.0763944</v>
      </c>
      <c r="I15" s="483">
        <f t="shared" si="2"/>
        <v>2023.127833</v>
      </c>
      <c r="J15" s="142">
        <f t="shared" si="2"/>
        <v>284262.1804</v>
      </c>
      <c r="K15" s="483">
        <f t="shared" si="2"/>
        <v>2023.127833</v>
      </c>
      <c r="L15" s="483">
        <f t="shared" si="2"/>
        <v>337.0763944</v>
      </c>
      <c r="M15" s="483">
        <f t="shared" si="2"/>
        <v>11464.94894</v>
      </c>
      <c r="N15" s="483">
        <f t="shared" si="2"/>
        <v>0</v>
      </c>
      <c r="O15" s="483">
        <f t="shared" si="2"/>
        <v>0</v>
      </c>
      <c r="P15" s="483">
        <f t="shared" si="2"/>
        <v>0</v>
      </c>
      <c r="Q15" s="483">
        <f t="shared" si="2"/>
        <v>0</v>
      </c>
      <c r="R15" s="485">
        <f>Escapement_Data!E12</f>
        <v>337540</v>
      </c>
      <c r="S15" s="3"/>
      <c r="T15" s="125">
        <v>1966.0</v>
      </c>
      <c r="U15" s="484">
        <f>Subs_PU!U15</f>
        <v>0</v>
      </c>
      <c r="V15" s="484">
        <f>Subs_PU!V15</f>
        <v>0.09986265167</v>
      </c>
      <c r="W15" s="484">
        <f>Subs_PU!W15</f>
        <v>0.1998244718</v>
      </c>
      <c r="X15" s="484">
        <f>Subs_PU!X15</f>
        <v>3.396619347</v>
      </c>
      <c r="Y15" s="484">
        <f>Subs_PU!Y15</f>
        <v>7.292750289</v>
      </c>
      <c r="Z15" s="484">
        <f>Subs_PU!Z15</f>
        <v>0.09986265167</v>
      </c>
      <c r="AA15" s="484">
        <f>Subs_PU!AA15</f>
        <v>0.5993742469</v>
      </c>
      <c r="AB15" s="484">
        <f>Subs_PU!AB15</f>
        <v>84.2158501</v>
      </c>
      <c r="AC15" s="484">
        <f>Subs_PU!AC15</f>
        <v>0.5993742469</v>
      </c>
      <c r="AD15" s="484">
        <f>Subs_PU!AD15</f>
        <v>0.09986265167</v>
      </c>
      <c r="AE15" s="484">
        <f>Subs_PU!AE15</f>
        <v>3.396619347</v>
      </c>
      <c r="AF15" s="484">
        <f>Subs_PU!AF15</f>
        <v>0</v>
      </c>
      <c r="AG15" s="484" t="str">
        <f>Subs_PU!AG15</f>
        <v/>
      </c>
      <c r="AH15" s="484">
        <f>Subs_PU!AH15</f>
        <v>0</v>
      </c>
      <c r="AI15" s="484">
        <f>Subs_PU!AI15</f>
        <v>0</v>
      </c>
      <c r="AJ15" s="355">
        <f t="shared" si="3"/>
        <v>100</v>
      </c>
      <c r="AK15" s="3"/>
      <c r="AL15" s="3"/>
      <c r="AM15" s="3"/>
      <c r="AN15" s="3"/>
      <c r="AO15" s="3"/>
      <c r="AP15" s="3"/>
      <c r="AQ15" s="3"/>
      <c r="AR15" s="3"/>
      <c r="AS15" s="3"/>
      <c r="AT15" s="3"/>
    </row>
    <row r="16">
      <c r="A16" s="32" t="s">
        <v>227</v>
      </c>
      <c r="B16" s="68">
        <v>1967.0</v>
      </c>
      <c r="C16" s="483">
        <f t="shared" ref="C16:Q16" si="4">U16*$R$16/100</f>
        <v>0</v>
      </c>
      <c r="D16" s="483">
        <f t="shared" si="4"/>
        <v>0</v>
      </c>
      <c r="E16" s="483">
        <f t="shared" si="4"/>
        <v>0</v>
      </c>
      <c r="F16" s="483">
        <f t="shared" si="4"/>
        <v>0</v>
      </c>
      <c r="G16" s="142">
        <f t="shared" si="4"/>
        <v>34098.34193</v>
      </c>
      <c r="H16" s="483">
        <f t="shared" si="4"/>
        <v>0</v>
      </c>
      <c r="I16" s="483">
        <f t="shared" si="4"/>
        <v>0</v>
      </c>
      <c r="J16" s="142">
        <f t="shared" si="4"/>
        <v>100739.0649</v>
      </c>
      <c r="K16" s="483">
        <f t="shared" si="4"/>
        <v>7317.951928</v>
      </c>
      <c r="L16" s="483">
        <f t="shared" si="4"/>
        <v>0</v>
      </c>
      <c r="M16" s="483">
        <f t="shared" si="4"/>
        <v>9341.64122</v>
      </c>
      <c r="N16" s="483">
        <f t="shared" si="4"/>
        <v>0</v>
      </c>
      <c r="O16" s="483">
        <f t="shared" si="4"/>
        <v>0</v>
      </c>
      <c r="P16" s="483">
        <f t="shared" si="4"/>
        <v>0</v>
      </c>
      <c r="Q16" s="483">
        <f t="shared" si="4"/>
        <v>0</v>
      </c>
      <c r="R16" s="46">
        <f>Escapement_Data!E13</f>
        <v>151497</v>
      </c>
      <c r="S16" s="3"/>
      <c r="T16" s="125">
        <v>1967.0</v>
      </c>
      <c r="U16" s="484">
        <f>Subs_PU!U16</f>
        <v>0</v>
      </c>
      <c r="V16" s="484">
        <f>Subs_PU!V16</f>
        <v>0</v>
      </c>
      <c r="W16" s="484">
        <f>Subs_PU!W16</f>
        <v>0</v>
      </c>
      <c r="X16" s="484">
        <f>Subs_PU!X16</f>
        <v>0</v>
      </c>
      <c r="Y16" s="484">
        <f>Subs_PU!Y16</f>
        <v>22.50760209</v>
      </c>
      <c r="Z16" s="484">
        <f>Subs_PU!Z16</f>
        <v>0</v>
      </c>
      <c r="AA16" s="484">
        <f>Subs_PU!AA16</f>
        <v>0</v>
      </c>
      <c r="AB16" s="484">
        <f>Subs_PU!AB16</f>
        <v>66.49574904</v>
      </c>
      <c r="AC16" s="484">
        <f>Subs_PU!AC16</f>
        <v>4.830426958</v>
      </c>
      <c r="AD16" s="484">
        <f>Subs_PU!AD16</f>
        <v>0</v>
      </c>
      <c r="AE16" s="484">
        <f>Subs_PU!AE16</f>
        <v>6.166221919</v>
      </c>
      <c r="AF16" s="484">
        <f>Subs_PU!AF16</f>
        <v>0</v>
      </c>
      <c r="AG16" s="484" t="str">
        <f>Subs_PU!AG16</f>
        <v/>
      </c>
      <c r="AH16" s="484">
        <f>Subs_PU!AH16</f>
        <v>0</v>
      </c>
      <c r="AI16" s="484">
        <f>Subs_PU!AI16</f>
        <v>0</v>
      </c>
      <c r="AJ16" s="355">
        <f t="shared" si="3"/>
        <v>100</v>
      </c>
      <c r="AK16" s="3"/>
      <c r="AL16" s="3"/>
      <c r="AM16" s="3"/>
      <c r="AN16" s="3"/>
      <c r="AO16" s="3"/>
      <c r="AP16" s="3"/>
      <c r="AQ16" s="3"/>
      <c r="AR16" s="3"/>
      <c r="AS16" s="3"/>
      <c r="AT16" s="3"/>
    </row>
    <row r="17">
      <c r="A17" s="32" t="s">
        <v>227</v>
      </c>
      <c r="B17" s="68">
        <v>1968.0</v>
      </c>
      <c r="C17" s="483">
        <f t="shared" ref="C17:Q17" si="5">U17*$R$17/100</f>
        <v>0</v>
      </c>
      <c r="D17" s="483">
        <f t="shared" si="5"/>
        <v>0</v>
      </c>
      <c r="E17" s="483">
        <f t="shared" si="5"/>
        <v>467.0291767</v>
      </c>
      <c r="F17" s="483">
        <f t="shared" si="5"/>
        <v>0</v>
      </c>
      <c r="G17" s="142">
        <f t="shared" si="5"/>
        <v>84773.46975</v>
      </c>
      <c r="H17" s="483">
        <f t="shared" si="5"/>
        <v>0</v>
      </c>
      <c r="I17" s="483">
        <f t="shared" si="5"/>
        <v>0</v>
      </c>
      <c r="J17" s="142">
        <f t="shared" si="5"/>
        <v>117235.2865</v>
      </c>
      <c r="K17" s="483">
        <f t="shared" si="5"/>
        <v>8874.650669</v>
      </c>
      <c r="L17" s="483">
        <f t="shared" si="5"/>
        <v>0</v>
      </c>
      <c r="M17" s="483">
        <f t="shared" si="5"/>
        <v>21952.56393</v>
      </c>
      <c r="N17" s="483">
        <f t="shared" si="5"/>
        <v>0</v>
      </c>
      <c r="O17" s="483">
        <f t="shared" si="5"/>
        <v>0</v>
      </c>
      <c r="P17" s="483">
        <f t="shared" si="5"/>
        <v>0</v>
      </c>
      <c r="Q17" s="483">
        <f t="shared" si="5"/>
        <v>0</v>
      </c>
      <c r="R17" s="46">
        <f>Escapement_Data!E14</f>
        <v>233303</v>
      </c>
      <c r="S17" s="3"/>
      <c r="T17" s="125">
        <v>1968.0</v>
      </c>
      <c r="U17" s="484">
        <f>Subs_PU!U17</f>
        <v>0</v>
      </c>
      <c r="V17" s="484">
        <f>Subs_PU!V17</f>
        <v>0</v>
      </c>
      <c r="W17" s="484">
        <f>Subs_PU!W17</f>
        <v>0.200181385</v>
      </c>
      <c r="X17" s="484">
        <f>Subs_PU!X17</f>
        <v>0</v>
      </c>
      <c r="Y17" s="484">
        <f>Subs_PU!Y17</f>
        <v>36.33621074</v>
      </c>
      <c r="Z17" s="484">
        <f>Subs_PU!Z17</f>
        <v>0</v>
      </c>
      <c r="AA17" s="484">
        <f>Subs_PU!AA17</f>
        <v>0</v>
      </c>
      <c r="AB17" s="484">
        <f>Subs_PU!AB17</f>
        <v>50.25022673</v>
      </c>
      <c r="AC17" s="484">
        <f>Subs_PU!AC17</f>
        <v>3.803916225</v>
      </c>
      <c r="AD17" s="484">
        <f>Subs_PU!AD17</f>
        <v>0</v>
      </c>
      <c r="AE17" s="484">
        <f>Subs_PU!AE17</f>
        <v>9.409464914</v>
      </c>
      <c r="AF17" s="484">
        <f>Subs_PU!AF17</f>
        <v>0</v>
      </c>
      <c r="AG17" s="484" t="str">
        <f>Subs_PU!AG17</f>
        <v/>
      </c>
      <c r="AH17" s="484">
        <f>Subs_PU!AH17</f>
        <v>0</v>
      </c>
      <c r="AI17" s="484">
        <f>Subs_PU!AI17</f>
        <v>0</v>
      </c>
      <c r="AJ17" s="355">
        <f t="shared" si="3"/>
        <v>100</v>
      </c>
      <c r="AK17" s="3"/>
      <c r="AL17" s="3"/>
      <c r="AM17" s="3"/>
      <c r="AN17" s="3"/>
      <c r="AO17" s="3"/>
      <c r="AP17" s="3"/>
      <c r="AQ17" s="3"/>
      <c r="AR17" s="3"/>
      <c r="AS17" s="3"/>
      <c r="AT17" s="3"/>
    </row>
    <row r="18">
      <c r="A18" s="32" t="s">
        <v>227</v>
      </c>
      <c r="B18" s="68">
        <v>1969.0</v>
      </c>
      <c r="C18" s="483">
        <f t="shared" ref="C18:Q18" si="6">U18*$R$18/100</f>
        <v>0</v>
      </c>
      <c r="D18" s="483">
        <f t="shared" si="6"/>
        <v>0</v>
      </c>
      <c r="E18" s="483">
        <f t="shared" si="6"/>
        <v>999.5605805</v>
      </c>
      <c r="F18" s="483">
        <f t="shared" si="6"/>
        <v>0</v>
      </c>
      <c r="G18" s="142">
        <f t="shared" si="6"/>
        <v>193820.1134</v>
      </c>
      <c r="H18" s="483">
        <f t="shared" si="6"/>
        <v>0</v>
      </c>
      <c r="I18" s="483">
        <f t="shared" si="6"/>
        <v>0</v>
      </c>
      <c r="J18" s="142">
        <f t="shared" si="6"/>
        <v>274245.3957</v>
      </c>
      <c r="K18" s="483">
        <f t="shared" si="6"/>
        <v>20980.13857</v>
      </c>
      <c r="L18" s="483">
        <f t="shared" si="6"/>
        <v>0</v>
      </c>
      <c r="M18" s="483">
        <f t="shared" si="6"/>
        <v>8991.791775</v>
      </c>
      <c r="N18" s="483">
        <f t="shared" si="6"/>
        <v>0</v>
      </c>
      <c r="O18" s="483">
        <f t="shared" si="6"/>
        <v>0</v>
      </c>
      <c r="P18" s="483">
        <f t="shared" si="6"/>
        <v>0</v>
      </c>
      <c r="Q18" s="483">
        <f t="shared" si="6"/>
        <v>0</v>
      </c>
      <c r="R18" s="46">
        <f>Escapement_Data!E15</f>
        <v>499037</v>
      </c>
      <c r="S18" s="3"/>
      <c r="T18" s="125">
        <v>1969.0</v>
      </c>
      <c r="U18" s="484">
        <f>Subs_PU!U18</f>
        <v>0</v>
      </c>
      <c r="V18" s="484">
        <f>Subs_PU!V18</f>
        <v>0</v>
      </c>
      <c r="W18" s="484">
        <f>Subs_PU!W18</f>
        <v>0.2002978898</v>
      </c>
      <c r="X18" s="484">
        <f>Subs_PU!X18</f>
        <v>0</v>
      </c>
      <c r="Y18" s="484">
        <f>Subs_PU!Y18</f>
        <v>38.83882625</v>
      </c>
      <c r="Z18" s="484">
        <f>Subs_PU!Z18</f>
        <v>0</v>
      </c>
      <c r="AA18" s="484">
        <f>Subs_PU!AA18</f>
        <v>0</v>
      </c>
      <c r="AB18" s="484">
        <f>Subs_PU!AB18</f>
        <v>54.95492232</v>
      </c>
      <c r="AC18" s="484">
        <f>Subs_PU!AC18</f>
        <v>4.204124858</v>
      </c>
      <c r="AD18" s="484">
        <f>Subs_PU!AD18</f>
        <v>0</v>
      </c>
      <c r="AE18" s="484">
        <f>Subs_PU!AE18</f>
        <v>1.801828677</v>
      </c>
      <c r="AF18" s="484">
        <f>Subs_PU!AF18</f>
        <v>0</v>
      </c>
      <c r="AG18" s="484" t="str">
        <f>Subs_PU!AG18</f>
        <v/>
      </c>
      <c r="AH18" s="484">
        <f>Subs_PU!AH18</f>
        <v>0</v>
      </c>
      <c r="AI18" s="484">
        <f>Subs_PU!AI18</f>
        <v>0</v>
      </c>
      <c r="AJ18" s="355">
        <f t="shared" si="3"/>
        <v>100</v>
      </c>
      <c r="AK18" s="3"/>
      <c r="AL18" s="3"/>
      <c r="AM18" s="3"/>
      <c r="AN18" s="3"/>
      <c r="AO18" s="3"/>
      <c r="AP18" s="3"/>
      <c r="AQ18" s="3"/>
      <c r="AR18" s="3"/>
      <c r="AS18" s="3"/>
      <c r="AT18" s="3"/>
    </row>
    <row r="19">
      <c r="A19" s="32" t="s">
        <v>227</v>
      </c>
      <c r="B19" s="68">
        <v>1970.0</v>
      </c>
      <c r="C19" s="483">
        <f t="shared" ref="C19:Q19" si="7">U19*$R$19/100</f>
        <v>0</v>
      </c>
      <c r="D19" s="483">
        <f t="shared" si="7"/>
        <v>151.3406764</v>
      </c>
      <c r="E19" s="483">
        <f t="shared" si="7"/>
        <v>1213.053729</v>
      </c>
      <c r="F19" s="483">
        <f t="shared" si="7"/>
        <v>1213.053729</v>
      </c>
      <c r="G19" s="142">
        <f t="shared" si="7"/>
        <v>58978.62575</v>
      </c>
      <c r="H19" s="483">
        <f t="shared" si="7"/>
        <v>151.3406764</v>
      </c>
      <c r="I19" s="483">
        <f t="shared" si="7"/>
        <v>0</v>
      </c>
      <c r="J19" s="142">
        <f t="shared" si="7"/>
        <v>203924.5765</v>
      </c>
      <c r="K19" s="483">
        <f t="shared" si="7"/>
        <v>21528.7933</v>
      </c>
      <c r="L19" s="483">
        <f t="shared" si="7"/>
        <v>455.1861882</v>
      </c>
      <c r="M19" s="483">
        <f t="shared" si="7"/>
        <v>15464.68881</v>
      </c>
      <c r="N19" s="483">
        <f t="shared" si="7"/>
        <v>0</v>
      </c>
      <c r="O19" s="483">
        <f t="shared" si="7"/>
        <v>0</v>
      </c>
      <c r="P19" s="483">
        <f t="shared" si="7"/>
        <v>151.3406764</v>
      </c>
      <c r="Q19" s="483">
        <f t="shared" si="7"/>
        <v>0</v>
      </c>
      <c r="R19" s="46">
        <f>Escapement_Data!E16</f>
        <v>303232</v>
      </c>
      <c r="S19" s="3"/>
      <c r="T19" s="125">
        <v>1970.0</v>
      </c>
      <c r="U19" s="484">
        <f>Subs_PU!U19</f>
        <v>0</v>
      </c>
      <c r="V19" s="484">
        <f>Subs_PU!V19</f>
        <v>0.04990920364</v>
      </c>
      <c r="W19" s="484">
        <f>Subs_PU!W19</f>
        <v>0.400041463</v>
      </c>
      <c r="X19" s="484">
        <f>Subs_PU!X19</f>
        <v>0.400041463</v>
      </c>
      <c r="Y19" s="484">
        <f>Subs_PU!Y19</f>
        <v>19.45000058</v>
      </c>
      <c r="Z19" s="484">
        <f>Subs_PU!Z19</f>
        <v>0.04990920364</v>
      </c>
      <c r="AA19" s="484">
        <f>Subs_PU!AA19</f>
        <v>0</v>
      </c>
      <c r="AB19" s="484">
        <f>Subs_PU!AB19</f>
        <v>67.2503484</v>
      </c>
      <c r="AC19" s="484">
        <f>Subs_PU!AC19</f>
        <v>7.099776176</v>
      </c>
      <c r="AD19" s="484">
        <f>Subs_PU!AD19</f>
        <v>0.1501115279</v>
      </c>
      <c r="AE19" s="484">
        <f>Subs_PU!AE19</f>
        <v>5.099952778</v>
      </c>
      <c r="AF19" s="484">
        <f>Subs_PU!AF19</f>
        <v>0</v>
      </c>
      <c r="AG19" s="484" t="str">
        <f>Subs_PU!AG19</f>
        <v/>
      </c>
      <c r="AH19" s="484">
        <f>Subs_PU!AH19</f>
        <v>0.04990920364</v>
      </c>
      <c r="AI19" s="484">
        <f>Subs_PU!AI19</f>
        <v>0</v>
      </c>
      <c r="AJ19" s="355">
        <f t="shared" si="3"/>
        <v>100</v>
      </c>
      <c r="AK19" s="3"/>
      <c r="AL19" s="3"/>
      <c r="AM19" s="3"/>
      <c r="AN19" s="3"/>
      <c r="AO19" s="3"/>
      <c r="AP19" s="3"/>
      <c r="AQ19" s="3"/>
      <c r="AR19" s="3"/>
      <c r="AS19" s="3"/>
      <c r="AT19" s="3"/>
    </row>
    <row r="20">
      <c r="A20" s="32" t="s">
        <v>227</v>
      </c>
      <c r="B20" s="68">
        <v>1971.0</v>
      </c>
      <c r="C20" s="483">
        <f t="shared" ref="C20:Q20" si="8">U20*$R$20/100</f>
        <v>0</v>
      </c>
      <c r="D20" s="483">
        <f t="shared" si="8"/>
        <v>243.2133307</v>
      </c>
      <c r="E20" s="483">
        <f t="shared" si="8"/>
        <v>1460.390547</v>
      </c>
      <c r="F20" s="483">
        <f t="shared" si="8"/>
        <v>243.2133307</v>
      </c>
      <c r="G20" s="142">
        <f t="shared" si="8"/>
        <v>39418.32858</v>
      </c>
      <c r="H20" s="483">
        <f t="shared" si="8"/>
        <v>243.2133307</v>
      </c>
      <c r="I20" s="483">
        <f t="shared" si="8"/>
        <v>0</v>
      </c>
      <c r="J20" s="142">
        <f t="shared" si="8"/>
        <v>333104.5334</v>
      </c>
      <c r="K20" s="483">
        <f t="shared" si="8"/>
        <v>9489.762148</v>
      </c>
      <c r="L20" s="483">
        <f t="shared" si="8"/>
        <v>1946.817208</v>
      </c>
      <c r="M20" s="483">
        <f t="shared" si="8"/>
        <v>100248.3148</v>
      </c>
      <c r="N20" s="483">
        <f t="shared" si="8"/>
        <v>0</v>
      </c>
      <c r="O20" s="483">
        <f t="shared" si="8"/>
        <v>0</v>
      </c>
      <c r="P20" s="483">
        <f t="shared" si="8"/>
        <v>0</v>
      </c>
      <c r="Q20" s="483">
        <f t="shared" si="8"/>
        <v>243.2133307</v>
      </c>
      <c r="R20" s="46">
        <f>Escapement_Data!E17</f>
        <v>486641</v>
      </c>
      <c r="S20" s="3"/>
      <c r="T20" s="125">
        <v>1971.0</v>
      </c>
      <c r="U20" s="484">
        <f>Subs_PU!U20</f>
        <v>0</v>
      </c>
      <c r="V20" s="484">
        <f>Subs_PU!V20</f>
        <v>0.04997797774</v>
      </c>
      <c r="W20" s="484">
        <f>Subs_PU!W20</f>
        <v>0.3000960764</v>
      </c>
      <c r="X20" s="484">
        <f>Subs_PU!X20</f>
        <v>0.04997797774</v>
      </c>
      <c r="Y20" s="484">
        <f>Subs_PU!Y20</f>
        <v>8.100083753</v>
      </c>
      <c r="Z20" s="484">
        <f>Subs_PU!Z20</f>
        <v>0.04997797774</v>
      </c>
      <c r="AA20" s="484">
        <f>Subs_PU!AA20</f>
        <v>0</v>
      </c>
      <c r="AB20" s="484">
        <f>Subs_PU!AB20</f>
        <v>68.44974703</v>
      </c>
      <c r="AC20" s="484">
        <f>Subs_PU!AC20</f>
        <v>1.950053972</v>
      </c>
      <c r="AD20" s="484">
        <f>Subs_PU!AD20</f>
        <v>0.4000520319</v>
      </c>
      <c r="AE20" s="484">
        <f>Subs_PU!AE20</f>
        <v>20.60005523</v>
      </c>
      <c r="AF20" s="484">
        <f>Subs_PU!AF20</f>
        <v>0</v>
      </c>
      <c r="AG20" s="484" t="str">
        <f>Subs_PU!AG20</f>
        <v/>
      </c>
      <c r="AH20" s="484">
        <f>Subs_PU!AH20</f>
        <v>0</v>
      </c>
      <c r="AI20" s="484">
        <f>Subs_PU!AI20</f>
        <v>0.04997797774</v>
      </c>
      <c r="AJ20" s="355">
        <f t="shared" si="3"/>
        <v>100</v>
      </c>
      <c r="AK20" s="3"/>
      <c r="AL20" s="3"/>
      <c r="AM20" s="3"/>
      <c r="AN20" s="3"/>
      <c r="AO20" s="3"/>
      <c r="AP20" s="3"/>
      <c r="AQ20" s="3"/>
      <c r="AR20" s="3"/>
      <c r="AS20" s="3"/>
      <c r="AT20" s="3"/>
    </row>
    <row r="21">
      <c r="A21" s="32" t="s">
        <v>227</v>
      </c>
      <c r="B21" s="68">
        <v>1972.0</v>
      </c>
      <c r="C21" s="483">
        <f t="shared" ref="C21:Q21" si="9">U21*$R$21/100</f>
        <v>0</v>
      </c>
      <c r="D21" s="483">
        <f t="shared" si="9"/>
        <v>0</v>
      </c>
      <c r="E21" s="483">
        <f t="shared" si="9"/>
        <v>0</v>
      </c>
      <c r="F21" s="483">
        <f t="shared" si="9"/>
        <v>2262.744738</v>
      </c>
      <c r="G21" s="142">
        <f t="shared" si="9"/>
        <v>51478.29005</v>
      </c>
      <c r="H21" s="483">
        <f t="shared" si="9"/>
        <v>0</v>
      </c>
      <c r="I21" s="483">
        <f t="shared" si="9"/>
        <v>0</v>
      </c>
      <c r="J21" s="142">
        <f t="shared" si="9"/>
        <v>180742.808</v>
      </c>
      <c r="K21" s="483">
        <f t="shared" si="9"/>
        <v>5515.087275</v>
      </c>
      <c r="L21" s="483">
        <f t="shared" si="9"/>
        <v>141.2097315</v>
      </c>
      <c r="M21" s="483">
        <f t="shared" si="9"/>
        <v>42710.86024</v>
      </c>
      <c r="N21" s="483">
        <f t="shared" si="9"/>
        <v>0</v>
      </c>
      <c r="O21" s="483">
        <f t="shared" si="9"/>
        <v>0</v>
      </c>
      <c r="P21" s="483">
        <f t="shared" si="9"/>
        <v>0</v>
      </c>
      <c r="Q21" s="483">
        <f t="shared" si="9"/>
        <v>0</v>
      </c>
      <c r="R21" s="46">
        <f>Escapement_Data!E18</f>
        <v>282851</v>
      </c>
      <c r="S21" s="3"/>
      <c r="T21" s="125">
        <v>1972.0</v>
      </c>
      <c r="U21" s="484">
        <f>Subs_PU!U21</f>
        <v>0</v>
      </c>
      <c r="V21" s="484">
        <f>Subs_PU!V21</f>
        <v>0</v>
      </c>
      <c r="W21" s="484">
        <f>Subs_PU!W21</f>
        <v>0</v>
      </c>
      <c r="X21" s="484">
        <f>Subs_PU!X21</f>
        <v>0.7999776342</v>
      </c>
      <c r="Y21" s="484">
        <f>Subs_PU!Y21</f>
        <v>18.19979072</v>
      </c>
      <c r="Z21" s="484">
        <f>Subs_PU!Z21</f>
        <v>0</v>
      </c>
      <c r="AA21" s="484">
        <f>Subs_PU!AA21</f>
        <v>0</v>
      </c>
      <c r="AB21" s="484">
        <f>Subs_PU!AB21</f>
        <v>63.90036025</v>
      </c>
      <c r="AC21" s="484">
        <f>Subs_PU!AC21</f>
        <v>1.949820674</v>
      </c>
      <c r="AD21" s="484">
        <f>Subs_PU!AD21</f>
        <v>0.04992371656</v>
      </c>
      <c r="AE21" s="484">
        <f>Subs_PU!AE21</f>
        <v>15.10012701</v>
      </c>
      <c r="AF21" s="484">
        <f>Subs_PU!AF21</f>
        <v>0</v>
      </c>
      <c r="AG21" s="484" t="str">
        <f>Subs_PU!AG21</f>
        <v/>
      </c>
      <c r="AH21" s="484">
        <f>Subs_PU!AH21</f>
        <v>0</v>
      </c>
      <c r="AI21" s="484">
        <f>Subs_PU!AI21</f>
        <v>0</v>
      </c>
      <c r="AJ21" s="355">
        <f t="shared" si="3"/>
        <v>100</v>
      </c>
      <c r="AK21" s="3"/>
      <c r="AL21" s="3"/>
      <c r="AM21" s="3"/>
      <c r="AN21" s="3"/>
      <c r="AO21" s="3"/>
      <c r="AP21" s="3"/>
      <c r="AQ21" s="3"/>
      <c r="AR21" s="3"/>
      <c r="AS21" s="3"/>
      <c r="AT21" s="3"/>
    </row>
    <row r="22" ht="15.75" customHeight="1">
      <c r="A22" s="32" t="s">
        <v>227</v>
      </c>
      <c r="B22" s="68">
        <v>1973.0</v>
      </c>
      <c r="C22" s="483">
        <f t="shared" ref="C22:Q22" si="10">U22*$R$22/100</f>
        <v>0</v>
      </c>
      <c r="D22" s="483">
        <f t="shared" si="10"/>
        <v>0</v>
      </c>
      <c r="E22" s="483">
        <f t="shared" si="10"/>
        <v>9126</v>
      </c>
      <c r="F22" s="483">
        <f t="shared" si="10"/>
        <v>25479</v>
      </c>
      <c r="G22" s="142">
        <f t="shared" si="10"/>
        <v>65028</v>
      </c>
      <c r="H22" s="483">
        <f t="shared" si="10"/>
        <v>0</v>
      </c>
      <c r="I22" s="483">
        <f t="shared" si="10"/>
        <v>0</v>
      </c>
      <c r="J22" s="142">
        <f t="shared" si="10"/>
        <v>248702</v>
      </c>
      <c r="K22" s="483">
        <f t="shared" si="10"/>
        <v>8746</v>
      </c>
      <c r="L22" s="483">
        <f t="shared" si="10"/>
        <v>0</v>
      </c>
      <c r="M22" s="483">
        <f t="shared" si="10"/>
        <v>22817</v>
      </c>
      <c r="N22" s="483">
        <f t="shared" si="10"/>
        <v>0</v>
      </c>
      <c r="O22" s="483">
        <f t="shared" si="10"/>
        <v>0</v>
      </c>
      <c r="P22" s="483">
        <f t="shared" si="10"/>
        <v>0</v>
      </c>
      <c r="Q22" s="483">
        <f t="shared" si="10"/>
        <v>0</v>
      </c>
      <c r="R22" s="46">
        <f>Escapement_Data!E19</f>
        <v>379898</v>
      </c>
      <c r="S22" s="3"/>
      <c r="T22" s="125">
        <v>1973.0</v>
      </c>
      <c r="U22" s="484">
        <f>Subs_PU!U22</f>
        <v>0</v>
      </c>
      <c r="V22" s="484">
        <f>Subs_PU!V22</f>
        <v>0</v>
      </c>
      <c r="W22" s="484">
        <f>Subs_PU!W22</f>
        <v>2.402223755</v>
      </c>
      <c r="X22" s="484">
        <f>Subs_PU!X22</f>
        <v>6.706800246</v>
      </c>
      <c r="Y22" s="484">
        <f>Subs_PU!Y22</f>
        <v>17.1172262</v>
      </c>
      <c r="Z22" s="484">
        <f>Subs_PU!Z22</f>
        <v>0</v>
      </c>
      <c r="AA22" s="484">
        <f>Subs_PU!AA22</f>
        <v>0</v>
      </c>
      <c r="AB22" s="484">
        <f>Subs_PU!AB22</f>
        <v>65.46546705</v>
      </c>
      <c r="AC22" s="484">
        <f>Subs_PU!AC22</f>
        <v>2.302196905</v>
      </c>
      <c r="AD22" s="484">
        <f>Subs_PU!AD22</f>
        <v>0</v>
      </c>
      <c r="AE22" s="484">
        <f>Subs_PU!AE22</f>
        <v>6.006085844</v>
      </c>
      <c r="AF22" s="484">
        <f>Subs_PU!AF22</f>
        <v>0</v>
      </c>
      <c r="AG22" s="484" t="str">
        <f>Subs_PU!AG22</f>
        <v/>
      </c>
      <c r="AH22" s="484">
        <f>Subs_PU!AH22</f>
        <v>0</v>
      </c>
      <c r="AI22" s="484">
        <f>Subs_PU!AI22</f>
        <v>0</v>
      </c>
      <c r="AJ22" s="355">
        <f t="shared" si="3"/>
        <v>100</v>
      </c>
      <c r="AK22" s="3"/>
      <c r="AL22" s="3"/>
      <c r="AM22" s="3"/>
      <c r="AN22" s="3"/>
      <c r="AO22" s="3"/>
      <c r="AP22" s="3"/>
      <c r="AQ22" s="3"/>
      <c r="AR22" s="3"/>
      <c r="AS22" s="3"/>
      <c r="AT22" s="3"/>
    </row>
    <row r="23">
      <c r="A23" s="32" t="s">
        <v>278</v>
      </c>
      <c r="B23" s="68">
        <v>1974.0</v>
      </c>
      <c r="C23" s="483">
        <f t="shared" ref="C23:Q23" si="11">U23*$R$23/100</f>
        <v>0</v>
      </c>
      <c r="D23" s="483">
        <f t="shared" si="11"/>
        <v>191.6819518</v>
      </c>
      <c r="E23" s="483">
        <f t="shared" si="11"/>
        <v>6.71032708</v>
      </c>
      <c r="F23" s="483">
        <f t="shared" si="11"/>
        <v>1510.115346</v>
      </c>
      <c r="G23" s="142">
        <f t="shared" si="11"/>
        <v>17899.94336</v>
      </c>
      <c r="H23" s="483">
        <f t="shared" si="11"/>
        <v>6.71032708</v>
      </c>
      <c r="I23" s="483">
        <f t="shared" si="11"/>
        <v>67.1032708</v>
      </c>
      <c r="J23" s="142">
        <f t="shared" si="11"/>
        <v>136164.2066</v>
      </c>
      <c r="K23" s="483">
        <f t="shared" si="11"/>
        <v>9235.160582</v>
      </c>
      <c r="L23" s="483">
        <f t="shared" si="11"/>
        <v>573.003582</v>
      </c>
      <c r="M23" s="483">
        <f t="shared" si="11"/>
        <v>14269.36466</v>
      </c>
      <c r="N23" s="483">
        <f t="shared" si="11"/>
        <v>0</v>
      </c>
      <c r="O23" s="483">
        <f t="shared" si="11"/>
        <v>0</v>
      </c>
      <c r="P23" s="483">
        <f t="shared" si="11"/>
        <v>0</v>
      </c>
      <c r="Q23" s="483">
        <f t="shared" si="11"/>
        <v>0</v>
      </c>
      <c r="R23" s="481">
        <f>Escapement_Data!E20</f>
        <v>179924</v>
      </c>
      <c r="S23" s="3"/>
      <c r="T23" s="125">
        <v>1974.0</v>
      </c>
      <c r="U23" s="484">
        <f>Subs_PU!U23</f>
        <v>0</v>
      </c>
      <c r="V23" s="484">
        <f>Subs_PU!V23</f>
        <v>0.1065349547</v>
      </c>
      <c r="W23" s="484">
        <f>Subs_PU!W23</f>
        <v>0.003729534181</v>
      </c>
      <c r="X23" s="484">
        <f>Subs_PU!X23</f>
        <v>0.8393073444</v>
      </c>
      <c r="Y23" s="484">
        <f>Subs_PU!Y23</f>
        <v>9.948613505</v>
      </c>
      <c r="Z23" s="484">
        <f>Subs_PU!Z23</f>
        <v>0.003729534181</v>
      </c>
      <c r="AA23" s="484">
        <f>Subs_PU!AA23</f>
        <v>0.03729534181</v>
      </c>
      <c r="AB23" s="484">
        <f>Subs_PU!AB23</f>
        <v>75.67873468</v>
      </c>
      <c r="AC23" s="484">
        <f>Subs_PU!AC23</f>
        <v>5.132811955</v>
      </c>
      <c r="AD23" s="484">
        <f>Subs_PU!AD23</f>
        <v>0.3184697883</v>
      </c>
      <c r="AE23" s="484">
        <f>Subs_PU!AE23</f>
        <v>7.930773359</v>
      </c>
      <c r="AF23" s="484">
        <f>Subs_PU!AF23</f>
        <v>0</v>
      </c>
      <c r="AG23" s="484" t="str">
        <f>Subs_PU!AG23</f>
        <v/>
      </c>
      <c r="AH23" s="484">
        <f>Subs_PU!AH23</f>
        <v>0</v>
      </c>
      <c r="AI23" s="484" t="str">
        <f>Subs_PU!AI23</f>
        <v/>
      </c>
      <c r="AJ23" s="355">
        <f t="shared" si="3"/>
        <v>100</v>
      </c>
      <c r="AK23" s="3"/>
      <c r="AL23" s="3"/>
      <c r="AM23" s="3"/>
      <c r="AN23" s="3"/>
      <c r="AO23" s="3"/>
      <c r="AP23" s="3"/>
      <c r="AQ23" s="3"/>
      <c r="AR23" s="3"/>
      <c r="AS23" s="3"/>
      <c r="AT23" s="3"/>
    </row>
    <row r="24">
      <c r="A24" s="32" t="s">
        <v>278</v>
      </c>
      <c r="B24" s="68">
        <v>1975.0</v>
      </c>
      <c r="C24" s="483">
        <f t="shared" ref="C24:Q24" si="12">U24*$R$24/100</f>
        <v>0</v>
      </c>
      <c r="D24" s="483">
        <f t="shared" si="12"/>
        <v>246.3141475</v>
      </c>
      <c r="E24" s="483">
        <f t="shared" si="12"/>
        <v>118.4080863</v>
      </c>
      <c r="F24" s="483">
        <f t="shared" si="12"/>
        <v>663.9084413</v>
      </c>
      <c r="G24" s="142">
        <f t="shared" si="12"/>
        <v>9806.342422</v>
      </c>
      <c r="H24" s="483">
        <f t="shared" si="12"/>
        <v>0</v>
      </c>
      <c r="I24" s="483">
        <f t="shared" si="12"/>
        <v>0</v>
      </c>
      <c r="J24" s="142">
        <f t="shared" si="12"/>
        <v>70301.79356</v>
      </c>
      <c r="K24" s="483">
        <f t="shared" si="12"/>
        <v>3088.108219</v>
      </c>
      <c r="L24" s="483">
        <f t="shared" si="12"/>
        <v>153.5505932</v>
      </c>
      <c r="M24" s="483">
        <f t="shared" si="12"/>
        <v>21741.18101</v>
      </c>
      <c r="N24" s="483">
        <f t="shared" si="12"/>
        <v>0</v>
      </c>
      <c r="O24" s="483">
        <f t="shared" si="12"/>
        <v>0</v>
      </c>
      <c r="P24" s="483">
        <f t="shared" si="12"/>
        <v>0</v>
      </c>
      <c r="Q24" s="483">
        <f t="shared" si="12"/>
        <v>30.39351949</v>
      </c>
      <c r="R24" s="482">
        <f>Escapement_Data!E21</f>
        <v>106150</v>
      </c>
      <c r="S24" s="3"/>
      <c r="T24" s="125">
        <v>1975.0</v>
      </c>
      <c r="U24" s="484">
        <f>Subs_PU!U24</f>
        <v>0</v>
      </c>
      <c r="V24" s="484">
        <f>Subs_PU!V24</f>
        <v>0.2320434739</v>
      </c>
      <c r="W24" s="484">
        <f>Subs_PU!W24</f>
        <v>0.111547891</v>
      </c>
      <c r="X24" s="484">
        <f>Subs_PU!X24</f>
        <v>0.6254436564</v>
      </c>
      <c r="Y24" s="484">
        <f>Subs_PU!Y24</f>
        <v>9.238193521</v>
      </c>
      <c r="Z24" s="484">
        <f>Subs_PU!Z24</f>
        <v>0</v>
      </c>
      <c r="AA24" s="484">
        <f>Subs_PU!AA24</f>
        <v>0</v>
      </c>
      <c r="AB24" s="484">
        <f>Subs_PU!AB24</f>
        <v>66.22872686</v>
      </c>
      <c r="AC24" s="484">
        <f>Subs_PU!AC24</f>
        <v>2.909192859</v>
      </c>
      <c r="AD24" s="484">
        <f>Subs_PU!AD24</f>
        <v>0.1446543507</v>
      </c>
      <c r="AE24" s="484">
        <f>Subs_PU!AE24</f>
        <v>20.48156477</v>
      </c>
      <c r="AF24" s="484">
        <f>Subs_PU!AF24</f>
        <v>0</v>
      </c>
      <c r="AG24" s="484" t="str">
        <f>Subs_PU!AG24</f>
        <v/>
      </c>
      <c r="AH24" s="484">
        <f>Subs_PU!AH24</f>
        <v>0</v>
      </c>
      <c r="AI24" s="484">
        <f>Subs_PU!AI24</f>
        <v>0.02863261374</v>
      </c>
      <c r="AJ24" s="355">
        <f t="shared" si="3"/>
        <v>100</v>
      </c>
      <c r="AK24" s="3"/>
      <c r="AL24" s="3"/>
      <c r="AM24" s="3"/>
      <c r="AN24" s="3"/>
      <c r="AO24" s="3"/>
      <c r="AP24" s="3"/>
      <c r="AQ24" s="3"/>
      <c r="AR24" s="3"/>
      <c r="AS24" s="3"/>
      <c r="AT24" s="3"/>
    </row>
    <row r="25">
      <c r="A25" s="32" t="s">
        <v>278</v>
      </c>
      <c r="B25" s="68">
        <v>1976.0</v>
      </c>
      <c r="C25" s="483">
        <f t="shared" ref="C25:Q25" si="13">U25*$R$25/100</f>
        <v>0</v>
      </c>
      <c r="D25" s="483">
        <f t="shared" si="13"/>
        <v>489.5650323</v>
      </c>
      <c r="E25" s="483">
        <f t="shared" si="13"/>
        <v>0</v>
      </c>
      <c r="F25" s="483">
        <f t="shared" si="13"/>
        <v>1786.260999</v>
      </c>
      <c r="G25" s="142">
        <f t="shared" si="13"/>
        <v>20095.38904</v>
      </c>
      <c r="H25" s="483">
        <f t="shared" si="13"/>
        <v>130.65137</v>
      </c>
      <c r="I25" s="483">
        <f t="shared" si="13"/>
        <v>0</v>
      </c>
      <c r="J25" s="142">
        <f t="shared" si="13"/>
        <v>135021.5828</v>
      </c>
      <c r="K25" s="483">
        <f t="shared" si="13"/>
        <v>1391.097246</v>
      </c>
      <c r="L25" s="483">
        <f t="shared" si="13"/>
        <v>250.5409942</v>
      </c>
      <c r="M25" s="483">
        <f t="shared" si="13"/>
        <v>3989.586848</v>
      </c>
      <c r="N25" s="483">
        <f t="shared" si="13"/>
        <v>65.32568499</v>
      </c>
      <c r="O25" s="483">
        <f t="shared" si="13"/>
        <v>0</v>
      </c>
      <c r="P25" s="483">
        <f t="shared" si="13"/>
        <v>0</v>
      </c>
      <c r="Q25" s="483">
        <f t="shared" si="13"/>
        <v>0</v>
      </c>
      <c r="R25" s="482">
        <f>Escapement_Data!E22</f>
        <v>163220</v>
      </c>
      <c r="S25" s="3"/>
      <c r="T25" s="125">
        <v>1976.0</v>
      </c>
      <c r="U25" s="484">
        <f>Subs_PU!U25</f>
        <v>0</v>
      </c>
      <c r="V25" s="484">
        <f>Subs_PU!V25</f>
        <v>0.2999418161</v>
      </c>
      <c r="W25" s="484">
        <f>Subs_PU!W25</f>
        <v>0</v>
      </c>
      <c r="X25" s="484">
        <f>Subs_PU!X25</f>
        <v>1.094388555</v>
      </c>
      <c r="Y25" s="484">
        <f>Subs_PU!Y25</f>
        <v>12.31184232</v>
      </c>
      <c r="Z25" s="484">
        <f>Subs_PU!Z25</f>
        <v>0.08004617693</v>
      </c>
      <c r="AA25" s="484">
        <f>Subs_PU!AA25</f>
        <v>0</v>
      </c>
      <c r="AB25" s="484">
        <f>Subs_PU!AB25</f>
        <v>82.72367528</v>
      </c>
      <c r="AC25" s="484">
        <f>Subs_PU!AC25</f>
        <v>0.8522835717</v>
      </c>
      <c r="AD25" s="484">
        <f>Subs_PU!AD25</f>
        <v>0.1534989549</v>
      </c>
      <c r="AE25" s="484">
        <f>Subs_PU!AE25</f>
        <v>2.444300238</v>
      </c>
      <c r="AF25" s="484">
        <f>Subs_PU!AF25</f>
        <v>0.04002308846</v>
      </c>
      <c r="AG25" s="484" t="str">
        <f>Subs_PU!AG25</f>
        <v/>
      </c>
      <c r="AH25" s="484">
        <f>Subs_PU!AH25</f>
        <v>0</v>
      </c>
      <c r="AI25" s="484" t="str">
        <f>Subs_PU!AI25</f>
        <v/>
      </c>
      <c r="AJ25" s="355">
        <f t="shared" si="3"/>
        <v>100</v>
      </c>
      <c r="AK25" s="3"/>
      <c r="AL25" s="3"/>
      <c r="AM25" s="3"/>
      <c r="AN25" s="3"/>
      <c r="AO25" s="3"/>
      <c r="AP25" s="3"/>
      <c r="AQ25" s="3"/>
      <c r="AR25" s="3"/>
      <c r="AS25" s="3"/>
      <c r="AT25" s="3"/>
    </row>
    <row r="26" ht="15.75" customHeight="1">
      <c r="A26" s="32" t="s">
        <v>278</v>
      </c>
      <c r="B26" s="68">
        <v>1977.0</v>
      </c>
      <c r="C26" s="483">
        <f t="shared" ref="C26:Q26" si="14">U26*$R$26/100</f>
        <v>0</v>
      </c>
      <c r="D26" s="483">
        <f t="shared" si="14"/>
        <v>105.5634135</v>
      </c>
      <c r="E26" s="483">
        <f t="shared" si="14"/>
        <v>317.1573351</v>
      </c>
      <c r="F26" s="483">
        <f t="shared" si="14"/>
        <v>7861.671734</v>
      </c>
      <c r="G26" s="142">
        <f t="shared" si="14"/>
        <v>8710.849989</v>
      </c>
      <c r="H26" s="483">
        <f t="shared" si="14"/>
        <v>0</v>
      </c>
      <c r="I26" s="483">
        <f t="shared" si="14"/>
        <v>0</v>
      </c>
      <c r="J26" s="142">
        <f t="shared" si="14"/>
        <v>243020.0564</v>
      </c>
      <c r="K26" s="483">
        <f t="shared" si="14"/>
        <v>2044.006625</v>
      </c>
      <c r="L26" s="483">
        <f t="shared" si="14"/>
        <v>2487.746637</v>
      </c>
      <c r="M26" s="483">
        <f t="shared" si="14"/>
        <v>24238.94785</v>
      </c>
      <c r="N26" s="483">
        <f t="shared" si="14"/>
        <v>0</v>
      </c>
      <c r="O26" s="483">
        <f t="shared" si="14"/>
        <v>0</v>
      </c>
      <c r="P26" s="483">
        <f t="shared" si="14"/>
        <v>0</v>
      </c>
      <c r="Q26" s="483">
        <f t="shared" si="14"/>
        <v>0</v>
      </c>
      <c r="R26" s="485">
        <f>Escapement_Data!E23</f>
        <v>288786</v>
      </c>
      <c r="S26" s="3"/>
      <c r="T26" s="125">
        <v>1977.0</v>
      </c>
      <c r="U26" s="484">
        <f>Subs_PU!U26</f>
        <v>0</v>
      </c>
      <c r="V26" s="484">
        <f>Subs_PU!V26</f>
        <v>0.0365542005</v>
      </c>
      <c r="W26" s="484">
        <f>Subs_PU!W26</f>
        <v>0.1098243457</v>
      </c>
      <c r="X26" s="484">
        <f>Subs_PU!X26</f>
        <v>2.722317472</v>
      </c>
      <c r="Y26" s="484">
        <f>Subs_PU!Y26</f>
        <v>3.016368518</v>
      </c>
      <c r="Z26" s="484">
        <f>Subs_PU!Z26</f>
        <v>0</v>
      </c>
      <c r="AA26" s="484">
        <f>Subs_PU!AA26</f>
        <v>0</v>
      </c>
      <c r="AB26" s="484">
        <f>Subs_PU!AB26</f>
        <v>84.15229839</v>
      </c>
      <c r="AC26" s="484">
        <f>Subs_PU!AC26</f>
        <v>0.707792838</v>
      </c>
      <c r="AD26" s="484">
        <f>Subs_PU!AD26</f>
        <v>0.8614498755</v>
      </c>
      <c r="AE26" s="484">
        <f>Subs_PU!AE26</f>
        <v>8.393394365</v>
      </c>
      <c r="AF26" s="484" t="str">
        <f>Subs_PU!AF26</f>
        <v/>
      </c>
      <c r="AG26" s="484" t="str">
        <f>Subs_PU!AG26</f>
        <v/>
      </c>
      <c r="AH26" s="484">
        <f>Subs_PU!AH26</f>
        <v>0</v>
      </c>
      <c r="AI26" s="484" t="str">
        <f>Subs_PU!AI26</f>
        <v/>
      </c>
      <c r="AJ26" s="355">
        <f t="shared" si="3"/>
        <v>100</v>
      </c>
      <c r="AK26" s="3"/>
      <c r="AL26" s="3"/>
      <c r="AM26" s="3"/>
      <c r="AN26" s="3"/>
      <c r="AO26" s="3"/>
      <c r="AP26" s="3"/>
      <c r="AQ26" s="3"/>
      <c r="AR26" s="3"/>
      <c r="AS26" s="3"/>
      <c r="AT26" s="3"/>
    </row>
    <row r="27">
      <c r="A27" s="32" t="s">
        <v>278</v>
      </c>
      <c r="B27" s="219">
        <v>1978.0</v>
      </c>
      <c r="C27" s="483">
        <f t="shared" ref="C27:Q27" si="15">U27*$R$27/100</f>
        <v>0</v>
      </c>
      <c r="D27" s="483">
        <f t="shared" si="15"/>
        <v>2.314165498</v>
      </c>
      <c r="E27" s="483">
        <f t="shared" si="15"/>
        <v>1.157082749</v>
      </c>
      <c r="F27" s="483">
        <f t="shared" si="15"/>
        <v>1340.287518</v>
      </c>
      <c r="G27" s="142">
        <f t="shared" si="15"/>
        <v>28900.45582</v>
      </c>
      <c r="H27" s="483">
        <f t="shared" si="15"/>
        <v>0.3856942497</v>
      </c>
      <c r="I27" s="483">
        <f t="shared" si="15"/>
        <v>0</v>
      </c>
      <c r="J27" s="142">
        <f t="shared" si="15"/>
        <v>55761.74615</v>
      </c>
      <c r="K27" s="483">
        <f t="shared" si="15"/>
        <v>3496.318373</v>
      </c>
      <c r="L27" s="483">
        <f t="shared" si="15"/>
        <v>349.4389902</v>
      </c>
      <c r="M27" s="483">
        <f t="shared" si="15"/>
        <v>6292.601683</v>
      </c>
      <c r="N27" s="483">
        <f t="shared" si="15"/>
        <v>0</v>
      </c>
      <c r="O27" s="483">
        <f t="shared" si="15"/>
        <v>0</v>
      </c>
      <c r="P27" s="483">
        <f t="shared" si="15"/>
        <v>0</v>
      </c>
      <c r="Q27" s="483">
        <f t="shared" si="15"/>
        <v>0</v>
      </c>
      <c r="R27" s="46">
        <f>Escapement_Data!E24</f>
        <v>96144.70547</v>
      </c>
      <c r="S27" s="3"/>
      <c r="T27" s="125">
        <v>1978.0</v>
      </c>
      <c r="U27" s="484">
        <f>Subs_PU!U27</f>
        <v>0</v>
      </c>
      <c r="V27" s="484">
        <f>Subs_PU!V27</f>
        <v>0.002406960931</v>
      </c>
      <c r="W27" s="484">
        <f>Subs_PU!W27</f>
        <v>0.001203480466</v>
      </c>
      <c r="X27" s="484">
        <f>Subs_PU!X27</f>
        <v>1.394031539</v>
      </c>
      <c r="Y27" s="484">
        <f>Subs_PU!Y27</f>
        <v>30.05933159</v>
      </c>
      <c r="Z27" s="484">
        <f>Subs_PU!Z27</f>
        <v>0.0004011601552</v>
      </c>
      <c r="AA27" s="484">
        <f>Subs_PU!AA27</f>
        <v>0</v>
      </c>
      <c r="AB27" s="484">
        <f>Subs_PU!AB27</f>
        <v>57.99772943</v>
      </c>
      <c r="AC27" s="484">
        <f>Subs_PU!AC27</f>
        <v>3.636516807</v>
      </c>
      <c r="AD27" s="484">
        <f>Subs_PU!AD27</f>
        <v>0.3634511006</v>
      </c>
      <c r="AE27" s="484">
        <f>Subs_PU!AE27</f>
        <v>6.544927932</v>
      </c>
      <c r="AF27" s="484" t="str">
        <f>Subs_PU!AF27</f>
        <v/>
      </c>
      <c r="AG27" s="484" t="str">
        <f>Subs_PU!AG27</f>
        <v/>
      </c>
      <c r="AH27" s="484">
        <f>Subs_PU!AH27</f>
        <v>0</v>
      </c>
      <c r="AI27" s="484" t="str">
        <f>Subs_PU!AI27</f>
        <v/>
      </c>
      <c r="AJ27" s="355">
        <f t="shared" si="3"/>
        <v>100</v>
      </c>
      <c r="AK27" s="3"/>
      <c r="AL27" s="3"/>
      <c r="AM27" s="3"/>
      <c r="AN27" s="3"/>
      <c r="AO27" s="3"/>
      <c r="AP27" s="3"/>
      <c r="AQ27" s="3"/>
      <c r="AR27" s="3"/>
      <c r="AS27" s="3"/>
      <c r="AT27" s="3"/>
    </row>
    <row r="28">
      <c r="A28" s="32" t="s">
        <v>278</v>
      </c>
      <c r="B28" s="68">
        <v>1979.0</v>
      </c>
      <c r="C28" s="483">
        <f t="shared" ref="C28:Q28" si="16">U28*$R$28/100</f>
        <v>0</v>
      </c>
      <c r="D28" s="483">
        <f t="shared" si="16"/>
        <v>3.604876728</v>
      </c>
      <c r="E28" s="483">
        <f t="shared" si="16"/>
        <v>0</v>
      </c>
      <c r="F28" s="483">
        <f t="shared" si="16"/>
        <v>4844.954323</v>
      </c>
      <c r="G28" s="142">
        <f t="shared" si="16"/>
        <v>32007.70047</v>
      </c>
      <c r="H28" s="483">
        <f t="shared" si="16"/>
        <v>0</v>
      </c>
      <c r="I28" s="483">
        <f t="shared" si="16"/>
        <v>0</v>
      </c>
      <c r="J28" s="142">
        <f t="shared" si="16"/>
        <v>205784.388</v>
      </c>
      <c r="K28" s="483">
        <f t="shared" si="16"/>
        <v>8795.899217</v>
      </c>
      <c r="L28" s="483">
        <f t="shared" si="16"/>
        <v>0</v>
      </c>
      <c r="M28" s="483">
        <f t="shared" si="16"/>
        <v>38586.6005</v>
      </c>
      <c r="N28" s="483">
        <f t="shared" si="16"/>
        <v>0</v>
      </c>
      <c r="O28" s="483">
        <f t="shared" si="16"/>
        <v>0</v>
      </c>
      <c r="P28" s="483">
        <f t="shared" si="16"/>
        <v>0</v>
      </c>
      <c r="Q28" s="483">
        <f t="shared" si="16"/>
        <v>0</v>
      </c>
      <c r="R28" s="46">
        <f>Escapement_Data!E25</f>
        <v>290023.1474</v>
      </c>
      <c r="S28" s="3"/>
      <c r="T28" s="125">
        <v>1979.0</v>
      </c>
      <c r="U28" s="484">
        <f>Subs_PU!U28</f>
        <v>0</v>
      </c>
      <c r="V28" s="484">
        <f>Subs_PU!V28</f>
        <v>0.001242961729</v>
      </c>
      <c r="W28" s="484">
        <f>Subs_PU!W28</f>
        <v>0</v>
      </c>
      <c r="X28" s="484">
        <f>Subs_PU!X28</f>
        <v>1.670540564</v>
      </c>
      <c r="Y28" s="484">
        <f>Subs_PU!Y28</f>
        <v>11.03625719</v>
      </c>
      <c r="Z28" s="484">
        <f>Subs_PU!Z28</f>
        <v>0</v>
      </c>
      <c r="AA28" s="484">
        <f>Subs_PU!AA28</f>
        <v>0</v>
      </c>
      <c r="AB28" s="484">
        <f>Subs_PU!AB28</f>
        <v>70.95447031</v>
      </c>
      <c r="AC28" s="484">
        <f>Subs_PU!AC28</f>
        <v>3.032826619</v>
      </c>
      <c r="AD28" s="484">
        <f>Subs_PU!AD28</f>
        <v>0</v>
      </c>
      <c r="AE28" s="484">
        <f>Subs_PU!AE28</f>
        <v>13.30466235</v>
      </c>
      <c r="AF28" s="484" t="str">
        <f>Subs_PU!AF28</f>
        <v/>
      </c>
      <c r="AG28" s="484" t="str">
        <f>Subs_PU!AG28</f>
        <v/>
      </c>
      <c r="AH28" s="484">
        <f>Subs_PU!AH28</f>
        <v>0</v>
      </c>
      <c r="AI28" s="484" t="str">
        <f>Subs_PU!AI28</f>
        <v/>
      </c>
      <c r="AJ28" s="355">
        <f t="shared" si="3"/>
        <v>100</v>
      </c>
      <c r="AK28" s="3"/>
      <c r="AL28" s="3"/>
      <c r="AM28" s="3"/>
      <c r="AN28" s="3"/>
      <c r="AO28" s="3"/>
      <c r="AP28" s="3"/>
      <c r="AQ28" s="3"/>
      <c r="AR28" s="3"/>
      <c r="AS28" s="3"/>
      <c r="AT28" s="3"/>
    </row>
    <row r="29">
      <c r="A29" s="32" t="s">
        <v>278</v>
      </c>
      <c r="B29" s="68">
        <v>1980.0</v>
      </c>
      <c r="C29" s="483">
        <f t="shared" ref="C29:Q29" si="17">U29*$R$29/100</f>
        <v>0</v>
      </c>
      <c r="D29" s="483">
        <f t="shared" si="17"/>
        <v>2671.496181</v>
      </c>
      <c r="E29" s="483">
        <f t="shared" si="17"/>
        <v>2671.496181</v>
      </c>
      <c r="F29" s="483">
        <f t="shared" si="17"/>
        <v>2671.496181</v>
      </c>
      <c r="G29" s="142">
        <f t="shared" si="17"/>
        <v>86931.92978</v>
      </c>
      <c r="H29" s="483">
        <f t="shared" si="17"/>
        <v>0</v>
      </c>
      <c r="I29" s="483">
        <f t="shared" si="17"/>
        <v>0</v>
      </c>
      <c r="J29" s="142">
        <f t="shared" si="17"/>
        <v>206499.4345</v>
      </c>
      <c r="K29" s="483">
        <f t="shared" si="17"/>
        <v>14982.03939</v>
      </c>
      <c r="L29" s="483">
        <f t="shared" si="17"/>
        <v>1335.74809</v>
      </c>
      <c r="M29" s="483">
        <f t="shared" si="17"/>
        <v>14982.03939</v>
      </c>
      <c r="N29" s="483">
        <f t="shared" si="17"/>
        <v>0</v>
      </c>
      <c r="O29" s="483">
        <f t="shared" si="17"/>
        <v>0</v>
      </c>
      <c r="P29" s="483">
        <f t="shared" si="17"/>
        <v>0</v>
      </c>
      <c r="Q29" s="483">
        <f t="shared" si="17"/>
        <v>0</v>
      </c>
      <c r="R29" s="46">
        <f>Escapement_Data!E26</f>
        <v>332745.6797</v>
      </c>
      <c r="S29" s="3"/>
      <c r="T29" s="125">
        <v>1980.0</v>
      </c>
      <c r="U29" s="484">
        <f>Subs_PU!U29</f>
        <v>0</v>
      </c>
      <c r="V29" s="484">
        <f>Subs_PU!V29</f>
        <v>0.8028642725</v>
      </c>
      <c r="W29" s="484">
        <f>Subs_PU!W29</f>
        <v>0.8028642725</v>
      </c>
      <c r="X29" s="484">
        <f>Subs_PU!X29</f>
        <v>0.8028642725</v>
      </c>
      <c r="Y29" s="484">
        <f>Subs_PU!Y29</f>
        <v>26.12563741</v>
      </c>
      <c r="Z29" s="484">
        <f>Subs_PU!Z29</f>
        <v>0</v>
      </c>
      <c r="AA29" s="484">
        <f>Subs_PU!AA29</f>
        <v>0</v>
      </c>
      <c r="AB29" s="484">
        <f>Subs_PU!AB29</f>
        <v>62.05923836</v>
      </c>
      <c r="AC29" s="484">
        <f>Subs_PU!AC29</f>
        <v>4.502549637</v>
      </c>
      <c r="AD29" s="484">
        <f>Subs_PU!AD29</f>
        <v>0.4014321363</v>
      </c>
      <c r="AE29" s="484">
        <f>Subs_PU!AE29</f>
        <v>4.502549637</v>
      </c>
      <c r="AF29" s="484" t="str">
        <f>Subs_PU!AF29</f>
        <v/>
      </c>
      <c r="AG29" s="484" t="str">
        <f>Subs_PU!AG29</f>
        <v/>
      </c>
      <c r="AH29" s="484">
        <f>Subs_PU!AH29</f>
        <v>0</v>
      </c>
      <c r="AI29" s="484" t="str">
        <f>Subs_PU!AI29</f>
        <v/>
      </c>
      <c r="AJ29" s="355">
        <f t="shared" si="3"/>
        <v>100</v>
      </c>
      <c r="AK29" s="3"/>
      <c r="AL29" s="3"/>
      <c r="AM29" s="3"/>
      <c r="AN29" s="3"/>
      <c r="AO29" s="3"/>
      <c r="AP29" s="3"/>
      <c r="AQ29" s="3"/>
      <c r="AR29" s="3"/>
      <c r="AS29" s="3"/>
      <c r="AT29" s="3"/>
    </row>
    <row r="30">
      <c r="A30" s="32" t="s">
        <v>278</v>
      </c>
      <c r="B30" s="68">
        <v>1981.0</v>
      </c>
      <c r="C30" s="483">
        <f t="shared" ref="C30:Q30" si="18">U30*$R$30/100</f>
        <v>0</v>
      </c>
      <c r="D30" s="483">
        <f t="shared" si="18"/>
        <v>2851.67556</v>
      </c>
      <c r="E30" s="483">
        <f t="shared" si="18"/>
        <v>1140.670224</v>
      </c>
      <c r="F30" s="483">
        <f t="shared" si="18"/>
        <v>88398.429</v>
      </c>
      <c r="G30" s="142">
        <f t="shared" si="18"/>
        <v>58171.83919</v>
      </c>
      <c r="H30" s="483">
        <f t="shared" si="18"/>
        <v>0</v>
      </c>
      <c r="I30" s="483">
        <f t="shared" si="18"/>
        <v>0</v>
      </c>
      <c r="J30" s="142">
        <f t="shared" si="18"/>
        <v>385532.4823</v>
      </c>
      <c r="K30" s="483">
        <f t="shared" si="18"/>
        <v>5133.016008</v>
      </c>
      <c r="L30" s="483">
        <f t="shared" si="18"/>
        <v>0</v>
      </c>
      <c r="M30" s="483">
        <f t="shared" si="18"/>
        <v>28515.58448</v>
      </c>
      <c r="N30" s="483">
        <f t="shared" si="18"/>
        <v>0</v>
      </c>
      <c r="O30" s="483">
        <f t="shared" si="18"/>
        <v>0</v>
      </c>
      <c r="P30" s="483">
        <f t="shared" si="18"/>
        <v>0</v>
      </c>
      <c r="Q30" s="483">
        <f t="shared" si="18"/>
        <v>570.335112</v>
      </c>
      <c r="R30" s="46">
        <f>Escapement_Data!E27</f>
        <v>570314.0319</v>
      </c>
      <c r="S30" s="3"/>
      <c r="T30" s="125">
        <v>1981.0</v>
      </c>
      <c r="U30" s="484">
        <f>Subs_PU!U30</f>
        <v>0</v>
      </c>
      <c r="V30" s="484">
        <f>Subs_PU!V30</f>
        <v>0.5000184812</v>
      </c>
      <c r="W30" s="484">
        <f>Subs_PU!W30</f>
        <v>0.2000073925</v>
      </c>
      <c r="X30" s="484">
        <f>Subs_PU!X30</f>
        <v>15.49995688</v>
      </c>
      <c r="Y30" s="484">
        <f>Subs_PU!Y30</f>
        <v>10.19996632</v>
      </c>
      <c r="Z30" s="484">
        <f>Subs_PU!Z30</f>
        <v>0</v>
      </c>
      <c r="AA30" s="484">
        <f>Subs_PU!AA30</f>
        <v>0</v>
      </c>
      <c r="AB30" s="484">
        <f>Subs_PU!AB30</f>
        <v>67.6000345</v>
      </c>
      <c r="AC30" s="484">
        <f>Subs_PU!AC30</f>
        <v>0.9000332661</v>
      </c>
      <c r="AD30" s="484">
        <f>Subs_PU!AD30</f>
        <v>0</v>
      </c>
      <c r="AE30" s="484">
        <f>Subs_PU!AE30</f>
        <v>4.999979465</v>
      </c>
      <c r="AF30" s="484" t="str">
        <f>Subs_PU!AF30</f>
        <v/>
      </c>
      <c r="AG30" s="484" t="str">
        <f>Subs_PU!AG30</f>
        <v/>
      </c>
      <c r="AH30" s="484">
        <f>Subs_PU!AH30</f>
        <v>0</v>
      </c>
      <c r="AI30" s="484">
        <f>Subs_PU!AI30</f>
        <v>0.1000036962</v>
      </c>
      <c r="AJ30" s="355">
        <f t="shared" si="3"/>
        <v>100</v>
      </c>
      <c r="AK30" s="3"/>
      <c r="AL30" s="3"/>
      <c r="AM30" s="3"/>
      <c r="AN30" s="3"/>
      <c r="AO30" s="3"/>
      <c r="AP30" s="3"/>
      <c r="AQ30" s="3"/>
      <c r="AR30" s="3"/>
      <c r="AS30" s="3"/>
      <c r="AT30" s="3"/>
    </row>
    <row r="31">
      <c r="A31" s="32" t="s">
        <v>280</v>
      </c>
      <c r="B31" s="68">
        <v>1982.0</v>
      </c>
      <c r="C31" s="483">
        <f t="shared" ref="C31:Q31" si="19">U31*$R$31/100</f>
        <v>0</v>
      </c>
      <c r="D31" s="483">
        <f t="shared" si="19"/>
        <v>3220.315586</v>
      </c>
      <c r="E31" s="483">
        <f t="shared" si="19"/>
        <v>0</v>
      </c>
      <c r="F31" s="483">
        <f t="shared" si="19"/>
        <v>9421.608662</v>
      </c>
      <c r="G31" s="142">
        <f t="shared" si="19"/>
        <v>109116.6746</v>
      </c>
      <c r="H31" s="483">
        <f t="shared" si="19"/>
        <v>0</v>
      </c>
      <c r="I31" s="483">
        <f t="shared" si="19"/>
        <v>0</v>
      </c>
      <c r="J31" s="142">
        <f t="shared" si="19"/>
        <v>375145.9849</v>
      </c>
      <c r="K31" s="483">
        <f t="shared" si="19"/>
        <v>6506.556636</v>
      </c>
      <c r="L31" s="483">
        <f t="shared" si="19"/>
        <v>680.7520709</v>
      </c>
      <c r="M31" s="483">
        <f t="shared" si="19"/>
        <v>9321.287304</v>
      </c>
      <c r="N31" s="483">
        <f t="shared" si="19"/>
        <v>0</v>
      </c>
      <c r="O31" s="483">
        <f t="shared" si="19"/>
        <v>0</v>
      </c>
      <c r="P31" s="483">
        <f t="shared" si="19"/>
        <v>0</v>
      </c>
      <c r="Q31" s="483">
        <f t="shared" si="19"/>
        <v>0</v>
      </c>
      <c r="R31" s="46">
        <f>Escapement_Data!E28</f>
        <v>513413.1798</v>
      </c>
      <c r="S31" s="3"/>
      <c r="T31" s="125">
        <v>1982.0</v>
      </c>
      <c r="U31" s="484">
        <f>Subs_PU!U31</f>
        <v>0</v>
      </c>
      <c r="V31" s="484">
        <f>Subs_PU!V31</f>
        <v>0.6272366416</v>
      </c>
      <c r="W31" s="484">
        <f>Subs_PU!W31</f>
        <v>0</v>
      </c>
      <c r="X31" s="484">
        <f>Subs_PU!X31</f>
        <v>1.835092871</v>
      </c>
      <c r="Y31" s="484">
        <f>Subs_PU!Y31</f>
        <v>21.25318922</v>
      </c>
      <c r="Z31" s="484">
        <f>Subs_PU!Z31</f>
        <v>0</v>
      </c>
      <c r="AA31" s="484">
        <f>Subs_PU!AA31</f>
        <v>0</v>
      </c>
      <c r="AB31" s="484">
        <f>Subs_PU!AB31</f>
        <v>73.06902115</v>
      </c>
      <c r="AC31" s="484">
        <f>Subs_PU!AC31</f>
        <v>1.267313909</v>
      </c>
      <c r="AD31" s="484">
        <f>Subs_PU!AD31</f>
        <v>0.1325934156</v>
      </c>
      <c r="AE31" s="484">
        <f>Subs_PU!AE31</f>
        <v>1.815552789</v>
      </c>
      <c r="AF31" s="484" t="str">
        <f>Subs_PU!AF31</f>
        <v/>
      </c>
      <c r="AG31" s="484" t="str">
        <f>Subs_PU!AG31</f>
        <v/>
      </c>
      <c r="AH31" s="484">
        <f>Subs_PU!AH31</f>
        <v>0</v>
      </c>
      <c r="AI31" s="484" t="str">
        <f>Subs_PU!AI31</f>
        <v/>
      </c>
      <c r="AJ31" s="355">
        <f t="shared" si="3"/>
        <v>100</v>
      </c>
      <c r="AK31" s="3"/>
      <c r="AL31" s="3"/>
      <c r="AM31" s="3"/>
      <c r="AN31" s="3"/>
      <c r="AO31" s="3"/>
      <c r="AP31" s="3"/>
      <c r="AQ31" s="3"/>
      <c r="AR31" s="3"/>
      <c r="AS31" s="3"/>
      <c r="AT31" s="3"/>
    </row>
    <row r="32">
      <c r="A32" s="32" t="s">
        <v>280</v>
      </c>
      <c r="B32" s="68">
        <v>1983.0</v>
      </c>
      <c r="C32" s="483">
        <f t="shared" ref="C32:Q32" si="20">U32*$R$32/100</f>
        <v>0</v>
      </c>
      <c r="D32" s="483">
        <f t="shared" si="20"/>
        <v>0</v>
      </c>
      <c r="E32" s="483">
        <f t="shared" si="20"/>
        <v>0</v>
      </c>
      <c r="F32" s="483">
        <f t="shared" si="20"/>
        <v>26288.53755</v>
      </c>
      <c r="G32" s="142">
        <f t="shared" si="20"/>
        <v>153315.1129</v>
      </c>
      <c r="H32" s="483">
        <f t="shared" si="20"/>
        <v>0</v>
      </c>
      <c r="I32" s="483">
        <f t="shared" si="20"/>
        <v>0</v>
      </c>
      <c r="J32" s="142">
        <f t="shared" si="20"/>
        <v>328726.624</v>
      </c>
      <c r="K32" s="483">
        <f t="shared" si="20"/>
        <v>19459.62614</v>
      </c>
      <c r="L32" s="483">
        <f t="shared" si="20"/>
        <v>0</v>
      </c>
      <c r="M32" s="483">
        <f t="shared" si="20"/>
        <v>56723.96746</v>
      </c>
      <c r="N32" s="483">
        <f t="shared" si="20"/>
        <v>0</v>
      </c>
      <c r="O32" s="483">
        <f t="shared" si="20"/>
        <v>0</v>
      </c>
      <c r="P32" s="483">
        <f t="shared" si="20"/>
        <v>0</v>
      </c>
      <c r="Q32" s="483">
        <f t="shared" si="20"/>
        <v>0</v>
      </c>
      <c r="R32" s="46">
        <f>Escapement_Data!E29</f>
        <v>584513.8681</v>
      </c>
      <c r="S32" s="3"/>
      <c r="T32" s="125">
        <v>1983.0</v>
      </c>
      <c r="U32" s="484">
        <f>Subs_PU!U32</f>
        <v>0</v>
      </c>
      <c r="V32" s="484">
        <f>Subs_PU!V32</f>
        <v>0</v>
      </c>
      <c r="W32" s="484">
        <f>Subs_PU!W32</f>
        <v>0</v>
      </c>
      <c r="X32" s="484">
        <f>Subs_PU!X32</f>
        <v>4.497504504</v>
      </c>
      <c r="Y32" s="484">
        <f>Subs_PU!Y32</f>
        <v>26.2295082</v>
      </c>
      <c r="Z32" s="484">
        <f>Subs_PU!Z32</f>
        <v>0</v>
      </c>
      <c r="AA32" s="484">
        <f>Subs_PU!AA32</f>
        <v>0</v>
      </c>
      <c r="AB32" s="484">
        <f>Subs_PU!AB32</f>
        <v>56.23931988</v>
      </c>
      <c r="AC32" s="484">
        <f>Subs_PU!AC32</f>
        <v>3.329198364</v>
      </c>
      <c r="AD32" s="484">
        <f>Subs_PU!AD32</f>
        <v>0</v>
      </c>
      <c r="AE32" s="484">
        <f>Subs_PU!AE32</f>
        <v>9.704469056</v>
      </c>
      <c r="AF32" s="484" t="str">
        <f>Subs_PU!AF32</f>
        <v/>
      </c>
      <c r="AG32" s="484" t="str">
        <f>Subs_PU!AG32</f>
        <v/>
      </c>
      <c r="AH32" s="484">
        <f>Subs_PU!AH32</f>
        <v>0</v>
      </c>
      <c r="AI32" s="484" t="str">
        <f>Subs_PU!AI32</f>
        <v/>
      </c>
      <c r="AJ32" s="355">
        <f t="shared" si="3"/>
        <v>100</v>
      </c>
      <c r="AK32" s="3"/>
      <c r="AL32" s="3"/>
      <c r="AM32" s="3"/>
      <c r="AN32" s="3"/>
      <c r="AO32" s="3"/>
      <c r="AP32" s="3"/>
      <c r="AQ32" s="3"/>
      <c r="AR32" s="3"/>
      <c r="AS32" s="3"/>
      <c r="AT32" s="3"/>
    </row>
    <row r="33">
      <c r="A33" s="32" t="s">
        <v>280</v>
      </c>
      <c r="B33" s="68">
        <v>1984.0</v>
      </c>
      <c r="C33" s="483">
        <f t="shared" ref="C33:Q33" si="21">U33*$R$33/100</f>
        <v>0</v>
      </c>
      <c r="D33" s="483">
        <f t="shared" si="21"/>
        <v>0</v>
      </c>
      <c r="E33" s="483">
        <f t="shared" si="21"/>
        <v>543.2090857</v>
      </c>
      <c r="F33" s="483">
        <f t="shared" si="21"/>
        <v>386.1099204</v>
      </c>
      <c r="G33" s="142">
        <f t="shared" si="21"/>
        <v>39553.58703</v>
      </c>
      <c r="H33" s="483">
        <f t="shared" si="21"/>
        <v>23.23297515</v>
      </c>
      <c r="I33" s="483">
        <f t="shared" si="21"/>
        <v>0</v>
      </c>
      <c r="J33" s="142">
        <f t="shared" si="21"/>
        <v>503522.7388</v>
      </c>
      <c r="K33" s="483">
        <f t="shared" si="21"/>
        <v>7161.288007</v>
      </c>
      <c r="L33" s="483">
        <f t="shared" si="21"/>
        <v>687.0322652</v>
      </c>
      <c r="M33" s="483">
        <f t="shared" si="21"/>
        <v>42008.53807</v>
      </c>
      <c r="N33" s="483">
        <f t="shared" si="21"/>
        <v>0</v>
      </c>
      <c r="O33" s="483">
        <f t="shared" si="21"/>
        <v>0</v>
      </c>
      <c r="P33" s="483">
        <f t="shared" si="21"/>
        <v>0</v>
      </c>
      <c r="Q33" s="483">
        <f t="shared" si="21"/>
        <v>0</v>
      </c>
      <c r="R33" s="46">
        <f>Escapement_Data!E30</f>
        <v>593885.7362</v>
      </c>
      <c r="S33" s="3"/>
      <c r="T33" s="125">
        <v>1984.0</v>
      </c>
      <c r="U33" s="484">
        <f>Subs_PU!U33</f>
        <v>0</v>
      </c>
      <c r="V33" s="484">
        <f>Subs_PU!V33</f>
        <v>0</v>
      </c>
      <c r="W33" s="484">
        <f>Subs_PU!W33</f>
        <v>0.09146693591</v>
      </c>
      <c r="X33" s="484">
        <f>Subs_PU!X33</f>
        <v>0.06501417644</v>
      </c>
      <c r="Y33" s="484">
        <f>Subs_PU!Y33</f>
        <v>6.660134201</v>
      </c>
      <c r="Z33" s="484">
        <f>Subs_PU!Z33</f>
        <v>0.003912027809</v>
      </c>
      <c r="AA33" s="484">
        <f>Subs_PU!AA33</f>
        <v>0</v>
      </c>
      <c r="AB33" s="484">
        <f>Subs_PU!AB33</f>
        <v>84.78444727</v>
      </c>
      <c r="AC33" s="484">
        <f>Subs_PU!AC33</f>
        <v>1.205836</v>
      </c>
      <c r="AD33" s="484">
        <f>Subs_PU!AD33</f>
        <v>0.1156842509</v>
      </c>
      <c r="AE33" s="484">
        <f>Subs_PU!AE33</f>
        <v>7.07350514</v>
      </c>
      <c r="AF33" s="484" t="str">
        <f>Subs_PU!AF33</f>
        <v/>
      </c>
      <c r="AG33" s="484" t="str">
        <f>Subs_PU!AG33</f>
        <v/>
      </c>
      <c r="AH33" s="484">
        <f>Subs_PU!AH33</f>
        <v>0</v>
      </c>
      <c r="AI33" s="484" t="str">
        <f>Subs_PU!AI33</f>
        <v/>
      </c>
      <c r="AJ33" s="355">
        <f t="shared" si="3"/>
        <v>100</v>
      </c>
      <c r="AK33" s="3"/>
      <c r="AL33" s="3"/>
      <c r="AM33" s="3"/>
      <c r="AN33" s="3"/>
      <c r="AO33" s="3"/>
      <c r="AP33" s="3"/>
      <c r="AQ33" s="3"/>
      <c r="AR33" s="3"/>
      <c r="AS33" s="3"/>
      <c r="AT33" s="3"/>
    </row>
    <row r="34">
      <c r="A34" s="32" t="s">
        <v>280</v>
      </c>
      <c r="B34" s="68">
        <v>1985.0</v>
      </c>
      <c r="C34" s="483">
        <f t="shared" ref="C34:Q34" si="22">U34*$R$34/100</f>
        <v>0</v>
      </c>
      <c r="D34" s="483">
        <f t="shared" si="22"/>
        <v>2144.046074</v>
      </c>
      <c r="E34" s="483">
        <f t="shared" si="22"/>
        <v>481.4628069</v>
      </c>
      <c r="F34" s="483">
        <f t="shared" si="22"/>
        <v>8762.623086</v>
      </c>
      <c r="G34" s="142">
        <f t="shared" si="22"/>
        <v>35380.34559</v>
      </c>
      <c r="H34" s="483">
        <f t="shared" si="22"/>
        <v>0</v>
      </c>
      <c r="I34" s="483">
        <f t="shared" si="22"/>
        <v>22.53655692</v>
      </c>
      <c r="J34" s="142">
        <f t="shared" si="22"/>
        <v>329451.6817</v>
      </c>
      <c r="K34" s="483">
        <f t="shared" si="22"/>
        <v>16303.15015</v>
      </c>
      <c r="L34" s="483">
        <f t="shared" si="22"/>
        <v>2803.752559</v>
      </c>
      <c r="M34" s="483">
        <f t="shared" si="22"/>
        <v>51333.15472</v>
      </c>
      <c r="N34" s="483">
        <f t="shared" si="22"/>
        <v>0</v>
      </c>
      <c r="O34" s="483">
        <f t="shared" si="22"/>
        <v>0</v>
      </c>
      <c r="P34" s="483">
        <f t="shared" si="22"/>
        <v>271.463072</v>
      </c>
      <c r="Q34" s="483">
        <f t="shared" si="22"/>
        <v>0</v>
      </c>
      <c r="R34" s="46">
        <f>Escapement_Data!E31</f>
        <v>446954.2164</v>
      </c>
      <c r="S34" s="3"/>
      <c r="T34" s="125">
        <v>1985.0</v>
      </c>
      <c r="U34" s="484">
        <f>Subs_PU!U34</f>
        <v>0</v>
      </c>
      <c r="V34" s="484">
        <f>Subs_PU!V34</f>
        <v>0.4797014987</v>
      </c>
      <c r="W34" s="484">
        <f>Subs_PU!W34</f>
        <v>0.1077208334</v>
      </c>
      <c r="X34" s="484">
        <f>Subs_PU!X34</f>
        <v>1.960519169</v>
      </c>
      <c r="Y34" s="484">
        <f>Subs_PU!Y34</f>
        <v>7.915876905</v>
      </c>
      <c r="Z34" s="484">
        <f>Subs_PU!Z34</f>
        <v>0</v>
      </c>
      <c r="AA34" s="484">
        <f>Subs_PU!AA34</f>
        <v>0.005042251778</v>
      </c>
      <c r="AB34" s="484">
        <f>Subs_PU!AB34</f>
        <v>73.71038681</v>
      </c>
      <c r="AC34" s="484">
        <f>Subs_PU!AC34</f>
        <v>3.647610775</v>
      </c>
      <c r="AD34" s="484">
        <f>Subs_PU!AD34</f>
        <v>0.6273019598</v>
      </c>
      <c r="AE34" s="484">
        <f>Subs_PU!AE34</f>
        <v>11.48510358</v>
      </c>
      <c r="AF34" s="484" t="str">
        <f>Subs_PU!AF34</f>
        <v/>
      </c>
      <c r="AG34" s="484" t="str">
        <f>Subs_PU!AG34</f>
        <v/>
      </c>
      <c r="AH34" s="484">
        <f>Subs_PU!AH34</f>
        <v>0.0607362146</v>
      </c>
      <c r="AI34" s="484" t="str">
        <f>Subs_PU!AI34</f>
        <v/>
      </c>
      <c r="AJ34" s="355">
        <f t="shared" si="3"/>
        <v>100</v>
      </c>
      <c r="AK34" s="3"/>
      <c r="AL34" s="3"/>
      <c r="AM34" s="3"/>
      <c r="AN34" s="3"/>
      <c r="AO34" s="3"/>
      <c r="AP34" s="3"/>
      <c r="AQ34" s="3"/>
      <c r="AR34" s="3"/>
      <c r="AS34" s="3"/>
      <c r="AT34" s="3"/>
    </row>
    <row r="35">
      <c r="A35" s="32" t="s">
        <v>280</v>
      </c>
      <c r="B35" s="68">
        <v>1986.0</v>
      </c>
      <c r="C35" s="483">
        <f t="shared" ref="C35:Q35" si="23">U35*$R$35/100</f>
        <v>0</v>
      </c>
      <c r="D35" s="483">
        <f t="shared" si="23"/>
        <v>1787.631459</v>
      </c>
      <c r="E35" s="483">
        <f t="shared" si="23"/>
        <v>599.7503544</v>
      </c>
      <c r="F35" s="483">
        <f t="shared" si="23"/>
        <v>22071.88562</v>
      </c>
      <c r="G35" s="142">
        <f t="shared" si="23"/>
        <v>92497.41457</v>
      </c>
      <c r="H35" s="483">
        <f t="shared" si="23"/>
        <v>0</v>
      </c>
      <c r="I35" s="483">
        <f t="shared" si="23"/>
        <v>0</v>
      </c>
      <c r="J35" s="142">
        <f t="shared" si="23"/>
        <v>283241.2665</v>
      </c>
      <c r="K35" s="483">
        <f t="shared" si="23"/>
        <v>4925.818485</v>
      </c>
      <c r="L35" s="483">
        <f t="shared" si="23"/>
        <v>706.1144262</v>
      </c>
      <c r="M35" s="483">
        <f t="shared" si="23"/>
        <v>49368.12418</v>
      </c>
      <c r="N35" s="483">
        <f t="shared" si="23"/>
        <v>0</v>
      </c>
      <c r="O35" s="483">
        <f t="shared" si="23"/>
        <v>0</v>
      </c>
      <c r="P35" s="483">
        <f t="shared" si="23"/>
        <v>0</v>
      </c>
      <c r="Q35" s="483">
        <f t="shared" si="23"/>
        <v>0</v>
      </c>
      <c r="R35" s="46">
        <f>Escapement_Data!E32</f>
        <v>455198.0056</v>
      </c>
      <c r="S35" s="3"/>
      <c r="T35" s="125">
        <v>1986.0</v>
      </c>
      <c r="U35" s="484">
        <f>Subs_PU!U35</f>
        <v>0</v>
      </c>
      <c r="V35" s="484">
        <f>Subs_PU!V35</f>
        <v>0.3927151343</v>
      </c>
      <c r="W35" s="484">
        <f>Subs_PU!W35</f>
        <v>0.1317559275</v>
      </c>
      <c r="X35" s="484">
        <f>Subs_PU!X35</f>
        <v>4.848853763</v>
      </c>
      <c r="Y35" s="484">
        <f>Subs_PU!Y35</f>
        <v>20.32025919</v>
      </c>
      <c r="Z35" s="484">
        <f>Subs_PU!Z35</f>
        <v>0</v>
      </c>
      <c r="AA35" s="484">
        <f>Subs_PU!AA35</f>
        <v>0</v>
      </c>
      <c r="AB35" s="484">
        <f>Subs_PU!AB35</f>
        <v>62.22374945</v>
      </c>
      <c r="AC35" s="484">
        <f>Subs_PU!AC35</f>
        <v>1.082126552</v>
      </c>
      <c r="AD35" s="484">
        <f>Subs_PU!AD35</f>
        <v>0.155122478</v>
      </c>
      <c r="AE35" s="484">
        <f>Subs_PU!AE35</f>
        <v>10.84541751</v>
      </c>
      <c r="AF35" s="484" t="str">
        <f>Subs_PU!AF35</f>
        <v/>
      </c>
      <c r="AG35" s="484" t="str">
        <f>Subs_PU!AG35</f>
        <v/>
      </c>
      <c r="AH35" s="484">
        <f>Subs_PU!AH35</f>
        <v>0</v>
      </c>
      <c r="AI35" s="484" t="str">
        <f>Subs_PU!AI35</f>
        <v/>
      </c>
      <c r="AJ35" s="355">
        <f t="shared" si="3"/>
        <v>100</v>
      </c>
      <c r="AK35" s="3"/>
      <c r="AL35" s="3"/>
      <c r="AM35" s="3"/>
      <c r="AN35" s="3"/>
      <c r="AO35" s="3"/>
      <c r="AP35" s="3"/>
      <c r="AQ35" s="3"/>
      <c r="AR35" s="3"/>
      <c r="AS35" s="3"/>
      <c r="AT35" s="3"/>
    </row>
    <row r="36">
      <c r="A36" s="32" t="s">
        <v>280</v>
      </c>
      <c r="B36" s="68">
        <v>1987.0</v>
      </c>
      <c r="C36" s="483">
        <f t="shared" ref="C36:Q36" si="24">U36*$R$36/100</f>
        <v>0</v>
      </c>
      <c r="D36" s="483">
        <f t="shared" si="24"/>
        <v>914.912501</v>
      </c>
      <c r="E36" s="483">
        <f t="shared" si="24"/>
        <v>414.1833619</v>
      </c>
      <c r="F36" s="483">
        <f t="shared" si="24"/>
        <v>15209.39002</v>
      </c>
      <c r="G36" s="142">
        <f t="shared" si="24"/>
        <v>36148.31655</v>
      </c>
      <c r="H36" s="483">
        <f t="shared" si="24"/>
        <v>784.0635285</v>
      </c>
      <c r="I36" s="483">
        <f t="shared" si="24"/>
        <v>82.42454964</v>
      </c>
      <c r="J36" s="142">
        <f t="shared" si="24"/>
        <v>392221.3407</v>
      </c>
      <c r="K36" s="483">
        <f t="shared" si="24"/>
        <v>6727.903864</v>
      </c>
      <c r="L36" s="483">
        <f t="shared" si="24"/>
        <v>419.3348963</v>
      </c>
      <c r="M36" s="483">
        <f t="shared" si="24"/>
        <v>41255.54771</v>
      </c>
      <c r="N36" s="483">
        <f t="shared" si="24"/>
        <v>0</v>
      </c>
      <c r="O36" s="483">
        <f t="shared" si="24"/>
        <v>0</v>
      </c>
      <c r="P36" s="483">
        <f t="shared" si="24"/>
        <v>121.5762107</v>
      </c>
      <c r="Q36" s="483">
        <f t="shared" si="24"/>
        <v>0</v>
      </c>
      <c r="R36" s="46">
        <f>Escapement_Data!E33</f>
        <v>494298.9939</v>
      </c>
      <c r="S36" s="3"/>
      <c r="T36" s="125">
        <v>1987.0</v>
      </c>
      <c r="U36" s="484">
        <f>Subs_PU!U36</f>
        <v>0</v>
      </c>
      <c r="V36" s="484">
        <f>Subs_PU!V36</f>
        <v>0.1850929321</v>
      </c>
      <c r="W36" s="484">
        <f>Subs_PU!W36</f>
        <v>0.0837920706</v>
      </c>
      <c r="X36" s="484">
        <f>Subs_PU!X36</f>
        <v>3.076961558</v>
      </c>
      <c r="Y36" s="484">
        <f>Subs_PU!Y36</f>
        <v>7.313046759</v>
      </c>
      <c r="Z36" s="484">
        <f>Subs_PU!Z36</f>
        <v>0.1586213078</v>
      </c>
      <c r="AA36" s="484">
        <f>Subs_PU!AA36</f>
        <v>0.01667503893</v>
      </c>
      <c r="AB36" s="484">
        <f>Subs_PU!AB36</f>
        <v>79.34900648</v>
      </c>
      <c r="AC36" s="484">
        <f>Subs_PU!AC36</f>
        <v>1.361100052</v>
      </c>
      <c r="AD36" s="484">
        <f>Subs_PU!AD36</f>
        <v>0.08483426053</v>
      </c>
      <c r="AE36" s="484">
        <f>Subs_PU!AE36</f>
        <v>8.346273858</v>
      </c>
      <c r="AF36" s="484" t="str">
        <f>Subs_PU!AF36</f>
        <v/>
      </c>
      <c r="AG36" s="484" t="str">
        <f>Subs_PU!AG36</f>
        <v/>
      </c>
      <c r="AH36" s="484">
        <f>Subs_PU!AH36</f>
        <v>0.02459568242</v>
      </c>
      <c r="AI36" s="484" t="str">
        <f>Subs_PU!AI36</f>
        <v/>
      </c>
      <c r="AJ36" s="355">
        <f t="shared" si="3"/>
        <v>100</v>
      </c>
      <c r="AK36" s="3"/>
      <c r="AL36" s="3"/>
      <c r="AM36" s="3"/>
      <c r="AN36" s="3"/>
      <c r="AO36" s="3"/>
      <c r="AP36" s="3"/>
      <c r="AQ36" s="3"/>
      <c r="AR36" s="3"/>
      <c r="AS36" s="3"/>
      <c r="AT36" s="3"/>
    </row>
    <row r="37">
      <c r="A37" s="32" t="s">
        <v>280</v>
      </c>
      <c r="B37" s="68">
        <v>1988.0</v>
      </c>
      <c r="C37" s="483">
        <f t="shared" ref="C37:Q37" si="25">U37*$R$37/100</f>
        <v>0</v>
      </c>
      <c r="D37" s="483">
        <f t="shared" si="25"/>
        <v>5432.217736</v>
      </c>
      <c r="E37" s="483">
        <f t="shared" si="25"/>
        <v>246.918988</v>
      </c>
      <c r="F37" s="483">
        <f t="shared" si="25"/>
        <v>25185.73677</v>
      </c>
      <c r="G37" s="142">
        <f t="shared" si="25"/>
        <v>186176.9169</v>
      </c>
      <c r="H37" s="483">
        <f t="shared" si="25"/>
        <v>0</v>
      </c>
      <c r="I37" s="483">
        <f t="shared" si="25"/>
        <v>246.918988</v>
      </c>
      <c r="J37" s="142">
        <f t="shared" si="25"/>
        <v>258771.0994</v>
      </c>
      <c r="K37" s="483">
        <f t="shared" si="25"/>
        <v>7901.407615</v>
      </c>
      <c r="L37" s="483">
        <f t="shared" si="25"/>
        <v>1481.513928</v>
      </c>
      <c r="M37" s="483">
        <f t="shared" si="25"/>
        <v>7901.407615</v>
      </c>
      <c r="N37" s="483">
        <f t="shared" si="25"/>
        <v>0</v>
      </c>
      <c r="O37" s="483">
        <f t="shared" si="25"/>
        <v>0</v>
      </c>
      <c r="P37" s="483">
        <f t="shared" si="25"/>
        <v>493.837976</v>
      </c>
      <c r="Q37" s="483">
        <f t="shared" si="25"/>
        <v>0</v>
      </c>
      <c r="R37" s="46">
        <f>Escapement_Data!E34</f>
        <v>493837.976</v>
      </c>
      <c r="S37" s="3"/>
      <c r="T37" s="125">
        <v>1988.0</v>
      </c>
      <c r="U37" s="484">
        <f>Subs_PU!U37</f>
        <v>0</v>
      </c>
      <c r="V37" s="484">
        <f>Subs_PU!V37</f>
        <v>1.1</v>
      </c>
      <c r="W37" s="484">
        <f>Subs_PU!W37</f>
        <v>0.05</v>
      </c>
      <c r="X37" s="484">
        <f>Subs_PU!X37</f>
        <v>5.1</v>
      </c>
      <c r="Y37" s="484">
        <f>Subs_PU!Y37</f>
        <v>37.7</v>
      </c>
      <c r="Z37" s="484" t="str">
        <f>Subs_PU!Z37</f>
        <v/>
      </c>
      <c r="AA37" s="484">
        <f>Subs_PU!AA37</f>
        <v>0.05</v>
      </c>
      <c r="AB37" s="484">
        <f>Subs_PU!AB37</f>
        <v>52.4</v>
      </c>
      <c r="AC37" s="484">
        <f>Subs_PU!AC37</f>
        <v>1.6</v>
      </c>
      <c r="AD37" s="484">
        <f>Subs_PU!AD37</f>
        <v>0.3</v>
      </c>
      <c r="AE37" s="484">
        <f>Subs_PU!AE37</f>
        <v>1.6</v>
      </c>
      <c r="AF37" s="484" t="str">
        <f>Subs_PU!AF37</f>
        <v/>
      </c>
      <c r="AG37" s="484" t="str">
        <f>Subs_PU!AG37</f>
        <v/>
      </c>
      <c r="AH37" s="484">
        <f>Subs_PU!AH37</f>
        <v>0.1</v>
      </c>
      <c r="AI37" s="484" t="str">
        <f>Subs_PU!AI37</f>
        <v/>
      </c>
      <c r="AJ37" s="355">
        <f t="shared" si="3"/>
        <v>100</v>
      </c>
      <c r="AK37" s="3"/>
      <c r="AL37" s="3"/>
      <c r="AM37" s="3"/>
      <c r="AN37" s="3"/>
      <c r="AO37" s="3"/>
      <c r="AP37" s="3"/>
      <c r="AQ37" s="3"/>
      <c r="AR37" s="3"/>
      <c r="AS37" s="3"/>
      <c r="AT37" s="3"/>
    </row>
    <row r="38">
      <c r="A38" s="32" t="s">
        <v>280</v>
      </c>
      <c r="B38" s="68">
        <v>1989.0</v>
      </c>
      <c r="C38" s="483">
        <f t="shared" ref="C38:Q38" si="26">U38*$R$38/100</f>
        <v>613.3893784</v>
      </c>
      <c r="D38" s="483">
        <f t="shared" si="26"/>
        <v>1226.778757</v>
      </c>
      <c r="E38" s="483">
        <f t="shared" si="26"/>
        <v>6747.283163</v>
      </c>
      <c r="F38" s="483">
        <f t="shared" si="26"/>
        <v>4907.115027</v>
      </c>
      <c r="G38" s="142">
        <f t="shared" si="26"/>
        <v>190150.7073</v>
      </c>
      <c r="H38" s="483">
        <f t="shared" si="26"/>
        <v>0</v>
      </c>
      <c r="I38" s="483">
        <f t="shared" si="26"/>
        <v>0</v>
      </c>
      <c r="J38" s="142">
        <f t="shared" si="26"/>
        <v>385821.919</v>
      </c>
      <c r="K38" s="483">
        <f t="shared" si="26"/>
        <v>5520.504406</v>
      </c>
      <c r="L38" s="483">
        <f t="shared" si="26"/>
        <v>613.3893784</v>
      </c>
      <c r="M38" s="483">
        <f t="shared" si="26"/>
        <v>17788.29197</v>
      </c>
      <c r="N38" s="483">
        <f t="shared" si="26"/>
        <v>0</v>
      </c>
      <c r="O38" s="483">
        <f t="shared" si="26"/>
        <v>0</v>
      </c>
      <c r="P38" s="483">
        <f t="shared" si="26"/>
        <v>0</v>
      </c>
      <c r="Q38" s="483">
        <f t="shared" si="26"/>
        <v>0</v>
      </c>
      <c r="R38" s="46">
        <f>Escapement_Data!E35</f>
        <v>613389.3784</v>
      </c>
      <c r="S38" s="3"/>
      <c r="T38" s="125">
        <v>1989.0</v>
      </c>
      <c r="U38" s="484">
        <f>Subs_PU!U38</f>
        <v>0.1</v>
      </c>
      <c r="V38" s="484">
        <f>Subs_PU!V38</f>
        <v>0.2</v>
      </c>
      <c r="W38" s="484">
        <f>Subs_PU!W38</f>
        <v>1.1</v>
      </c>
      <c r="X38" s="484">
        <f>Subs_PU!X38</f>
        <v>0.8</v>
      </c>
      <c r="Y38" s="484">
        <f>Subs_PU!Y38</f>
        <v>31</v>
      </c>
      <c r="Z38" s="484" t="str">
        <f>Subs_PU!Z38</f>
        <v/>
      </c>
      <c r="AA38" s="484">
        <f>Subs_PU!AA38</f>
        <v>0</v>
      </c>
      <c r="AB38" s="484">
        <f>Subs_PU!AB38</f>
        <v>62.9</v>
      </c>
      <c r="AC38" s="484">
        <f>Subs_PU!AC38</f>
        <v>0.9</v>
      </c>
      <c r="AD38" s="484">
        <f>Subs_PU!AD38</f>
        <v>0.1</v>
      </c>
      <c r="AE38" s="484">
        <f>Subs_PU!AE38</f>
        <v>2.9</v>
      </c>
      <c r="AF38" s="484" t="str">
        <f>Subs_PU!AF38</f>
        <v/>
      </c>
      <c r="AG38" s="484" t="str">
        <f>Subs_PU!AG38</f>
        <v/>
      </c>
      <c r="AH38" s="484">
        <f>Subs_PU!AH38</f>
        <v>0</v>
      </c>
      <c r="AI38" s="484" t="str">
        <f>Subs_PU!AI38</f>
        <v/>
      </c>
      <c r="AJ38" s="355">
        <f t="shared" si="3"/>
        <v>100</v>
      </c>
      <c r="AK38" s="3"/>
      <c r="AL38" s="3"/>
      <c r="AM38" s="3"/>
      <c r="AN38" s="3"/>
      <c r="AO38" s="3"/>
      <c r="AP38" s="3"/>
      <c r="AQ38" s="3"/>
      <c r="AR38" s="3"/>
      <c r="AS38" s="3"/>
      <c r="AT38" s="3"/>
    </row>
    <row r="39">
      <c r="A39" s="32" t="s">
        <v>280</v>
      </c>
      <c r="B39" s="68">
        <v>1990.0</v>
      </c>
      <c r="C39" s="483">
        <f t="shared" ref="C39:Q39" si="27">U39*$R$39/100</f>
        <v>0</v>
      </c>
      <c r="D39" s="483">
        <f t="shared" si="27"/>
        <v>13064.56844</v>
      </c>
      <c r="E39" s="483">
        <f t="shared" si="27"/>
        <v>2969.220099</v>
      </c>
      <c r="F39" s="483">
        <f t="shared" si="27"/>
        <v>75418.19052</v>
      </c>
      <c r="G39" s="142">
        <f t="shared" si="27"/>
        <v>139553.3447</v>
      </c>
      <c r="H39" s="483">
        <f t="shared" si="27"/>
        <v>593.8440198</v>
      </c>
      <c r="I39" s="483">
        <f t="shared" si="27"/>
        <v>0</v>
      </c>
      <c r="J39" s="142">
        <f t="shared" si="27"/>
        <v>221503.8194</v>
      </c>
      <c r="K39" s="483">
        <f t="shared" si="27"/>
        <v>41569.08139</v>
      </c>
      <c r="L39" s="483">
        <f t="shared" si="27"/>
        <v>2375.376079</v>
      </c>
      <c r="M39" s="483">
        <f t="shared" si="27"/>
        <v>94421.19915</v>
      </c>
      <c r="N39" s="483">
        <f t="shared" si="27"/>
        <v>0</v>
      </c>
      <c r="O39" s="483">
        <f t="shared" si="27"/>
        <v>0</v>
      </c>
      <c r="P39" s="483">
        <f t="shared" si="27"/>
        <v>1187.68804</v>
      </c>
      <c r="Q39" s="483">
        <f t="shared" si="27"/>
        <v>1187.68804</v>
      </c>
      <c r="R39" s="46">
        <f>Escapement_Data!E36</f>
        <v>593844.0198</v>
      </c>
      <c r="S39" s="3"/>
      <c r="T39" s="125">
        <v>1990.0</v>
      </c>
      <c r="U39" s="484">
        <f>Subs_PU!U39</f>
        <v>0</v>
      </c>
      <c r="V39" s="484">
        <f>Subs_PU!V39</f>
        <v>2.2</v>
      </c>
      <c r="W39" s="484">
        <f>Subs_PU!W39</f>
        <v>0.5</v>
      </c>
      <c r="X39" s="484">
        <f>Subs_PU!X39</f>
        <v>12.7</v>
      </c>
      <c r="Y39" s="484">
        <f>Subs_PU!Y39</f>
        <v>23.5</v>
      </c>
      <c r="Z39" s="484">
        <f>Subs_PU!Z39</f>
        <v>0.1</v>
      </c>
      <c r="AA39" s="484">
        <f>Subs_PU!AA39</f>
        <v>0</v>
      </c>
      <c r="AB39" s="484">
        <f>Subs_PU!AB39</f>
        <v>37.3</v>
      </c>
      <c r="AC39" s="484">
        <f>Subs_PU!AC39</f>
        <v>7</v>
      </c>
      <c r="AD39" s="484">
        <f>Subs_PU!AD39</f>
        <v>0.4</v>
      </c>
      <c r="AE39" s="484">
        <f>Subs_PU!AE39</f>
        <v>15.9</v>
      </c>
      <c r="AF39" s="484" t="str">
        <f>Subs_PU!AF39</f>
        <v/>
      </c>
      <c r="AG39" s="484" t="str">
        <f>Subs_PU!AG39</f>
        <v/>
      </c>
      <c r="AH39" s="484">
        <f>Subs_PU!AH39</f>
        <v>0.2</v>
      </c>
      <c r="AI39" s="484">
        <f>Subs_PU!AI39</f>
        <v>0.2</v>
      </c>
      <c r="AJ39" s="355">
        <f t="shared" si="3"/>
        <v>100</v>
      </c>
      <c r="AK39" s="3"/>
      <c r="AL39" s="3"/>
      <c r="AM39" s="3"/>
      <c r="AN39" s="3"/>
      <c r="AO39" s="3"/>
      <c r="AP39" s="3"/>
      <c r="AQ39" s="3"/>
      <c r="AR39" s="3"/>
      <c r="AS39" s="3"/>
      <c r="AT39" s="3"/>
    </row>
    <row r="40">
      <c r="A40" s="32" t="s">
        <v>280</v>
      </c>
      <c r="B40" s="68">
        <v>1991.0</v>
      </c>
      <c r="C40" s="483">
        <f t="shared" ref="C40:Q40" si="28">U40*$R40/100</f>
        <v>0</v>
      </c>
      <c r="D40" s="483">
        <f t="shared" si="28"/>
        <v>550.5552455</v>
      </c>
      <c r="E40" s="483">
        <f t="shared" si="28"/>
        <v>0</v>
      </c>
      <c r="F40" s="483">
        <f t="shared" si="28"/>
        <v>10460.54966</v>
      </c>
      <c r="G40" s="142">
        <f t="shared" si="28"/>
        <v>72122.73716</v>
      </c>
      <c r="H40" s="483">
        <f t="shared" si="28"/>
        <v>0</v>
      </c>
      <c r="I40" s="483">
        <f t="shared" si="28"/>
        <v>0</v>
      </c>
      <c r="J40" s="142">
        <f t="shared" si="28"/>
        <v>448151.9699</v>
      </c>
      <c r="K40" s="483">
        <f t="shared" si="28"/>
        <v>0</v>
      </c>
      <c r="L40" s="483">
        <f t="shared" si="28"/>
        <v>14864.99163</v>
      </c>
      <c r="M40" s="483">
        <f t="shared" si="28"/>
        <v>4404.441964</v>
      </c>
      <c r="N40" s="483">
        <f t="shared" si="28"/>
        <v>0</v>
      </c>
      <c r="O40" s="483">
        <f t="shared" si="28"/>
        <v>0</v>
      </c>
      <c r="P40" s="483">
        <f t="shared" si="28"/>
        <v>0</v>
      </c>
      <c r="Q40" s="483">
        <f t="shared" si="28"/>
        <v>0</v>
      </c>
      <c r="R40" s="46">
        <f>Escapement_Data!E37</f>
        <v>550555.2455</v>
      </c>
      <c r="S40" s="3"/>
      <c r="T40" s="125">
        <v>1991.0</v>
      </c>
      <c r="U40" s="484">
        <f>Subs_PU!U40</f>
        <v>0</v>
      </c>
      <c r="V40" s="484">
        <f>Subs_PU!V40</f>
        <v>0.1</v>
      </c>
      <c r="W40" s="484">
        <f>Subs_PU!W40</f>
        <v>0</v>
      </c>
      <c r="X40" s="484">
        <f>Subs_PU!X40</f>
        <v>1.9</v>
      </c>
      <c r="Y40" s="484">
        <f>Subs_PU!Y40</f>
        <v>13.1</v>
      </c>
      <c r="Z40" s="484" t="str">
        <f>Subs_PU!Z40</f>
        <v/>
      </c>
      <c r="AA40" s="484">
        <f>Subs_PU!AA40</f>
        <v>0</v>
      </c>
      <c r="AB40" s="484">
        <f>Subs_PU!AB40</f>
        <v>81.4</v>
      </c>
      <c r="AC40" s="484">
        <f>Subs_PU!AC40</f>
        <v>0</v>
      </c>
      <c r="AD40" s="484">
        <f>Subs_PU!AD40</f>
        <v>2.7</v>
      </c>
      <c r="AE40" s="484">
        <f>Subs_PU!AE40</f>
        <v>0.8</v>
      </c>
      <c r="AF40" s="484" t="str">
        <f>Subs_PU!AF40</f>
        <v/>
      </c>
      <c r="AG40" s="484" t="str">
        <f>Subs_PU!AG40</f>
        <v/>
      </c>
      <c r="AH40" s="484" t="str">
        <f>Subs_PU!AH40</f>
        <v/>
      </c>
      <c r="AI40" s="484" t="str">
        <f>Subs_PU!AI40</f>
        <v/>
      </c>
      <c r="AJ40" s="355">
        <f t="shared" si="3"/>
        <v>100</v>
      </c>
      <c r="AK40" s="3"/>
      <c r="AL40" s="3"/>
      <c r="AM40" s="3"/>
      <c r="AN40" s="3"/>
      <c r="AO40" s="3"/>
      <c r="AP40" s="3"/>
      <c r="AQ40" s="3"/>
      <c r="AR40" s="3"/>
      <c r="AS40" s="3"/>
      <c r="AT40" s="3"/>
    </row>
    <row r="41">
      <c r="A41" s="32" t="s">
        <v>282</v>
      </c>
      <c r="B41" s="68">
        <v>1992.0</v>
      </c>
      <c r="C41" s="483">
        <f t="shared" ref="C41:C65" si="30">U41*$R$40/100</f>
        <v>0</v>
      </c>
      <c r="D41" s="483">
        <f t="shared" ref="D41:Q41" si="29">V41*$R41/100</f>
        <v>4499.377599</v>
      </c>
      <c r="E41" s="483">
        <f t="shared" si="29"/>
        <v>0</v>
      </c>
      <c r="F41" s="483">
        <f t="shared" si="29"/>
        <v>29143.3188</v>
      </c>
      <c r="G41" s="142">
        <f t="shared" si="29"/>
        <v>68294.20854</v>
      </c>
      <c r="H41" s="483">
        <f t="shared" si="29"/>
        <v>0</v>
      </c>
      <c r="I41" s="483">
        <f t="shared" si="29"/>
        <v>919.3777286</v>
      </c>
      <c r="J41" s="142">
        <f t="shared" si="29"/>
        <v>435723.32</v>
      </c>
      <c r="K41" s="483">
        <f t="shared" si="29"/>
        <v>11141.16713</v>
      </c>
      <c r="L41" s="483">
        <f t="shared" si="29"/>
        <v>2874.889759</v>
      </c>
      <c r="M41" s="483">
        <f t="shared" si="29"/>
        <v>22571.12233</v>
      </c>
      <c r="N41" s="483">
        <f t="shared" si="29"/>
        <v>0</v>
      </c>
      <c r="O41" s="483">
        <f t="shared" si="29"/>
        <v>0</v>
      </c>
      <c r="P41" s="483">
        <f t="shared" si="29"/>
        <v>0</v>
      </c>
      <c r="Q41" s="483">
        <f t="shared" si="29"/>
        <v>0</v>
      </c>
      <c r="R41" s="46">
        <f>Escapement_Data!E38</f>
        <v>575166.7819</v>
      </c>
      <c r="S41" s="3"/>
      <c r="T41" s="125">
        <v>1992.0</v>
      </c>
      <c r="U41" s="484" t="str">
        <f>Subs_PU!U41</f>
        <v/>
      </c>
      <c r="V41" s="484">
        <f>Subs_PU!V41</f>
        <v>0.7822735492</v>
      </c>
      <c r="W41" s="484" t="str">
        <f>Subs_PU!W41</f>
        <v/>
      </c>
      <c r="X41" s="484">
        <f>Subs_PU!X41</f>
        <v>5.066933577</v>
      </c>
      <c r="Y41" s="484">
        <f>Subs_PU!Y41</f>
        <v>11.8738096</v>
      </c>
      <c r="Z41" s="484" t="str">
        <f>Subs_PU!Z41</f>
        <v/>
      </c>
      <c r="AA41" s="484">
        <f>Subs_PU!AA41</f>
        <v>0.1598454149</v>
      </c>
      <c r="AB41" s="484">
        <f>Subs_PU!AB41</f>
        <v>75.75599526</v>
      </c>
      <c r="AC41" s="484">
        <f>Subs_PU!AC41</f>
        <v>1.937032437</v>
      </c>
      <c r="AD41" s="484">
        <f>Subs_PU!AD41</f>
        <v>0.4998358475</v>
      </c>
      <c r="AE41" s="484">
        <f>Subs_PU!AE41</f>
        <v>3.924274322</v>
      </c>
      <c r="AF41" s="484" t="str">
        <f>Subs_PU!AF41</f>
        <v/>
      </c>
      <c r="AG41" s="484" t="str">
        <f>Subs_PU!AG41</f>
        <v/>
      </c>
      <c r="AH41" s="484" t="str">
        <f>Subs_PU!AH41</f>
        <v/>
      </c>
      <c r="AI41" s="484" t="str">
        <f>Subs_PU!AI41</f>
        <v/>
      </c>
      <c r="AJ41" s="402">
        <f t="shared" si="3"/>
        <v>100</v>
      </c>
      <c r="AK41" s="3"/>
      <c r="AL41" s="3"/>
      <c r="AM41" s="3"/>
      <c r="AN41" s="3"/>
      <c r="AO41" s="3"/>
      <c r="AP41" s="3"/>
      <c r="AQ41" s="3"/>
      <c r="AR41" s="3"/>
      <c r="AS41" s="3"/>
      <c r="AT41" s="3"/>
    </row>
    <row r="42">
      <c r="A42" s="32" t="s">
        <v>283</v>
      </c>
      <c r="B42" s="68">
        <v>1993.0</v>
      </c>
      <c r="C42" s="483">
        <f t="shared" si="30"/>
        <v>0</v>
      </c>
      <c r="D42" s="483">
        <f t="shared" ref="D42:Q42" si="31">V42*$R42/100</f>
        <v>5516.161756</v>
      </c>
      <c r="E42" s="483">
        <f t="shared" si="31"/>
        <v>788.0231081</v>
      </c>
      <c r="F42" s="483">
        <f t="shared" si="31"/>
        <v>64617.89486</v>
      </c>
      <c r="G42" s="142">
        <f t="shared" si="31"/>
        <v>71710.10283</v>
      </c>
      <c r="H42" s="483">
        <f t="shared" si="31"/>
        <v>0</v>
      </c>
      <c r="I42" s="483">
        <f t="shared" si="31"/>
        <v>788.0231081</v>
      </c>
      <c r="J42" s="142">
        <f t="shared" si="31"/>
        <v>583137.1</v>
      </c>
      <c r="K42" s="483">
        <f t="shared" si="31"/>
        <v>11032.32351</v>
      </c>
      <c r="L42" s="483">
        <f t="shared" si="31"/>
        <v>2364.069324</v>
      </c>
      <c r="M42" s="483">
        <f t="shared" si="31"/>
        <v>48069.40959</v>
      </c>
      <c r="N42" s="483">
        <f t="shared" si="31"/>
        <v>0</v>
      </c>
      <c r="O42" s="483">
        <f t="shared" si="31"/>
        <v>0</v>
      </c>
      <c r="P42" s="483">
        <f t="shared" si="31"/>
        <v>0</v>
      </c>
      <c r="Q42" s="483">
        <f t="shared" si="31"/>
        <v>0</v>
      </c>
      <c r="R42" s="46">
        <f>Escapement_Data!E39</f>
        <v>788023.1081</v>
      </c>
      <c r="S42" s="3"/>
      <c r="T42" s="125">
        <v>1993.0</v>
      </c>
      <c r="U42" s="484">
        <f>Subs_PU!U42</f>
        <v>0</v>
      </c>
      <c r="V42" s="484">
        <f>Subs_PU!V42</f>
        <v>0.7</v>
      </c>
      <c r="W42" s="484">
        <f>Subs_PU!W42</f>
        <v>0.1</v>
      </c>
      <c r="X42" s="484">
        <f>Subs_PU!X42</f>
        <v>8.2</v>
      </c>
      <c r="Y42" s="484">
        <f>Subs_PU!Y42</f>
        <v>9.1</v>
      </c>
      <c r="Z42" s="484" t="str">
        <f>Subs_PU!Z42</f>
        <v/>
      </c>
      <c r="AA42" s="484">
        <f>Subs_PU!AA42</f>
        <v>0.1</v>
      </c>
      <c r="AB42" s="484">
        <f>Subs_PU!AB42</f>
        <v>74</v>
      </c>
      <c r="AC42" s="484">
        <f>Subs_PU!AC42</f>
        <v>1.4</v>
      </c>
      <c r="AD42" s="484">
        <f>Subs_PU!AD42</f>
        <v>0.3</v>
      </c>
      <c r="AE42" s="484">
        <f>Subs_PU!AE42</f>
        <v>6.1</v>
      </c>
      <c r="AF42" s="484" t="str">
        <f>Subs_PU!AF42</f>
        <v/>
      </c>
      <c r="AG42" s="484" t="str">
        <f>Subs_PU!AG42</f>
        <v/>
      </c>
      <c r="AH42" s="484" t="str">
        <f>Subs_PU!AH42</f>
        <v/>
      </c>
      <c r="AI42" s="484" t="str">
        <f>Subs_PU!AI42</f>
        <v/>
      </c>
      <c r="AJ42" s="355">
        <f t="shared" si="3"/>
        <v>100</v>
      </c>
      <c r="AK42" s="3"/>
      <c r="AL42" s="3"/>
      <c r="AM42" s="3"/>
      <c r="AN42" s="3"/>
      <c r="AO42" s="3"/>
      <c r="AP42" s="3"/>
      <c r="AQ42" s="3"/>
      <c r="AR42" s="3"/>
      <c r="AS42" s="3"/>
      <c r="AT42" s="3"/>
    </row>
    <row r="43">
      <c r="A43" s="32" t="s">
        <v>283</v>
      </c>
      <c r="B43" s="68">
        <v>1994.0</v>
      </c>
      <c r="C43" s="483">
        <f t="shared" si="30"/>
        <v>0</v>
      </c>
      <c r="D43" s="483">
        <f t="shared" ref="D43:Q43" si="32">V43*$R43/100</f>
        <v>4867.706374</v>
      </c>
      <c r="E43" s="483">
        <f t="shared" si="32"/>
        <v>389.9824944</v>
      </c>
      <c r="F43" s="483">
        <f t="shared" si="32"/>
        <v>58018.33005</v>
      </c>
      <c r="G43" s="142">
        <f t="shared" si="32"/>
        <v>63757.72269</v>
      </c>
      <c r="H43" s="483">
        <f t="shared" si="32"/>
        <v>344.8160789</v>
      </c>
      <c r="I43" s="483">
        <f t="shared" si="32"/>
        <v>389.9824944</v>
      </c>
      <c r="J43" s="142">
        <f t="shared" si="32"/>
        <v>520429.2541</v>
      </c>
      <c r="K43" s="483">
        <f t="shared" si="32"/>
        <v>9995.718713</v>
      </c>
      <c r="L43" s="483">
        <f t="shared" si="32"/>
        <v>2323.385277</v>
      </c>
      <c r="M43" s="483">
        <f t="shared" si="32"/>
        <v>43182.34805</v>
      </c>
      <c r="N43" s="483">
        <f t="shared" si="32"/>
        <v>0</v>
      </c>
      <c r="O43" s="483">
        <f t="shared" si="32"/>
        <v>0</v>
      </c>
      <c r="P43" s="483">
        <f t="shared" si="32"/>
        <v>0</v>
      </c>
      <c r="Q43" s="483">
        <f t="shared" si="32"/>
        <v>0</v>
      </c>
      <c r="R43" s="46">
        <f>Escapement_Data!E40</f>
        <v>703706.2834</v>
      </c>
      <c r="S43" s="3"/>
      <c r="T43" s="125">
        <v>1994.0</v>
      </c>
      <c r="U43" s="484">
        <f>Subs_PU!U43</f>
        <v>0</v>
      </c>
      <c r="V43" s="484">
        <f>Subs_PU!V43</f>
        <v>0.6917241595</v>
      </c>
      <c r="W43" s="484">
        <f>Subs_PU!W43</f>
        <v>0.05541836184</v>
      </c>
      <c r="X43" s="484">
        <f>Subs_PU!X43</f>
        <v>8.244679835</v>
      </c>
      <c r="Y43" s="484">
        <f>Subs_PU!Y43</f>
        <v>9.060274747</v>
      </c>
      <c r="Z43" s="484">
        <f>Subs_PU!Z43</f>
        <v>0.049</v>
      </c>
      <c r="AA43" s="484">
        <f>Subs_PU!AA43</f>
        <v>0.05541836184</v>
      </c>
      <c r="AB43" s="484">
        <f>Subs_PU!AB43</f>
        <v>73.955465</v>
      </c>
      <c r="AC43" s="484">
        <f>Subs_PU!AC43</f>
        <v>1.420439031</v>
      </c>
      <c r="AD43" s="484">
        <f>Subs_PU!AD43</f>
        <v>0.3301640659</v>
      </c>
      <c r="AE43" s="484">
        <f>Subs_PU!AE43</f>
        <v>6.136416439</v>
      </c>
      <c r="AF43" s="484" t="str">
        <f>Subs_PU!AF43</f>
        <v/>
      </c>
      <c r="AG43" s="484" t="str">
        <f>Subs_PU!AG43</f>
        <v/>
      </c>
      <c r="AH43" s="484" t="str">
        <f>Subs_PU!AH43</f>
        <v/>
      </c>
      <c r="AI43" s="484" t="str">
        <f>Subs_PU!AI43</f>
        <v/>
      </c>
      <c r="AJ43" s="355">
        <f t="shared" si="3"/>
        <v>99.999</v>
      </c>
      <c r="AK43" s="3"/>
      <c r="AL43" s="3"/>
      <c r="AM43" s="3"/>
      <c r="AN43" s="3"/>
      <c r="AO43" s="3"/>
      <c r="AP43" s="3"/>
      <c r="AQ43" s="3"/>
      <c r="AR43" s="3"/>
      <c r="AS43" s="3"/>
      <c r="AT43" s="3"/>
    </row>
    <row r="44">
      <c r="A44" s="32" t="s">
        <v>283</v>
      </c>
      <c r="B44" s="68">
        <v>1995.0</v>
      </c>
      <c r="C44" s="483">
        <f t="shared" si="30"/>
        <v>0</v>
      </c>
      <c r="D44" s="483">
        <f t="shared" ref="D44:Q44" si="33">V44*$R44/100</f>
        <v>6405.436636</v>
      </c>
      <c r="E44" s="483">
        <f t="shared" si="33"/>
        <v>2329.249686</v>
      </c>
      <c r="F44" s="483">
        <f t="shared" si="33"/>
        <v>30862.55834</v>
      </c>
      <c r="G44" s="142">
        <f t="shared" si="33"/>
        <v>99278.44474</v>
      </c>
      <c r="H44" s="483">
        <f t="shared" si="33"/>
        <v>0</v>
      </c>
      <c r="I44" s="483">
        <f t="shared" si="33"/>
        <v>0</v>
      </c>
      <c r="J44" s="142">
        <f t="shared" si="33"/>
        <v>429449.5877</v>
      </c>
      <c r="K44" s="483">
        <f t="shared" si="33"/>
        <v>3493.874529</v>
      </c>
      <c r="L44" s="483">
        <f t="shared" si="33"/>
        <v>1164.624843</v>
      </c>
      <c r="M44" s="483">
        <f t="shared" si="33"/>
        <v>9316.998743</v>
      </c>
      <c r="N44" s="483">
        <f t="shared" si="33"/>
        <v>0</v>
      </c>
      <c r="O44" s="483">
        <f t="shared" si="33"/>
        <v>0</v>
      </c>
      <c r="P44" s="483">
        <f t="shared" si="33"/>
        <v>0</v>
      </c>
      <c r="Q44" s="483">
        <f t="shared" si="33"/>
        <v>0</v>
      </c>
      <c r="R44" s="46">
        <f>Escapement_Data!E41</f>
        <v>582312.4215</v>
      </c>
      <c r="S44" s="3"/>
      <c r="T44" s="125">
        <v>1995.0</v>
      </c>
      <c r="U44" s="484">
        <f>Subs_PU!U44</f>
        <v>0</v>
      </c>
      <c r="V44" s="484">
        <f>Subs_PU!V44</f>
        <v>1.1</v>
      </c>
      <c r="W44" s="484">
        <f>Subs_PU!W44</f>
        <v>0.4</v>
      </c>
      <c r="X44" s="484">
        <f>Subs_PU!X44</f>
        <v>5.3</v>
      </c>
      <c r="Y44" s="484">
        <f>Subs_PU!Y44</f>
        <v>17.049</v>
      </c>
      <c r="Z44" s="484" t="str">
        <f>Subs_PU!Z44</f>
        <v/>
      </c>
      <c r="AA44" s="484">
        <f>Subs_PU!AA44</f>
        <v>0</v>
      </c>
      <c r="AB44" s="484">
        <f>Subs_PU!AB44</f>
        <v>73.749</v>
      </c>
      <c r="AC44" s="484">
        <f>Subs_PU!AC44</f>
        <v>0.6</v>
      </c>
      <c r="AD44" s="484">
        <f>Subs_PU!AD44</f>
        <v>0.2</v>
      </c>
      <c r="AE44" s="484">
        <f>Subs_PU!AE44</f>
        <v>1.6</v>
      </c>
      <c r="AF44" s="484" t="str">
        <f>Subs_PU!AF44</f>
        <v/>
      </c>
      <c r="AG44" s="484" t="str">
        <f>Subs_PU!AG44</f>
        <v/>
      </c>
      <c r="AH44" s="484" t="str">
        <f>Subs_PU!AH44</f>
        <v/>
      </c>
      <c r="AI44" s="484" t="str">
        <f>Subs_PU!AI44</f>
        <v/>
      </c>
      <c r="AJ44" s="355">
        <f t="shared" si="3"/>
        <v>99.998</v>
      </c>
      <c r="AK44" s="3"/>
      <c r="AL44" s="3"/>
      <c r="AM44" s="3"/>
      <c r="AN44" s="3"/>
      <c r="AO44" s="3"/>
      <c r="AP44" s="3"/>
      <c r="AQ44" s="3"/>
      <c r="AR44" s="3"/>
      <c r="AS44" s="3"/>
      <c r="AT44" s="3"/>
    </row>
    <row r="45">
      <c r="A45" s="32" t="s">
        <v>283</v>
      </c>
      <c r="B45" s="68">
        <v>1996.0</v>
      </c>
      <c r="C45" s="483">
        <f t="shared" si="30"/>
        <v>0</v>
      </c>
      <c r="D45" s="483">
        <f t="shared" ref="D45:Q45" si="34">V45*$R45/100</f>
        <v>7390.421448</v>
      </c>
      <c r="E45" s="483">
        <f t="shared" si="34"/>
        <v>0</v>
      </c>
      <c r="F45" s="483">
        <f t="shared" si="34"/>
        <v>16625.70156</v>
      </c>
      <c r="G45" s="142">
        <f t="shared" si="34"/>
        <v>184888.7333</v>
      </c>
      <c r="H45" s="483">
        <f t="shared" si="34"/>
        <v>273.3642927</v>
      </c>
      <c r="I45" s="483">
        <f t="shared" si="34"/>
        <v>222.5275328</v>
      </c>
      <c r="J45" s="142">
        <f t="shared" si="34"/>
        <v>587355.7644</v>
      </c>
      <c r="K45" s="483">
        <f t="shared" si="34"/>
        <v>21960.55519</v>
      </c>
      <c r="L45" s="483">
        <f t="shared" si="34"/>
        <v>3680.956653</v>
      </c>
      <c r="M45" s="483">
        <f t="shared" si="34"/>
        <v>30265.25678</v>
      </c>
      <c r="N45" s="483">
        <f t="shared" si="34"/>
        <v>196.0255618</v>
      </c>
      <c r="O45" s="483">
        <f t="shared" si="34"/>
        <v>0</v>
      </c>
      <c r="P45" s="483">
        <f t="shared" si="34"/>
        <v>232.0227679</v>
      </c>
      <c r="Q45" s="483">
        <f t="shared" si="34"/>
        <v>0</v>
      </c>
      <c r="R45" s="46">
        <f>Escapement_Data!E42</f>
        <v>853091.3295</v>
      </c>
      <c r="S45" s="3"/>
      <c r="T45" s="125">
        <v>1996.0</v>
      </c>
      <c r="U45" s="484">
        <f>Subs_PU!U45</f>
        <v>0</v>
      </c>
      <c r="V45" s="484">
        <f>Subs_PU!V45</f>
        <v>0.8663106976</v>
      </c>
      <c r="W45" s="484">
        <f>Subs_PU!W45</f>
        <v>0</v>
      </c>
      <c r="X45" s="484">
        <f>Subs_PU!X45</f>
        <v>1.9488771</v>
      </c>
      <c r="Y45" s="484">
        <f>Subs_PU!Y45</f>
        <v>21.6727948</v>
      </c>
      <c r="Z45" s="484">
        <f>Subs_PU!Z45</f>
        <v>0.03204396567</v>
      </c>
      <c r="AA45" s="484">
        <f>Subs_PU!AA45</f>
        <v>0.02608484287</v>
      </c>
      <c r="AB45" s="484">
        <f>Subs_PU!AB45</f>
        <v>68.85027946</v>
      </c>
      <c r="AC45" s="484">
        <f>Subs_PU!AC45</f>
        <v>2.574232609</v>
      </c>
      <c r="AD45" s="484">
        <f>Subs_PU!AD45</f>
        <v>0.4314844761</v>
      </c>
      <c r="AE45" s="484">
        <f>Subs_PU!AE45</f>
        <v>3.547715905</v>
      </c>
      <c r="AF45" s="484">
        <f>Subs_PU!AF45</f>
        <v>0.02297826212</v>
      </c>
      <c r="AG45" s="484" t="str">
        <f>Subs_PU!AG45</f>
        <v/>
      </c>
      <c r="AH45" s="484">
        <f>Subs_PU!AH45</f>
        <v>0.02719788139</v>
      </c>
      <c r="AI45" s="484" t="str">
        <f>Subs_PU!AI45</f>
        <v/>
      </c>
      <c r="AJ45" s="355">
        <f t="shared" si="3"/>
        <v>100</v>
      </c>
      <c r="AK45" s="3"/>
      <c r="AL45" s="3"/>
      <c r="AM45" s="3"/>
      <c r="AN45" s="3"/>
      <c r="AO45" s="3"/>
      <c r="AP45" s="3"/>
      <c r="AQ45" s="3"/>
      <c r="AR45" s="3"/>
      <c r="AS45" s="3"/>
      <c r="AT45" s="3"/>
    </row>
    <row r="46">
      <c r="A46" s="32" t="s">
        <v>283</v>
      </c>
      <c r="B46" s="68">
        <v>1997.0</v>
      </c>
      <c r="C46" s="483">
        <f t="shared" si="30"/>
        <v>0</v>
      </c>
      <c r="D46" s="483">
        <f t="shared" ref="D46:Q46" si="35">V46*$R46/100</f>
        <v>34592.29713</v>
      </c>
      <c r="E46" s="483">
        <f t="shared" si="35"/>
        <v>378.5428021</v>
      </c>
      <c r="F46" s="483">
        <f t="shared" si="35"/>
        <v>182467.7401</v>
      </c>
      <c r="G46" s="142">
        <f t="shared" si="35"/>
        <v>115599.3335</v>
      </c>
      <c r="H46" s="483">
        <f t="shared" si="35"/>
        <v>0</v>
      </c>
      <c r="I46" s="483">
        <f t="shared" si="35"/>
        <v>333.6119057</v>
      </c>
      <c r="J46" s="142">
        <f t="shared" si="35"/>
        <v>733824.8791</v>
      </c>
      <c r="K46" s="483">
        <f t="shared" si="35"/>
        <v>11793.23703</v>
      </c>
      <c r="L46" s="483">
        <f t="shared" si="35"/>
        <v>1314.228719</v>
      </c>
      <c r="M46" s="483">
        <f t="shared" si="35"/>
        <v>42968.53949</v>
      </c>
      <c r="N46" s="483">
        <f t="shared" si="35"/>
        <v>0</v>
      </c>
      <c r="O46" s="483">
        <f t="shared" si="35"/>
        <v>0</v>
      </c>
      <c r="P46" s="483">
        <f t="shared" si="35"/>
        <v>0</v>
      </c>
      <c r="Q46" s="483">
        <f t="shared" si="35"/>
        <v>0</v>
      </c>
      <c r="R46" s="46">
        <f>Escapement_Data!E43</f>
        <v>1123272.41</v>
      </c>
      <c r="S46" s="3"/>
      <c r="T46" s="125">
        <v>1997.0</v>
      </c>
      <c r="U46" s="484">
        <f>Subs_PU!U46</f>
        <v>0</v>
      </c>
      <c r="V46" s="484">
        <f>Subs_PU!V46</f>
        <v>3.0796</v>
      </c>
      <c r="W46" s="484">
        <f>Subs_PU!W46</f>
        <v>0.0337</v>
      </c>
      <c r="X46" s="484">
        <f>Subs_PU!X46</f>
        <v>16.2443</v>
      </c>
      <c r="Y46" s="484">
        <f>Subs_PU!Y46</f>
        <v>10.2913</v>
      </c>
      <c r="Z46" s="484" t="str">
        <f>Subs_PU!Z46</f>
        <v/>
      </c>
      <c r="AA46" s="484">
        <f>Subs_PU!AA46</f>
        <v>0.0297</v>
      </c>
      <c r="AB46" s="484">
        <f>Subs_PU!AB46</f>
        <v>65.3292</v>
      </c>
      <c r="AC46" s="484">
        <f>Subs_PU!AC46</f>
        <v>1.0499</v>
      </c>
      <c r="AD46" s="484">
        <f>Subs_PU!AD46</f>
        <v>0.117</v>
      </c>
      <c r="AE46" s="484">
        <f>Subs_PU!AE46</f>
        <v>3.8253</v>
      </c>
      <c r="AF46" s="484" t="str">
        <f>Subs_PU!AF46</f>
        <v/>
      </c>
      <c r="AG46" s="484" t="str">
        <f>Subs_PU!AG46</f>
        <v/>
      </c>
      <c r="AH46" s="484" t="str">
        <f>Subs_PU!AH46</f>
        <v/>
      </c>
      <c r="AI46" s="484" t="str">
        <f>Subs_PU!AI46</f>
        <v/>
      </c>
      <c r="AJ46" s="355">
        <f t="shared" si="3"/>
        <v>100</v>
      </c>
      <c r="AK46" s="3"/>
      <c r="AL46" s="3"/>
      <c r="AM46" s="3"/>
      <c r="AN46" s="3"/>
      <c r="AO46" s="3"/>
      <c r="AP46" s="3"/>
      <c r="AQ46" s="3"/>
      <c r="AR46" s="3"/>
      <c r="AS46" s="3"/>
      <c r="AT46" s="3"/>
    </row>
    <row r="47">
      <c r="A47" s="32" t="s">
        <v>283</v>
      </c>
      <c r="B47" s="68">
        <v>1998.0</v>
      </c>
      <c r="C47" s="483">
        <f t="shared" si="30"/>
        <v>348.5702924</v>
      </c>
      <c r="D47" s="483">
        <f t="shared" ref="D47:Q47" si="36">V47*$R47/100</f>
        <v>21576.42885</v>
      </c>
      <c r="E47" s="483">
        <f t="shared" si="36"/>
        <v>1697.957969</v>
      </c>
      <c r="F47" s="483">
        <f t="shared" si="36"/>
        <v>26618.04449</v>
      </c>
      <c r="G47" s="142">
        <f t="shared" si="36"/>
        <v>239249.7066</v>
      </c>
      <c r="H47" s="483">
        <f t="shared" si="36"/>
        <v>518.8774692</v>
      </c>
      <c r="I47" s="483">
        <f t="shared" si="36"/>
        <v>644.7213639</v>
      </c>
      <c r="J47" s="142">
        <f t="shared" si="36"/>
        <v>513146.437</v>
      </c>
      <c r="K47" s="483">
        <f t="shared" si="36"/>
        <v>5612.669512</v>
      </c>
      <c r="L47" s="483">
        <f t="shared" si="36"/>
        <v>2244.078157</v>
      </c>
      <c r="M47" s="483">
        <f t="shared" si="36"/>
        <v>7721.998311</v>
      </c>
      <c r="N47" s="483">
        <f t="shared" si="36"/>
        <v>0</v>
      </c>
      <c r="O47" s="483">
        <f t="shared" si="36"/>
        <v>0</v>
      </c>
      <c r="P47" s="483">
        <f t="shared" si="36"/>
        <v>0</v>
      </c>
      <c r="Q47" s="483">
        <f t="shared" si="36"/>
        <v>0</v>
      </c>
      <c r="R47" s="46">
        <f>Escapement_Data!E44</f>
        <v>819549.7972</v>
      </c>
      <c r="S47" s="3"/>
      <c r="T47" s="125">
        <v>1998.0</v>
      </c>
      <c r="U47" s="484">
        <f>Subs_PU!U47</f>
        <v>0.06331250047</v>
      </c>
      <c r="V47" s="484">
        <f>Subs_PU!V47</f>
        <v>2.632717246</v>
      </c>
      <c r="W47" s="484">
        <f>Subs_PU!W47</f>
        <v>0.2071817935</v>
      </c>
      <c r="X47" s="484">
        <f>Subs_PU!X47</f>
        <v>3.247886167</v>
      </c>
      <c r="Y47" s="484">
        <f>Subs_PU!Y47</f>
        <v>29.19282116</v>
      </c>
      <c r="Z47" s="493">
        <f>Subs_PU!Z47</f>
        <v>0.06331250047</v>
      </c>
      <c r="AA47" s="484">
        <f>Subs_PU!AA47</f>
        <v>0.07866774735</v>
      </c>
      <c r="AB47" s="484">
        <f>Subs_PU!AB47</f>
        <v>62.61321017</v>
      </c>
      <c r="AC47" s="484">
        <f>Subs_PU!AC47</f>
        <v>0.6848478922</v>
      </c>
      <c r="AD47" s="484">
        <f>Subs_PU!AD47</f>
        <v>0.2738184018</v>
      </c>
      <c r="AE47" s="484">
        <f>Subs_PU!AE47</f>
        <v>0.9422244185</v>
      </c>
      <c r="AF47" s="484" t="str">
        <f>Subs_PU!AF47</f>
        <v/>
      </c>
      <c r="AG47" s="484" t="str">
        <f>Subs_PU!AG47</f>
        <v/>
      </c>
      <c r="AH47" s="484" t="str">
        <f>Subs_PU!AH47</f>
        <v/>
      </c>
      <c r="AI47" s="484" t="str">
        <f>Subs_PU!AI47</f>
        <v/>
      </c>
      <c r="AJ47" s="355">
        <f t="shared" si="3"/>
        <v>100</v>
      </c>
      <c r="AK47" s="3"/>
      <c r="AL47" s="494"/>
      <c r="AM47" s="3"/>
      <c r="AN47" s="3"/>
      <c r="AO47" s="3"/>
      <c r="AP47" s="3"/>
      <c r="AQ47" s="3"/>
      <c r="AR47" s="3"/>
      <c r="AS47" s="3"/>
      <c r="AT47" s="3"/>
    </row>
    <row r="48">
      <c r="A48" s="32"/>
      <c r="B48" s="68">
        <v>1999.0</v>
      </c>
      <c r="C48" s="483">
        <f t="shared" si="30"/>
        <v>0</v>
      </c>
      <c r="D48" s="483">
        <f t="shared" ref="D48:Q48" si="37">V48*$R48/100</f>
        <v>5792.328047</v>
      </c>
      <c r="E48" s="483">
        <f t="shared" si="37"/>
        <v>0</v>
      </c>
      <c r="F48" s="483">
        <f t="shared" si="37"/>
        <v>14849.5056</v>
      </c>
      <c r="G48" s="142">
        <f t="shared" si="37"/>
        <v>168751.7018</v>
      </c>
      <c r="H48" s="483">
        <f t="shared" si="37"/>
        <v>0</v>
      </c>
      <c r="I48" s="483">
        <f t="shared" si="37"/>
        <v>938.2918459</v>
      </c>
      <c r="J48" s="142">
        <f t="shared" si="37"/>
        <v>599457.1489</v>
      </c>
      <c r="K48" s="483">
        <f t="shared" si="37"/>
        <v>9085.673081</v>
      </c>
      <c r="L48" s="483">
        <f t="shared" si="37"/>
        <v>5547.989995</v>
      </c>
      <c r="M48" s="483">
        <f t="shared" si="37"/>
        <v>14084.36071</v>
      </c>
      <c r="N48" s="483">
        <f t="shared" si="37"/>
        <v>0</v>
      </c>
      <c r="O48" s="483">
        <f t="shared" si="37"/>
        <v>0</v>
      </c>
      <c r="P48" s="483">
        <f t="shared" si="37"/>
        <v>0</v>
      </c>
      <c r="Q48" s="483">
        <f t="shared" si="37"/>
        <v>0</v>
      </c>
      <c r="R48" s="46">
        <f>Escapement_Data!E45</f>
        <v>818507</v>
      </c>
      <c r="S48" s="3"/>
      <c r="T48" s="125">
        <v>1999.0</v>
      </c>
      <c r="U48" s="484">
        <f>Subs_PU!U48</f>
        <v>0</v>
      </c>
      <c r="V48" s="484">
        <f>Subs_PU!V48</f>
        <v>0.7076699462</v>
      </c>
      <c r="W48" s="495">
        <f>Subs_PU!W48</f>
        <v>0</v>
      </c>
      <c r="X48" s="484">
        <f>Subs_PU!X48</f>
        <v>1.814218522</v>
      </c>
      <c r="Y48" s="484">
        <f>Subs_PU!Y48</f>
        <v>20.61701389</v>
      </c>
      <c r="Z48" s="484" t="str">
        <f>Subs_PU!Z48</f>
        <v/>
      </c>
      <c r="AA48" s="495">
        <f>Subs_PU!AA48</f>
        <v>0.1146345536</v>
      </c>
      <c r="AB48" s="495">
        <f>Subs_PU!AB48</f>
        <v>73.23787688</v>
      </c>
      <c r="AC48" s="496">
        <f>Subs_PU!AC48</f>
        <v>1.110029979</v>
      </c>
      <c r="AD48" s="484">
        <f>Subs_PU!AD48</f>
        <v>0.677818271</v>
      </c>
      <c r="AE48" s="484">
        <f>Subs_PU!AE48</f>
        <v>1.720737967</v>
      </c>
      <c r="AF48" s="484" t="str">
        <f>Subs_PU!AF48</f>
        <v/>
      </c>
      <c r="AG48" s="484" t="str">
        <f>Subs_PU!AG48</f>
        <v/>
      </c>
      <c r="AH48" s="484" t="str">
        <f>Subs_PU!AH48</f>
        <v/>
      </c>
      <c r="AI48" s="484" t="str">
        <f>Subs_PU!AI48</f>
        <v/>
      </c>
      <c r="AJ48" s="355">
        <f t="shared" si="3"/>
        <v>100</v>
      </c>
      <c r="AK48" s="3"/>
      <c r="AL48" s="3"/>
      <c r="AM48" s="3"/>
      <c r="AN48" s="3"/>
      <c r="AO48" s="3"/>
      <c r="AP48" s="3"/>
      <c r="AQ48" s="3"/>
      <c r="AR48" s="3"/>
      <c r="AS48" s="3"/>
      <c r="AT48" s="3"/>
    </row>
    <row r="49">
      <c r="A49" s="32"/>
      <c r="B49" s="68">
        <v>2000.0</v>
      </c>
      <c r="C49" s="483">
        <f t="shared" si="30"/>
        <v>0</v>
      </c>
      <c r="D49" s="483">
        <f t="shared" ref="D49:Q49" si="38">V49*$R49/100</f>
        <v>1941.900629</v>
      </c>
      <c r="E49" s="483">
        <f t="shared" si="38"/>
        <v>461.1233003</v>
      </c>
      <c r="F49" s="483">
        <f t="shared" si="38"/>
        <v>7632.752247</v>
      </c>
      <c r="G49" s="142">
        <f t="shared" si="38"/>
        <v>32513.60757</v>
      </c>
      <c r="H49" s="483">
        <f t="shared" si="38"/>
        <v>0</v>
      </c>
      <c r="I49" s="483">
        <f t="shared" si="38"/>
        <v>0</v>
      </c>
      <c r="J49" s="142">
        <f t="shared" si="38"/>
        <v>522317.7895</v>
      </c>
      <c r="K49" s="483">
        <f t="shared" si="38"/>
        <v>2507.462347</v>
      </c>
      <c r="L49" s="483">
        <f t="shared" si="38"/>
        <v>2229.23843</v>
      </c>
      <c r="M49" s="483">
        <f t="shared" si="38"/>
        <v>29186.12596</v>
      </c>
      <c r="N49" s="483">
        <f t="shared" si="38"/>
        <v>0</v>
      </c>
      <c r="O49" s="483">
        <f t="shared" si="38"/>
        <v>0</v>
      </c>
      <c r="P49" s="483">
        <f t="shared" si="38"/>
        <v>0</v>
      </c>
      <c r="Q49" s="483">
        <f t="shared" si="38"/>
        <v>0</v>
      </c>
      <c r="R49" s="46">
        <f>Escapement_Data!E46</f>
        <v>598790</v>
      </c>
      <c r="S49" s="3"/>
      <c r="T49" s="125">
        <v>2000.0</v>
      </c>
      <c r="U49" s="484">
        <f>Subs_PU!U49</f>
        <v>0</v>
      </c>
      <c r="V49" s="484">
        <f>Subs_PU!V49</f>
        <v>0.3243041182</v>
      </c>
      <c r="W49" s="495">
        <f>Subs_PU!W49</f>
        <v>0.07700918523</v>
      </c>
      <c r="X49" s="484">
        <f>Subs_PU!X49</f>
        <v>1.274696011</v>
      </c>
      <c r="Y49" s="484">
        <f>Subs_PU!Y49</f>
        <v>5.429884862</v>
      </c>
      <c r="Z49" s="484" t="str">
        <f>Subs_PU!Z49</f>
        <v/>
      </c>
      <c r="AA49" s="495">
        <f>Subs_PU!AA49</f>
        <v>0</v>
      </c>
      <c r="AB49" s="495">
        <f>Subs_PU!AB49</f>
        <v>87.22887649</v>
      </c>
      <c r="AC49" s="496">
        <f>Subs_PU!AC49</f>
        <v>0.4187548801</v>
      </c>
      <c r="AD49" s="484">
        <f>Subs_PU!AD49</f>
        <v>0.3722905243</v>
      </c>
      <c r="AE49" s="484">
        <f>Subs_PU!AE49</f>
        <v>4.87418393</v>
      </c>
      <c r="AF49" s="484" t="str">
        <f>Subs_PU!AF49</f>
        <v/>
      </c>
      <c r="AG49" s="484" t="str">
        <f>Subs_PU!AG49</f>
        <v/>
      </c>
      <c r="AH49" s="484" t="str">
        <f>Subs_PU!AH49</f>
        <v/>
      </c>
      <c r="AI49" s="484" t="str">
        <f>Subs_PU!AI49</f>
        <v/>
      </c>
      <c r="AJ49" s="355">
        <f t="shared" si="3"/>
        <v>100</v>
      </c>
      <c r="AK49" s="3"/>
      <c r="AL49" s="3"/>
      <c r="AM49" s="3"/>
      <c r="AN49" s="3"/>
      <c r="AO49" s="3"/>
      <c r="AP49" s="3"/>
      <c r="AQ49" s="3"/>
      <c r="AR49" s="3"/>
      <c r="AS49" s="3"/>
      <c r="AT49" s="3"/>
    </row>
    <row r="50">
      <c r="A50" s="32"/>
      <c r="B50" s="68">
        <v>2001.0</v>
      </c>
      <c r="C50" s="483">
        <f t="shared" si="30"/>
        <v>0</v>
      </c>
      <c r="D50" s="483">
        <f t="shared" ref="D50:Q50" si="39">V50*$R50/100</f>
        <v>749.8295642</v>
      </c>
      <c r="E50" s="483">
        <f t="shared" si="39"/>
        <v>0</v>
      </c>
      <c r="F50" s="483">
        <f t="shared" si="39"/>
        <v>16597.72887</v>
      </c>
      <c r="G50" s="142">
        <f t="shared" si="39"/>
        <v>45126.36763</v>
      </c>
      <c r="H50" s="483">
        <f t="shared" si="39"/>
        <v>0</v>
      </c>
      <c r="I50" s="483">
        <f t="shared" si="39"/>
        <v>0</v>
      </c>
      <c r="J50" s="142">
        <f t="shared" si="39"/>
        <v>759563.7492</v>
      </c>
      <c r="K50" s="483">
        <f t="shared" si="39"/>
        <v>2893.62309</v>
      </c>
      <c r="L50" s="483">
        <f t="shared" si="39"/>
        <v>979.3377644</v>
      </c>
      <c r="M50" s="483">
        <f t="shared" si="39"/>
        <v>12516.36385</v>
      </c>
      <c r="N50" s="483">
        <f t="shared" si="39"/>
        <v>0</v>
      </c>
      <c r="O50" s="483">
        <f t="shared" si="39"/>
        <v>0</v>
      </c>
      <c r="P50" s="483">
        <f t="shared" si="39"/>
        <v>0</v>
      </c>
      <c r="Q50" s="483">
        <f t="shared" si="39"/>
        <v>0</v>
      </c>
      <c r="R50" s="46">
        <f>Escapement_Data!E47</f>
        <v>838427</v>
      </c>
      <c r="S50" s="3"/>
      <c r="T50" s="125">
        <v>2001.0</v>
      </c>
      <c r="U50" s="484">
        <f>Subs_PU!U50</f>
        <v>0</v>
      </c>
      <c r="V50" s="484">
        <f>Subs_PU!V50</f>
        <v>0.08943289805</v>
      </c>
      <c r="W50" s="495">
        <f>Subs_PU!W50</f>
        <v>0</v>
      </c>
      <c r="X50" s="484">
        <f>Subs_PU!X50</f>
        <v>1.979627191</v>
      </c>
      <c r="Y50" s="484">
        <f>Subs_PU!Y50</f>
        <v>5.382265555</v>
      </c>
      <c r="Z50" s="484" t="str">
        <f>Subs_PU!Z50</f>
        <v/>
      </c>
      <c r="AA50" s="495">
        <f>Subs_PU!AA50</f>
        <v>0</v>
      </c>
      <c r="AB50" s="495">
        <f>Subs_PU!AB50</f>
        <v>90.59390373</v>
      </c>
      <c r="AC50" s="496">
        <f>Subs_PU!AC50</f>
        <v>0.3451252273</v>
      </c>
      <c r="AD50" s="484">
        <f>Subs_PU!AD50</f>
        <v>0.1168065633</v>
      </c>
      <c r="AE50" s="484">
        <f>Subs_PU!AE50</f>
        <v>1.492838834</v>
      </c>
      <c r="AF50" s="484" t="str">
        <f>Subs_PU!AF50</f>
        <v/>
      </c>
      <c r="AG50" s="484" t="str">
        <f>Subs_PU!AG50</f>
        <v/>
      </c>
      <c r="AH50" s="484" t="str">
        <f>Subs_PU!AH50</f>
        <v/>
      </c>
      <c r="AI50" s="484" t="str">
        <f>Subs_PU!AI50</f>
        <v/>
      </c>
      <c r="AJ50" s="355">
        <f t="shared" si="3"/>
        <v>100</v>
      </c>
      <c r="AK50" s="3"/>
      <c r="AL50" s="3"/>
      <c r="AM50" s="3"/>
      <c r="AN50" s="3"/>
      <c r="AO50" s="3"/>
      <c r="AP50" s="3"/>
      <c r="AQ50" s="3"/>
      <c r="AR50" s="3"/>
      <c r="AS50" s="3"/>
      <c r="AT50" s="3"/>
    </row>
    <row r="51">
      <c r="A51" s="32"/>
      <c r="B51" s="68">
        <v>2002.0</v>
      </c>
      <c r="C51" s="483">
        <f t="shared" si="30"/>
        <v>652.9782336</v>
      </c>
      <c r="D51" s="483">
        <f t="shared" ref="D51:Q51" si="40">V51*$R51/100</f>
        <v>1625.892366</v>
      </c>
      <c r="E51" s="483">
        <f t="shared" si="40"/>
        <v>6136.70918</v>
      </c>
      <c r="F51" s="483">
        <f t="shared" si="40"/>
        <v>7035.620843</v>
      </c>
      <c r="G51" s="142">
        <f t="shared" si="40"/>
        <v>204757.8814</v>
      </c>
      <c r="H51" s="483">
        <f t="shared" si="40"/>
        <v>0</v>
      </c>
      <c r="I51" s="483">
        <f t="shared" si="40"/>
        <v>0</v>
      </c>
      <c r="J51" s="142">
        <f t="shared" si="40"/>
        <v>566396.59</v>
      </c>
      <c r="K51" s="483">
        <f t="shared" si="40"/>
        <v>2794.682716</v>
      </c>
      <c r="L51" s="483">
        <f t="shared" si="40"/>
        <v>3759.973522</v>
      </c>
      <c r="M51" s="483">
        <f t="shared" si="40"/>
        <v>3936.916946</v>
      </c>
      <c r="N51" s="483">
        <f t="shared" si="40"/>
        <v>0</v>
      </c>
      <c r="O51" s="483">
        <f t="shared" si="40"/>
        <v>0</v>
      </c>
      <c r="P51" s="483">
        <f t="shared" si="40"/>
        <v>0</v>
      </c>
      <c r="Q51" s="483">
        <f t="shared" si="40"/>
        <v>0</v>
      </c>
      <c r="R51" s="46">
        <f>Escapement_Data!E48</f>
        <v>797390</v>
      </c>
      <c r="S51" s="33"/>
      <c r="T51" s="125">
        <v>2002.0</v>
      </c>
      <c r="U51" s="496">
        <f>Subs_PU!U51</f>
        <v>0.1186035805</v>
      </c>
      <c r="V51" s="484">
        <f>Subs_PU!V51</f>
        <v>0.2039017753</v>
      </c>
      <c r="W51" s="495">
        <f>Subs_PU!W51</f>
        <v>0.7695994658</v>
      </c>
      <c r="X51" s="484">
        <f>Subs_PU!X51</f>
        <v>0.8823312109</v>
      </c>
      <c r="Y51" s="484">
        <f>Subs_PU!Y51</f>
        <v>25.67851132</v>
      </c>
      <c r="Z51" s="484" t="str">
        <f>Subs_PU!Z51</f>
        <v/>
      </c>
      <c r="AA51" s="495" t="str">
        <f>Subs_PU!AA51</f>
        <v/>
      </c>
      <c r="AB51" s="495">
        <f>Subs_PU!AB51</f>
        <v>71.0313134</v>
      </c>
      <c r="AC51" s="496">
        <f>Subs_PU!AC51</f>
        <v>0.3504787765</v>
      </c>
      <c r="AD51" s="484">
        <f>Subs_PU!AD51</f>
        <v>0.4715350734</v>
      </c>
      <c r="AE51" s="484">
        <f>Subs_PU!AE51</f>
        <v>0.4937253973</v>
      </c>
      <c r="AF51" s="484" t="str">
        <f>Subs_PU!AF51</f>
        <v/>
      </c>
      <c r="AG51" s="484" t="str">
        <f>Subs_PU!AG51</f>
        <v/>
      </c>
      <c r="AH51" s="484" t="str">
        <f>Subs_PU!AH51</f>
        <v/>
      </c>
      <c r="AI51" s="484" t="str">
        <f>Subs_PU!AI51</f>
        <v/>
      </c>
      <c r="AJ51" s="355">
        <f t="shared" si="3"/>
        <v>100</v>
      </c>
      <c r="AK51" s="3"/>
      <c r="AL51" s="3"/>
      <c r="AM51" s="3"/>
      <c r="AN51" s="3"/>
      <c r="AO51" s="3"/>
      <c r="AP51" s="3"/>
      <c r="AQ51" s="3"/>
      <c r="AR51" s="3"/>
      <c r="AS51" s="3"/>
      <c r="AT51" s="3"/>
    </row>
    <row r="52">
      <c r="A52" s="32"/>
      <c r="B52" s="68">
        <v>2003.0</v>
      </c>
      <c r="C52" s="483">
        <f t="shared" si="30"/>
        <v>0</v>
      </c>
      <c r="D52" s="483">
        <f t="shared" ref="D52:Q52" si="41">V52*$R52/100</f>
        <v>2606.675046</v>
      </c>
      <c r="E52" s="483">
        <f t="shared" si="41"/>
        <v>332.0651744</v>
      </c>
      <c r="F52" s="483">
        <f t="shared" si="41"/>
        <v>11663.69924</v>
      </c>
      <c r="G52" s="142">
        <f t="shared" si="41"/>
        <v>99685.42789</v>
      </c>
      <c r="H52" s="483">
        <f t="shared" si="41"/>
        <v>165.2773826</v>
      </c>
      <c r="I52" s="483">
        <f t="shared" si="41"/>
        <v>0</v>
      </c>
      <c r="J52" s="142">
        <f t="shared" si="41"/>
        <v>565404.6723</v>
      </c>
      <c r="K52" s="483">
        <f t="shared" si="41"/>
        <v>6327.827111</v>
      </c>
      <c r="L52" s="483">
        <f t="shared" si="41"/>
        <v>2539.340688</v>
      </c>
      <c r="M52" s="483">
        <f t="shared" si="41"/>
        <v>13271.46037</v>
      </c>
      <c r="N52" s="483">
        <f t="shared" si="41"/>
        <v>0</v>
      </c>
      <c r="O52" s="483">
        <f t="shared" si="41"/>
        <v>0</v>
      </c>
      <c r="P52" s="483">
        <f t="shared" si="41"/>
        <v>330.5547653</v>
      </c>
      <c r="Q52" s="483">
        <f t="shared" si="41"/>
        <v>0</v>
      </c>
      <c r="R52" s="46">
        <f>Escapement_Data!E49</f>
        <v>702327</v>
      </c>
      <c r="S52" s="33"/>
      <c r="T52" s="125">
        <v>2003.0</v>
      </c>
      <c r="U52" s="496" t="str">
        <f>Subs_PU!U52</f>
        <v/>
      </c>
      <c r="V52" s="484">
        <f>Subs_PU!V52</f>
        <v>0.3711483463</v>
      </c>
      <c r="W52" s="495">
        <f>Subs_PU!W52</f>
        <v>0.04728070747</v>
      </c>
      <c r="X52" s="484">
        <f>Subs_PU!X52</f>
        <v>1.660722034</v>
      </c>
      <c r="Y52" s="484">
        <f>Subs_PU!Y52</f>
        <v>14.19359186</v>
      </c>
      <c r="Z52" s="484">
        <f>Subs_PU!Z52</f>
        <v>0.02353282483</v>
      </c>
      <c r="AA52" s="495" t="str">
        <f>Subs_PU!AA52</f>
        <v/>
      </c>
      <c r="AB52" s="495">
        <f>Subs_PU!AB52</f>
        <v>80.50447617</v>
      </c>
      <c r="AC52" s="496">
        <f>Subs_PU!AC52</f>
        <v>0.900980186</v>
      </c>
      <c r="AD52" s="484">
        <f>Subs_PU!AD52</f>
        <v>0.3615610233</v>
      </c>
      <c r="AE52" s="484">
        <f>Subs_PU!AE52</f>
        <v>1.889641203</v>
      </c>
      <c r="AF52" s="484" t="str">
        <f>Subs_PU!AF52</f>
        <v/>
      </c>
      <c r="AG52" s="484" t="str">
        <f>Subs_PU!AG52</f>
        <v/>
      </c>
      <c r="AH52" s="484">
        <f>Subs_PU!AH52</f>
        <v>0.04706564966</v>
      </c>
      <c r="AI52" s="484" t="str">
        <f>Subs_PU!AI52</f>
        <v/>
      </c>
      <c r="AJ52" s="355">
        <f t="shared" si="3"/>
        <v>100</v>
      </c>
      <c r="AK52" s="3"/>
      <c r="AL52" s="3"/>
      <c r="AM52" s="3"/>
      <c r="AN52" s="3"/>
      <c r="AO52" s="3"/>
      <c r="AP52" s="3"/>
      <c r="AQ52" s="3"/>
      <c r="AR52" s="3"/>
      <c r="AS52" s="3"/>
      <c r="AT52" s="3"/>
    </row>
    <row r="53">
      <c r="A53" s="32"/>
      <c r="B53" s="68">
        <v>2004.0</v>
      </c>
      <c r="C53" s="483">
        <f t="shared" si="30"/>
        <v>0</v>
      </c>
      <c r="D53" s="483">
        <f t="shared" ref="D53:Q53" si="42">V53*$R53/100</f>
        <v>0</v>
      </c>
      <c r="E53" s="483">
        <f t="shared" si="42"/>
        <v>0</v>
      </c>
      <c r="F53" s="483">
        <f t="shared" si="42"/>
        <v>7679.463007</v>
      </c>
      <c r="G53" s="142">
        <f t="shared" si="42"/>
        <v>181235.327</v>
      </c>
      <c r="H53" s="483">
        <f t="shared" si="42"/>
        <v>0</v>
      </c>
      <c r="I53" s="483">
        <f t="shared" si="42"/>
        <v>0</v>
      </c>
      <c r="J53" s="142">
        <f t="shared" si="42"/>
        <v>367078.3317</v>
      </c>
      <c r="K53" s="483">
        <f t="shared" si="42"/>
        <v>50684.45585</v>
      </c>
      <c r="L53" s="483">
        <f t="shared" si="42"/>
        <v>3071.785203</v>
      </c>
      <c r="M53" s="483">
        <f t="shared" si="42"/>
        <v>33789.63723</v>
      </c>
      <c r="N53" s="483">
        <f t="shared" si="42"/>
        <v>0</v>
      </c>
      <c r="O53" s="483">
        <f t="shared" si="42"/>
        <v>0</v>
      </c>
      <c r="P53" s="483">
        <f t="shared" si="42"/>
        <v>0</v>
      </c>
      <c r="Q53" s="483">
        <f t="shared" si="42"/>
        <v>0</v>
      </c>
      <c r="R53" s="46">
        <f>Escapement_Data!E50</f>
        <v>643539</v>
      </c>
      <c r="S53" s="33"/>
      <c r="T53" s="125">
        <v>2004.0</v>
      </c>
      <c r="U53" s="496" t="str">
        <f>Subs_PU!U53</f>
        <v/>
      </c>
      <c r="V53" s="484" t="str">
        <f>Subs_PU!V53</f>
        <v/>
      </c>
      <c r="W53" s="495" t="str">
        <f>Subs_PU!W53</f>
        <v/>
      </c>
      <c r="X53" s="484">
        <f>Subs_PU!X53</f>
        <v>1.193317422</v>
      </c>
      <c r="Y53" s="484">
        <f>Subs_PU!Y53</f>
        <v>28.16229117</v>
      </c>
      <c r="Z53" s="484" t="str">
        <f>Subs_PU!Z53</f>
        <v/>
      </c>
      <c r="AA53" s="495" t="str">
        <f>Subs_PU!AA53</f>
        <v/>
      </c>
      <c r="AB53" s="495">
        <f>Subs_PU!AB53</f>
        <v>57.04057279</v>
      </c>
      <c r="AC53" s="496">
        <f>Subs_PU!AC53</f>
        <v>7.875894988</v>
      </c>
      <c r="AD53" s="484">
        <f>Subs_PU!AD53</f>
        <v>0.477326969</v>
      </c>
      <c r="AE53" s="484">
        <f>Subs_PU!AE53</f>
        <v>5.250596659</v>
      </c>
      <c r="AF53" s="484" t="str">
        <f>Subs_PU!AF53</f>
        <v/>
      </c>
      <c r="AG53" s="484" t="str">
        <f>Subs_PU!AG53</f>
        <v/>
      </c>
      <c r="AH53" s="484" t="str">
        <f>Subs_PU!AH53</f>
        <v/>
      </c>
      <c r="AI53" s="484" t="str">
        <f>Subs_PU!AI53</f>
        <v/>
      </c>
      <c r="AJ53" s="355">
        <f t="shared" si="3"/>
        <v>100</v>
      </c>
      <c r="AK53" s="3"/>
      <c r="AL53" s="3"/>
      <c r="AM53" s="3"/>
      <c r="AN53" s="3"/>
      <c r="AO53" s="3"/>
      <c r="AP53" s="3"/>
      <c r="AQ53" s="3"/>
      <c r="AR53" s="3"/>
      <c r="AS53" s="3"/>
      <c r="AT53" s="3"/>
    </row>
    <row r="54">
      <c r="A54" s="32"/>
      <c r="B54" s="68">
        <v>2005.0</v>
      </c>
      <c r="C54" s="483">
        <f t="shared" si="30"/>
        <v>0</v>
      </c>
      <c r="D54" s="483">
        <f t="shared" ref="D54:Q54" si="43">V54*$R54/100</f>
        <v>0</v>
      </c>
      <c r="E54" s="483">
        <f t="shared" si="43"/>
        <v>0</v>
      </c>
      <c r="F54" s="483">
        <f t="shared" si="43"/>
        <v>2231.810674</v>
      </c>
      <c r="G54" s="142">
        <f t="shared" si="43"/>
        <v>77545.55955</v>
      </c>
      <c r="H54" s="483">
        <f t="shared" si="43"/>
        <v>0</v>
      </c>
      <c r="I54" s="483">
        <f t="shared" si="43"/>
        <v>206.6873702</v>
      </c>
      <c r="J54" s="142">
        <f t="shared" si="43"/>
        <v>576901.0236</v>
      </c>
      <c r="K54" s="483">
        <f t="shared" si="43"/>
        <v>30017.86529</v>
      </c>
      <c r="L54" s="483">
        <f t="shared" si="43"/>
        <v>2235.726625</v>
      </c>
      <c r="M54" s="483">
        <f t="shared" si="43"/>
        <v>135143.7084</v>
      </c>
      <c r="N54" s="483">
        <f t="shared" si="43"/>
        <v>0</v>
      </c>
      <c r="O54" s="483">
        <f t="shared" si="43"/>
        <v>0</v>
      </c>
      <c r="P54" s="483">
        <f t="shared" si="43"/>
        <v>509.9190803</v>
      </c>
      <c r="Q54" s="483">
        <f t="shared" si="43"/>
        <v>0</v>
      </c>
      <c r="R54" s="46">
        <f>Escapement_Data!E51</f>
        <v>824792.3006</v>
      </c>
      <c r="S54" s="33"/>
      <c r="T54" s="125">
        <v>2005.0</v>
      </c>
      <c r="U54" s="496" t="str">
        <f>Subs_PU!U54</f>
        <v/>
      </c>
      <c r="V54" s="484" t="str">
        <f>Subs_PU!V54</f>
        <v/>
      </c>
      <c r="W54" s="495" t="str">
        <f>Subs_PU!W54</f>
        <v/>
      </c>
      <c r="X54" s="484">
        <f>Subs_PU!X54</f>
        <v>0.270590629</v>
      </c>
      <c r="Y54" s="484">
        <f>Subs_PU!Y54</f>
        <v>9.401828739</v>
      </c>
      <c r="Z54" s="484" t="str">
        <f>Subs_PU!Z54</f>
        <v/>
      </c>
      <c r="AA54" s="495">
        <f>Subs_PU!AA54</f>
        <v>0.02505932343</v>
      </c>
      <c r="AB54" s="495">
        <f>Subs_PU!AB54</f>
        <v>69.94500593</v>
      </c>
      <c r="AC54" s="496">
        <f>Subs_PU!AC54</f>
        <v>3.639445381</v>
      </c>
      <c r="AD54" s="484">
        <f>Subs_PU!AD54</f>
        <v>0.2710654092</v>
      </c>
      <c r="AE54" s="484">
        <f>Subs_PU!AE54</f>
        <v>16.38518065</v>
      </c>
      <c r="AF54" s="484" t="str">
        <f>Subs_PU!AF54</f>
        <v/>
      </c>
      <c r="AG54" s="484" t="str">
        <f>Subs_PU!AG54</f>
        <v/>
      </c>
      <c r="AH54" s="484">
        <f>Subs_PU!AH54</f>
        <v>0.06182393798</v>
      </c>
      <c r="AI54" s="484" t="str">
        <f>Subs_PU!AI54</f>
        <v/>
      </c>
      <c r="AJ54" s="355">
        <f t="shared" si="3"/>
        <v>100</v>
      </c>
      <c r="AK54" s="3"/>
      <c r="AL54" s="3"/>
      <c r="AM54" s="3"/>
      <c r="AN54" s="3"/>
      <c r="AO54" s="3"/>
      <c r="AP54" s="3"/>
      <c r="AQ54" s="3"/>
      <c r="AR54" s="3"/>
      <c r="AS54" s="3"/>
      <c r="AT54" s="3"/>
    </row>
    <row r="55">
      <c r="A55" s="32"/>
      <c r="B55" s="68">
        <v>2006.0</v>
      </c>
      <c r="C55" s="483">
        <f t="shared" si="30"/>
        <v>0</v>
      </c>
      <c r="D55" s="483">
        <f t="shared" ref="D55:Q55" si="44">V55*$R55/100</f>
        <v>0</v>
      </c>
      <c r="E55" s="483">
        <f t="shared" si="44"/>
        <v>0</v>
      </c>
      <c r="F55" s="483">
        <f t="shared" si="44"/>
        <v>0</v>
      </c>
      <c r="G55" s="142">
        <f t="shared" si="44"/>
        <v>133382.9615</v>
      </c>
      <c r="H55" s="483">
        <f t="shared" si="44"/>
        <v>0</v>
      </c>
      <c r="I55" s="483">
        <f t="shared" si="44"/>
        <v>0</v>
      </c>
      <c r="J55" s="142">
        <f t="shared" si="44"/>
        <v>572098.4034</v>
      </c>
      <c r="K55" s="483">
        <f t="shared" si="44"/>
        <v>35909.12357</v>
      </c>
      <c r="L55" s="483">
        <f t="shared" si="44"/>
        <v>11101.72733</v>
      </c>
      <c r="M55" s="483">
        <f t="shared" si="44"/>
        <v>136901.9429</v>
      </c>
      <c r="N55" s="483">
        <f t="shared" si="44"/>
        <v>0</v>
      </c>
      <c r="O55" s="483">
        <f t="shared" si="44"/>
        <v>0</v>
      </c>
      <c r="P55" s="483">
        <f t="shared" si="44"/>
        <v>2408.225745</v>
      </c>
      <c r="Q55" s="483">
        <f t="shared" si="44"/>
        <v>114.6155468</v>
      </c>
      <c r="R55" s="46">
        <f>Escapement_Data!E52</f>
        <v>891917</v>
      </c>
      <c r="S55" s="33"/>
      <c r="T55" s="125">
        <v>2006.0</v>
      </c>
      <c r="U55" s="496" t="str">
        <f>Subs_PU!U55</f>
        <v/>
      </c>
      <c r="V55" s="484" t="str">
        <f>Subs_PU!V55</f>
        <v/>
      </c>
      <c r="W55" s="495" t="str">
        <f>Subs_PU!W55</f>
        <v/>
      </c>
      <c r="X55" s="484" t="str">
        <f>Subs_PU!X55</f>
        <v/>
      </c>
      <c r="Y55" s="484">
        <f>Subs_PU!Y55</f>
        <v>14.95463832</v>
      </c>
      <c r="Z55" s="484" t="str">
        <f>Subs_PU!Z55</f>
        <v/>
      </c>
      <c r="AA55" s="495" t="str">
        <f>Subs_PU!AA55</f>
        <v/>
      </c>
      <c r="AB55" s="495">
        <f>Subs_PU!AB55</f>
        <v>64.14256073</v>
      </c>
      <c r="AC55" s="496">
        <f>Subs_PU!AC55</f>
        <v>4.026061121</v>
      </c>
      <c r="AD55" s="484">
        <f>Subs_PU!AD55</f>
        <v>1.244704084</v>
      </c>
      <c r="AE55" s="484">
        <f>Subs_PU!AE55</f>
        <v>15.34917967</v>
      </c>
      <c r="AF55" s="484" t="str">
        <f>Subs_PU!AF55</f>
        <v/>
      </c>
      <c r="AG55" s="484" t="str">
        <f>Subs_PU!AG55</f>
        <v/>
      </c>
      <c r="AH55" s="484">
        <f>Subs_PU!AH55</f>
        <v>0.2700055885</v>
      </c>
      <c r="AI55" s="484">
        <f>Subs_PU!AI55</f>
        <v>0.01285047228</v>
      </c>
      <c r="AJ55" s="355">
        <f t="shared" si="3"/>
        <v>100</v>
      </c>
      <c r="AK55" s="3"/>
      <c r="AL55" s="3"/>
      <c r="AM55" s="3"/>
      <c r="AN55" s="3"/>
      <c r="AO55" s="3"/>
      <c r="AP55" s="3"/>
      <c r="AQ55" s="3"/>
      <c r="AR55" s="3"/>
      <c r="AS55" s="3"/>
      <c r="AT55" s="3"/>
    </row>
    <row r="56">
      <c r="A56" s="32"/>
      <c r="B56" s="68">
        <v>2007.0</v>
      </c>
      <c r="C56" s="483">
        <f t="shared" si="30"/>
        <v>0</v>
      </c>
      <c r="D56" s="483">
        <f t="shared" ref="D56:Q56" si="45">V56*$R56/100</f>
        <v>167.4668753</v>
      </c>
      <c r="E56" s="483">
        <f t="shared" si="45"/>
        <v>0</v>
      </c>
      <c r="F56" s="483">
        <f t="shared" si="45"/>
        <v>26524.82679</v>
      </c>
      <c r="G56" s="142">
        <f t="shared" si="45"/>
        <v>32583.18581</v>
      </c>
      <c r="H56" s="483">
        <f t="shared" si="45"/>
        <v>0</v>
      </c>
      <c r="I56" s="483">
        <f t="shared" si="45"/>
        <v>0</v>
      </c>
      <c r="J56" s="142">
        <f t="shared" si="45"/>
        <v>680427.9558</v>
      </c>
      <c r="K56" s="483">
        <f t="shared" si="45"/>
        <v>5641.043535</v>
      </c>
      <c r="L56" s="483">
        <f t="shared" si="45"/>
        <v>4621.787731</v>
      </c>
      <c r="M56" s="483">
        <f t="shared" si="45"/>
        <v>122636.8116</v>
      </c>
      <c r="N56" s="483">
        <f t="shared" si="45"/>
        <v>0</v>
      </c>
      <c r="O56" s="483">
        <f t="shared" si="45"/>
        <v>0</v>
      </c>
      <c r="P56" s="483">
        <f t="shared" si="45"/>
        <v>648.9218487</v>
      </c>
      <c r="Q56" s="483">
        <f t="shared" si="45"/>
        <v>0</v>
      </c>
      <c r="R56" s="46">
        <f>Escapement_Data!E53</f>
        <v>873252</v>
      </c>
      <c r="S56" s="33"/>
      <c r="T56" s="125">
        <v>2007.0</v>
      </c>
      <c r="U56" s="496" t="str">
        <f>Subs_PU!U56</f>
        <v/>
      </c>
      <c r="V56" s="484">
        <f>Subs_PU!V56</f>
        <v>0.01917738239</v>
      </c>
      <c r="W56" s="495" t="str">
        <f>Subs_PU!W56</f>
        <v/>
      </c>
      <c r="X56" s="484">
        <f>Subs_PU!X56</f>
        <v>3.037476787</v>
      </c>
      <c r="Y56" s="484">
        <f>Subs_PU!Y56</f>
        <v>3.731246628</v>
      </c>
      <c r="Z56" s="484" t="str">
        <f>Subs_PU!Z56</f>
        <v/>
      </c>
      <c r="AA56" s="495" t="str">
        <f>Subs_PU!AA56</f>
        <v/>
      </c>
      <c r="AB56" s="495">
        <f>Subs_PU!AB56</f>
        <v>77.91885456</v>
      </c>
      <c r="AC56" s="496">
        <f>Subs_PU!AC56</f>
        <v>0.6459811755</v>
      </c>
      <c r="AD56" s="484">
        <f>Subs_PU!AD56</f>
        <v>0.5292616256</v>
      </c>
      <c r="AE56" s="484">
        <f>Subs_PU!AE56</f>
        <v>14.04369089</v>
      </c>
      <c r="AF56" s="484" t="str">
        <f>Subs_PU!AF56</f>
        <v/>
      </c>
      <c r="AG56" s="484" t="str">
        <f>Subs_PU!AG56</f>
        <v/>
      </c>
      <c r="AH56" s="484">
        <f>Subs_PU!AH56</f>
        <v>0.07431094904</v>
      </c>
      <c r="AI56" s="484" t="str">
        <f>Subs_PU!AI56</f>
        <v/>
      </c>
      <c r="AJ56" s="355">
        <f t="shared" si="3"/>
        <v>100</v>
      </c>
      <c r="AK56" s="3"/>
      <c r="AL56" s="3"/>
      <c r="AM56" s="3"/>
      <c r="AN56" s="3"/>
      <c r="AO56" s="3"/>
      <c r="AP56" s="3"/>
      <c r="AQ56" s="3"/>
      <c r="AR56" s="3"/>
      <c r="AS56" s="3"/>
      <c r="AT56" s="3"/>
    </row>
    <row r="57">
      <c r="A57" s="36"/>
      <c r="B57" s="121">
        <v>2008.0</v>
      </c>
      <c r="C57" s="483">
        <f t="shared" si="30"/>
        <v>0</v>
      </c>
      <c r="D57" s="483">
        <f t="shared" ref="D57:Q57" si="46">V57*$R57/100</f>
        <v>0</v>
      </c>
      <c r="E57" s="483">
        <f t="shared" si="46"/>
        <v>0</v>
      </c>
      <c r="F57" s="483">
        <f t="shared" si="46"/>
        <v>0</v>
      </c>
      <c r="G57" s="142">
        <f t="shared" si="46"/>
        <v>49502.18663</v>
      </c>
      <c r="H57" s="483">
        <f t="shared" si="46"/>
        <v>0</v>
      </c>
      <c r="I57" s="483">
        <f t="shared" si="46"/>
        <v>0</v>
      </c>
      <c r="J57" s="142">
        <f t="shared" si="46"/>
        <v>522530.8258</v>
      </c>
      <c r="K57" s="483">
        <f t="shared" si="46"/>
        <v>11149.87167</v>
      </c>
      <c r="L57" s="483">
        <f t="shared" si="46"/>
        <v>9428.542709</v>
      </c>
      <c r="M57" s="483">
        <f t="shared" si="46"/>
        <v>83563.03958</v>
      </c>
      <c r="N57" s="483">
        <f t="shared" si="46"/>
        <v>0</v>
      </c>
      <c r="O57" s="483">
        <f t="shared" si="46"/>
        <v>0</v>
      </c>
      <c r="P57" s="483">
        <f t="shared" si="46"/>
        <v>826.5336365</v>
      </c>
      <c r="Q57" s="483">
        <f t="shared" si="46"/>
        <v>0</v>
      </c>
      <c r="R57" s="46">
        <f>Escapement_Data!E54</f>
        <v>677001</v>
      </c>
      <c r="S57" s="33"/>
      <c r="T57" s="125">
        <v>2008.0</v>
      </c>
      <c r="U57" s="496" t="str">
        <f>Subs_PU!U57</f>
        <v/>
      </c>
      <c r="V57" s="484" t="str">
        <f>Subs_PU!V57</f>
        <v/>
      </c>
      <c r="W57" s="495" t="str">
        <f>Subs_PU!W57</f>
        <v/>
      </c>
      <c r="X57" s="484" t="str">
        <f>Subs_PU!X57</f>
        <v/>
      </c>
      <c r="Y57" s="484">
        <f>Subs_PU!Y57</f>
        <v>7.311981316</v>
      </c>
      <c r="Z57" s="484" t="str">
        <f>Subs_PU!Z57</f>
        <v/>
      </c>
      <c r="AA57" s="495" t="str">
        <f>Subs_PU!AA57</f>
        <v/>
      </c>
      <c r="AB57" s="495">
        <f>Subs_PU!AB57</f>
        <v>77.18316897</v>
      </c>
      <c r="AC57" s="496">
        <f>Subs_PU!AC57</f>
        <v>1.646950546</v>
      </c>
      <c r="AD57" s="484">
        <f>Subs_PU!AD57</f>
        <v>1.392692582</v>
      </c>
      <c r="AE57" s="484">
        <f>Subs_PU!AE57</f>
        <v>12.34311908</v>
      </c>
      <c r="AF57" s="484" t="str">
        <f>Subs_PU!AF57</f>
        <v/>
      </c>
      <c r="AG57" s="484" t="str">
        <f>Subs_PU!AG57</f>
        <v/>
      </c>
      <c r="AH57" s="484">
        <f>Subs_PU!AH57</f>
        <v>0.122087506</v>
      </c>
      <c r="AI57" s="484" t="str">
        <f>Subs_PU!AI57</f>
        <v/>
      </c>
      <c r="AJ57" s="355">
        <f t="shared" si="3"/>
        <v>100</v>
      </c>
      <c r="AK57" s="3"/>
      <c r="AL57" s="3"/>
      <c r="AM57" s="3"/>
      <c r="AN57" s="3"/>
      <c r="AO57" s="3"/>
      <c r="AP57" s="3"/>
      <c r="AQ57" s="3"/>
      <c r="AR57" s="3"/>
      <c r="AS57" s="3"/>
      <c r="AT57" s="3"/>
    </row>
    <row r="58">
      <c r="A58" s="33"/>
      <c r="B58" s="68">
        <v>2009.0</v>
      </c>
      <c r="C58" s="483">
        <f t="shared" si="30"/>
        <v>0</v>
      </c>
      <c r="D58" s="483">
        <f t="shared" ref="D58:Q58" si="47">V58*$R58/100</f>
        <v>0</v>
      </c>
      <c r="E58" s="483">
        <f t="shared" si="47"/>
        <v>0</v>
      </c>
      <c r="F58" s="483">
        <f t="shared" si="47"/>
        <v>0</v>
      </c>
      <c r="G58" s="142">
        <f t="shared" si="47"/>
        <v>167243.94</v>
      </c>
      <c r="H58" s="483">
        <f t="shared" si="47"/>
        <v>0</v>
      </c>
      <c r="I58" s="483">
        <f t="shared" si="47"/>
        <v>0</v>
      </c>
      <c r="J58" s="142">
        <f t="shared" si="47"/>
        <v>340145.7212</v>
      </c>
      <c r="K58" s="483">
        <f t="shared" si="47"/>
        <v>26222.37606</v>
      </c>
      <c r="L58" s="483">
        <f t="shared" si="47"/>
        <v>1787.550003</v>
      </c>
      <c r="M58" s="483">
        <f t="shared" si="47"/>
        <v>141948.4127</v>
      </c>
      <c r="N58" s="483">
        <f t="shared" si="47"/>
        <v>0</v>
      </c>
      <c r="O58" s="483">
        <f t="shared" si="47"/>
        <v>0</v>
      </c>
      <c r="P58" s="483">
        <f t="shared" si="47"/>
        <v>0</v>
      </c>
      <c r="Q58" s="483">
        <f t="shared" si="47"/>
        <v>0</v>
      </c>
      <c r="R58" s="46">
        <f>Escapement_Data!E55</f>
        <v>677348</v>
      </c>
      <c r="S58" s="33"/>
      <c r="T58" s="125">
        <v>2009.0</v>
      </c>
      <c r="U58" s="496" t="str">
        <f>Subs_PU!U58</f>
        <v/>
      </c>
      <c r="V58" s="484" t="str">
        <f>Subs_PU!V58</f>
        <v/>
      </c>
      <c r="W58" s="495" t="str">
        <f>Subs_PU!W58</f>
        <v/>
      </c>
      <c r="X58" s="484" t="str">
        <f>Subs_PU!X58</f>
        <v/>
      </c>
      <c r="Y58" s="484">
        <f>Subs_PU!Y58</f>
        <v>24.69099193</v>
      </c>
      <c r="Z58" s="484" t="str">
        <f>Subs_PU!Z58</f>
        <v/>
      </c>
      <c r="AA58" s="495" t="str">
        <f>Subs_PU!AA58</f>
        <v/>
      </c>
      <c r="AB58" s="495">
        <f>Subs_PU!AB58</f>
        <v>50.21727697</v>
      </c>
      <c r="AC58" s="496">
        <f>Subs_PU!AC58</f>
        <v>3.87132996</v>
      </c>
      <c r="AD58" s="484">
        <f>Subs_PU!AD58</f>
        <v>0.2639042269</v>
      </c>
      <c r="AE58" s="484">
        <f>Subs_PU!AE58</f>
        <v>20.95649691</v>
      </c>
      <c r="AF58" s="484" t="str">
        <f>Subs_PU!AF58</f>
        <v/>
      </c>
      <c r="AG58" s="484" t="str">
        <f>Subs_PU!AG58</f>
        <v/>
      </c>
      <c r="AH58" s="484" t="str">
        <f>Subs_PU!AH58</f>
        <v/>
      </c>
      <c r="AI58" s="484" t="str">
        <f>Subs_PU!AI58</f>
        <v/>
      </c>
      <c r="AJ58" s="355">
        <f t="shared" si="3"/>
        <v>100</v>
      </c>
      <c r="AK58" s="3"/>
      <c r="AL58" s="3"/>
      <c r="AM58" s="3"/>
      <c r="AN58" s="3"/>
      <c r="AO58" s="3"/>
      <c r="AP58" s="3"/>
      <c r="AQ58" s="3"/>
      <c r="AR58" s="3"/>
      <c r="AS58" s="3"/>
      <c r="AT58" s="3"/>
    </row>
    <row r="59">
      <c r="A59" s="33"/>
      <c r="B59" s="121">
        <v>2010.0</v>
      </c>
      <c r="C59" s="483">
        <f t="shared" si="30"/>
        <v>0</v>
      </c>
      <c r="D59" s="483">
        <f t="shared" ref="D59:Q59" si="48">V59*$R59/100</f>
        <v>0</v>
      </c>
      <c r="E59" s="483">
        <f t="shared" si="48"/>
        <v>929.6148155</v>
      </c>
      <c r="F59" s="483">
        <f t="shared" si="48"/>
        <v>0</v>
      </c>
      <c r="G59" s="142">
        <f t="shared" si="48"/>
        <v>314683.831</v>
      </c>
      <c r="H59" s="483">
        <f t="shared" si="48"/>
        <v>319.7800318</v>
      </c>
      <c r="I59" s="483">
        <f t="shared" si="48"/>
        <v>0</v>
      </c>
      <c r="J59" s="142">
        <f t="shared" si="48"/>
        <v>505582.1725</v>
      </c>
      <c r="K59" s="483">
        <f t="shared" si="48"/>
        <v>17520.23936</v>
      </c>
      <c r="L59" s="483">
        <f t="shared" si="48"/>
        <v>2080.524767</v>
      </c>
      <c r="M59" s="483">
        <f t="shared" si="48"/>
        <v>59624.72951</v>
      </c>
      <c r="N59" s="483">
        <f t="shared" si="48"/>
        <v>0</v>
      </c>
      <c r="O59" s="483">
        <f t="shared" si="48"/>
        <v>0</v>
      </c>
      <c r="P59" s="483">
        <f t="shared" si="48"/>
        <v>747.1080258</v>
      </c>
      <c r="Q59" s="483">
        <f t="shared" si="48"/>
        <v>0</v>
      </c>
      <c r="R59" s="46">
        <f>Escapement_Data!E56</f>
        <v>901488</v>
      </c>
      <c r="S59" s="33"/>
      <c r="T59" s="125">
        <v>2010.0</v>
      </c>
      <c r="U59" s="496" t="str">
        <f>Subs_PU!U59</f>
        <v/>
      </c>
      <c r="V59" s="484" t="str">
        <f>Subs_PU!V59</f>
        <v/>
      </c>
      <c r="W59" s="495">
        <f>Subs_PU!W59</f>
        <v>0.1031200433</v>
      </c>
      <c r="X59" s="484" t="str">
        <f>Subs_PU!X59</f>
        <v/>
      </c>
      <c r="Y59" s="484">
        <f>Subs_PU!Y59</f>
        <v>34.90715694</v>
      </c>
      <c r="Z59" s="484">
        <f>Subs_PU!Z59</f>
        <v>0.03547246683</v>
      </c>
      <c r="AA59" s="495" t="str">
        <f>Subs_PU!AA59</f>
        <v/>
      </c>
      <c r="AB59" s="495">
        <f>Subs_PU!AB59</f>
        <v>56.08307293</v>
      </c>
      <c r="AC59" s="496">
        <f>Subs_PU!AC59</f>
        <v>1.943480042</v>
      </c>
      <c r="AD59" s="484">
        <f>Subs_PU!AD59</f>
        <v>0.2307878493</v>
      </c>
      <c r="AE59" s="484">
        <f>Subs_PU!AE59</f>
        <v>6.614034742</v>
      </c>
      <c r="AF59" s="484" t="str">
        <f>Subs_PU!AF59</f>
        <v/>
      </c>
      <c r="AG59" s="484" t="str">
        <f>Subs_PU!AG59</f>
        <v/>
      </c>
      <c r="AH59" s="484">
        <f>Subs_PU!AH59</f>
        <v>0.0828749829</v>
      </c>
      <c r="AI59" s="484" t="str">
        <f>Subs_PU!AI59</f>
        <v/>
      </c>
      <c r="AJ59" s="355">
        <f t="shared" si="3"/>
        <v>100</v>
      </c>
      <c r="AK59" s="3"/>
      <c r="AL59" s="3"/>
      <c r="AM59" s="3"/>
      <c r="AN59" s="3"/>
      <c r="AO59" s="3"/>
      <c r="AP59" s="3"/>
      <c r="AQ59" s="3"/>
      <c r="AR59" s="3"/>
      <c r="AS59" s="3"/>
      <c r="AT59" s="3"/>
    </row>
    <row r="60">
      <c r="A60" s="33"/>
      <c r="B60" s="68">
        <v>2011.0</v>
      </c>
      <c r="C60" s="483">
        <f t="shared" si="30"/>
        <v>0</v>
      </c>
      <c r="D60" s="483">
        <f t="shared" ref="D60:Q60" si="49">V60*$R60/100</f>
        <v>0</v>
      </c>
      <c r="E60" s="483">
        <f t="shared" si="49"/>
        <v>0</v>
      </c>
      <c r="F60" s="483">
        <f t="shared" si="49"/>
        <v>0</v>
      </c>
      <c r="G60" s="142">
        <f t="shared" si="49"/>
        <v>188082.9295</v>
      </c>
      <c r="H60" s="483">
        <f t="shared" si="49"/>
        <v>0</v>
      </c>
      <c r="I60" s="483">
        <f t="shared" si="49"/>
        <v>0</v>
      </c>
      <c r="J60" s="142">
        <f t="shared" si="49"/>
        <v>597067.5971</v>
      </c>
      <c r="K60" s="483">
        <f t="shared" si="49"/>
        <v>28261.03197</v>
      </c>
      <c r="L60" s="483">
        <f t="shared" si="49"/>
        <v>1120.030747</v>
      </c>
      <c r="M60" s="483">
        <f t="shared" si="49"/>
        <v>65810.41063</v>
      </c>
      <c r="N60" s="483">
        <f t="shared" si="49"/>
        <v>0</v>
      </c>
      <c r="O60" s="483">
        <f t="shared" si="49"/>
        <v>0</v>
      </c>
      <c r="P60" s="483">
        <f t="shared" si="49"/>
        <v>0</v>
      </c>
      <c r="Q60" s="483">
        <f t="shared" si="49"/>
        <v>0</v>
      </c>
      <c r="R60" s="46">
        <f>Escapement_Data!E57</f>
        <v>880342</v>
      </c>
      <c r="S60" s="33"/>
      <c r="T60" s="125">
        <v>2011.0</v>
      </c>
      <c r="U60" s="496" t="str">
        <f>Subs_PU!U60</f>
        <v/>
      </c>
      <c r="V60" s="484" t="str">
        <f>Subs_PU!V60</f>
        <v/>
      </c>
      <c r="W60" s="495" t="str">
        <f>Subs_PU!W60</f>
        <v/>
      </c>
      <c r="X60" s="484" t="str">
        <f>Subs_PU!X60</f>
        <v/>
      </c>
      <c r="Y60" s="484">
        <f>Subs_PU!Y60</f>
        <v>21.36475705</v>
      </c>
      <c r="Z60" s="484" t="str">
        <f>Subs_PU!Z60</f>
        <v/>
      </c>
      <c r="AA60" s="495" t="str">
        <f>Subs_PU!AA60</f>
        <v/>
      </c>
      <c r="AB60" s="495">
        <f>Subs_PU!AB60</f>
        <v>67.8222324</v>
      </c>
      <c r="AC60" s="496">
        <f>Subs_PU!AC60</f>
        <v>3.210233292</v>
      </c>
      <c r="AD60" s="484">
        <f>Subs_PU!AD60</f>
        <v>0.1272267763</v>
      </c>
      <c r="AE60" s="484">
        <f>Subs_PU!AE60</f>
        <v>7.475550483</v>
      </c>
      <c r="AF60" s="484" t="str">
        <f>Subs_PU!AF60</f>
        <v/>
      </c>
      <c r="AG60" s="484" t="str">
        <f>Subs_PU!AG60</f>
        <v/>
      </c>
      <c r="AH60" s="484" t="str">
        <f>Subs_PU!AH60</f>
        <v/>
      </c>
      <c r="AI60" s="484" t="str">
        <f>Subs_PU!AI60</f>
        <v/>
      </c>
      <c r="AJ60" s="355">
        <f t="shared" si="3"/>
        <v>100</v>
      </c>
      <c r="AK60" s="3"/>
      <c r="AL60" s="3"/>
      <c r="AM60" s="3"/>
      <c r="AN60" s="3"/>
      <c r="AO60" s="3"/>
      <c r="AP60" s="3"/>
      <c r="AQ60" s="3"/>
      <c r="AR60" s="3"/>
      <c r="AS60" s="3"/>
      <c r="AT60" s="3"/>
    </row>
    <row r="61">
      <c r="A61" s="33"/>
      <c r="B61" s="68">
        <v>2012.0</v>
      </c>
      <c r="C61" s="483">
        <f t="shared" si="30"/>
        <v>0</v>
      </c>
      <c r="D61" s="483">
        <f t="shared" ref="D61:Q61" si="50">V61*$R61/100</f>
        <v>0</v>
      </c>
      <c r="E61" s="483">
        <f t="shared" si="50"/>
        <v>0</v>
      </c>
      <c r="F61" s="483">
        <f t="shared" si="50"/>
        <v>0</v>
      </c>
      <c r="G61" s="142">
        <f t="shared" si="50"/>
        <v>331231.6032</v>
      </c>
      <c r="H61" s="483">
        <f t="shared" si="50"/>
        <v>0</v>
      </c>
      <c r="I61" s="483">
        <f t="shared" si="50"/>
        <v>0</v>
      </c>
      <c r="J61" s="142">
        <f t="shared" si="50"/>
        <v>758222.3186</v>
      </c>
      <c r="K61" s="483">
        <f t="shared" si="50"/>
        <v>95555.98892</v>
      </c>
      <c r="L61" s="483">
        <f t="shared" si="50"/>
        <v>0</v>
      </c>
      <c r="M61" s="483">
        <f t="shared" si="50"/>
        <v>77082.33403</v>
      </c>
      <c r="N61" s="483">
        <f t="shared" si="50"/>
        <v>0</v>
      </c>
      <c r="O61" s="483">
        <f t="shared" si="50"/>
        <v>0</v>
      </c>
      <c r="P61" s="483">
        <f t="shared" si="50"/>
        <v>855.7552</v>
      </c>
      <c r="Q61" s="483">
        <f t="shared" si="50"/>
        <v>0</v>
      </c>
      <c r="R61" s="46">
        <f>Escapement_Data!E58</f>
        <v>1262948</v>
      </c>
      <c r="S61" s="33"/>
      <c r="T61" s="125">
        <v>2012.0</v>
      </c>
      <c r="U61" s="496" t="str">
        <f>Subs_PU!U61</f>
        <v/>
      </c>
      <c r="V61" s="484" t="str">
        <f>Subs_PU!V61</f>
        <v/>
      </c>
      <c r="W61" s="495" t="str">
        <f>Subs_PU!W61</f>
        <v/>
      </c>
      <c r="X61" s="484" t="str">
        <f>Subs_PU!X61</f>
        <v/>
      </c>
      <c r="Y61" s="484">
        <f>Subs_PU!Y61</f>
        <v>26.22685995</v>
      </c>
      <c r="Z61" s="484" t="str">
        <f>Subs_PU!Z61</f>
        <v/>
      </c>
      <c r="AA61" s="495" t="str">
        <f>Subs_PU!AA61</f>
        <v/>
      </c>
      <c r="AB61" s="495">
        <f>Subs_PU!AB61</f>
        <v>60.03590953</v>
      </c>
      <c r="AC61" s="496">
        <f>Subs_PU!AC61</f>
        <v>7.566106358</v>
      </c>
      <c r="AD61" s="484" t="str">
        <f>Subs_PU!AD61</f>
        <v/>
      </c>
      <c r="AE61" s="484">
        <f>Subs_PU!AE61</f>
        <v>6.10336562</v>
      </c>
      <c r="AF61" s="484" t="str">
        <f>Subs_PU!AF61</f>
        <v/>
      </c>
      <c r="AG61" s="484" t="str">
        <f>Subs_PU!AG61</f>
        <v/>
      </c>
      <c r="AH61" s="484">
        <f>Subs_PU!AH61</f>
        <v>0.06775854588</v>
      </c>
      <c r="AI61" s="484" t="str">
        <f>Subs_PU!AI61</f>
        <v/>
      </c>
      <c r="AJ61" s="355">
        <f t="shared" si="3"/>
        <v>100</v>
      </c>
      <c r="AK61" s="3"/>
      <c r="AL61" s="3"/>
      <c r="AM61" s="3"/>
      <c r="AN61" s="3"/>
      <c r="AO61" s="3"/>
      <c r="AP61" s="3"/>
      <c r="AQ61" s="3"/>
      <c r="AR61" s="3"/>
      <c r="AS61" s="3"/>
      <c r="AT61" s="3"/>
    </row>
    <row r="62">
      <c r="A62" s="33"/>
      <c r="B62" s="68">
        <v>2013.0</v>
      </c>
      <c r="C62" s="483">
        <f t="shared" si="30"/>
        <v>0</v>
      </c>
      <c r="D62" s="483">
        <f t="shared" ref="D62:Q62" si="51">V62*$R62/100</f>
        <v>0</v>
      </c>
      <c r="E62" s="483">
        <f t="shared" si="51"/>
        <v>496.5803735</v>
      </c>
      <c r="F62" s="483">
        <f t="shared" si="51"/>
        <v>0</v>
      </c>
      <c r="G62" s="142">
        <f t="shared" si="51"/>
        <v>353294.2535</v>
      </c>
      <c r="H62" s="483">
        <f t="shared" si="51"/>
        <v>228.6364239</v>
      </c>
      <c r="I62" s="483">
        <f t="shared" si="51"/>
        <v>0</v>
      </c>
      <c r="J62" s="142">
        <f t="shared" si="51"/>
        <v>641849.9609</v>
      </c>
      <c r="K62" s="483">
        <f t="shared" si="51"/>
        <v>64327.61324</v>
      </c>
      <c r="L62" s="483">
        <f t="shared" si="51"/>
        <v>4529.372538</v>
      </c>
      <c r="M62" s="483">
        <f t="shared" si="51"/>
        <v>168572.4361</v>
      </c>
      <c r="N62" s="483">
        <f t="shared" si="51"/>
        <v>0</v>
      </c>
      <c r="O62" s="483">
        <f t="shared" si="51"/>
        <v>0</v>
      </c>
      <c r="P62" s="483">
        <f t="shared" si="51"/>
        <v>1180.146928</v>
      </c>
      <c r="Q62" s="483">
        <f t="shared" si="51"/>
        <v>0</v>
      </c>
      <c r="R62" s="46">
        <f>Escapement_Data!E59</f>
        <v>1234479</v>
      </c>
      <c r="S62" s="33"/>
      <c r="T62" s="125">
        <v>2013.0</v>
      </c>
      <c r="U62" s="496" t="str">
        <f>Subs_PU!U62</f>
        <v/>
      </c>
      <c r="V62" s="484" t="str">
        <f>Subs_PU!V62</f>
        <v/>
      </c>
      <c r="W62" s="495">
        <f>Subs_PU!W62</f>
        <v>0.04022590692</v>
      </c>
      <c r="X62" s="484" t="str">
        <f>Subs_PU!X62</f>
        <v/>
      </c>
      <c r="Y62" s="484">
        <f>Subs_PU!Y62</f>
        <v>28.61889538</v>
      </c>
      <c r="Z62" s="484">
        <f>Subs_PU!Z62</f>
        <v>0.01852088402</v>
      </c>
      <c r="AA62" s="495" t="str">
        <f>Subs_PU!AA62</f>
        <v/>
      </c>
      <c r="AB62" s="495">
        <f>Subs_PU!AB62</f>
        <v>51.99359089</v>
      </c>
      <c r="AC62" s="496">
        <f>Subs_PU!AC62</f>
        <v>5.21091191</v>
      </c>
      <c r="AD62" s="484">
        <f>Subs_PU!AD62</f>
        <v>0.3669055964</v>
      </c>
      <c r="AE62" s="484">
        <f>Subs_PU!AE62</f>
        <v>13.65535065</v>
      </c>
      <c r="AF62" s="484" t="str">
        <f>Subs_PU!AF62</f>
        <v/>
      </c>
      <c r="AG62" s="484" t="str">
        <f>Subs_PU!AG62</f>
        <v/>
      </c>
      <c r="AH62" s="484">
        <f>Subs_PU!AH62</f>
        <v>0.0955987852</v>
      </c>
      <c r="AI62" s="484" t="str">
        <f>Subs_PU!AI62</f>
        <v/>
      </c>
      <c r="AJ62" s="355">
        <f t="shared" si="3"/>
        <v>100</v>
      </c>
      <c r="AK62" s="3"/>
      <c r="AL62" s="3"/>
      <c r="AM62" s="3"/>
      <c r="AN62" s="3"/>
      <c r="AO62" s="3"/>
      <c r="AP62" s="3"/>
      <c r="AQ62" s="3"/>
      <c r="AR62" s="3"/>
      <c r="AS62" s="3"/>
      <c r="AT62" s="3"/>
    </row>
    <row r="63">
      <c r="A63" s="33"/>
      <c r="B63" s="68">
        <v>2014.0</v>
      </c>
      <c r="C63" s="483">
        <f t="shared" si="30"/>
        <v>0</v>
      </c>
      <c r="D63" s="483">
        <f t="shared" ref="D63:Q63" si="52">V63*$R63/100</f>
        <v>0</v>
      </c>
      <c r="E63" s="483">
        <f t="shared" si="52"/>
        <v>302.4035489</v>
      </c>
      <c r="F63" s="483">
        <f t="shared" si="52"/>
        <v>0</v>
      </c>
      <c r="G63" s="142">
        <f t="shared" si="52"/>
        <v>330222.6653</v>
      </c>
      <c r="H63" s="483">
        <f t="shared" si="52"/>
        <v>0</v>
      </c>
      <c r="I63" s="483">
        <f t="shared" si="52"/>
        <v>0</v>
      </c>
      <c r="J63" s="142">
        <f t="shared" si="52"/>
        <v>669963.9147</v>
      </c>
      <c r="K63" s="483">
        <f t="shared" si="52"/>
        <v>63166.64042</v>
      </c>
      <c r="L63" s="483">
        <f t="shared" si="52"/>
        <v>907.2106468</v>
      </c>
      <c r="M63" s="483">
        <f t="shared" si="52"/>
        <v>129697.1654</v>
      </c>
      <c r="N63" s="483">
        <f t="shared" si="52"/>
        <v>0</v>
      </c>
      <c r="O63" s="483">
        <f t="shared" si="52"/>
        <v>0</v>
      </c>
      <c r="P63" s="483">
        <f t="shared" si="52"/>
        <v>0</v>
      </c>
      <c r="Q63" s="483">
        <f t="shared" si="52"/>
        <v>0</v>
      </c>
      <c r="R63" s="46">
        <f>Escapement_Data!E60</f>
        <v>1194260</v>
      </c>
      <c r="S63" s="33"/>
      <c r="T63" s="125">
        <v>2014.0</v>
      </c>
      <c r="U63" s="496" t="str">
        <f>Subs_PU!U63</f>
        <v/>
      </c>
      <c r="V63" s="484" t="str">
        <f>Subs_PU!V63</f>
        <v/>
      </c>
      <c r="W63" s="495">
        <f>Subs_PU!W63</f>
        <v>0.02532141652</v>
      </c>
      <c r="X63" s="484" t="str">
        <f>Subs_PU!X63</f>
        <v/>
      </c>
      <c r="Y63" s="484">
        <f>Subs_PU!Y63</f>
        <v>27.65081853</v>
      </c>
      <c r="Z63" s="484" t="str">
        <f>Subs_PU!Z63</f>
        <v/>
      </c>
      <c r="AA63" s="495" t="str">
        <f>Subs_PU!AA63</f>
        <v/>
      </c>
      <c r="AB63" s="495">
        <f>Subs_PU!AB63</f>
        <v>56.09866484</v>
      </c>
      <c r="AC63" s="496">
        <f>Subs_PU!AC63</f>
        <v>5.289186644</v>
      </c>
      <c r="AD63" s="484">
        <f>Subs_PU!AD63</f>
        <v>0.07596424956</v>
      </c>
      <c r="AE63" s="484">
        <f>Subs_PU!AE63</f>
        <v>10.86004433</v>
      </c>
      <c r="AF63" s="484" t="str">
        <f>Subs_PU!AF63</f>
        <v/>
      </c>
      <c r="AG63" s="484" t="str">
        <f>Subs_PU!AG63</f>
        <v/>
      </c>
      <c r="AH63" s="484" t="str">
        <f>Subs_PU!AH63</f>
        <v/>
      </c>
      <c r="AI63" s="484" t="str">
        <f>Subs_PU!AI63</f>
        <v/>
      </c>
      <c r="AJ63" s="355">
        <f t="shared" si="3"/>
        <v>100</v>
      </c>
      <c r="AK63" s="3"/>
      <c r="AL63" s="3"/>
      <c r="AM63" s="3"/>
      <c r="AN63" s="3"/>
      <c r="AO63" s="3"/>
      <c r="AP63" s="3"/>
      <c r="AQ63" s="3"/>
      <c r="AR63" s="3"/>
      <c r="AS63" s="3"/>
      <c r="AT63" s="3"/>
    </row>
    <row r="64">
      <c r="A64" s="33"/>
      <c r="B64" s="68">
        <v>2015.0</v>
      </c>
      <c r="C64" s="483">
        <f t="shared" si="30"/>
        <v>0</v>
      </c>
      <c r="D64" s="483">
        <f t="shared" ref="D64:Q64" si="53">V64*$R64/100</f>
        <v>0</v>
      </c>
      <c r="E64" s="483">
        <f t="shared" si="53"/>
        <v>1169.318533</v>
      </c>
      <c r="F64" s="483">
        <f t="shared" si="53"/>
        <v>0</v>
      </c>
      <c r="G64" s="142">
        <f t="shared" si="53"/>
        <v>315740.5347</v>
      </c>
      <c r="H64" s="483">
        <f t="shared" si="53"/>
        <v>0</v>
      </c>
      <c r="I64" s="483">
        <f t="shared" si="53"/>
        <v>0</v>
      </c>
      <c r="J64" s="142">
        <f t="shared" si="53"/>
        <v>728580.1288</v>
      </c>
      <c r="K64" s="483">
        <f t="shared" si="53"/>
        <v>59661.99118</v>
      </c>
      <c r="L64" s="483">
        <f t="shared" si="53"/>
        <v>1300.80133</v>
      </c>
      <c r="M64" s="483">
        <f t="shared" si="53"/>
        <v>207340.5001</v>
      </c>
      <c r="N64" s="483">
        <f t="shared" si="53"/>
        <v>0</v>
      </c>
      <c r="O64" s="483">
        <f t="shared" si="53"/>
        <v>0</v>
      </c>
      <c r="P64" s="483">
        <f t="shared" si="53"/>
        <v>0</v>
      </c>
      <c r="Q64" s="483">
        <f t="shared" si="53"/>
        <v>0</v>
      </c>
      <c r="R64" s="46">
        <f>Escapement_Data!E61</f>
        <v>1313794</v>
      </c>
      <c r="S64" s="33"/>
      <c r="T64" s="125">
        <v>2015.0</v>
      </c>
      <c r="U64" s="496" t="str">
        <f>Subs_PU!U64</f>
        <v/>
      </c>
      <c r="V64" s="484" t="str">
        <f>Subs_PU!V64</f>
        <v/>
      </c>
      <c r="W64" s="495">
        <f>Subs_PU!W64</f>
        <v>0.08900318719</v>
      </c>
      <c r="X64" s="484" t="str">
        <f>Subs_PU!X64</f>
        <v/>
      </c>
      <c r="Y64" s="484">
        <f>Subs_PU!Y64</f>
        <v>24.03272771</v>
      </c>
      <c r="Z64" s="484" t="str">
        <f>Subs_PU!Z64</f>
        <v/>
      </c>
      <c r="AA64" s="495" t="str">
        <f>Subs_PU!AA64</f>
        <v/>
      </c>
      <c r="AB64" s="495">
        <f>Subs_PU!AB64</f>
        <v>55.45619243</v>
      </c>
      <c r="AC64" s="496">
        <f>Subs_PU!AC64</f>
        <v>4.54119833</v>
      </c>
      <c r="AD64" s="484">
        <f>Subs_PU!AD64</f>
        <v>0.09901105732</v>
      </c>
      <c r="AE64" s="484">
        <f>Subs_PU!AE64</f>
        <v>15.78181207</v>
      </c>
      <c r="AF64" s="484" t="str">
        <f>Subs_PU!AF64</f>
        <v/>
      </c>
      <c r="AG64" s="484" t="str">
        <f>Subs_PU!AG64</f>
        <v/>
      </c>
      <c r="AH64" s="484" t="str">
        <f>Subs_PU!AH64</f>
        <v/>
      </c>
      <c r="AI64" s="484" t="str">
        <f>Subs_PU!AI64</f>
        <v/>
      </c>
      <c r="AJ64" s="355">
        <f t="shared" si="3"/>
        <v>99.99994479</v>
      </c>
      <c r="AK64" s="3"/>
      <c r="AL64" s="3"/>
      <c r="AM64" s="3"/>
      <c r="AN64" s="3"/>
      <c r="AO64" s="3"/>
      <c r="AP64" s="3"/>
      <c r="AQ64" s="3"/>
      <c r="AR64" s="3"/>
      <c r="AS64" s="3"/>
      <c r="AT64" s="3"/>
    </row>
    <row r="65">
      <c r="A65" s="33"/>
      <c r="B65" s="68">
        <v>2016.0</v>
      </c>
      <c r="C65" s="483">
        <f t="shared" si="30"/>
        <v>1902.566723</v>
      </c>
      <c r="D65" s="483">
        <f t="shared" ref="D65:Q65" si="54">V65*$R65/100</f>
        <v>0</v>
      </c>
      <c r="E65" s="483">
        <f t="shared" si="54"/>
        <v>0</v>
      </c>
      <c r="F65" s="483">
        <f t="shared" si="54"/>
        <v>5768.867387</v>
      </c>
      <c r="G65" s="142">
        <f t="shared" si="54"/>
        <v>72619.86004</v>
      </c>
      <c r="H65" s="483">
        <f t="shared" si="54"/>
        <v>0</v>
      </c>
      <c r="I65" s="483">
        <f t="shared" si="54"/>
        <v>0</v>
      </c>
      <c r="J65" s="142">
        <f t="shared" si="54"/>
        <v>513768.5425</v>
      </c>
      <c r="K65" s="483">
        <f t="shared" si="54"/>
        <v>60742.78013</v>
      </c>
      <c r="L65" s="483">
        <f t="shared" si="54"/>
        <v>2375.415983</v>
      </c>
      <c r="M65" s="483">
        <f t="shared" si="54"/>
        <v>126575.7374</v>
      </c>
      <c r="N65" s="483">
        <f t="shared" si="54"/>
        <v>678.6902808</v>
      </c>
      <c r="O65" s="483">
        <f t="shared" si="54"/>
        <v>0</v>
      </c>
      <c r="P65" s="483">
        <f t="shared" si="54"/>
        <v>0</v>
      </c>
      <c r="Q65" s="483">
        <f t="shared" si="54"/>
        <v>339.3451404</v>
      </c>
      <c r="R65" s="46">
        <f>Escapement_Data!E62</f>
        <v>785584</v>
      </c>
      <c r="S65" s="33"/>
      <c r="T65" s="125">
        <v>2016.0</v>
      </c>
      <c r="U65" s="496">
        <f>Subs_PU!U65</f>
        <v>0.3455723542</v>
      </c>
      <c r="V65" s="484" t="str">
        <f>Subs_PU!V65</f>
        <v/>
      </c>
      <c r="W65" s="495" t="str">
        <f>Subs_PU!W65</f>
        <v/>
      </c>
      <c r="X65" s="484">
        <f>Subs_PU!X65</f>
        <v>0.7343412527</v>
      </c>
      <c r="Y65" s="484">
        <f>Subs_PU!Y65</f>
        <v>9.244060475</v>
      </c>
      <c r="Z65" s="484" t="str">
        <f>Subs_PU!Z65</f>
        <v/>
      </c>
      <c r="AA65" s="495" t="str">
        <f>Subs_PU!AA65</f>
        <v/>
      </c>
      <c r="AB65" s="495">
        <f>Subs_PU!AB65</f>
        <v>65.39956803</v>
      </c>
      <c r="AC65" s="496">
        <f>Subs_PU!AC65</f>
        <v>7.732181425</v>
      </c>
      <c r="AD65" s="484">
        <f>Subs_PU!AD65</f>
        <v>0.3023758099</v>
      </c>
      <c r="AE65" s="484">
        <f>Subs_PU!AE65</f>
        <v>16.11231102</v>
      </c>
      <c r="AF65" s="484">
        <f>Subs_PU!AF65</f>
        <v>0.08639308855</v>
      </c>
      <c r="AG65" s="484" t="str">
        <f>Subs_PU!AG65</f>
        <v/>
      </c>
      <c r="AH65" s="484" t="str">
        <f>Subs_PU!AH65</f>
        <v/>
      </c>
      <c r="AI65" s="484">
        <f>Subs_PU!AI65</f>
        <v>0.04319654428</v>
      </c>
      <c r="AJ65" s="355">
        <f t="shared" si="3"/>
        <v>100</v>
      </c>
      <c r="AK65" s="3"/>
      <c r="AL65" s="3"/>
      <c r="AM65" s="3"/>
      <c r="AN65" s="3"/>
      <c r="AO65" s="3"/>
      <c r="AP65" s="3"/>
      <c r="AQ65" s="3"/>
      <c r="AR65" s="3"/>
      <c r="AS65" s="3"/>
      <c r="AT65" s="3"/>
    </row>
    <row r="66">
      <c r="A66" s="33"/>
      <c r="B66" s="68"/>
      <c r="C66" s="483"/>
      <c r="D66" s="483"/>
      <c r="E66" s="483"/>
      <c r="F66" s="483"/>
      <c r="G66" s="142"/>
      <c r="H66" s="483"/>
      <c r="I66" s="483"/>
      <c r="J66" s="142"/>
      <c r="K66" s="483"/>
      <c r="L66" s="483"/>
      <c r="M66" s="483"/>
      <c r="N66" s="483"/>
      <c r="O66" s="483"/>
      <c r="P66" s="483"/>
      <c r="Q66" s="483"/>
      <c r="R66" s="46"/>
      <c r="S66" s="33"/>
      <c r="T66" s="68"/>
      <c r="U66" s="497"/>
      <c r="V66" s="497"/>
      <c r="W66" s="497"/>
      <c r="X66" s="497"/>
      <c r="Y66" s="497"/>
      <c r="Z66" s="497"/>
      <c r="AA66" s="497"/>
      <c r="AB66" s="497"/>
      <c r="AC66" s="497"/>
      <c r="AD66" s="497"/>
      <c r="AE66" s="497"/>
      <c r="AF66" s="497"/>
      <c r="AG66" s="497"/>
      <c r="AH66" s="497"/>
      <c r="AI66" s="497"/>
      <c r="AJ66" s="355"/>
      <c r="AK66" s="3"/>
      <c r="AL66" s="3"/>
      <c r="AM66" s="3"/>
      <c r="AN66" s="3"/>
      <c r="AO66" s="3"/>
      <c r="AP66" s="3"/>
      <c r="AQ66" s="3"/>
      <c r="AR66" s="3"/>
      <c r="AS66" s="3"/>
      <c r="AT66" s="3"/>
    </row>
    <row r="67">
      <c r="A67" s="33"/>
      <c r="B67" s="33"/>
      <c r="C67" s="498"/>
      <c r="D67" s="498"/>
      <c r="E67" s="498"/>
      <c r="F67" s="498"/>
      <c r="G67" s="498"/>
      <c r="H67" s="498"/>
      <c r="I67" s="498"/>
      <c r="J67" s="498"/>
      <c r="K67" s="498"/>
      <c r="L67" s="498"/>
      <c r="M67" s="498"/>
      <c r="N67" s="498"/>
      <c r="O67" s="498"/>
      <c r="P67" s="498"/>
      <c r="Q67" s="498"/>
      <c r="R67" s="33"/>
      <c r="S67" s="33"/>
      <c r="T67" s="68"/>
      <c r="U67" s="68"/>
      <c r="V67" s="68"/>
      <c r="W67" s="68"/>
      <c r="X67" s="68"/>
      <c r="Y67" s="68"/>
      <c r="Z67" s="68"/>
      <c r="AA67" s="68"/>
      <c r="AB67" s="68"/>
      <c r="AC67" s="68"/>
      <c r="AD67" s="68"/>
      <c r="AE67" s="68"/>
      <c r="AF67" s="68"/>
      <c r="AG67" s="68"/>
      <c r="AH67" s="68"/>
      <c r="AI67" s="68"/>
      <c r="AJ67" s="34"/>
      <c r="AK67" s="3"/>
      <c r="AL67" s="3"/>
      <c r="AM67" s="3"/>
      <c r="AN67" s="3"/>
      <c r="AO67" s="3"/>
      <c r="AP67" s="3"/>
      <c r="AQ67" s="3"/>
      <c r="AR67" s="3"/>
      <c r="AS67" s="3"/>
      <c r="AT67" s="3"/>
    </row>
    <row r="68">
      <c r="A68" s="30"/>
      <c r="B68" s="499" t="s">
        <v>127</v>
      </c>
      <c r="C68" s="310">
        <f t="shared" ref="C68:R68" si="55">AVERAGE(C10:C67)</f>
        <v>67.64431976</v>
      </c>
      <c r="D68" s="310">
        <f t="shared" si="55"/>
        <v>2564.746036</v>
      </c>
      <c r="E68" s="310">
        <f t="shared" si="55"/>
        <v>877.109993</v>
      </c>
      <c r="F68" s="310">
        <f t="shared" si="55"/>
        <v>16762.82564</v>
      </c>
      <c r="G68" s="500">
        <f t="shared" si="55"/>
        <v>112469.7319</v>
      </c>
      <c r="H68" s="310">
        <f t="shared" si="55"/>
        <v>84.2132859</v>
      </c>
      <c r="I68" s="310">
        <f t="shared" si="55"/>
        <v>132.4102798</v>
      </c>
      <c r="J68" s="500">
        <f t="shared" si="55"/>
        <v>406685.3375</v>
      </c>
      <c r="K68" s="310">
        <f t="shared" si="55"/>
        <v>17383.75209</v>
      </c>
      <c r="L68" s="310">
        <f t="shared" si="55"/>
        <v>2081.637777</v>
      </c>
      <c r="M68" s="310">
        <f t="shared" si="55"/>
        <v>49517.74936</v>
      </c>
      <c r="N68" s="310">
        <f t="shared" si="55"/>
        <v>18.07772168</v>
      </c>
      <c r="O68" s="310">
        <f t="shared" si="55"/>
        <v>0</v>
      </c>
      <c r="P68" s="310">
        <f t="shared" si="55"/>
        <v>191.6364225</v>
      </c>
      <c r="Q68" s="310">
        <f t="shared" si="55"/>
        <v>47.79982094</v>
      </c>
      <c r="R68" s="310">
        <f t="shared" si="55"/>
        <v>584109.7967</v>
      </c>
      <c r="S68" s="33"/>
      <c r="T68" s="198"/>
      <c r="U68" s="68"/>
      <c r="V68" s="68"/>
      <c r="W68" s="68"/>
      <c r="X68" s="68"/>
      <c r="Y68" s="68"/>
      <c r="Z68" s="68"/>
      <c r="AA68" s="68"/>
      <c r="AB68" s="68"/>
      <c r="AC68" s="68"/>
      <c r="AD68" s="68"/>
      <c r="AE68" s="68"/>
      <c r="AF68" s="68"/>
      <c r="AG68" s="68"/>
      <c r="AH68" s="68"/>
      <c r="AI68" s="68"/>
      <c r="AJ68" s="34"/>
      <c r="AK68" s="3"/>
      <c r="AL68" s="3"/>
      <c r="AM68" s="3"/>
      <c r="AN68" s="3"/>
      <c r="AO68" s="3"/>
      <c r="AP68" s="3"/>
      <c r="AQ68" s="3"/>
      <c r="AR68" s="3"/>
      <c r="AS68" s="3"/>
      <c r="AT68" s="3"/>
    </row>
    <row r="69">
      <c r="A69" s="33"/>
      <c r="B69" s="235" t="s">
        <v>287</v>
      </c>
      <c r="C69" s="142">
        <f t="shared" ref="C69:R69" si="56">MIN(C13:C67)</f>
        <v>0</v>
      </c>
      <c r="D69" s="142">
        <f t="shared" si="56"/>
        <v>0</v>
      </c>
      <c r="E69" s="142">
        <f t="shared" si="56"/>
        <v>0</v>
      </c>
      <c r="F69" s="142">
        <f t="shared" si="56"/>
        <v>0</v>
      </c>
      <c r="G69" s="207">
        <f t="shared" si="56"/>
        <v>8710.849989</v>
      </c>
      <c r="H69" s="142">
        <f t="shared" si="56"/>
        <v>0</v>
      </c>
      <c r="I69" s="142">
        <f t="shared" si="56"/>
        <v>0</v>
      </c>
      <c r="J69" s="207">
        <f t="shared" si="56"/>
        <v>55761.74615</v>
      </c>
      <c r="K69" s="142">
        <f t="shared" si="56"/>
        <v>0</v>
      </c>
      <c r="L69" s="142">
        <f t="shared" si="56"/>
        <v>0</v>
      </c>
      <c r="M69" s="142">
        <f t="shared" si="56"/>
        <v>3936.916946</v>
      </c>
      <c r="N69" s="142">
        <f t="shared" si="56"/>
        <v>0</v>
      </c>
      <c r="O69" s="142">
        <f t="shared" si="56"/>
        <v>0</v>
      </c>
      <c r="P69" s="142">
        <f t="shared" si="56"/>
        <v>0</v>
      </c>
      <c r="Q69" s="142">
        <f t="shared" si="56"/>
        <v>0</v>
      </c>
      <c r="R69" s="142">
        <f t="shared" si="56"/>
        <v>96144.70547</v>
      </c>
      <c r="S69" s="33"/>
      <c r="T69" s="198"/>
      <c r="U69" s="68"/>
      <c r="V69" s="68"/>
      <c r="W69" s="68"/>
      <c r="X69" s="68"/>
      <c r="Y69" s="68"/>
      <c r="Z69" s="68"/>
      <c r="AA69" s="68"/>
      <c r="AB69" s="68"/>
      <c r="AC69" s="68"/>
      <c r="AD69" s="68"/>
      <c r="AE69" s="68"/>
      <c r="AF69" s="68"/>
      <c r="AG69" s="68"/>
      <c r="AH69" s="68"/>
      <c r="AI69" s="68"/>
      <c r="AJ69" s="34"/>
      <c r="AK69" s="3"/>
      <c r="AL69" s="3"/>
      <c r="AM69" s="3"/>
      <c r="AN69" s="3"/>
      <c r="AO69" s="3"/>
      <c r="AP69" s="3"/>
      <c r="AQ69" s="3"/>
      <c r="AR69" s="3"/>
      <c r="AS69" s="3"/>
      <c r="AT69" s="3"/>
    </row>
    <row r="70">
      <c r="A70" s="37"/>
      <c r="B70" s="295" t="s">
        <v>288</v>
      </c>
      <c r="C70" s="163">
        <f t="shared" ref="C70:R70" si="57">MAX(C13:C67)</f>
        <v>1902.566723</v>
      </c>
      <c r="D70" s="163">
        <f t="shared" si="57"/>
        <v>34592.29713</v>
      </c>
      <c r="E70" s="163">
        <f t="shared" si="57"/>
        <v>9126</v>
      </c>
      <c r="F70" s="163">
        <f t="shared" si="57"/>
        <v>182467.7401</v>
      </c>
      <c r="G70" s="501">
        <f t="shared" si="57"/>
        <v>353294.2535</v>
      </c>
      <c r="H70" s="163">
        <f t="shared" si="57"/>
        <v>784.0635285</v>
      </c>
      <c r="I70" s="163">
        <f t="shared" si="57"/>
        <v>2023.127833</v>
      </c>
      <c r="J70" s="501">
        <f t="shared" si="57"/>
        <v>759563.7492</v>
      </c>
      <c r="K70" s="163">
        <f t="shared" si="57"/>
        <v>95555.98892</v>
      </c>
      <c r="L70" s="163">
        <f t="shared" si="57"/>
        <v>14864.99163</v>
      </c>
      <c r="M70" s="163">
        <f t="shared" si="57"/>
        <v>207340.5001</v>
      </c>
      <c r="N70" s="163">
        <f t="shared" si="57"/>
        <v>678.6902808</v>
      </c>
      <c r="O70" s="163">
        <f t="shared" si="57"/>
        <v>0</v>
      </c>
      <c r="P70" s="163">
        <f t="shared" si="57"/>
        <v>2408.225745</v>
      </c>
      <c r="Q70" s="163">
        <f t="shared" si="57"/>
        <v>1187.68804</v>
      </c>
      <c r="R70" s="163">
        <f t="shared" si="57"/>
        <v>1313794</v>
      </c>
      <c r="S70" s="33"/>
      <c r="T70" s="502" t="s">
        <v>289</v>
      </c>
      <c r="U70" s="503">
        <f t="shared" ref="U70:AJ70" si="58">AVERAGEA(U14:U66)</f>
        <v>0.01651285356</v>
      </c>
      <c r="V70" s="503">
        <f t="shared" si="58"/>
        <v>0.475859082</v>
      </c>
      <c r="W70" s="503">
        <f t="shared" si="58"/>
        <v>0.2129628046</v>
      </c>
      <c r="X70" s="503">
        <f t="shared" si="58"/>
        <v>3.251648705</v>
      </c>
      <c r="Y70" s="503">
        <f t="shared" si="58"/>
        <v>17.87398091</v>
      </c>
      <c r="Z70" s="503">
        <f t="shared" si="58"/>
        <v>0.02890676771</v>
      </c>
      <c r="AA70" s="503">
        <f t="shared" si="58"/>
        <v>0.03415255588</v>
      </c>
      <c r="AB70" s="503">
        <f t="shared" si="58"/>
        <v>67.60209218</v>
      </c>
      <c r="AC70" s="503">
        <f t="shared" si="58"/>
        <v>2.745482086</v>
      </c>
      <c r="AD70" s="503">
        <f t="shared" si="58"/>
        <v>0.3351369212</v>
      </c>
      <c r="AE70" s="503">
        <f t="shared" si="58"/>
        <v>8.133151686</v>
      </c>
      <c r="AF70" s="503">
        <f t="shared" si="58"/>
        <v>0.01067103137</v>
      </c>
      <c r="AG70" s="503" t="str">
        <f t="shared" si="58"/>
        <v>#DIV/0!</v>
      </c>
      <c r="AH70" s="503">
        <f t="shared" si="58"/>
        <v>0.03668471221</v>
      </c>
      <c r="AI70" s="503">
        <f t="shared" si="58"/>
        <v>0.03104723602</v>
      </c>
      <c r="AJ70" s="503">
        <f t="shared" si="58"/>
        <v>99.99994125</v>
      </c>
      <c r="AK70" s="3"/>
      <c r="AL70" s="3"/>
      <c r="AM70" s="3"/>
      <c r="AN70" s="3"/>
      <c r="AO70" s="3"/>
      <c r="AP70" s="3"/>
      <c r="AQ70" s="3"/>
      <c r="AR70" s="3"/>
      <c r="AS70" s="3"/>
      <c r="AT70" s="3"/>
    </row>
    <row r="71">
      <c r="A71" s="3"/>
      <c r="B71" s="3"/>
      <c r="C71" s="3"/>
      <c r="D71" s="3"/>
      <c r="E71" s="3"/>
      <c r="F71" s="3"/>
      <c r="G71" s="3"/>
      <c r="H71" s="3"/>
      <c r="I71" s="3"/>
      <c r="J71" s="3"/>
      <c r="K71" s="3"/>
      <c r="L71" s="3"/>
      <c r="M71" s="3"/>
      <c r="N71" s="3"/>
      <c r="O71" s="33"/>
      <c r="P71" s="33"/>
      <c r="Q71" s="33"/>
      <c r="R71" s="33"/>
      <c r="S71" s="33"/>
      <c r="T71" s="31"/>
      <c r="U71" s="378"/>
      <c r="V71" s="378"/>
      <c r="W71" s="378"/>
      <c r="X71" s="378"/>
      <c r="Y71" s="378"/>
      <c r="Z71" s="378"/>
      <c r="AA71" s="378"/>
      <c r="AB71" s="378"/>
      <c r="AC71" s="378"/>
      <c r="AD71" s="378"/>
      <c r="AE71" s="378"/>
      <c r="AF71" s="378"/>
      <c r="AG71" s="378"/>
      <c r="AH71" s="378"/>
      <c r="AI71" s="378"/>
      <c r="AJ71" s="29"/>
      <c r="AK71" s="3"/>
      <c r="AL71" s="3"/>
      <c r="AM71" s="3"/>
      <c r="AN71" s="3"/>
      <c r="AO71" s="3"/>
      <c r="AP71" s="3"/>
      <c r="AQ71" s="3"/>
      <c r="AR71" s="3"/>
      <c r="AS71" s="3"/>
      <c r="AT71" s="3"/>
    </row>
    <row r="72">
      <c r="A72" s="33" t="s">
        <v>290</v>
      </c>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
      <c r="AL72" s="3"/>
      <c r="AM72" s="3"/>
      <c r="AN72" s="3"/>
      <c r="AO72" s="3"/>
      <c r="AP72" s="3"/>
      <c r="AQ72" s="3"/>
      <c r="AR72" s="3"/>
      <c r="AS72" s="3"/>
      <c r="AT72" s="3"/>
    </row>
    <row r="73">
      <c r="A73" s="33"/>
      <c r="B73" s="33"/>
      <c r="C73" s="33" t="s">
        <v>291</v>
      </c>
      <c r="D73" s="33"/>
      <c r="E73" s="33"/>
      <c r="F73" s="33"/>
      <c r="G73" s="33"/>
      <c r="H73" s="33"/>
      <c r="I73" s="33"/>
      <c r="J73" s="33"/>
      <c r="K73" s="33"/>
      <c r="L73" s="33"/>
      <c r="M73" s="33"/>
      <c r="N73" s="33"/>
      <c r="O73" s="33"/>
      <c r="P73" s="33"/>
      <c r="Q73" s="33"/>
      <c r="R73" s="33"/>
      <c r="S73" s="33"/>
      <c r="T73" s="9"/>
      <c r="U73" s="504"/>
      <c r="V73" s="504"/>
      <c r="W73" s="504"/>
      <c r="X73" s="504"/>
      <c r="Y73" s="504"/>
      <c r="Z73" s="504"/>
      <c r="AA73" s="504"/>
      <c r="AB73" s="504"/>
      <c r="AC73" s="504"/>
      <c r="AD73" s="504"/>
      <c r="AE73" s="504"/>
      <c r="AF73" s="33"/>
      <c r="AG73" s="235"/>
      <c r="AH73" s="33"/>
      <c r="AI73" s="33"/>
      <c r="AJ73" s="235"/>
      <c r="AK73" s="3"/>
      <c r="AL73" s="3"/>
      <c r="AM73" s="3"/>
      <c r="AN73" s="3"/>
      <c r="AO73" s="3"/>
      <c r="AP73" s="3"/>
      <c r="AQ73" s="3"/>
      <c r="AR73" s="3"/>
      <c r="AS73" s="3"/>
      <c r="AT73" s="3"/>
    </row>
    <row r="74">
      <c r="A74" s="33" t="s">
        <v>292</v>
      </c>
      <c r="B74" s="33"/>
      <c r="C74" s="33"/>
      <c r="D74" s="33"/>
      <c r="E74" s="33"/>
      <c r="F74" s="33"/>
      <c r="G74" s="33"/>
      <c r="H74" s="33"/>
      <c r="I74" s="33"/>
      <c r="J74" s="33"/>
      <c r="K74" s="33"/>
      <c r="L74" s="33"/>
      <c r="M74" s="33"/>
      <c r="N74" s="33"/>
      <c r="O74" s="33"/>
      <c r="P74" s="33"/>
      <c r="Q74" s="33"/>
      <c r="R74" s="33"/>
      <c r="S74" s="33"/>
      <c r="T74" s="9"/>
      <c r="U74" s="505"/>
      <c r="V74" s="505"/>
      <c r="W74" s="505"/>
      <c r="X74" s="505"/>
      <c r="Y74" s="505"/>
      <c r="Z74" s="505"/>
      <c r="AA74" s="505"/>
      <c r="AB74" s="505"/>
      <c r="AC74" s="505"/>
      <c r="AD74" s="505"/>
      <c r="AE74" s="505"/>
      <c r="AF74" s="33"/>
      <c r="AG74" s="33"/>
      <c r="AH74" s="33"/>
      <c r="AI74" s="33"/>
      <c r="AJ74" s="33"/>
      <c r="AK74" s="3"/>
      <c r="AL74" s="3"/>
      <c r="AM74" s="3"/>
      <c r="AN74" s="3"/>
      <c r="AO74" s="3"/>
      <c r="AP74" s="3"/>
      <c r="AQ74" s="3"/>
      <c r="AR74" s="3"/>
      <c r="AS74" s="3"/>
      <c r="AT74" s="3"/>
    </row>
    <row r="75">
      <c r="A75" s="33" t="s">
        <v>293</v>
      </c>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
      <c r="AL75" s="3"/>
      <c r="AM75" s="3"/>
      <c r="AN75" s="3"/>
      <c r="AO75" s="3"/>
      <c r="AP75" s="3"/>
      <c r="AQ75" s="3"/>
      <c r="AR75" s="3"/>
      <c r="AS75" s="3"/>
      <c r="AT75" s="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
      <c r="AL76" s="3"/>
      <c r="AM76" s="3"/>
      <c r="AN76" s="3"/>
      <c r="AO76" s="3"/>
      <c r="AP76" s="3"/>
      <c r="AQ76" s="3"/>
      <c r="AR76" s="3"/>
      <c r="AS76" s="3"/>
      <c r="AT76" s="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
      <c r="AL77" s="3"/>
      <c r="AM77" s="3"/>
      <c r="AN77" s="3"/>
      <c r="AO77" s="3"/>
      <c r="AP77" s="3"/>
      <c r="AQ77" s="3"/>
      <c r="AR77" s="3"/>
      <c r="AS77" s="3"/>
      <c r="AT77" s="3"/>
    </row>
    <row r="78">
      <c r="A78" s="3"/>
      <c r="B78" s="3"/>
      <c r="C78" s="3"/>
      <c r="D78" s="3"/>
      <c r="E78" s="3"/>
      <c r="F78" s="3"/>
      <c r="G78" s="3"/>
      <c r="H78" s="3"/>
      <c r="I78" s="3"/>
      <c r="J78" s="3"/>
      <c r="K78" s="3"/>
      <c r="L78" s="3"/>
      <c r="M78" s="3"/>
      <c r="N78" s="3"/>
      <c r="O78" s="33"/>
      <c r="P78" s="33"/>
      <c r="Q78" s="33"/>
      <c r="R78" s="33"/>
      <c r="S78" s="33"/>
      <c r="T78" s="33"/>
      <c r="U78" s="33"/>
      <c r="V78" s="33"/>
      <c r="W78" s="33"/>
      <c r="X78" s="33"/>
      <c r="Y78" s="33"/>
      <c r="Z78" s="33"/>
      <c r="AA78" s="33"/>
      <c r="AB78" s="33"/>
      <c r="AC78" s="33"/>
      <c r="AD78" s="33"/>
      <c r="AE78" s="33"/>
      <c r="AF78" s="33"/>
      <c r="AG78" s="33"/>
      <c r="AH78" s="33"/>
      <c r="AI78" s="33"/>
      <c r="AJ78" s="33"/>
      <c r="AK78" s="3"/>
      <c r="AL78" s="3"/>
      <c r="AM78" s="3"/>
      <c r="AN78" s="3"/>
      <c r="AO78" s="3"/>
      <c r="AP78" s="3"/>
      <c r="AQ78" s="3"/>
      <c r="AR78" s="3"/>
      <c r="AS78" s="3"/>
      <c r="AT78" s="3"/>
    </row>
    <row r="79">
      <c r="A79" s="3"/>
      <c r="B79" s="3"/>
      <c r="C79" s="3"/>
      <c r="D79" s="3"/>
      <c r="E79" s="3"/>
      <c r="F79" s="3"/>
      <c r="G79" s="3"/>
      <c r="H79" s="3"/>
      <c r="I79" s="3"/>
      <c r="J79" s="3"/>
      <c r="K79" s="3"/>
      <c r="L79" s="3"/>
      <c r="M79" s="3"/>
      <c r="N79" s="3"/>
      <c r="O79" s="33"/>
      <c r="P79" s="33"/>
      <c r="Q79" s="33"/>
      <c r="R79" s="33"/>
      <c r="S79" s="33"/>
      <c r="T79" s="33"/>
      <c r="U79" s="33"/>
      <c r="V79" s="33"/>
      <c r="W79" s="33"/>
      <c r="X79" s="33"/>
      <c r="Y79" s="33"/>
      <c r="Z79" s="33"/>
      <c r="AA79" s="33"/>
      <c r="AB79" s="33"/>
      <c r="AC79" s="33"/>
      <c r="AD79" s="33"/>
      <c r="AE79" s="33"/>
      <c r="AF79" s="33"/>
      <c r="AG79" s="33"/>
      <c r="AH79" s="33"/>
      <c r="AI79" s="33"/>
      <c r="AJ79" s="33"/>
      <c r="AK79" s="3"/>
      <c r="AL79" s="3"/>
      <c r="AM79" s="3"/>
      <c r="AN79" s="3"/>
      <c r="AO79" s="3"/>
      <c r="AP79" s="3"/>
      <c r="AQ79" s="3"/>
      <c r="AR79" s="3"/>
      <c r="AS79" s="3"/>
      <c r="AT79" s="3"/>
    </row>
    <row r="80">
      <c r="A80" s="3"/>
      <c r="B80" s="3"/>
      <c r="C80" s="3"/>
      <c r="D80" s="3"/>
      <c r="E80" s="3"/>
      <c r="F80" s="3"/>
      <c r="G80" s="3"/>
      <c r="H80" s="3"/>
      <c r="I80" s="3"/>
      <c r="J80" s="3"/>
      <c r="K80" s="3"/>
      <c r="L80" s="3"/>
      <c r="M80" s="3"/>
      <c r="N80" s="3"/>
      <c r="O80" s="33"/>
      <c r="P80" s="33"/>
      <c r="Q80" s="33"/>
      <c r="R80" s="33"/>
      <c r="S80" s="33"/>
      <c r="T80" s="33"/>
      <c r="U80" s="33"/>
      <c r="V80" s="33"/>
      <c r="W80" s="33"/>
      <c r="X80" s="33"/>
      <c r="Y80" s="33"/>
      <c r="Z80" s="33"/>
      <c r="AA80" s="33"/>
      <c r="AB80" s="33"/>
      <c r="AC80" s="33"/>
      <c r="AD80" s="33"/>
      <c r="AE80" s="33"/>
      <c r="AF80" s="33"/>
      <c r="AG80" s="33"/>
      <c r="AH80" s="33"/>
      <c r="AI80" s="33"/>
      <c r="AJ80" s="33"/>
      <c r="AK80" s="3"/>
      <c r="AL80" s="3"/>
      <c r="AM80" s="3"/>
      <c r="AN80" s="3"/>
      <c r="AO80" s="3"/>
      <c r="AP80" s="3"/>
      <c r="AQ80" s="3"/>
      <c r="AR80" s="3"/>
      <c r="AS80" s="3"/>
      <c r="AT80" s="3"/>
    </row>
    <row r="81">
      <c r="A81" s="3"/>
      <c r="B81" s="3"/>
      <c r="C81" s="3"/>
      <c r="D81" s="3"/>
      <c r="E81" s="3"/>
      <c r="F81" s="3"/>
      <c r="G81" s="3"/>
      <c r="H81" s="3"/>
      <c r="I81" s="3"/>
      <c r="J81" s="3"/>
      <c r="K81" s="3"/>
      <c r="L81" s="3"/>
      <c r="M81" s="3"/>
      <c r="N81" s="3"/>
      <c r="O81" s="33"/>
      <c r="P81" s="33"/>
      <c r="Q81" s="33"/>
      <c r="R81" s="33"/>
      <c r="S81" s="33"/>
      <c r="T81" s="33"/>
      <c r="U81" s="33"/>
      <c r="V81" s="33"/>
      <c r="W81" s="33"/>
      <c r="X81" s="33"/>
      <c r="Y81" s="33"/>
      <c r="Z81" s="33"/>
      <c r="AA81" s="33"/>
      <c r="AB81" s="33"/>
      <c r="AC81" s="33"/>
      <c r="AD81" s="33"/>
      <c r="AE81" s="33"/>
      <c r="AF81" s="33"/>
      <c r="AG81" s="33"/>
      <c r="AH81" s="33"/>
      <c r="AI81" s="33"/>
      <c r="AJ81" s="33"/>
      <c r="AK81" s="3"/>
      <c r="AL81" s="3"/>
      <c r="AM81" s="3"/>
      <c r="AN81" s="3"/>
      <c r="AO81" s="3"/>
      <c r="AP81" s="3"/>
      <c r="AQ81" s="3"/>
      <c r="AR81" s="3"/>
      <c r="AS81" s="3"/>
      <c r="AT81" s="3"/>
    </row>
    <row r="82">
      <c r="A82" s="3"/>
      <c r="B82" s="3"/>
      <c r="C82" s="3"/>
      <c r="D82" s="3"/>
      <c r="E82" s="3"/>
      <c r="F82" s="3"/>
      <c r="G82" s="3"/>
      <c r="H82" s="3"/>
      <c r="I82" s="3"/>
      <c r="J82" s="3"/>
      <c r="K82" s="3"/>
      <c r="L82" s="3"/>
      <c r="M82" s="3"/>
      <c r="N82" s="3"/>
      <c r="O82" s="33"/>
      <c r="P82" s="33"/>
      <c r="Q82" s="33"/>
      <c r="R82" s="33"/>
      <c r="S82" s="33"/>
      <c r="T82" s="33"/>
      <c r="U82" s="33"/>
      <c r="V82" s="33"/>
      <c r="W82" s="33"/>
      <c r="X82" s="33"/>
      <c r="Y82" s="33"/>
      <c r="Z82" s="33"/>
      <c r="AA82" s="33"/>
      <c r="AB82" s="33"/>
      <c r="AC82" s="33"/>
      <c r="AD82" s="33"/>
      <c r="AE82" s="33"/>
      <c r="AF82" s="33"/>
      <c r="AG82" s="33"/>
      <c r="AH82" s="33"/>
      <c r="AI82" s="33"/>
      <c r="AJ82" s="33"/>
      <c r="AK82" s="3"/>
      <c r="AL82" s="3"/>
      <c r="AM82" s="3"/>
      <c r="AN82" s="3"/>
      <c r="AO82" s="3"/>
      <c r="AP82" s="3"/>
      <c r="AQ82" s="3"/>
      <c r="AR82" s="3"/>
      <c r="AS82" s="3"/>
      <c r="AT82" s="3"/>
    </row>
    <row r="83">
      <c r="A83" s="33"/>
      <c r="B83" s="33"/>
      <c r="C83" s="9"/>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
      <c r="AL83" s="3"/>
      <c r="AM83" s="3"/>
      <c r="AN83" s="3"/>
      <c r="AO83" s="3"/>
      <c r="AP83" s="3"/>
      <c r="AQ83" s="3"/>
      <c r="AR83" s="3"/>
      <c r="AS83" s="3"/>
      <c r="AT83" s="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
      <c r="AL84" s="3"/>
      <c r="AM84" s="3"/>
      <c r="AN84" s="3"/>
      <c r="AO84" s="3"/>
      <c r="AP84" s="3"/>
      <c r="AQ84" s="3"/>
      <c r="AR84" s="3"/>
      <c r="AS84" s="3"/>
      <c r="AT84" s="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
      <c r="AL85" s="3"/>
      <c r="AM85" s="3"/>
      <c r="AN85" s="3"/>
      <c r="AO85" s="3"/>
      <c r="AP85" s="3"/>
      <c r="AQ85" s="3"/>
      <c r="AR85" s="3"/>
      <c r="AS85" s="3"/>
      <c r="AT85" s="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
      <c r="AL86" s="3"/>
      <c r="AM86" s="3"/>
      <c r="AN86" s="3"/>
      <c r="AO86" s="3"/>
      <c r="AP86" s="3"/>
      <c r="AQ86" s="3"/>
      <c r="AR86" s="3"/>
      <c r="AS86" s="3"/>
      <c r="AT86" s="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
      <c r="AL87" s="3"/>
      <c r="AM87" s="3"/>
      <c r="AN87" s="3"/>
      <c r="AO87" s="3"/>
      <c r="AP87" s="3"/>
      <c r="AQ87" s="3"/>
      <c r="AR87" s="3"/>
      <c r="AS87" s="3"/>
      <c r="AT87" s="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
      <c r="AL88" s="3"/>
      <c r="AM88" s="3"/>
      <c r="AN88" s="3"/>
      <c r="AO88" s="3"/>
      <c r="AP88" s="3"/>
      <c r="AQ88" s="3"/>
      <c r="AR88" s="3"/>
      <c r="AS88" s="3"/>
      <c r="AT88" s="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
      <c r="AL89" s="3"/>
      <c r="AM89" s="3"/>
      <c r="AN89" s="3"/>
      <c r="AO89" s="3"/>
      <c r="AP89" s="3"/>
      <c r="AQ89" s="3"/>
      <c r="AR89" s="3"/>
      <c r="AS89" s="3"/>
      <c r="AT89" s="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
      <c r="AL90" s="3"/>
      <c r="AM90" s="3"/>
      <c r="AN90" s="3"/>
      <c r="AO90" s="3"/>
      <c r="AP90" s="3"/>
      <c r="AQ90" s="3"/>
      <c r="AR90" s="3"/>
      <c r="AS90" s="3"/>
      <c r="AT90" s="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
      <c r="AL91" s="3"/>
      <c r="AM91" s="3"/>
      <c r="AN91" s="3"/>
      <c r="AO91" s="3"/>
      <c r="AP91" s="3"/>
      <c r="AQ91" s="3"/>
      <c r="AR91" s="3"/>
      <c r="AS91" s="3"/>
      <c r="AT91" s="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
      <c r="AL92" s="3"/>
      <c r="AM92" s="3"/>
      <c r="AN92" s="3"/>
      <c r="AO92" s="3"/>
      <c r="AP92" s="3"/>
      <c r="AQ92" s="3"/>
      <c r="AR92" s="3"/>
      <c r="AS92" s="3"/>
      <c r="AT92" s="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
      <c r="AL93" s="3"/>
      <c r="AM93" s="3"/>
      <c r="AN93" s="3"/>
      <c r="AO93" s="3"/>
      <c r="AP93" s="3"/>
      <c r="AQ93" s="3"/>
      <c r="AR93" s="3"/>
      <c r="AS93" s="3"/>
      <c r="AT93" s="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
      <c r="AL94" s="3"/>
      <c r="AM94" s="3"/>
      <c r="AN94" s="3"/>
      <c r="AO94" s="3"/>
      <c r="AP94" s="3"/>
      <c r="AQ94" s="3"/>
      <c r="AR94" s="3"/>
      <c r="AS94" s="3"/>
      <c r="AT94" s="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
      <c r="AL95" s="3"/>
      <c r="AM95" s="3"/>
      <c r="AN95" s="3"/>
      <c r="AO95" s="3"/>
      <c r="AP95" s="3"/>
      <c r="AQ95" s="3"/>
      <c r="AR95" s="3"/>
      <c r="AS95" s="3"/>
      <c r="AT95" s="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
      <c r="AL96" s="3"/>
      <c r="AM96" s="3"/>
      <c r="AN96" s="3"/>
      <c r="AO96" s="3"/>
      <c r="AP96" s="3"/>
      <c r="AQ96" s="3"/>
      <c r="AR96" s="3"/>
      <c r="AS96" s="3"/>
      <c r="AT96" s="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
      <c r="AL97" s="3"/>
      <c r="AM97" s="3"/>
      <c r="AN97" s="3"/>
      <c r="AO97" s="3"/>
      <c r="AP97" s="3"/>
      <c r="AQ97" s="3"/>
      <c r="AR97" s="3"/>
      <c r="AS97" s="3"/>
      <c r="AT97" s="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
      <c r="AL98" s="3"/>
      <c r="AM98" s="3"/>
      <c r="AN98" s="3"/>
      <c r="AO98" s="3"/>
      <c r="AP98" s="3"/>
      <c r="AQ98" s="3"/>
      <c r="AR98" s="3"/>
      <c r="AS98" s="3"/>
      <c r="AT98" s="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
      <c r="AL99" s="3"/>
      <c r="AM99" s="3"/>
      <c r="AN99" s="3"/>
      <c r="AO99" s="3"/>
      <c r="AP99" s="3"/>
      <c r="AQ99" s="3"/>
      <c r="AR99" s="3"/>
      <c r="AS99" s="3"/>
      <c r="AT99" s="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
      <c r="AL100" s="3"/>
      <c r="AM100" s="3"/>
      <c r="AN100" s="3"/>
      <c r="AO100" s="3"/>
      <c r="AP100" s="3"/>
      <c r="AQ100" s="3"/>
      <c r="AR100" s="3"/>
      <c r="AS100" s="3"/>
      <c r="AT100" s="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
      <c r="AL101" s="3"/>
      <c r="AM101" s="3"/>
      <c r="AN101" s="3"/>
      <c r="AO101" s="3"/>
      <c r="AP101" s="3"/>
      <c r="AQ101" s="3"/>
      <c r="AR101" s="3"/>
      <c r="AS101" s="3"/>
      <c r="AT101" s="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
      <c r="AL102" s="3"/>
      <c r="AM102" s="3"/>
      <c r="AN102" s="3"/>
      <c r="AO102" s="3"/>
      <c r="AP102" s="3"/>
      <c r="AQ102" s="3"/>
      <c r="AR102" s="3"/>
      <c r="AS102" s="3"/>
      <c r="AT102" s="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
      <c r="AL103" s="3"/>
      <c r="AM103" s="3"/>
      <c r="AN103" s="3"/>
      <c r="AO103" s="3"/>
      <c r="AP103" s="3"/>
      <c r="AQ103" s="3"/>
      <c r="AR103" s="3"/>
      <c r="AS103" s="3"/>
      <c r="AT103" s="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
      <c r="AL104" s="3"/>
      <c r="AM104" s="3"/>
      <c r="AN104" s="3"/>
      <c r="AO104" s="3"/>
      <c r="AP104" s="3"/>
      <c r="AQ104" s="3"/>
      <c r="AR104" s="3"/>
      <c r="AS104" s="3"/>
      <c r="AT104" s="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
      <c r="AL105" s="3"/>
      <c r="AM105" s="3"/>
      <c r="AN105" s="3"/>
      <c r="AO105" s="3"/>
      <c r="AP105" s="3"/>
      <c r="AQ105" s="3"/>
      <c r="AR105" s="3"/>
      <c r="AS105" s="3"/>
      <c r="AT105" s="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
      <c r="AL106" s="3"/>
      <c r="AM106" s="3"/>
      <c r="AN106" s="3"/>
      <c r="AO106" s="3"/>
      <c r="AP106" s="3"/>
      <c r="AQ106" s="3"/>
      <c r="AR106" s="3"/>
      <c r="AS106" s="3"/>
      <c r="AT106" s="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
      <c r="AL107" s="3"/>
      <c r="AM107" s="3"/>
      <c r="AN107" s="3"/>
      <c r="AO107" s="3"/>
      <c r="AP107" s="3"/>
      <c r="AQ107" s="3"/>
      <c r="AR107" s="3"/>
      <c r="AS107" s="3"/>
      <c r="AT107" s="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
      <c r="AL108" s="3"/>
      <c r="AM108" s="3"/>
      <c r="AN108" s="3"/>
      <c r="AO108" s="3"/>
      <c r="AP108" s="3"/>
      <c r="AQ108" s="3"/>
      <c r="AR108" s="3"/>
      <c r="AS108" s="3"/>
      <c r="AT108" s="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
      <c r="AL109" s="3"/>
      <c r="AM109" s="3"/>
      <c r="AN109" s="3"/>
      <c r="AO109" s="3"/>
      <c r="AP109" s="3"/>
      <c r="AQ109" s="3"/>
      <c r="AR109" s="3"/>
      <c r="AS109" s="3"/>
      <c r="AT109" s="3"/>
    </row>
    <row r="110">
      <c r="A110" s="33"/>
      <c r="B110" s="33"/>
      <c r="C110" s="33"/>
      <c r="D110" s="33"/>
      <c r="E110" s="33"/>
      <c r="F110" s="33"/>
      <c r="G110" s="33"/>
      <c r="H110" s="33"/>
      <c r="I110" s="33"/>
      <c r="J110" s="33"/>
      <c r="K110" s="33"/>
      <c r="L110" s="33"/>
      <c r="M110" s="33"/>
      <c r="N110" s="33"/>
      <c r="O110" s="33"/>
      <c r="P110" s="33"/>
      <c r="Q110" s="33"/>
      <c r="R110" s="33"/>
      <c r="S110" s="33"/>
      <c r="T110" s="33"/>
      <c r="U110" s="3"/>
      <c r="V110" s="33"/>
      <c r="W110" s="33"/>
      <c r="X110" s="33"/>
      <c r="Y110" s="33"/>
      <c r="Z110" s="33"/>
      <c r="AA110" s="33"/>
      <c r="AB110" s="33"/>
      <c r="AC110" s="33"/>
      <c r="AD110" s="33"/>
      <c r="AE110" s="33"/>
      <c r="AF110" s="33"/>
      <c r="AG110" s="33"/>
      <c r="AH110" s="33"/>
      <c r="AI110" s="33"/>
      <c r="AJ110" s="33"/>
      <c r="AK110" s="3"/>
      <c r="AL110" s="3"/>
      <c r="AM110" s="3"/>
      <c r="AN110" s="3"/>
      <c r="AO110" s="3"/>
      <c r="AP110" s="3"/>
      <c r="AQ110" s="3"/>
      <c r="AR110" s="3"/>
      <c r="AS110" s="3"/>
      <c r="AT110" s="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
      <c r="AL111" s="3"/>
      <c r="AM111" s="3"/>
      <c r="AN111" s="3"/>
      <c r="AO111" s="3"/>
      <c r="AP111" s="3"/>
      <c r="AQ111" s="3"/>
      <c r="AR111" s="3"/>
      <c r="AS111" s="3"/>
      <c r="AT111" s="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
      <c r="AL112" s="3"/>
      <c r="AM112" s="3"/>
      <c r="AN112" s="3"/>
      <c r="AO112" s="3"/>
      <c r="AP112" s="3"/>
      <c r="AQ112" s="3"/>
      <c r="AR112" s="3"/>
      <c r="AS112" s="3"/>
      <c r="AT112" s="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
      <c r="AL113" s="3"/>
      <c r="AM113" s="3"/>
      <c r="AN113" s="3"/>
      <c r="AO113" s="3"/>
      <c r="AP113" s="3"/>
      <c r="AQ113" s="3"/>
      <c r="AR113" s="3"/>
      <c r="AS113" s="3"/>
      <c r="AT113" s="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
      <c r="AL114" s="3"/>
      <c r="AM114" s="3"/>
      <c r="AN114" s="3"/>
      <c r="AO114" s="3"/>
      <c r="AP114" s="3"/>
      <c r="AQ114" s="3"/>
      <c r="AR114" s="3"/>
      <c r="AS114" s="3"/>
      <c r="AT114" s="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
      <c r="AL115" s="3"/>
      <c r="AM115" s="3"/>
      <c r="AN115" s="3"/>
      <c r="AO115" s="3"/>
      <c r="AP115" s="3"/>
      <c r="AQ115" s="3"/>
      <c r="AR115" s="3"/>
      <c r="AS115" s="3"/>
      <c r="AT115" s="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
      <c r="AL116" s="3"/>
      <c r="AM116" s="3"/>
      <c r="AN116" s="3"/>
      <c r="AO116" s="3"/>
      <c r="AP116" s="3"/>
      <c r="AQ116" s="3"/>
      <c r="AR116" s="3"/>
      <c r="AS116" s="3"/>
      <c r="AT116" s="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
      <c r="AL117" s="3"/>
      <c r="AM117" s="3"/>
      <c r="AN117" s="3"/>
      <c r="AO117" s="3"/>
      <c r="AP117" s="3"/>
      <c r="AQ117" s="3"/>
      <c r="AR117" s="3"/>
      <c r="AS117" s="3"/>
      <c r="AT117" s="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
      <c r="AL118" s="3"/>
      <c r="AM118" s="3"/>
      <c r="AN118" s="3"/>
      <c r="AO118" s="3"/>
      <c r="AP118" s="3"/>
      <c r="AQ118" s="3"/>
      <c r="AR118" s="3"/>
      <c r="AS118" s="3"/>
      <c r="AT118" s="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
      <c r="AL119" s="3"/>
      <c r="AM119" s="3"/>
      <c r="AN119" s="3"/>
      <c r="AO119" s="3"/>
      <c r="AP119" s="3"/>
      <c r="AQ119" s="3"/>
      <c r="AR119" s="3"/>
      <c r="AS119" s="3"/>
      <c r="AT119" s="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
      <c r="AL120" s="3"/>
      <c r="AM120" s="3"/>
      <c r="AN120" s="3"/>
      <c r="AO120" s="3"/>
      <c r="AP120" s="3"/>
      <c r="AQ120" s="3"/>
      <c r="AR120" s="3"/>
      <c r="AS120" s="3"/>
      <c r="AT120" s="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
      <c r="AL121" s="3"/>
      <c r="AM121" s="3"/>
      <c r="AN121" s="3"/>
      <c r="AO121" s="3"/>
      <c r="AP121" s="3"/>
      <c r="AQ121" s="3"/>
      <c r="AR121" s="3"/>
      <c r="AS121" s="3"/>
      <c r="AT121" s="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
      <c r="AL122" s="3"/>
      <c r="AM122" s="3"/>
      <c r="AN122" s="3"/>
      <c r="AO122" s="3"/>
      <c r="AP122" s="3"/>
      <c r="AQ122" s="3"/>
      <c r="AR122" s="3"/>
      <c r="AS122" s="3"/>
      <c r="AT122" s="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
      <c r="AL123" s="3"/>
      <c r="AM123" s="3"/>
      <c r="AN123" s="3"/>
      <c r="AO123" s="3"/>
      <c r="AP123" s="3"/>
      <c r="AQ123" s="3"/>
      <c r="AR123" s="3"/>
      <c r="AS123" s="3"/>
      <c r="AT123" s="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
      <c r="AL124" s="3"/>
      <c r="AM124" s="3"/>
      <c r="AN124" s="3"/>
      <c r="AO124" s="3"/>
      <c r="AP124" s="3"/>
      <c r="AQ124" s="3"/>
      <c r="AR124" s="3"/>
      <c r="AS124" s="3"/>
      <c r="AT124" s="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
      <c r="AL125" s="3"/>
      <c r="AM125" s="3"/>
      <c r="AN125" s="3"/>
      <c r="AO125" s="3"/>
      <c r="AP125" s="3"/>
      <c r="AQ125" s="3"/>
      <c r="AR125" s="3"/>
      <c r="AS125" s="3"/>
      <c r="AT125" s="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
      <c r="AL126" s="3"/>
      <c r="AM126" s="3"/>
      <c r="AN126" s="3"/>
      <c r="AO126" s="3"/>
      <c r="AP126" s="3"/>
      <c r="AQ126" s="3"/>
      <c r="AR126" s="3"/>
      <c r="AS126" s="3"/>
      <c r="AT126" s="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
      <c r="AL127" s="3"/>
      <c r="AM127" s="3"/>
      <c r="AN127" s="3"/>
      <c r="AO127" s="3"/>
      <c r="AP127" s="3"/>
      <c r="AQ127" s="3"/>
      <c r="AR127" s="3"/>
      <c r="AS127" s="3"/>
      <c r="AT127" s="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
      <c r="AL128" s="3"/>
      <c r="AM128" s="3"/>
      <c r="AN128" s="3"/>
      <c r="AO128" s="3"/>
      <c r="AP128" s="3"/>
      <c r="AQ128" s="3"/>
      <c r="AR128" s="3"/>
      <c r="AS128" s="3"/>
      <c r="AT128" s="3"/>
    </row>
    <row r="129">
      <c r="A129" s="33"/>
      <c r="B129" s="33"/>
      <c r="C129" s="33"/>
      <c r="D129" s="33"/>
      <c r="E129" s="33"/>
      <c r="F129" s="33"/>
      <c r="G129" s="33"/>
      <c r="H129" s="33"/>
      <c r="I129" s="33"/>
      <c r="J129" s="33"/>
      <c r="K129" s="33"/>
      <c r="L129" s="33"/>
      <c r="M129" s="33"/>
      <c r="N129" s="33"/>
      <c r="O129" s="33"/>
      <c r="P129" s="33"/>
      <c r="Q129" s="33"/>
      <c r="R129" s="33"/>
      <c r="S129" s="33"/>
      <c r="T129" s="375"/>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row>
  </sheetData>
  <mergeCells count="10">
    <mergeCell ref="AA7:AC7"/>
    <mergeCell ref="V7:W7"/>
    <mergeCell ref="X7:Z7"/>
    <mergeCell ref="AD7:AF7"/>
    <mergeCell ref="AG7:AI7"/>
    <mergeCell ref="D7:E7"/>
    <mergeCell ref="F7:H7"/>
    <mergeCell ref="I7:K7"/>
    <mergeCell ref="L7:N7"/>
    <mergeCell ref="O7:Q7"/>
  </mergeCells>
  <conditionalFormatting sqref="AJ14:AJ65">
    <cfRule type="cellIs" dxfId="1" priority="1" operator="notEqual">
      <formula>100</formula>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1.22" defaultRowHeight="15.0"/>
  <cols>
    <col customWidth="1" min="1" max="12" width="9.67"/>
    <col customWidth="1" min="13" max="13" width="7.0"/>
    <col customWidth="1" min="14" max="14" width="5.78"/>
    <col customWidth="1" min="15" max="15" width="7.44"/>
    <col customWidth="1" min="16" max="16" width="7.67"/>
    <col customWidth="1" min="17" max="17" width="9.67"/>
    <col customWidth="1" min="18" max="18" width="7.33"/>
    <col customWidth="1" min="19" max="19" width="6.67"/>
    <col customWidth="1" min="20" max="20" width="17.56"/>
    <col customWidth="1" min="21" max="31" width="9.67"/>
  </cols>
  <sheetData>
    <row r="1">
      <c r="A1" s="3" t="s">
        <v>102</v>
      </c>
      <c r="B1" s="2" t="str">
        <f>CELL("filename")</f>
        <v>#N/A</v>
      </c>
      <c r="C1" s="3"/>
      <c r="D1" s="3"/>
      <c r="E1" s="3"/>
      <c r="F1" s="3"/>
      <c r="G1" s="3"/>
      <c r="H1" s="3"/>
      <c r="I1" s="3"/>
      <c r="J1" s="3"/>
      <c r="K1" s="3"/>
      <c r="L1" s="3"/>
      <c r="M1" s="3"/>
      <c r="N1" s="3"/>
      <c r="O1" s="3"/>
      <c r="P1" s="3"/>
      <c r="Q1" s="3"/>
      <c r="R1" s="3"/>
      <c r="S1" s="3"/>
      <c r="T1" s="249"/>
      <c r="U1" s="249"/>
      <c r="V1" s="249"/>
      <c r="W1" s="249"/>
      <c r="X1" s="249"/>
      <c r="Y1" s="3"/>
      <c r="Z1" s="3"/>
      <c r="AA1" s="3"/>
      <c r="AB1" s="3"/>
      <c r="AC1" s="3"/>
      <c r="AD1" s="3"/>
      <c r="AE1" s="3"/>
    </row>
    <row r="2">
      <c r="A2" s="3"/>
      <c r="B2" s="3"/>
      <c r="C2" s="3"/>
      <c r="D2" s="3"/>
      <c r="E2" s="3"/>
      <c r="F2" s="3"/>
      <c r="G2" s="3"/>
      <c r="H2" s="3"/>
      <c r="I2" s="3"/>
      <c r="J2" s="3"/>
      <c r="K2" s="3"/>
      <c r="L2" s="3"/>
      <c r="M2" s="3"/>
      <c r="N2" s="3"/>
      <c r="O2" s="3"/>
      <c r="P2" s="3"/>
      <c r="Q2" s="3"/>
      <c r="R2" s="3"/>
      <c r="S2" s="3"/>
      <c r="T2" s="249"/>
      <c r="U2" s="249"/>
      <c r="V2" s="249"/>
      <c r="W2" s="249"/>
      <c r="X2" s="249"/>
      <c r="Y2" s="3"/>
      <c r="Z2" s="3"/>
      <c r="AA2" s="3"/>
      <c r="AB2" s="3"/>
      <c r="AC2" s="3"/>
      <c r="AD2" s="3"/>
      <c r="AE2" s="3"/>
    </row>
    <row r="3">
      <c r="A3" s="3"/>
      <c r="B3" s="235"/>
      <c r="C3" s="235"/>
      <c r="D3" s="235"/>
      <c r="E3" s="235"/>
      <c r="F3" s="235"/>
      <c r="G3" s="235"/>
      <c r="H3" s="235"/>
      <c r="I3" s="235"/>
      <c r="J3" s="235"/>
      <c r="K3" s="235"/>
      <c r="L3" s="235"/>
      <c r="M3" s="235"/>
      <c r="N3" s="235"/>
      <c r="O3" s="235"/>
      <c r="P3" s="235"/>
      <c r="Q3" s="3"/>
      <c r="R3" s="3"/>
      <c r="S3" s="3"/>
      <c r="T3" s="249"/>
      <c r="U3" s="249"/>
      <c r="V3" s="249"/>
      <c r="W3" s="249"/>
      <c r="X3" s="249"/>
      <c r="Y3" s="3"/>
      <c r="Z3" s="3"/>
      <c r="AA3" s="3"/>
      <c r="AB3" s="3"/>
      <c r="AC3" s="3"/>
      <c r="AD3" s="3"/>
      <c r="AE3" s="3"/>
    </row>
    <row r="4" ht="20.25" customHeight="1">
      <c r="A4" s="3"/>
      <c r="B4" s="290" t="s">
        <v>284</v>
      </c>
      <c r="C4" s="3"/>
      <c r="D4" s="3"/>
      <c r="E4" s="3"/>
      <c r="F4" s="3"/>
      <c r="G4" s="3"/>
      <c r="H4" s="3"/>
      <c r="I4" s="3"/>
      <c r="J4" s="3"/>
      <c r="K4" s="3"/>
      <c r="L4" s="3"/>
      <c r="M4" s="3"/>
      <c r="N4" s="3"/>
      <c r="O4" s="9"/>
      <c r="P4" s="33"/>
      <c r="Q4" s="33"/>
      <c r="R4" s="33"/>
      <c r="S4" s="33"/>
      <c r="T4" s="249"/>
      <c r="U4" s="249"/>
      <c r="V4" s="249"/>
      <c r="W4" s="249"/>
      <c r="X4" s="249"/>
      <c r="Y4" s="3"/>
      <c r="Z4" s="3"/>
      <c r="AA4" s="3"/>
      <c r="AB4" s="3"/>
      <c r="AC4" s="3"/>
      <c r="AD4" s="3"/>
      <c r="AE4" s="3"/>
    </row>
    <row r="5">
      <c r="A5" s="3"/>
      <c r="B5" s="3"/>
      <c r="C5" s="3"/>
      <c r="D5" s="3"/>
      <c r="E5" s="3"/>
      <c r="F5" s="3"/>
      <c r="G5" s="3"/>
      <c r="H5" s="3"/>
      <c r="I5" s="3"/>
      <c r="J5" s="3"/>
      <c r="K5" s="3"/>
      <c r="L5" s="3"/>
      <c r="M5" s="3"/>
      <c r="N5" s="3"/>
      <c r="O5" s="3"/>
      <c r="P5" s="3"/>
      <c r="Q5" s="3"/>
      <c r="R5" s="3"/>
      <c r="S5" s="3"/>
      <c r="T5" s="249"/>
      <c r="U5" s="249"/>
      <c r="V5" s="249"/>
      <c r="W5" s="249"/>
      <c r="X5" s="249"/>
      <c r="Y5" s="3"/>
      <c r="Z5" s="3"/>
      <c r="AA5" s="3"/>
      <c r="AB5" s="3"/>
      <c r="AC5" s="3"/>
      <c r="AD5" s="3"/>
      <c r="AE5" s="3"/>
    </row>
    <row r="6">
      <c r="A6" s="374"/>
      <c r="B6" s="6"/>
      <c r="C6" s="6"/>
      <c r="D6" s="6"/>
      <c r="E6" s="6"/>
      <c r="F6" s="6"/>
      <c r="G6" s="6" t="s">
        <v>285</v>
      </c>
      <c r="H6" s="6"/>
      <c r="I6" s="6"/>
      <c r="J6" s="6"/>
      <c r="K6" s="6"/>
      <c r="L6" s="6"/>
      <c r="M6" s="6"/>
      <c r="N6" s="6"/>
      <c r="O6" s="6"/>
      <c r="P6" s="6"/>
      <c r="Q6" s="375"/>
      <c r="R6" s="33"/>
      <c r="S6" s="3"/>
      <c r="T6" s="3"/>
      <c r="U6" s="3"/>
      <c r="V6" s="3"/>
      <c r="W6" s="3"/>
      <c r="X6" s="3"/>
      <c r="Y6" s="3"/>
      <c r="Z6" s="3"/>
      <c r="AA6" s="3"/>
      <c r="AB6" s="3"/>
      <c r="AC6" s="3"/>
      <c r="AD6" s="3"/>
      <c r="AE6" s="3"/>
    </row>
    <row r="7">
      <c r="A7" s="126" t="s">
        <v>277</v>
      </c>
      <c r="B7" s="261" t="s">
        <v>145</v>
      </c>
      <c r="C7" s="120" t="s">
        <v>146</v>
      </c>
      <c r="D7" s="114"/>
      <c r="E7" s="120" t="s">
        <v>147</v>
      </c>
      <c r="F7" s="10"/>
      <c r="G7" s="114"/>
      <c r="H7" s="120" t="s">
        <v>149</v>
      </c>
      <c r="I7" s="10"/>
      <c r="J7" s="114"/>
      <c r="K7" s="120" t="s">
        <v>150</v>
      </c>
      <c r="L7" s="10"/>
      <c r="M7" s="114"/>
      <c r="N7" s="120" t="s">
        <v>151</v>
      </c>
      <c r="O7" s="10"/>
      <c r="P7" s="114"/>
      <c r="Q7" s="378"/>
      <c r="R7" s="33"/>
      <c r="S7" s="3"/>
      <c r="T7" s="3"/>
      <c r="U7" s="3"/>
      <c r="V7" s="3"/>
      <c r="W7" s="3"/>
      <c r="X7" s="3"/>
      <c r="Y7" s="3"/>
      <c r="Z7" s="3"/>
      <c r="AA7" s="3"/>
      <c r="AB7" s="3"/>
      <c r="AC7" s="3"/>
      <c r="AD7" s="3"/>
      <c r="AE7" s="3"/>
    </row>
    <row r="8">
      <c r="A8" s="122" t="s">
        <v>286</v>
      </c>
      <c r="B8" s="266" t="s">
        <v>152</v>
      </c>
      <c r="C8" s="266" t="s">
        <v>153</v>
      </c>
      <c r="D8" s="266" t="s">
        <v>154</v>
      </c>
      <c r="E8" s="266" t="s">
        <v>155</v>
      </c>
      <c r="F8" s="266" t="s">
        <v>156</v>
      </c>
      <c r="G8" s="266" t="s">
        <v>157</v>
      </c>
      <c r="H8" s="266" t="s">
        <v>158</v>
      </c>
      <c r="I8" s="266" t="s">
        <v>159</v>
      </c>
      <c r="J8" s="266" t="s">
        <v>160</v>
      </c>
      <c r="K8" s="266" t="s">
        <v>161</v>
      </c>
      <c r="L8" s="266" t="s">
        <v>162</v>
      </c>
      <c r="M8" s="266" t="s">
        <v>163</v>
      </c>
      <c r="N8" s="266" t="s">
        <v>164</v>
      </c>
      <c r="O8" s="266" t="s">
        <v>165</v>
      </c>
      <c r="P8" s="266" t="s">
        <v>166</v>
      </c>
      <c r="Q8" s="122" t="s">
        <v>121</v>
      </c>
      <c r="R8" s="68"/>
      <c r="S8" s="3"/>
      <c r="T8" s="3"/>
      <c r="U8" s="3"/>
      <c r="V8" s="3"/>
      <c r="W8" s="3"/>
      <c r="X8" s="3"/>
      <c r="Y8" s="3"/>
      <c r="Z8" s="3"/>
      <c r="AA8" s="3"/>
      <c r="AB8" s="3"/>
      <c r="AC8" s="3"/>
      <c r="AD8" s="3"/>
      <c r="AE8" s="3"/>
    </row>
    <row r="9">
      <c r="A9" s="292"/>
      <c r="B9" s="30"/>
      <c r="C9" s="30"/>
      <c r="D9" s="30"/>
      <c r="E9" s="30"/>
      <c r="F9" s="30"/>
      <c r="G9" s="30"/>
      <c r="H9" s="30"/>
      <c r="I9" s="30"/>
      <c r="J9" s="30"/>
      <c r="K9" s="30"/>
      <c r="L9" s="30"/>
      <c r="M9" s="30"/>
      <c r="N9" s="30"/>
      <c r="O9" s="30"/>
      <c r="P9" s="30"/>
      <c r="Q9" s="378"/>
      <c r="R9" s="33"/>
      <c r="S9" s="3"/>
      <c r="T9" s="3"/>
      <c r="U9" s="3"/>
      <c r="V9" s="3"/>
      <c r="W9" s="3"/>
      <c r="X9" s="3"/>
      <c r="Y9" s="3"/>
      <c r="Z9" s="3"/>
      <c r="AA9" s="3"/>
      <c r="AB9" s="3"/>
      <c r="AC9" s="3"/>
      <c r="AD9" s="3"/>
      <c r="AE9" s="3"/>
    </row>
    <row r="10">
      <c r="A10" s="68">
        <v>1961.0</v>
      </c>
      <c r="B10" s="47"/>
      <c r="C10" s="47"/>
      <c r="D10" s="47"/>
      <c r="E10" s="47"/>
      <c r="F10" s="47"/>
      <c r="G10" s="47"/>
      <c r="H10" s="47"/>
      <c r="I10" s="47"/>
      <c r="J10" s="47"/>
      <c r="K10" s="47"/>
      <c r="L10" s="47"/>
      <c r="M10" s="47"/>
      <c r="N10" s="47"/>
      <c r="O10" s="47"/>
      <c r="P10" s="47"/>
      <c r="Q10" s="308">
        <f>Escapement_Data!F7</f>
        <v>312646.4275</v>
      </c>
      <c r="R10" s="142"/>
      <c r="S10" s="3"/>
      <c r="T10" s="3"/>
      <c r="U10" s="3"/>
      <c r="V10" s="3"/>
      <c r="W10" s="3"/>
      <c r="X10" s="3"/>
      <c r="Y10" s="3"/>
      <c r="Z10" s="3"/>
      <c r="AA10" s="3"/>
      <c r="AB10" s="3"/>
      <c r="AC10" s="3"/>
      <c r="AD10" s="3"/>
      <c r="AE10" s="3"/>
    </row>
    <row r="11">
      <c r="A11" s="68">
        <v>1962.0</v>
      </c>
      <c r="B11" s="47"/>
      <c r="C11" s="47"/>
      <c r="D11" s="47"/>
      <c r="E11" s="47"/>
      <c r="F11" s="47"/>
      <c r="G11" s="47"/>
      <c r="H11" s="47"/>
      <c r="I11" s="47"/>
      <c r="J11" s="47"/>
      <c r="K11" s="47"/>
      <c r="L11" s="47"/>
      <c r="M11" s="47"/>
      <c r="N11" s="47"/>
      <c r="O11" s="47"/>
      <c r="P11" s="47"/>
      <c r="Q11" s="308">
        <f>Escapement_Data!F8</f>
        <v>316333.1807</v>
      </c>
      <c r="R11" s="142"/>
      <c r="S11" s="3"/>
      <c r="T11" s="3"/>
      <c r="U11" s="3"/>
      <c r="V11" s="3"/>
      <c r="W11" s="3"/>
      <c r="X11" s="3"/>
      <c r="Y11" s="3"/>
      <c r="Z11" s="3"/>
      <c r="AA11" s="3"/>
      <c r="AB11" s="3"/>
      <c r="AC11" s="3"/>
      <c r="AD11" s="3"/>
      <c r="AE11" s="3"/>
    </row>
    <row r="12">
      <c r="A12" s="68">
        <v>1963.0</v>
      </c>
      <c r="B12" s="47"/>
      <c r="C12" s="47"/>
      <c r="D12" s="47"/>
      <c r="E12" s="47"/>
      <c r="F12" s="47"/>
      <c r="G12" s="47"/>
      <c r="H12" s="47"/>
      <c r="I12" s="47"/>
      <c r="J12" s="47"/>
      <c r="K12" s="47"/>
      <c r="L12" s="47"/>
      <c r="M12" s="47"/>
      <c r="N12" s="47"/>
      <c r="O12" s="47"/>
      <c r="P12" s="47"/>
      <c r="Q12" s="308">
        <f>Escapement_Data!F9</f>
        <v>183347.3531</v>
      </c>
      <c r="R12" s="142"/>
      <c r="S12" s="3"/>
      <c r="T12" s="3"/>
      <c r="U12" s="3"/>
      <c r="V12" s="3"/>
      <c r="W12" s="3"/>
      <c r="X12" s="3"/>
      <c r="Y12" s="3"/>
      <c r="Z12" s="3"/>
      <c r="AA12" s="3"/>
      <c r="AB12" s="3"/>
      <c r="AC12" s="3"/>
      <c r="AD12" s="3"/>
      <c r="AE12" s="3"/>
    </row>
    <row r="13">
      <c r="A13" s="68">
        <v>1964.0</v>
      </c>
      <c r="B13" s="47"/>
      <c r="C13" s="47"/>
      <c r="D13" s="47"/>
      <c r="E13" s="47"/>
      <c r="F13" s="47"/>
      <c r="G13" s="47"/>
      <c r="H13" s="47"/>
      <c r="I13" s="47"/>
      <c r="J13" s="47"/>
      <c r="K13" s="47"/>
      <c r="L13" s="47"/>
      <c r="M13" s="47"/>
      <c r="N13" s="47"/>
      <c r="O13" s="47"/>
      <c r="P13" s="47"/>
      <c r="Q13" s="308">
        <f>Escapement_Data!F10</f>
        <v>162650.1993</v>
      </c>
      <c r="R13" s="142"/>
      <c r="S13" s="3"/>
      <c r="T13" s="3"/>
      <c r="U13" s="3"/>
      <c r="V13" s="3"/>
      <c r="W13" s="3"/>
      <c r="X13" s="3"/>
      <c r="Y13" s="3"/>
      <c r="Z13" s="3"/>
      <c r="AA13" s="3"/>
      <c r="AB13" s="3"/>
      <c r="AC13" s="3"/>
      <c r="AD13" s="3"/>
      <c r="AE13" s="3"/>
    </row>
    <row r="14">
      <c r="A14" s="68">
        <v>1965.0</v>
      </c>
      <c r="B14" s="142">
        <f>'UCR Past Sonar'!C14-Subs_PU!C14</f>
        <v>0</v>
      </c>
      <c r="C14" s="142">
        <f>'UCR Past Sonar'!D14-Subs_PU!D14</f>
        <v>0</v>
      </c>
      <c r="D14" s="142">
        <f>'UCR Past Sonar'!E14-Subs_PU!E14</f>
        <v>0</v>
      </c>
      <c r="E14" s="142">
        <f>'UCR Past Sonar'!F14-Subs_PU!F14</f>
        <v>15477.23932</v>
      </c>
      <c r="F14" s="142">
        <f>'UCR Past Sonar'!G14-Subs_PU!G14</f>
        <v>38693.25803</v>
      </c>
      <c r="G14" s="142">
        <f>'UCR Past Sonar'!H14-Subs_PU!H14</f>
        <v>257.8208717</v>
      </c>
      <c r="H14" s="142">
        <f>'UCR Past Sonar'!I14-Subs_PU!I14</f>
        <v>0</v>
      </c>
      <c r="I14" s="142">
        <f>'UCR Past Sonar'!J14-Subs_PU!J14</f>
        <v>149614.3783</v>
      </c>
      <c r="J14" s="142">
        <f>'UCR Past Sonar'!K14-Subs_PU!K14</f>
        <v>7738.779398</v>
      </c>
      <c r="K14" s="142">
        <f>'UCR Past Sonar'!L14-Subs_PU!L14</f>
        <v>0</v>
      </c>
      <c r="L14" s="142">
        <f>'UCR Past Sonar'!M14-Subs_PU!M14</f>
        <v>49011.52407</v>
      </c>
      <c r="M14" s="142">
        <f>'UCR Past Sonar'!N14-Subs_PU!N14</f>
        <v>0</v>
      </c>
      <c r="N14" s="142">
        <f>'UCR Past Sonar'!O14-Subs_PU!O14</f>
        <v>0</v>
      </c>
      <c r="O14" s="142">
        <f>'UCR Past Sonar'!P14-Subs_PU!P14</f>
        <v>0</v>
      </c>
      <c r="P14" s="142">
        <f>'UCR Past Sonar'!Q14-Subs_PU!Q14</f>
        <v>0</v>
      </c>
      <c r="Q14" s="308">
        <f>Escapement_Data!F11</f>
        <v>244383.22</v>
      </c>
      <c r="R14" s="142"/>
      <c r="S14" s="3"/>
      <c r="T14" s="3"/>
      <c r="U14" s="3"/>
      <c r="V14" s="3"/>
      <c r="W14" s="3"/>
      <c r="X14" s="3"/>
      <c r="Y14" s="3"/>
      <c r="Z14" s="3"/>
      <c r="AA14" s="3"/>
      <c r="AB14" s="3"/>
      <c r="AC14" s="3"/>
      <c r="AD14" s="3"/>
      <c r="AE14" s="3"/>
    </row>
    <row r="15">
      <c r="A15" s="68">
        <v>1966.0</v>
      </c>
      <c r="B15" s="142">
        <f>'UCR Past Sonar'!C15-Subs_PU!C15</f>
        <v>0</v>
      </c>
      <c r="C15" s="142">
        <f>'UCR Past Sonar'!D15-Subs_PU!D15</f>
        <v>337.0763944</v>
      </c>
      <c r="D15" s="142">
        <f>'UCR Past Sonar'!E15-Subs_PU!E15</f>
        <v>674.4875221</v>
      </c>
      <c r="E15" s="142">
        <f>'UCR Past Sonar'!F15-Subs_PU!F15</f>
        <v>11464.94894</v>
      </c>
      <c r="F15" s="142">
        <f>'UCR Past Sonar'!G15-Subs_PU!G15</f>
        <v>24615.94932</v>
      </c>
      <c r="G15" s="142">
        <f>'UCR Past Sonar'!H15-Subs_PU!H15</f>
        <v>337.0763944</v>
      </c>
      <c r="H15" s="142">
        <f>'UCR Past Sonar'!I15-Subs_PU!I15</f>
        <v>2023.127833</v>
      </c>
      <c r="I15" s="142">
        <f>'UCR Past Sonar'!J15-Subs_PU!J15</f>
        <v>284262.1804</v>
      </c>
      <c r="J15" s="142">
        <f>'UCR Past Sonar'!K15-Subs_PU!K15</f>
        <v>2023.127833</v>
      </c>
      <c r="K15" s="142">
        <f>'UCR Past Sonar'!L15-Subs_PU!L15</f>
        <v>337.0763944</v>
      </c>
      <c r="L15" s="142">
        <f>'UCR Past Sonar'!M15-Subs_PU!M15</f>
        <v>11464.94894</v>
      </c>
      <c r="M15" s="142">
        <f>'UCR Past Sonar'!N15-Subs_PU!N15</f>
        <v>0</v>
      </c>
      <c r="N15" s="142">
        <f>'UCR Past Sonar'!O15-Subs_PU!O15</f>
        <v>0</v>
      </c>
      <c r="O15" s="142">
        <f>'UCR Past Sonar'!P15-Subs_PU!P15</f>
        <v>0</v>
      </c>
      <c r="P15" s="142">
        <f>'UCR Past Sonar'!Q15-Subs_PU!Q15</f>
        <v>0</v>
      </c>
      <c r="Q15" s="308">
        <f>Escapement_Data!F12</f>
        <v>315573.1046</v>
      </c>
      <c r="R15" s="142"/>
      <c r="S15" s="3"/>
      <c r="T15" s="3"/>
      <c r="U15" s="3"/>
      <c r="V15" s="3"/>
      <c r="W15" s="3"/>
      <c r="X15" s="3"/>
      <c r="Y15" s="3"/>
      <c r="Z15" s="3"/>
      <c r="AA15" s="3"/>
      <c r="AB15" s="3"/>
      <c r="AC15" s="3"/>
      <c r="AD15" s="3"/>
      <c r="AE15" s="3"/>
    </row>
    <row r="16">
      <c r="A16" s="68">
        <v>1967.0</v>
      </c>
      <c r="B16" s="142">
        <f>'UCR Past Sonar'!C16-Subs_PU!C16</f>
        <v>0</v>
      </c>
      <c r="C16" s="142">
        <f>'UCR Past Sonar'!D16-Subs_PU!D16</f>
        <v>0</v>
      </c>
      <c r="D16" s="142">
        <f>'UCR Past Sonar'!E16-Subs_PU!E16</f>
        <v>0</v>
      </c>
      <c r="E16" s="142">
        <f>'UCR Past Sonar'!F16-Subs_PU!F16</f>
        <v>0</v>
      </c>
      <c r="F16" s="142">
        <f>'UCR Past Sonar'!G16-Subs_PU!G16</f>
        <v>34098.34193</v>
      </c>
      <c r="G16" s="142">
        <f>'UCR Past Sonar'!H16-Subs_PU!H16</f>
        <v>0</v>
      </c>
      <c r="H16" s="142">
        <f>'UCR Past Sonar'!I16-Subs_PU!I16</f>
        <v>0</v>
      </c>
      <c r="I16" s="142">
        <f>'UCR Past Sonar'!J16-Subs_PU!J16</f>
        <v>100739.0649</v>
      </c>
      <c r="J16" s="142">
        <f>'UCR Past Sonar'!K16-Subs_PU!K16</f>
        <v>7317.951928</v>
      </c>
      <c r="K16" s="142">
        <f>'UCR Past Sonar'!L16-Subs_PU!L16</f>
        <v>0</v>
      </c>
      <c r="L16" s="142">
        <f>'UCR Past Sonar'!M16-Subs_PU!M16</f>
        <v>9341.64122</v>
      </c>
      <c r="M16" s="142">
        <f>'UCR Past Sonar'!N16-Subs_PU!N16</f>
        <v>0</v>
      </c>
      <c r="N16" s="142">
        <f>'UCR Past Sonar'!O16-Subs_PU!O16</f>
        <v>0</v>
      </c>
      <c r="O16" s="142">
        <f>'UCR Past Sonar'!P16-Subs_PU!P16</f>
        <v>0</v>
      </c>
      <c r="P16" s="142">
        <f>'UCR Past Sonar'!Q16-Subs_PU!Q16</f>
        <v>0</v>
      </c>
      <c r="Q16" s="308">
        <f>Escapement_Data!F13</f>
        <v>132678.2057</v>
      </c>
      <c r="R16" s="142"/>
      <c r="S16" s="3"/>
      <c r="T16" s="3"/>
      <c r="U16" s="3"/>
      <c r="V16" s="3"/>
      <c r="W16" s="3"/>
      <c r="X16" s="3"/>
      <c r="Y16" s="3"/>
      <c r="Z16" s="3"/>
      <c r="AA16" s="3"/>
      <c r="AB16" s="3"/>
      <c r="AC16" s="3"/>
      <c r="AD16" s="3"/>
      <c r="AE16" s="3"/>
    </row>
    <row r="17">
      <c r="A17" s="68">
        <v>1968.0</v>
      </c>
      <c r="B17" s="142">
        <f>'UCR Past Sonar'!C17-Subs_PU!C17</f>
        <v>0</v>
      </c>
      <c r="C17" s="142">
        <f>'UCR Past Sonar'!D17-Subs_PU!D17</f>
        <v>0</v>
      </c>
      <c r="D17" s="142">
        <f>'UCR Past Sonar'!E17-Subs_PU!E17</f>
        <v>467.0291767</v>
      </c>
      <c r="E17" s="142">
        <f>'UCR Past Sonar'!F17-Subs_PU!F17</f>
        <v>0</v>
      </c>
      <c r="F17" s="142">
        <f>'UCR Past Sonar'!G17-Subs_PU!G17</f>
        <v>84773.46975</v>
      </c>
      <c r="G17" s="142">
        <f>'UCR Past Sonar'!H17-Subs_PU!H17</f>
        <v>0</v>
      </c>
      <c r="H17" s="142">
        <f>'UCR Past Sonar'!I17-Subs_PU!I17</f>
        <v>0</v>
      </c>
      <c r="I17" s="142">
        <f>'UCR Past Sonar'!J17-Subs_PU!J17</f>
        <v>117235.2865</v>
      </c>
      <c r="J17" s="142">
        <f>'UCR Past Sonar'!K17-Subs_PU!K17</f>
        <v>8874.650669</v>
      </c>
      <c r="K17" s="142">
        <f>'UCR Past Sonar'!L17-Subs_PU!L17</f>
        <v>0</v>
      </c>
      <c r="L17" s="142">
        <f>'UCR Past Sonar'!M17-Subs_PU!M17</f>
        <v>21952.56393</v>
      </c>
      <c r="M17" s="142">
        <f>'UCR Past Sonar'!N17-Subs_PU!N17</f>
        <v>0</v>
      </c>
      <c r="N17" s="142">
        <f>'UCR Past Sonar'!O17-Subs_PU!O17</f>
        <v>0</v>
      </c>
      <c r="O17" s="142">
        <f>'UCR Past Sonar'!P17-Subs_PU!P17</f>
        <v>0</v>
      </c>
      <c r="P17" s="142">
        <f>'UCR Past Sonar'!Q17-Subs_PU!Q17</f>
        <v>0</v>
      </c>
      <c r="Q17" s="308">
        <f>Escapement_Data!F14</f>
        <v>211981.7683</v>
      </c>
      <c r="R17" s="142"/>
      <c r="S17" s="3"/>
      <c r="T17" s="3"/>
      <c r="U17" s="3"/>
      <c r="V17" s="3"/>
      <c r="W17" s="3"/>
      <c r="X17" s="3"/>
      <c r="Y17" s="3"/>
      <c r="Z17" s="3"/>
      <c r="AA17" s="3"/>
      <c r="AB17" s="3"/>
      <c r="AC17" s="3"/>
      <c r="AD17" s="3"/>
      <c r="AE17" s="3"/>
    </row>
    <row r="18">
      <c r="A18" s="68">
        <v>1969.0</v>
      </c>
      <c r="B18" s="142">
        <f>'UCR Past Sonar'!C18-Subs_PU!C18</f>
        <v>0</v>
      </c>
      <c r="C18" s="142">
        <f>'UCR Past Sonar'!D18-Subs_PU!D18</f>
        <v>0</v>
      </c>
      <c r="D18" s="142">
        <f>'UCR Past Sonar'!E18-Subs_PU!E18</f>
        <v>999.5605805</v>
      </c>
      <c r="E18" s="142">
        <f>'UCR Past Sonar'!F18-Subs_PU!F18</f>
        <v>0</v>
      </c>
      <c r="F18" s="142">
        <f>'UCR Past Sonar'!G18-Subs_PU!G18</f>
        <v>193820.1134</v>
      </c>
      <c r="G18" s="142">
        <f>'UCR Past Sonar'!H18-Subs_PU!H18</f>
        <v>0</v>
      </c>
      <c r="H18" s="142">
        <f>'UCR Past Sonar'!I18-Subs_PU!I18</f>
        <v>0</v>
      </c>
      <c r="I18" s="142">
        <f>'UCR Past Sonar'!J18-Subs_PU!J18</f>
        <v>274245.3957</v>
      </c>
      <c r="J18" s="142">
        <f>'UCR Past Sonar'!K18-Subs_PU!K18</f>
        <v>20980.13857</v>
      </c>
      <c r="K18" s="142">
        <f>'UCR Past Sonar'!L18-Subs_PU!L18</f>
        <v>0</v>
      </c>
      <c r="L18" s="142">
        <f>'UCR Past Sonar'!M18-Subs_PU!M18</f>
        <v>8991.791775</v>
      </c>
      <c r="M18" s="142">
        <f>'UCR Past Sonar'!N18-Subs_PU!N18</f>
        <v>0</v>
      </c>
      <c r="N18" s="142">
        <f>'UCR Past Sonar'!O18-Subs_PU!O18</f>
        <v>0</v>
      </c>
      <c r="O18" s="142">
        <f>'UCR Past Sonar'!P18-Subs_PU!P18</f>
        <v>0</v>
      </c>
      <c r="P18" s="142">
        <f>'UCR Past Sonar'!Q18-Subs_PU!Q18</f>
        <v>0</v>
      </c>
      <c r="Q18" s="308">
        <f>Escapement_Data!F15</f>
        <v>465622.3726</v>
      </c>
      <c r="R18" s="142"/>
      <c r="S18" s="3"/>
      <c r="T18" s="3"/>
      <c r="U18" s="3"/>
      <c r="V18" s="3"/>
      <c r="W18" s="3"/>
      <c r="X18" s="3"/>
      <c r="Y18" s="3"/>
      <c r="Z18" s="3"/>
      <c r="AA18" s="3"/>
      <c r="AB18" s="3"/>
      <c r="AC18" s="3"/>
      <c r="AD18" s="3"/>
      <c r="AE18" s="3"/>
    </row>
    <row r="19">
      <c r="A19" s="68">
        <v>1970.0</v>
      </c>
      <c r="B19" s="142">
        <f>'UCR Past Sonar'!C19-Subs_PU!C19</f>
        <v>0</v>
      </c>
      <c r="C19" s="142">
        <f>'UCR Past Sonar'!D19-Subs_PU!D19</f>
        <v>151.3406764</v>
      </c>
      <c r="D19" s="142">
        <f>'UCR Past Sonar'!E19-Subs_PU!E19</f>
        <v>1213.053729</v>
      </c>
      <c r="E19" s="142">
        <f>'UCR Past Sonar'!F19-Subs_PU!F19</f>
        <v>1213.053729</v>
      </c>
      <c r="F19" s="142">
        <f>'UCR Past Sonar'!G19-Subs_PU!G19</f>
        <v>58978.62575</v>
      </c>
      <c r="G19" s="142">
        <f>'UCR Past Sonar'!H19-Subs_PU!H19</f>
        <v>151.3406764</v>
      </c>
      <c r="H19" s="142">
        <f>'UCR Past Sonar'!I19-Subs_PU!I19</f>
        <v>0</v>
      </c>
      <c r="I19" s="142">
        <f>'UCR Past Sonar'!J19-Subs_PU!J19</f>
        <v>203924.5765</v>
      </c>
      <c r="J19" s="142">
        <f>'UCR Past Sonar'!K19-Subs_PU!K19</f>
        <v>21528.7933</v>
      </c>
      <c r="K19" s="142">
        <f>'UCR Past Sonar'!L19-Subs_PU!L19</f>
        <v>455.1861882</v>
      </c>
      <c r="L19" s="142">
        <f>'UCR Past Sonar'!M19-Subs_PU!M19</f>
        <v>15464.68881</v>
      </c>
      <c r="M19" s="142">
        <f>'UCR Past Sonar'!N19-Subs_PU!N19</f>
        <v>0</v>
      </c>
      <c r="N19" s="142">
        <f>'UCR Past Sonar'!O19-Subs_PU!O19</f>
        <v>0</v>
      </c>
      <c r="O19" s="142">
        <f>'UCR Past Sonar'!P19-Subs_PU!P19</f>
        <v>151.3406764</v>
      </c>
      <c r="P19" s="142">
        <f>'UCR Past Sonar'!Q19-Subs_PU!Q19</f>
        <v>0</v>
      </c>
      <c r="Q19" s="308">
        <f>Escapement_Data!F16</f>
        <v>256305.4895</v>
      </c>
      <c r="R19" s="142"/>
      <c r="S19" s="3"/>
      <c r="T19" s="3"/>
      <c r="U19" s="3"/>
      <c r="V19" s="3"/>
      <c r="W19" s="3"/>
      <c r="X19" s="3"/>
      <c r="Y19" s="3"/>
      <c r="Z19" s="3"/>
      <c r="AA19" s="3"/>
      <c r="AB19" s="3"/>
      <c r="AC19" s="3"/>
      <c r="AD19" s="3"/>
      <c r="AE19" s="3"/>
    </row>
    <row r="20">
      <c r="A20" s="68">
        <v>1971.0</v>
      </c>
      <c r="B20" s="142">
        <f>'UCR Past Sonar'!C20-Subs_PU!C20</f>
        <v>0</v>
      </c>
      <c r="C20" s="142">
        <f>'UCR Past Sonar'!D20-Subs_PU!D20</f>
        <v>243.2133307</v>
      </c>
      <c r="D20" s="142">
        <f>'UCR Past Sonar'!E20-Subs_PU!E20</f>
        <v>1460.390547</v>
      </c>
      <c r="E20" s="142">
        <f>'UCR Past Sonar'!F20-Subs_PU!F20</f>
        <v>243.2133307</v>
      </c>
      <c r="F20" s="142">
        <f>'UCR Past Sonar'!G20-Subs_PU!G20</f>
        <v>39418.32858</v>
      </c>
      <c r="G20" s="142">
        <f>'UCR Past Sonar'!H20-Subs_PU!H20</f>
        <v>243.2133307</v>
      </c>
      <c r="H20" s="142">
        <f>'UCR Past Sonar'!I20-Subs_PU!I20</f>
        <v>0</v>
      </c>
      <c r="I20" s="142">
        <f>'UCR Past Sonar'!J20-Subs_PU!J20</f>
        <v>333104.5334</v>
      </c>
      <c r="J20" s="142">
        <f>'UCR Past Sonar'!K20-Subs_PU!K20</f>
        <v>9489.762148</v>
      </c>
      <c r="K20" s="142">
        <f>'UCR Past Sonar'!L20-Subs_PU!L20</f>
        <v>1946.817208</v>
      </c>
      <c r="L20" s="142">
        <f>'UCR Past Sonar'!M20-Subs_PU!M20</f>
        <v>100248.3148</v>
      </c>
      <c r="M20" s="142">
        <f>'UCR Past Sonar'!N20-Subs_PU!N20</f>
        <v>0</v>
      </c>
      <c r="N20" s="142">
        <f>'UCR Past Sonar'!O20-Subs_PU!O20</f>
        <v>0</v>
      </c>
      <c r="O20" s="142">
        <f>'UCR Past Sonar'!P20-Subs_PU!P20</f>
        <v>0</v>
      </c>
      <c r="P20" s="142">
        <f>'UCR Past Sonar'!Q20-Subs_PU!Q20</f>
        <v>243.2133307</v>
      </c>
      <c r="Q20" s="308">
        <f>Escapement_Data!F17</f>
        <v>438228.0987</v>
      </c>
      <c r="R20" s="142"/>
      <c r="S20" s="3"/>
      <c r="T20" s="3"/>
      <c r="U20" s="3"/>
      <c r="V20" s="3"/>
      <c r="W20" s="3"/>
      <c r="X20" s="3"/>
      <c r="Y20" s="3"/>
      <c r="Z20" s="3"/>
      <c r="AA20" s="3"/>
      <c r="AB20" s="3"/>
      <c r="AC20" s="3"/>
      <c r="AD20" s="3"/>
      <c r="AE20" s="3"/>
    </row>
    <row r="21">
      <c r="A21" s="68">
        <v>1972.0</v>
      </c>
      <c r="B21" s="142">
        <f>'UCR Past Sonar'!C21-Subs_PU!C21</f>
        <v>0</v>
      </c>
      <c r="C21" s="142">
        <f>'UCR Past Sonar'!D21-Subs_PU!D21</f>
        <v>0</v>
      </c>
      <c r="D21" s="142">
        <f>'UCR Past Sonar'!E21-Subs_PU!E21</f>
        <v>0</v>
      </c>
      <c r="E21" s="142">
        <f>'UCR Past Sonar'!F21-Subs_PU!F21</f>
        <v>2262.744738</v>
      </c>
      <c r="F21" s="142">
        <f>'UCR Past Sonar'!G21-Subs_PU!G21</f>
        <v>51478.29005</v>
      </c>
      <c r="G21" s="142">
        <f>'UCR Past Sonar'!H21-Subs_PU!H21</f>
        <v>0</v>
      </c>
      <c r="H21" s="142">
        <f>'UCR Past Sonar'!I21-Subs_PU!I21</f>
        <v>0</v>
      </c>
      <c r="I21" s="142">
        <f>'UCR Past Sonar'!J21-Subs_PU!J21</f>
        <v>180742.808</v>
      </c>
      <c r="J21" s="142">
        <f>'UCR Past Sonar'!K21-Subs_PU!K21</f>
        <v>5515.087275</v>
      </c>
      <c r="K21" s="142">
        <f>'UCR Past Sonar'!L21-Subs_PU!L21</f>
        <v>141.2097315</v>
      </c>
      <c r="L21" s="142">
        <f>'UCR Past Sonar'!M21-Subs_PU!M21</f>
        <v>42710.86024</v>
      </c>
      <c r="M21" s="142">
        <f>'UCR Past Sonar'!N21-Subs_PU!N21</f>
        <v>0</v>
      </c>
      <c r="N21" s="142">
        <f>'UCR Past Sonar'!O21-Subs_PU!O21</f>
        <v>0</v>
      </c>
      <c r="O21" s="142">
        <f>'UCR Past Sonar'!P21-Subs_PU!P21</f>
        <v>0</v>
      </c>
      <c r="P21" s="142">
        <f>'UCR Past Sonar'!Q21-Subs_PU!Q21</f>
        <v>0</v>
      </c>
      <c r="Q21" s="308">
        <f>Escapement_Data!F18</f>
        <v>250464.7457</v>
      </c>
      <c r="R21" s="142"/>
      <c r="S21" s="3"/>
      <c r="T21" s="3"/>
      <c r="U21" s="3"/>
      <c r="V21" s="3"/>
      <c r="W21" s="3"/>
      <c r="X21" s="3"/>
      <c r="Y21" s="3"/>
      <c r="Z21" s="3"/>
      <c r="AA21" s="3"/>
      <c r="AB21" s="3"/>
      <c r="AC21" s="3"/>
      <c r="AD21" s="3"/>
      <c r="AE21" s="3"/>
    </row>
    <row r="22">
      <c r="A22" s="68">
        <v>1973.0</v>
      </c>
      <c r="B22" s="142">
        <f>'UCR Past Sonar'!C22-Subs_PU!C22</f>
        <v>0</v>
      </c>
      <c r="C22" s="142">
        <f>'UCR Past Sonar'!D22-Subs_PU!D22</f>
        <v>0</v>
      </c>
      <c r="D22" s="142">
        <f>'UCR Past Sonar'!E22-Subs_PU!E22</f>
        <v>9126</v>
      </c>
      <c r="E22" s="142">
        <f>'UCR Past Sonar'!F22-Subs_PU!F22</f>
        <v>25479</v>
      </c>
      <c r="F22" s="142">
        <f>'UCR Past Sonar'!G22-Subs_PU!G22</f>
        <v>65028</v>
      </c>
      <c r="G22" s="142">
        <f>'UCR Past Sonar'!H22-Subs_PU!H22</f>
        <v>0</v>
      </c>
      <c r="H22" s="142">
        <f>'UCR Past Sonar'!I22-Subs_PU!I22</f>
        <v>0</v>
      </c>
      <c r="I22" s="142">
        <f>'UCR Past Sonar'!J22-Subs_PU!J22</f>
        <v>248702</v>
      </c>
      <c r="J22" s="142">
        <f>'UCR Past Sonar'!K22-Subs_PU!K22</f>
        <v>8746</v>
      </c>
      <c r="K22" s="142">
        <f>'UCR Past Sonar'!L22-Subs_PU!L22</f>
        <v>0</v>
      </c>
      <c r="L22" s="142">
        <f>'UCR Past Sonar'!M22-Subs_PU!M22</f>
        <v>22817</v>
      </c>
      <c r="M22" s="142">
        <f>'UCR Past Sonar'!N22-Subs_PU!N22</f>
        <v>0</v>
      </c>
      <c r="N22" s="142">
        <f>'UCR Past Sonar'!O22-Subs_PU!O22</f>
        <v>0</v>
      </c>
      <c r="O22" s="142">
        <f>'UCR Past Sonar'!P22-Subs_PU!P22</f>
        <v>0</v>
      </c>
      <c r="P22" s="142">
        <f>'UCR Past Sonar'!Q22-Subs_PU!Q22</f>
        <v>0</v>
      </c>
      <c r="Q22" s="308">
        <f>Escapement_Data!F19</f>
        <v>350304.8939</v>
      </c>
      <c r="R22" s="142"/>
      <c r="S22" s="3"/>
      <c r="T22" s="3"/>
      <c r="U22" s="3"/>
      <c r="V22" s="3"/>
      <c r="W22" s="3"/>
      <c r="X22" s="3"/>
      <c r="Y22" s="3"/>
      <c r="Z22" s="3"/>
      <c r="AA22" s="3"/>
      <c r="AB22" s="3"/>
      <c r="AC22" s="3"/>
      <c r="AD22" s="3"/>
      <c r="AE22" s="3"/>
    </row>
    <row r="23">
      <c r="A23" s="68">
        <v>1974.0</v>
      </c>
      <c r="B23" s="142">
        <f>'UCR Past Sonar'!C23-Subs_PU!C23</f>
        <v>0</v>
      </c>
      <c r="C23" s="142">
        <f>'UCR Past Sonar'!D23-Subs_PU!D23</f>
        <v>191.6819518</v>
      </c>
      <c r="D23" s="142">
        <f>'UCR Past Sonar'!E23-Subs_PU!E23</f>
        <v>6.71032708</v>
      </c>
      <c r="E23" s="142">
        <f>'UCR Past Sonar'!F23-Subs_PU!F23</f>
        <v>1510.115346</v>
      </c>
      <c r="F23" s="142">
        <f>'UCR Past Sonar'!G23-Subs_PU!G23</f>
        <v>17899.94336</v>
      </c>
      <c r="G23" s="142">
        <f>'UCR Past Sonar'!H23-Subs_PU!H23</f>
        <v>6.71032708</v>
      </c>
      <c r="H23" s="142">
        <f>'UCR Past Sonar'!I23-Subs_PU!I23</f>
        <v>67.1032708</v>
      </c>
      <c r="I23" s="142">
        <f>'UCR Past Sonar'!J23-Subs_PU!J23</f>
        <v>136164.2066</v>
      </c>
      <c r="J23" s="142">
        <f>'UCR Past Sonar'!K23-Subs_PU!K23</f>
        <v>9235.160582</v>
      </c>
      <c r="K23" s="142">
        <f>'UCR Past Sonar'!L23-Subs_PU!L23</f>
        <v>573.003582</v>
      </c>
      <c r="L23" s="142">
        <f>'UCR Past Sonar'!M23-Subs_PU!M23</f>
        <v>14269.36466</v>
      </c>
      <c r="M23" s="142">
        <f>'UCR Past Sonar'!N23-Subs_PU!N23</f>
        <v>0</v>
      </c>
      <c r="N23" s="142">
        <f>'UCR Past Sonar'!O23-Subs_PU!O23</f>
        <v>0</v>
      </c>
      <c r="O23" s="142">
        <f>'UCR Past Sonar'!P23-Subs_PU!P23</f>
        <v>0</v>
      </c>
      <c r="P23" s="142">
        <f>'UCR Past Sonar'!Q23-Subs_PU!Q23</f>
        <v>0</v>
      </c>
      <c r="Q23" s="308">
        <f>Escapement_Data!F20</f>
        <v>153848.4829</v>
      </c>
      <c r="R23" s="142"/>
      <c r="S23" s="3"/>
      <c r="T23" s="3"/>
      <c r="U23" s="3"/>
      <c r="V23" s="3"/>
      <c r="W23" s="3"/>
      <c r="X23" s="3"/>
      <c r="Y23" s="3"/>
      <c r="Z23" s="3"/>
      <c r="AA23" s="3"/>
      <c r="AB23" s="3"/>
      <c r="AC23" s="3"/>
      <c r="AD23" s="3"/>
      <c r="AE23" s="3"/>
    </row>
    <row r="24">
      <c r="A24" s="68">
        <v>1975.0</v>
      </c>
      <c r="B24" s="142">
        <f>'UCR Past Sonar'!C24-Subs_PU!C24</f>
        <v>0</v>
      </c>
      <c r="C24" s="142">
        <f>'UCR Past Sonar'!D24-Subs_PU!D24</f>
        <v>246.3141475</v>
      </c>
      <c r="D24" s="142">
        <f>'UCR Past Sonar'!E24-Subs_PU!E24</f>
        <v>118.4080863</v>
      </c>
      <c r="E24" s="142">
        <f>'UCR Past Sonar'!F24-Subs_PU!F24</f>
        <v>663.9084413</v>
      </c>
      <c r="F24" s="142">
        <f>'UCR Past Sonar'!G24-Subs_PU!G24</f>
        <v>9806.342422</v>
      </c>
      <c r="G24" s="142">
        <f>'UCR Past Sonar'!H24-Subs_PU!H24</f>
        <v>0</v>
      </c>
      <c r="H24" s="142">
        <f>'UCR Past Sonar'!I24-Subs_PU!I24</f>
        <v>0</v>
      </c>
      <c r="I24" s="142">
        <f>'UCR Past Sonar'!J24-Subs_PU!J24</f>
        <v>70301.79356</v>
      </c>
      <c r="J24" s="142">
        <f>'UCR Past Sonar'!K24-Subs_PU!K24</f>
        <v>3088.108219</v>
      </c>
      <c r="K24" s="142">
        <f>'UCR Past Sonar'!L24-Subs_PU!L24</f>
        <v>153.5505932</v>
      </c>
      <c r="L24" s="142">
        <f>'UCR Past Sonar'!M24-Subs_PU!M24</f>
        <v>21741.18101</v>
      </c>
      <c r="M24" s="142">
        <f>'UCR Past Sonar'!N24-Subs_PU!N24</f>
        <v>0</v>
      </c>
      <c r="N24" s="142">
        <f>'UCR Past Sonar'!O24-Subs_PU!O24</f>
        <v>0</v>
      </c>
      <c r="O24" s="142">
        <f>'UCR Past Sonar'!P24-Subs_PU!P24</f>
        <v>0</v>
      </c>
      <c r="P24" s="142">
        <f>'UCR Past Sonar'!Q24-Subs_PU!Q24</f>
        <v>30.39351949</v>
      </c>
      <c r="Q24" s="308">
        <f>Escapement_Data!F21</f>
        <v>90766.43318</v>
      </c>
      <c r="R24" s="142"/>
      <c r="S24" s="3"/>
      <c r="T24" s="3"/>
      <c r="U24" s="3"/>
      <c r="V24" s="3"/>
      <c r="W24" s="3"/>
      <c r="X24" s="3"/>
      <c r="Y24" s="3"/>
      <c r="Z24" s="3"/>
      <c r="AA24" s="3"/>
      <c r="AB24" s="3"/>
      <c r="AC24" s="3"/>
      <c r="AD24" s="3"/>
      <c r="AE24" s="3"/>
    </row>
    <row r="25">
      <c r="A25" s="68">
        <v>1976.0</v>
      </c>
      <c r="B25" s="142">
        <f>'UCR Past Sonar'!C25-Subs_PU!C25</f>
        <v>0</v>
      </c>
      <c r="C25" s="142">
        <f>'UCR Past Sonar'!D25-Subs_PU!D25</f>
        <v>489.5650323</v>
      </c>
      <c r="D25" s="142">
        <f>'UCR Past Sonar'!E25-Subs_PU!E25</f>
        <v>0</v>
      </c>
      <c r="E25" s="142">
        <f>'UCR Past Sonar'!F25-Subs_PU!F25</f>
        <v>1786.260999</v>
      </c>
      <c r="F25" s="142">
        <f>'UCR Past Sonar'!G25-Subs_PU!G25</f>
        <v>20095.38904</v>
      </c>
      <c r="G25" s="142">
        <f>'UCR Past Sonar'!H25-Subs_PU!H25</f>
        <v>130.65137</v>
      </c>
      <c r="H25" s="142">
        <f>'UCR Past Sonar'!I25-Subs_PU!I25</f>
        <v>0</v>
      </c>
      <c r="I25" s="142">
        <f>'UCR Past Sonar'!J25-Subs_PU!J25</f>
        <v>135021.5828</v>
      </c>
      <c r="J25" s="142">
        <f>'UCR Past Sonar'!K25-Subs_PU!K25</f>
        <v>1391.097246</v>
      </c>
      <c r="K25" s="142">
        <f>'UCR Past Sonar'!L25-Subs_PU!L25</f>
        <v>250.5409942</v>
      </c>
      <c r="L25" s="142">
        <f>'UCR Past Sonar'!M25-Subs_PU!M25</f>
        <v>3989.586848</v>
      </c>
      <c r="M25" s="142">
        <f>'UCR Past Sonar'!N25-Subs_PU!N25</f>
        <v>65.32568499</v>
      </c>
      <c r="N25" s="142">
        <f>'UCR Past Sonar'!O25-Subs_PU!O25</f>
        <v>0</v>
      </c>
      <c r="O25" s="142">
        <f>'UCR Past Sonar'!P25-Subs_PU!P25</f>
        <v>0</v>
      </c>
      <c r="P25" s="142">
        <f>'UCR Past Sonar'!Q25-Subs_PU!Q25</f>
        <v>0</v>
      </c>
      <c r="Q25" s="308">
        <f>Escapement_Data!F22</f>
        <v>139496.4691</v>
      </c>
      <c r="R25" s="142"/>
      <c r="S25" s="3"/>
      <c r="T25" s="506" t="s">
        <v>294</v>
      </c>
      <c r="U25" s="33"/>
      <c r="V25" s="3"/>
      <c r="W25" s="3"/>
      <c r="X25" s="3"/>
      <c r="Y25" s="3"/>
      <c r="Z25" s="3"/>
      <c r="AA25" s="3"/>
      <c r="AB25" s="3"/>
      <c r="AC25" s="3"/>
      <c r="AD25" s="3"/>
      <c r="AE25" s="3"/>
    </row>
    <row r="26" ht="15.75" customHeight="1">
      <c r="A26" s="68">
        <v>1977.0</v>
      </c>
      <c r="B26" s="142">
        <f>'UCR Past Sonar'!C26-Subs_PU!C26-UCRSport!C26</f>
        <v>0</v>
      </c>
      <c r="C26" s="142">
        <f>'UCR Past Sonar'!D26-Subs_PU!D26-UCRSport!D26</f>
        <v>104.2247986</v>
      </c>
      <c r="D26" s="142">
        <f>'UCR Past Sonar'!E26-Subs_PU!E26-UCRSport!E26</f>
        <v>313.1355676</v>
      </c>
      <c r="E26" s="142">
        <f>'UCR Past Sonar'!F26-Subs_PU!F26-UCRSport!F26</f>
        <v>7761.980468</v>
      </c>
      <c r="F26" s="142">
        <f>'UCR Past Sonar'!G26-Subs_PU!G26-UCRSport!G26</f>
        <v>8600.390574</v>
      </c>
      <c r="G26" s="142">
        <f>'UCR Past Sonar'!H26-Subs_PU!H26-UCRSport!H26</f>
        <v>0</v>
      </c>
      <c r="H26" s="142">
        <f>'UCR Past Sonar'!I26-Subs_PU!I26-UCRSport!I26</f>
        <v>0</v>
      </c>
      <c r="I26" s="142">
        <f>'UCR Past Sonar'!J26-Subs_PU!J26-UCRSport!J26</f>
        <v>239938.3992</v>
      </c>
      <c r="J26" s="142">
        <f>'UCR Past Sonar'!K26-Subs_PU!K26-UCRSport!K26</f>
        <v>2018.087251</v>
      </c>
      <c r="K26" s="142">
        <f>'UCR Past Sonar'!L26-Subs_PU!L26-UCRSport!L26</f>
        <v>2456.200343</v>
      </c>
      <c r="L26" s="142">
        <f>'UCR Past Sonar'!M26-Subs_PU!M26-UCRSport!M26</f>
        <v>23931.58175</v>
      </c>
      <c r="M26" s="142">
        <f>'UCR Past Sonar'!N26-Subs_PU!N26-UCRSport!N26</f>
        <v>0</v>
      </c>
      <c r="N26" s="142">
        <f>'UCR Past Sonar'!O26-Subs_PU!O26-UCRSport!O26</f>
        <v>0</v>
      </c>
      <c r="O26" s="142">
        <f>'UCR Past Sonar'!P26-Subs_PU!P26-UCRSport!P26</f>
        <v>0</v>
      </c>
      <c r="P26" s="142">
        <f>'UCR Past Sonar'!Q26-Subs_PU!Q26-UCRSport!Q26</f>
        <v>0</v>
      </c>
      <c r="Q26" s="308">
        <f>Escapement_Data!F23</f>
        <v>246808.425</v>
      </c>
      <c r="R26" s="142"/>
      <c r="S26" s="6" t="s">
        <v>27</v>
      </c>
      <c r="T26" s="507" t="s">
        <v>295</v>
      </c>
      <c r="U26" s="33"/>
      <c r="V26" s="3"/>
      <c r="W26" s="3"/>
      <c r="X26" s="3"/>
      <c r="Y26" s="3"/>
      <c r="Z26" s="3"/>
      <c r="AA26" s="3"/>
      <c r="AB26" s="3"/>
      <c r="AC26" s="3"/>
      <c r="AD26" s="3"/>
      <c r="AE26" s="3"/>
    </row>
    <row r="27" ht="15.75" customHeight="1">
      <c r="A27" s="68">
        <v>1978.0</v>
      </c>
      <c r="B27" s="142">
        <f>'UCR Past Sonar'!C27-Subs_PU!C27-UCRSport!C27</f>
        <v>0</v>
      </c>
      <c r="C27" s="142">
        <f>'UCR Past Sonar'!D27-Subs_PU!D27-UCRSport!D27</f>
        <v>1.654922969</v>
      </c>
      <c r="D27" s="142">
        <f>'UCR Past Sonar'!E27-Subs_PU!E27-UCRSport!E27</f>
        <v>0.8274614843</v>
      </c>
      <c r="E27" s="142">
        <f>'UCR Past Sonar'!F27-Subs_PU!F27-UCRSport!F27</f>
        <v>958.4762193</v>
      </c>
      <c r="F27" s="508">
        <f>'UCR Past Sonar'!G27-Subs_PU!G27-'Hatchery Returns'!H10-UCRSport!G27</f>
        <v>20446.50549</v>
      </c>
      <c r="G27" s="142">
        <f>'UCR Past Sonar'!H27-Subs_PU!H27-UCRSport!H27</f>
        <v>0.2758204948</v>
      </c>
      <c r="H27" s="142">
        <f>'UCR Past Sonar'!I27-Subs_PU!I27-UCRSport!I27</f>
        <v>0</v>
      </c>
      <c r="I27" s="508">
        <f>'UCR Past Sonar'!J27-Subs_PU!J27-'Hatchery Returns'!I10-UCRSport!J27</f>
        <v>38797.74803</v>
      </c>
      <c r="J27" s="142">
        <f>'UCR Past Sonar'!K27-Subs_PU!K27-UCRSport!K27</f>
        <v>2500.312785</v>
      </c>
      <c r="K27" s="142">
        <f>'UCR Past Sonar'!L27-Subs_PU!L27-UCRSport!L27</f>
        <v>249.8933683</v>
      </c>
      <c r="L27" s="142">
        <f>'UCR Past Sonar'!M27-Subs_PU!M27-UCRSport!M27</f>
        <v>4500.011372</v>
      </c>
      <c r="M27" s="142">
        <f>'UCR Past Sonar'!N27-Subs_PU!N27-UCRSport!N27</f>
        <v>0</v>
      </c>
      <c r="N27" s="142">
        <f>'UCR Past Sonar'!O27-Subs_PU!O27-UCRSport!O27</f>
        <v>0</v>
      </c>
      <c r="O27" s="142">
        <f>'UCR Past Sonar'!P27-Subs_PU!P27-UCRSport!P27</f>
        <v>0</v>
      </c>
      <c r="P27" s="142">
        <f>'UCR Past Sonar'!Q27-Subs_PU!Q27-UCRSport!Q27</f>
        <v>0</v>
      </c>
      <c r="Q27" s="509">
        <f>Escapement_Data!F24</f>
        <v>67455.70547</v>
      </c>
      <c r="R27" s="142"/>
      <c r="S27" s="3"/>
      <c r="T27" s="510">
        <f t="shared" ref="T27:T63" si="1">Q27-SUM(B27:P27)</f>
        <v>0</v>
      </c>
      <c r="U27" s="142"/>
      <c r="V27" s="3"/>
      <c r="W27" s="3"/>
      <c r="X27" s="3"/>
      <c r="Y27" s="3"/>
      <c r="Z27" s="3"/>
      <c r="AA27" s="3"/>
      <c r="AB27" s="3"/>
      <c r="AC27" s="3"/>
      <c r="AD27" s="3"/>
      <c r="AE27" s="3"/>
    </row>
    <row r="28">
      <c r="A28" s="68">
        <v>1979.0</v>
      </c>
      <c r="B28" s="142">
        <f>'UCR Past Sonar'!C28-Subs_PU!C28-UCRSport!C28</f>
        <v>0</v>
      </c>
      <c r="C28" s="142">
        <f>'UCR Past Sonar'!D28-Subs_PU!D28-UCRSport!D28</f>
        <v>3.173631157</v>
      </c>
      <c r="D28" s="142">
        <f>'UCR Past Sonar'!E28-Subs_PU!E28-UCRSport!E28</f>
        <v>0</v>
      </c>
      <c r="E28" s="142">
        <f>'UCR Past Sonar'!F28-Subs_PU!F28-UCRSport!F28</f>
        <v>4265.360274</v>
      </c>
      <c r="F28" s="511">
        <f>'UCR Past Sonar'!G28-Subs_PU!G28-'Hatchery Returns'!H11-UCRSport!G28</f>
        <v>27596.42104</v>
      </c>
      <c r="G28" s="142">
        <f>'UCR Past Sonar'!H28-Subs_PU!H28-UCRSport!H28</f>
        <v>0</v>
      </c>
      <c r="H28" s="142">
        <f>'UCR Past Sonar'!I28-Subs_PU!I28-UCRSport!I28</f>
        <v>0</v>
      </c>
      <c r="I28" s="511">
        <f>'UCR Past Sonar'!J28-Subs_PU!J28-'Hatchery Returns'!I11-UCRSport!J28</f>
        <v>178323.9846</v>
      </c>
      <c r="J28" s="142">
        <f>'UCR Past Sonar'!K28-Subs_PU!K28-UCRSport!K28</f>
        <v>7743.660022</v>
      </c>
      <c r="K28" s="142">
        <f>'UCR Past Sonar'!L28-Subs_PU!L28-UCRSport!L28</f>
        <v>0</v>
      </c>
      <c r="L28" s="142">
        <f>'UCR Past Sonar'!M28-Subs_PU!M28-UCRSport!M28</f>
        <v>33970.5479</v>
      </c>
      <c r="M28" s="142">
        <f>'UCR Past Sonar'!N28-Subs_PU!N28-UCRSport!N28</f>
        <v>0</v>
      </c>
      <c r="N28" s="142">
        <f>'UCR Past Sonar'!O28-Subs_PU!O28-UCRSport!O28</f>
        <v>0</v>
      </c>
      <c r="O28" s="142">
        <f>'UCR Past Sonar'!P28-Subs_PU!P28-UCRSport!P28</f>
        <v>0</v>
      </c>
      <c r="P28" s="142">
        <f>'UCR Past Sonar'!Q28-Subs_PU!Q28-UCRSport!Q28</f>
        <v>0</v>
      </c>
      <c r="Q28" s="512">
        <f>Escapement_Data!F25</f>
        <v>251903.1474</v>
      </c>
      <c r="R28" s="142"/>
      <c r="S28" s="3"/>
      <c r="T28" s="510">
        <f t="shared" si="1"/>
        <v>0</v>
      </c>
      <c r="U28" s="33"/>
      <c r="V28" s="3"/>
      <c r="W28" s="3"/>
      <c r="X28" s="3"/>
      <c r="Y28" s="3"/>
      <c r="Z28" s="3"/>
      <c r="AA28" s="3"/>
      <c r="AB28" s="3"/>
      <c r="AC28" s="3"/>
      <c r="AD28" s="3"/>
      <c r="AE28" s="3"/>
    </row>
    <row r="29">
      <c r="A29" s="68">
        <v>1980.0</v>
      </c>
      <c r="B29" s="142">
        <f>'UCR Past Sonar'!C29-Subs_PU!C29-UCRSport!C29</f>
        <v>0</v>
      </c>
      <c r="C29" s="142">
        <f>'UCR Past Sonar'!D29-Subs_PU!D29-UCRSport!D29</f>
        <v>2405.346675</v>
      </c>
      <c r="D29" s="142">
        <f>'UCR Past Sonar'!E29-Subs_PU!E29-UCRSport!E29</f>
        <v>2405.346675</v>
      </c>
      <c r="E29" s="142">
        <f>'UCR Past Sonar'!F29-Subs_PU!F29-UCRSport!F29</f>
        <v>2405.346675</v>
      </c>
      <c r="F29" s="511">
        <f>'UCR Past Sonar'!G29-Subs_PU!G29-'Hatchery Returns'!H12-UCRSport!G29</f>
        <v>77548.78098</v>
      </c>
      <c r="G29" s="142">
        <f>'UCR Past Sonar'!H29-Subs_PU!H29-UCRSport!H29</f>
        <v>0</v>
      </c>
      <c r="H29" s="142">
        <f>'UCR Past Sonar'!I29-Subs_PU!I29-UCRSport!I29</f>
        <v>0</v>
      </c>
      <c r="I29" s="511">
        <f>'UCR Past Sonar'!J29-Subs_PU!J29-'Hatchery Returns'!I12-UCRSport!J29</f>
        <v>182399.297</v>
      </c>
      <c r="J29" s="142">
        <f>'UCR Past Sonar'!K29-Subs_PU!K29-UCRSport!K29</f>
        <v>13489.44419</v>
      </c>
      <c r="K29" s="142">
        <f>'UCR Past Sonar'!L29-Subs_PU!L29-UCRSport!L29</f>
        <v>1202.673337</v>
      </c>
      <c r="L29" s="142">
        <f>'UCR Past Sonar'!M29-Subs_PU!M29-UCRSport!M29</f>
        <v>13489.44419</v>
      </c>
      <c r="M29" s="142">
        <f>'UCR Past Sonar'!N29-Subs_PU!N29-UCRSport!N29</f>
        <v>0</v>
      </c>
      <c r="N29" s="142">
        <f>'UCR Past Sonar'!O29-Subs_PU!O29-UCRSport!O29</f>
        <v>0</v>
      </c>
      <c r="O29" s="142">
        <f>'UCR Past Sonar'!P29-Subs_PU!P29-UCRSport!P29</f>
        <v>0</v>
      </c>
      <c r="P29" s="142">
        <f>'UCR Past Sonar'!Q29-Subs_PU!Q29-UCRSport!Q29</f>
        <v>0</v>
      </c>
      <c r="Q29" s="512">
        <f>Escapement_Data!F26</f>
        <v>295345.6797</v>
      </c>
      <c r="R29" s="142"/>
      <c r="S29" s="3"/>
      <c r="T29" s="510">
        <f t="shared" si="1"/>
        <v>0</v>
      </c>
      <c r="U29" s="33"/>
      <c r="V29" s="3"/>
      <c r="W29" s="3"/>
      <c r="X29" s="3"/>
      <c r="Y29" s="3"/>
      <c r="Z29" s="3"/>
      <c r="AA29" s="3"/>
      <c r="AB29" s="3"/>
      <c r="AC29" s="3"/>
      <c r="AD29" s="3"/>
      <c r="AE29" s="3"/>
    </row>
    <row r="30">
      <c r="A30" s="68">
        <v>1981.0</v>
      </c>
      <c r="B30" s="142">
        <f>'UCR Past Sonar'!C30-Subs_PU!C30-UCRSport!C30</f>
        <v>0</v>
      </c>
      <c r="C30" s="142">
        <f>'UCR Past Sonar'!D30-Subs_PU!D30-UCRSport!D30</f>
        <v>2504.56273</v>
      </c>
      <c r="D30" s="142">
        <f>'UCR Past Sonar'!E30-Subs_PU!E30-UCRSport!E30</f>
        <v>1001.825092</v>
      </c>
      <c r="E30" s="142">
        <f>'UCR Past Sonar'!F30-Subs_PU!F30-UCRSport!F30</f>
        <v>77638.35894</v>
      </c>
      <c r="F30" s="511">
        <f>'UCR Past Sonar'!G30-Subs_PU!G30-'Hatchery Returns'!H13-UCRSport!G30</f>
        <v>50300.52256</v>
      </c>
      <c r="G30" s="142">
        <f>'UCR Past Sonar'!H30-Subs_PU!H30-UCRSport!H30</f>
        <v>0</v>
      </c>
      <c r="H30" s="142">
        <f>'UCR Past Sonar'!I30-Subs_PU!I30-UCRSport!I30</f>
        <v>0</v>
      </c>
      <c r="I30" s="511">
        <f>'UCR Past Sonar'!J30-Subs_PU!J30-'Hatchery Returns'!I13-UCRSport!J30</f>
        <v>334745.0383</v>
      </c>
      <c r="J30" s="142">
        <f>'UCR Past Sonar'!K30-Subs_PU!K30-UCRSport!K30</f>
        <v>4508.212915</v>
      </c>
      <c r="K30" s="142">
        <f>'UCR Past Sonar'!L30-Subs_PU!L30-UCRSport!L30</f>
        <v>0</v>
      </c>
      <c r="L30" s="142">
        <f>'UCR Past Sonar'!M30-Subs_PU!M30-UCRSport!M30</f>
        <v>25044.59874</v>
      </c>
      <c r="M30" s="142">
        <f>'UCR Past Sonar'!N30-Subs_PU!N30-UCRSport!N30</f>
        <v>0</v>
      </c>
      <c r="N30" s="142">
        <f>'UCR Past Sonar'!O30-Subs_PU!O30-UCRSport!O30</f>
        <v>0</v>
      </c>
      <c r="O30" s="142">
        <f>'UCR Past Sonar'!P30-Subs_PU!P30-UCRSport!P30</f>
        <v>0</v>
      </c>
      <c r="P30" s="142">
        <f>'UCR Past Sonar'!Q30-Subs_PU!Q30-UCRSport!Q30</f>
        <v>500.9125461</v>
      </c>
      <c r="Q30" s="512">
        <f>Escapement_Data!F27</f>
        <v>496244.0319</v>
      </c>
      <c r="R30" s="142"/>
      <c r="S30" s="3"/>
      <c r="T30" s="510">
        <f t="shared" si="1"/>
        <v>0.0000000001746229827</v>
      </c>
      <c r="U30" s="3"/>
      <c r="V30" s="3"/>
      <c r="W30" s="3"/>
      <c r="X30" s="3"/>
      <c r="Y30" s="3"/>
      <c r="Z30" s="3"/>
      <c r="AA30" s="3"/>
      <c r="AB30" s="3"/>
      <c r="AC30" s="3"/>
      <c r="AD30" s="3"/>
      <c r="AE30" s="3"/>
    </row>
    <row r="31">
      <c r="A31" s="68">
        <v>1982.0</v>
      </c>
      <c r="B31" s="142">
        <f>'UCR Past Sonar'!C31-Subs_PU!C31-UCRSport!C31</f>
        <v>0</v>
      </c>
      <c r="C31" s="142">
        <f>'UCR Past Sonar'!D31-Subs_PU!D31-UCRSport!D31</f>
        <v>2518.099076</v>
      </c>
      <c r="D31" s="142">
        <f>'UCR Past Sonar'!E31-Subs_PU!E31-UCRSport!E31</f>
        <v>0</v>
      </c>
      <c r="E31" s="142">
        <f>'UCR Past Sonar'!F31-Subs_PU!F31-UCRSport!F31</f>
        <v>7367.148789</v>
      </c>
      <c r="F31" s="511">
        <f>'UCR Past Sonar'!G31-Subs_PU!G31-'Hatchery Returns'!H14-UCRSport!G31</f>
        <v>84347.07912</v>
      </c>
      <c r="G31" s="142">
        <f>'UCR Past Sonar'!H31-Subs_PU!H31-UCRSport!H31</f>
        <v>0</v>
      </c>
      <c r="H31" s="142">
        <f>'UCR Past Sonar'!I31-Subs_PU!I31-UCRSport!I31</f>
        <v>0</v>
      </c>
      <c r="I31" s="511">
        <f>'UCR Past Sonar'!J31-Subs_PU!J31-'Hatchery Returns'!I14-UCRSport!J31</f>
        <v>288578.093</v>
      </c>
      <c r="J31" s="142">
        <f>'UCR Past Sonar'!K31-Subs_PU!K31-UCRSport!K31</f>
        <v>5087.748023</v>
      </c>
      <c r="K31" s="142">
        <f>'UCR Past Sonar'!L31-Subs_PU!L31-UCRSport!L31</f>
        <v>532.3084385</v>
      </c>
      <c r="L31" s="142">
        <f>'UCR Past Sonar'!M31-Subs_PU!M31-UCRSport!M31</f>
        <v>7288.703335</v>
      </c>
      <c r="M31" s="142">
        <f>'UCR Past Sonar'!N31-Subs_PU!N31-UCRSport!N31</f>
        <v>0</v>
      </c>
      <c r="N31" s="142">
        <f>'UCR Past Sonar'!O31-Subs_PU!O31-UCRSport!O31</f>
        <v>0</v>
      </c>
      <c r="O31" s="142">
        <f>'UCR Past Sonar'!P31-Subs_PU!P31-UCRSport!P31</f>
        <v>0</v>
      </c>
      <c r="P31" s="142">
        <f>'UCR Past Sonar'!Q31-Subs_PU!Q31-UCRSport!Q31</f>
        <v>0</v>
      </c>
      <c r="Q31" s="512">
        <f>Escapement_Data!F28</f>
        <v>395719.1798</v>
      </c>
      <c r="R31" s="142"/>
      <c r="S31" s="3"/>
      <c r="T31" s="510">
        <f t="shared" si="1"/>
        <v>0.0000000001164153218</v>
      </c>
      <c r="U31" s="3"/>
      <c r="V31" s="3"/>
      <c r="W31" s="3"/>
      <c r="X31" s="3"/>
      <c r="Y31" s="3"/>
      <c r="Z31" s="3"/>
      <c r="AA31" s="3"/>
      <c r="AB31" s="3"/>
      <c r="AC31" s="3"/>
      <c r="AD31" s="3"/>
      <c r="AE31" s="3"/>
    </row>
    <row r="32">
      <c r="A32" s="68">
        <v>1983.0</v>
      </c>
      <c r="B32" s="142">
        <f>'UCR Past Sonar'!C32-Subs_PU!C32-UCRSport!C32</f>
        <v>0</v>
      </c>
      <c r="C32" s="142">
        <f>'UCR Past Sonar'!D32-Subs_PU!D32-UCRSport!D32</f>
        <v>0</v>
      </c>
      <c r="D32" s="142">
        <f>'UCR Past Sonar'!E32-Subs_PU!E32-UCRSport!E32</f>
        <v>0</v>
      </c>
      <c r="E32" s="142">
        <f>'UCR Past Sonar'!F32-Subs_PU!F32-UCRSport!F32</f>
        <v>20909.20733</v>
      </c>
      <c r="F32" s="511">
        <f>'UCR Past Sonar'!G32-Subs_PU!G32-'Hatchery Returns'!H15-UCRSport!G32</f>
        <v>120837.4451</v>
      </c>
      <c r="G32" s="142">
        <f>'UCR Past Sonar'!H32-Subs_PU!H32-UCRSport!H32</f>
        <v>0</v>
      </c>
      <c r="H32" s="142">
        <f>'UCR Past Sonar'!I32-Subs_PU!I32-UCRSport!I32</f>
        <v>0</v>
      </c>
      <c r="I32" s="511">
        <f>'UCR Past Sonar'!J32-Subs_PU!J32-'Hatchery Returns'!I15-UCRSport!J32</f>
        <v>256063.8007</v>
      </c>
      <c r="J32" s="142">
        <f>'UCR Past Sonar'!K32-Subs_PU!K32-UCRSport!K32</f>
        <v>15477.67185</v>
      </c>
      <c r="K32" s="142">
        <f>'UCR Past Sonar'!L32-Subs_PU!L32-UCRSport!L32</f>
        <v>0</v>
      </c>
      <c r="L32" s="142">
        <f>'UCR Past Sonar'!M32-Subs_PU!M32-UCRSport!M32</f>
        <v>45116.74316</v>
      </c>
      <c r="M32" s="142">
        <f>'UCR Past Sonar'!N32-Subs_PU!N32-UCRSport!N32</f>
        <v>0</v>
      </c>
      <c r="N32" s="142">
        <f>'UCR Past Sonar'!O32-Subs_PU!O32-UCRSport!O32</f>
        <v>0</v>
      </c>
      <c r="O32" s="142">
        <f>'UCR Past Sonar'!P32-Subs_PU!P32-UCRSport!P32</f>
        <v>0</v>
      </c>
      <c r="P32" s="142">
        <f>'UCR Past Sonar'!Q32-Subs_PU!Q32-UCRSport!Q32</f>
        <v>0</v>
      </c>
      <c r="Q32" s="512">
        <f>Escapement_Data!F29</f>
        <v>458404.8681</v>
      </c>
      <c r="R32" s="142"/>
      <c r="S32" s="3"/>
      <c r="T32" s="510">
        <f t="shared" si="1"/>
        <v>0.0000000001164153218</v>
      </c>
      <c r="U32" s="3"/>
      <c r="V32" s="3"/>
      <c r="W32" s="3"/>
      <c r="X32" s="3"/>
      <c r="Y32" s="3"/>
      <c r="Z32" s="3"/>
      <c r="AA32" s="3"/>
      <c r="AB32" s="3"/>
      <c r="AC32" s="3"/>
      <c r="AD32" s="3"/>
      <c r="AE32" s="3"/>
    </row>
    <row r="33">
      <c r="A33" s="68">
        <v>1984.0</v>
      </c>
      <c r="B33" s="142">
        <f>'UCR Past Sonar'!C33-Subs_PU!C33-UCRSport!C33</f>
        <v>0</v>
      </c>
      <c r="C33" s="142">
        <f>'UCR Past Sonar'!D33-Subs_PU!D33-UCRSport!D33</f>
        <v>0</v>
      </c>
      <c r="D33" s="142">
        <f>'UCR Past Sonar'!E33-Subs_PU!E33-UCRSport!E33</f>
        <v>470.5440931</v>
      </c>
      <c r="E33" s="142">
        <f>'UCR Past Sonar'!F33-Subs_PU!F33-UCRSport!F33</f>
        <v>334.460058</v>
      </c>
      <c r="F33" s="511">
        <f>'UCR Past Sonar'!G33-Subs_PU!G33-'Hatchery Returns'!H16-UCRSport!G33</f>
        <v>31772.01001</v>
      </c>
      <c r="G33" s="142">
        <f>'UCR Past Sonar'!H33-Subs_PU!H33-UCRSport!H33</f>
        <v>20.12510378</v>
      </c>
      <c r="H33" s="142">
        <f>'UCR Past Sonar'!I33-Subs_PU!I33-UCRSport!I33</f>
        <v>0</v>
      </c>
      <c r="I33" s="511">
        <f>'UCR Past Sonar'!J33-Subs_PU!J33-'Hatchery Returns'!I16-UCRSport!J33</f>
        <v>424007.0825</v>
      </c>
      <c r="J33" s="142">
        <f>'UCR Past Sonar'!K33-Subs_PU!K33-UCRSport!K33</f>
        <v>6203.323655</v>
      </c>
      <c r="K33" s="142">
        <f>'UCR Past Sonar'!L33-Subs_PU!L33-UCRSport!L33</f>
        <v>595.1280689</v>
      </c>
      <c r="L33" s="142">
        <f>'UCR Past Sonar'!M33-Subs_PU!M33-UCRSport!M33</f>
        <v>36389.06265</v>
      </c>
      <c r="M33" s="142">
        <f>'UCR Past Sonar'!N33-Subs_PU!N33-UCRSport!N33</f>
        <v>0</v>
      </c>
      <c r="N33" s="142">
        <f>'UCR Past Sonar'!O33-Subs_PU!O33-UCRSport!O33</f>
        <v>0</v>
      </c>
      <c r="O33" s="142">
        <f>'UCR Past Sonar'!P33-Subs_PU!P33-UCRSport!P33</f>
        <v>0</v>
      </c>
      <c r="P33" s="142">
        <f>'UCR Past Sonar'!Q33-Subs_PU!Q33-UCRSport!Q33</f>
        <v>0</v>
      </c>
      <c r="Q33" s="512">
        <f>Escapement_Data!F30</f>
        <v>499791.7362</v>
      </c>
      <c r="R33" s="142"/>
      <c r="S33" s="3"/>
      <c r="T33" s="510">
        <f t="shared" si="1"/>
        <v>0</v>
      </c>
      <c r="U33" s="3"/>
      <c r="V33" s="3"/>
      <c r="W33" s="3"/>
      <c r="X33" s="3"/>
      <c r="Y33" s="3"/>
      <c r="Z33" s="3"/>
      <c r="AA33" s="3"/>
      <c r="AB33" s="3"/>
      <c r="AC33" s="3"/>
      <c r="AD33" s="3"/>
      <c r="AE33" s="3"/>
    </row>
    <row r="34">
      <c r="A34" s="68">
        <v>1985.0</v>
      </c>
      <c r="B34" s="142">
        <f>'UCR Past Sonar'!C34-Subs_PU!C34-UCRSport!C34</f>
        <v>0</v>
      </c>
      <c r="C34" s="142">
        <f>'UCR Past Sonar'!D34-Subs_PU!D34-UCRSport!D34</f>
        <v>1825.98959</v>
      </c>
      <c r="D34" s="142">
        <f>'UCR Past Sonar'!E34-Subs_PU!E34-UCRSport!E34</f>
        <v>410.0406628</v>
      </c>
      <c r="E34" s="142">
        <f>'UCR Past Sonar'!F34-Subs_PU!F34-UCRSport!F34</f>
        <v>7462.740062</v>
      </c>
      <c r="F34" s="511">
        <f>'UCR Past Sonar'!G34-Subs_PU!G34-'Hatchery Returns'!H17-UCRSport!G34</f>
        <v>26616.28172</v>
      </c>
      <c r="G34" s="142">
        <f>'UCR Past Sonar'!H34-Subs_PU!H34-UCRSport!H34</f>
        <v>0</v>
      </c>
      <c r="H34" s="142">
        <f>'UCR Past Sonar'!I34-Subs_PU!I34-UCRSport!I34</f>
        <v>19.19339272</v>
      </c>
      <c r="I34" s="511">
        <f>'UCR Past Sonar'!J34-Subs_PU!J34-'Hatchery Returns'!I17-UCRSport!J34</f>
        <v>263415.084</v>
      </c>
      <c r="J34" s="142">
        <f>'UCR Past Sonar'!K34-Subs_PU!K34-UCRSport!K34</f>
        <v>13884.67478</v>
      </c>
      <c r="K34" s="142">
        <f>'UCR Past Sonar'!L34-Subs_PU!L34-UCRSport!L34</f>
        <v>2387.83254</v>
      </c>
      <c r="L34" s="142">
        <f>'UCR Past Sonar'!M34-Subs_PU!M34-UCRSport!M34</f>
        <v>43718.18649</v>
      </c>
      <c r="M34" s="142">
        <f>'UCR Past Sonar'!N34-Subs_PU!N34-UCRSport!N34</f>
        <v>0</v>
      </c>
      <c r="N34" s="142">
        <f>'UCR Past Sonar'!O34-Subs_PU!O34-UCRSport!O34</f>
        <v>0</v>
      </c>
      <c r="O34" s="142">
        <f>'UCR Past Sonar'!P34-Subs_PU!P34-UCRSport!P34</f>
        <v>231.1931396</v>
      </c>
      <c r="P34" s="142">
        <f>'UCR Past Sonar'!Q34-Subs_PU!Q34-UCRSport!Q34</f>
        <v>0</v>
      </c>
      <c r="Q34" s="512">
        <f>Escapement_Data!F31</f>
        <v>359971.2164</v>
      </c>
      <c r="R34" s="142"/>
      <c r="S34" s="3"/>
      <c r="T34" s="510">
        <f t="shared" si="1"/>
        <v>0</v>
      </c>
      <c r="U34" s="3"/>
      <c r="V34" s="3"/>
      <c r="W34" s="3"/>
      <c r="X34" s="3"/>
      <c r="Y34" s="3"/>
      <c r="Z34" s="3"/>
      <c r="AA34" s="3"/>
      <c r="AB34" s="3"/>
      <c r="AC34" s="3"/>
      <c r="AD34" s="3"/>
      <c r="AE34" s="3"/>
    </row>
    <row r="35">
      <c r="A35" s="68">
        <v>1986.0</v>
      </c>
      <c r="B35" s="142">
        <f>'UCR Past Sonar'!C35-Subs_PU!C35-UCRSport!C35</f>
        <v>0</v>
      </c>
      <c r="C35" s="142">
        <f>'UCR Past Sonar'!D35-Subs_PU!D35-UCRSport!D35</f>
        <v>1502.394602</v>
      </c>
      <c r="D35" s="142">
        <f>'UCR Past Sonar'!E35-Subs_PU!E35-UCRSport!E35</f>
        <v>504.0533891</v>
      </c>
      <c r="E35" s="142">
        <f>'UCR Past Sonar'!F35-Subs_PU!F35-UCRSport!F35</f>
        <v>18550.06616</v>
      </c>
      <c r="F35" s="511">
        <f>'UCR Past Sonar'!G35-Subs_PU!G35-'Hatchery Returns'!H18-UCRSport!G35</f>
        <v>74172.65391</v>
      </c>
      <c r="G35" s="142">
        <f>'UCR Past Sonar'!H35-Subs_PU!H35-UCRSport!H35</f>
        <v>0</v>
      </c>
      <c r="H35" s="142">
        <f>'UCR Past Sonar'!I35-Subs_PU!I35-UCRSport!I35</f>
        <v>0</v>
      </c>
      <c r="I35" s="511">
        <f>'UCR Past Sonar'!J35-Subs_PU!J35-'Hatchery Returns'!I18-UCRSport!J35</f>
        <v>220637.6628</v>
      </c>
      <c r="J35" s="142">
        <f>'UCR Past Sonar'!K35-Subs_PU!K35-UCRSport!K35</f>
        <v>4139.848327</v>
      </c>
      <c r="K35" s="142">
        <f>'UCR Past Sonar'!L35-Subs_PU!L35-UCRSport!L35</f>
        <v>593.445868</v>
      </c>
      <c r="L35" s="142">
        <f>'UCR Past Sonar'!M35-Subs_PU!M35-UCRSport!M35</f>
        <v>41490.88054</v>
      </c>
      <c r="M35" s="142">
        <f>'UCR Past Sonar'!N35-Subs_PU!N35-UCRSport!N35</f>
        <v>0</v>
      </c>
      <c r="N35" s="142">
        <f>'UCR Past Sonar'!O35-Subs_PU!O35-UCRSport!O35</f>
        <v>0</v>
      </c>
      <c r="O35" s="142">
        <f>'UCR Past Sonar'!P35-Subs_PU!P35-UCRSport!P35</f>
        <v>0</v>
      </c>
      <c r="P35" s="142">
        <f>'UCR Past Sonar'!Q35-Subs_PU!Q35-UCRSport!Q35</f>
        <v>0</v>
      </c>
      <c r="Q35" s="512">
        <f>Escapement_Data!F32</f>
        <v>361591.0056</v>
      </c>
      <c r="R35" s="142"/>
      <c r="S35" s="3"/>
      <c r="T35" s="510">
        <f t="shared" si="1"/>
        <v>0.0000000002910383046</v>
      </c>
      <c r="U35" s="3" t="s">
        <v>24</v>
      </c>
      <c r="V35" s="3"/>
      <c r="W35" s="249"/>
      <c r="X35" s="3"/>
      <c r="Y35" s="3"/>
      <c r="Z35" s="3"/>
      <c r="AA35" s="3"/>
      <c r="AB35" s="3"/>
      <c r="AC35" s="3"/>
      <c r="AD35" s="3"/>
      <c r="AE35" s="3"/>
    </row>
    <row r="36">
      <c r="A36" s="68">
        <v>1987.0</v>
      </c>
      <c r="B36" s="142">
        <f>'UCR Past Sonar'!C36-Subs_PU!C36-UCRSport!C36</f>
        <v>0</v>
      </c>
      <c r="C36" s="142">
        <f>'UCR Past Sonar'!D36-Subs_PU!D36-UCRSport!D36</f>
        <v>764.0691651</v>
      </c>
      <c r="D36" s="142">
        <f>'UCR Past Sonar'!E36-Subs_PU!E36-UCRSport!E36</f>
        <v>345.8961761</v>
      </c>
      <c r="E36" s="142">
        <f>'UCR Past Sonar'!F36-Subs_PU!F36-UCRSport!F36</f>
        <v>12701.78943</v>
      </c>
      <c r="F36" s="511">
        <f>'UCR Past Sonar'!G36-Subs_PU!G36-'Hatchery Returns'!H19-UCRSport!G36</f>
        <v>25394.47597</v>
      </c>
      <c r="G36" s="142">
        <f>'UCR Past Sonar'!H36-Subs_PU!H36-UCRSport!H36</f>
        <v>654.7935075</v>
      </c>
      <c r="H36" s="142">
        <f>'UCR Past Sonar'!I36-Subs_PU!I36-UCRSport!I36</f>
        <v>68.83505992</v>
      </c>
      <c r="I36" s="511">
        <f>'UCR Past Sonar'!J36-Subs_PU!J36-'Hatchery Returns'!I19-UCRSport!J36</f>
        <v>304149.0744</v>
      </c>
      <c r="J36" s="142">
        <f>'UCR Past Sonar'!K36-Subs_PU!K36-UCRSport!K36</f>
        <v>5618.661766</v>
      </c>
      <c r="K36" s="142">
        <f>'UCR Past Sonar'!L36-Subs_PU!L36-UCRSport!L36</f>
        <v>350.1983673</v>
      </c>
      <c r="L36" s="142">
        <f>'UCR Past Sonar'!M36-Subs_PU!M36-UCRSport!M36</f>
        <v>34453.66837</v>
      </c>
      <c r="M36" s="142">
        <f>'UCR Past Sonar'!N36-Subs_PU!N36-UCRSport!N36</f>
        <v>0</v>
      </c>
      <c r="N36" s="142">
        <f>'UCR Past Sonar'!O36-Subs_PU!O36-UCRSport!O36</f>
        <v>0</v>
      </c>
      <c r="O36" s="142">
        <f>'UCR Past Sonar'!P36-Subs_PU!P36-UCRSport!P36</f>
        <v>101.5317134</v>
      </c>
      <c r="P36" s="142">
        <f>'UCR Past Sonar'!Q36-Subs_PU!Q36-UCRSport!Q36</f>
        <v>0</v>
      </c>
      <c r="Q36" s="512">
        <f>Escapement_Data!F33</f>
        <v>384602.9939</v>
      </c>
      <c r="R36" s="142"/>
      <c r="S36" s="3"/>
      <c r="T36" s="510">
        <f t="shared" si="1"/>
        <v>0</v>
      </c>
      <c r="U36" s="513"/>
      <c r="V36" s="3"/>
      <c r="W36" s="249"/>
      <c r="X36" s="3"/>
      <c r="Y36" s="3"/>
      <c r="Z36" s="3"/>
      <c r="AA36" s="3"/>
      <c r="AB36" s="3"/>
      <c r="AC36" s="3"/>
      <c r="AD36" s="3"/>
      <c r="AE36" s="3"/>
    </row>
    <row r="37">
      <c r="A37" s="68">
        <v>1988.0</v>
      </c>
      <c r="B37" s="142">
        <f>'UCR Past Sonar'!C37-Subs_PU!C37-UCRSport!C37</f>
        <v>0</v>
      </c>
      <c r="C37" s="142">
        <f>'UCR Past Sonar'!D37-Subs_PU!D37-UCRSport!D37</f>
        <v>4612.024736</v>
      </c>
      <c r="D37" s="142">
        <f>IF('UCR Past Sonar'!E37-Subs_PU!E37-UCRSport!E37&lt;0,0,('UCR Past Sonar'!E37-Subs_PU!E37-UCRSport!E37))</f>
        <v>209.637488</v>
      </c>
      <c r="E37" s="142">
        <f>'UCR Past Sonar'!F37-Subs_PU!F37-UCRSport!F37</f>
        <v>21383.02377</v>
      </c>
      <c r="F37" s="511">
        <f>'UCR Past Sonar'!G37-Subs_PU!G37-'Hatchery Returns'!H20-UCRSport!G37</f>
        <v>152945.4159</v>
      </c>
      <c r="G37" s="142">
        <f>'UCR Past Sonar'!H37-Subs_PU!H37-UCRSport!H37</f>
        <v>0</v>
      </c>
      <c r="H37" s="142">
        <f>'UCR Past Sonar'!I37-Subs_PU!I37-UCRSport!I37</f>
        <v>209.637488</v>
      </c>
      <c r="I37" s="511">
        <f>'UCR Past Sonar'!J37-Subs_PU!J37-'Hatchery Returns'!I20-UCRSport!J37</f>
        <v>194696.3374</v>
      </c>
      <c r="J37" s="142">
        <f>'UCR Past Sonar'!K37-Subs_PU!K37-UCRSport!K37</f>
        <v>6708.399615</v>
      </c>
      <c r="K37" s="142">
        <f>'UCR Past Sonar'!L37-Subs_PU!L37-UCRSport!L37</f>
        <v>1257.824928</v>
      </c>
      <c r="L37" s="142">
        <f>'UCR Past Sonar'!M37-Subs_PU!M37-UCRSport!M37</f>
        <v>6708.399615</v>
      </c>
      <c r="M37" s="142">
        <f>'UCR Past Sonar'!N37-Subs_PU!N37-UCRSport!N37</f>
        <v>0</v>
      </c>
      <c r="N37" s="142">
        <f>'UCR Past Sonar'!O37-Subs_PU!O37-UCRSport!O37</f>
        <v>0</v>
      </c>
      <c r="O37" s="142">
        <f>'UCR Past Sonar'!P37-Subs_PU!P37-UCRSport!P37</f>
        <v>419.274976</v>
      </c>
      <c r="P37" s="142">
        <f>'UCR Past Sonar'!Q37-Subs_PU!Q37-UCRSport!Q37</f>
        <v>0</v>
      </c>
      <c r="Q37" s="512">
        <f>Escapement_Data!F34</f>
        <v>389149.976</v>
      </c>
      <c r="R37" s="142"/>
      <c r="S37" s="72">
        <f t="shared" ref="S37:S55" si="2">A37</f>
        <v>1988</v>
      </c>
      <c r="T37" s="510">
        <f t="shared" si="1"/>
        <v>0</v>
      </c>
      <c r="U37" s="513" t="s">
        <v>296</v>
      </c>
      <c r="V37" s="3"/>
      <c r="W37" s="249"/>
      <c r="X37" s="3"/>
      <c r="Y37" s="3"/>
      <c r="Z37" s="3"/>
      <c r="AA37" s="3"/>
      <c r="AB37" s="3"/>
      <c r="AC37" s="3"/>
      <c r="AD37" s="3"/>
      <c r="AE37" s="3"/>
    </row>
    <row r="38">
      <c r="A38" s="68">
        <v>1989.0</v>
      </c>
      <c r="B38" s="142">
        <f>'UCR Past Sonar'!C38-Subs_PU!C38-UCRSport!C38</f>
        <v>524.7423784</v>
      </c>
      <c r="C38" s="142">
        <f>'UCR Past Sonar'!D38-Subs_PU!D38-UCRSport!D38</f>
        <v>1049.484757</v>
      </c>
      <c r="D38" s="142">
        <f>'UCR Past Sonar'!E38-Subs_PU!E38-UCRSport!E38</f>
        <v>5772.166163</v>
      </c>
      <c r="E38" s="142">
        <f>'UCR Past Sonar'!F38-Subs_PU!F38-UCRSport!F38</f>
        <v>4197.939027</v>
      </c>
      <c r="F38" s="511">
        <f>'UCR Past Sonar'!G38-Subs_PU!G38-'Hatchery Returns'!H21-UCRSport!G38</f>
        <v>154667.3873</v>
      </c>
      <c r="G38" s="142">
        <f>'UCR Past Sonar'!H38-Subs_PU!H38-UCRSport!H38</f>
        <v>0</v>
      </c>
      <c r="H38" s="142">
        <f>'UCR Past Sonar'!I38-Subs_PU!I38-UCRSport!I38</f>
        <v>0</v>
      </c>
      <c r="I38" s="511">
        <f>'UCR Past Sonar'!J38-Subs_PU!J38-'Hatchery Returns'!I21-UCRSport!J38</f>
        <v>290990.706</v>
      </c>
      <c r="J38" s="142">
        <f>'UCR Past Sonar'!K38-Subs_PU!K38-UCRSport!K38</f>
        <v>4722.681406</v>
      </c>
      <c r="K38" s="142">
        <f>'UCR Past Sonar'!L38-Subs_PU!L38-UCRSport!L38</f>
        <v>524.7423784</v>
      </c>
      <c r="L38" s="142">
        <f>'UCR Past Sonar'!M38-Subs_PU!M38-UCRSport!M38</f>
        <v>15217.52897</v>
      </c>
      <c r="M38" s="142">
        <f>'UCR Past Sonar'!N38-Subs_PU!N38-UCRSport!N38</f>
        <v>0</v>
      </c>
      <c r="N38" s="142">
        <f>'UCR Past Sonar'!O38-Subs_PU!O38-UCRSport!O38</f>
        <v>0</v>
      </c>
      <c r="O38" s="142">
        <f>'UCR Past Sonar'!P38-Subs_PU!P38-UCRSport!P38</f>
        <v>0</v>
      </c>
      <c r="P38" s="142">
        <f>'UCR Past Sonar'!Q38-Subs_PU!Q38-UCRSport!Q38</f>
        <v>0</v>
      </c>
      <c r="Q38" s="512">
        <f>Escapement_Data!F35</f>
        <v>477667.3784</v>
      </c>
      <c r="R38" s="142"/>
      <c r="S38" s="3">
        <f t="shared" si="2"/>
        <v>1989</v>
      </c>
      <c r="T38" s="510">
        <f t="shared" si="1"/>
        <v>0</v>
      </c>
      <c r="U38" s="513"/>
      <c r="V38" s="3"/>
      <c r="W38" s="249"/>
      <c r="X38" s="3"/>
      <c r="Y38" s="3"/>
      <c r="Z38" s="3"/>
      <c r="AA38" s="3"/>
      <c r="AB38" s="3"/>
      <c r="AC38" s="3"/>
      <c r="AD38" s="3"/>
      <c r="AE38" s="3"/>
    </row>
    <row r="39">
      <c r="A39" s="68">
        <v>1990.0</v>
      </c>
      <c r="B39" s="142">
        <f>'UCR Past Sonar'!C39-Subs_PU!C39-UCRSport!C39</f>
        <v>0</v>
      </c>
      <c r="C39" s="142">
        <f>'UCR Past Sonar'!D39-Subs_PU!D39-UCRSport!D39</f>
        <v>10825.71644</v>
      </c>
      <c r="D39" s="142">
        <f>'UCR Past Sonar'!E39-Subs_PU!E39-UCRSport!E39</f>
        <v>2460.390099</v>
      </c>
      <c r="E39" s="142">
        <f>'UCR Past Sonar'!F39-Subs_PU!F39-UCRSport!F39</f>
        <v>62493.90852</v>
      </c>
      <c r="F39" s="511">
        <f>'UCR Past Sonar'!G39-Subs_PU!G39-'Hatchery Returns'!H22-UCRSport!G39</f>
        <v>112391.3347</v>
      </c>
      <c r="G39" s="142">
        <f>'UCR Past Sonar'!H39-Subs_PU!H39-UCRSport!H39</f>
        <v>492.0780198</v>
      </c>
      <c r="H39" s="142">
        <f>'UCR Past Sonar'!I39-Subs_PU!I39-UCRSport!I39</f>
        <v>0</v>
      </c>
      <c r="I39" s="511">
        <f>'UCR Past Sonar'!J39-Subs_PU!J39-'Hatchery Returns'!I22-UCRSport!J39</f>
        <v>167692.1014</v>
      </c>
      <c r="J39" s="142">
        <f>'UCR Past Sonar'!K39-Subs_PU!K39-UCRSport!K39</f>
        <v>34445.46139</v>
      </c>
      <c r="K39" s="142">
        <f>'UCR Past Sonar'!L39-Subs_PU!L39-UCRSport!L39</f>
        <v>1968.312079</v>
      </c>
      <c r="L39" s="142">
        <f>'UCR Past Sonar'!M39-Subs_PU!M39-UCRSport!M39</f>
        <v>78240.40515</v>
      </c>
      <c r="M39" s="142">
        <f>'UCR Past Sonar'!N39-Subs_PU!N39-UCRSport!N39</f>
        <v>0</v>
      </c>
      <c r="N39" s="142">
        <f>'UCR Past Sonar'!O39-Subs_PU!O39-UCRSport!O39</f>
        <v>0</v>
      </c>
      <c r="O39" s="142">
        <f>'UCR Past Sonar'!P39-Subs_PU!P39-UCRSport!P39</f>
        <v>984.1560397</v>
      </c>
      <c r="P39" s="142">
        <f>'UCR Past Sonar'!Q39-Subs_PU!Q39-UCRSport!Q39</f>
        <v>984.1560397</v>
      </c>
      <c r="Q39" s="512">
        <f>Escapement_Data!F36</f>
        <v>472978.0198</v>
      </c>
      <c r="R39" s="142"/>
      <c r="S39" s="33">
        <f t="shared" si="2"/>
        <v>1990</v>
      </c>
      <c r="T39" s="510">
        <f t="shared" si="1"/>
        <v>0</v>
      </c>
      <c r="U39" s="513"/>
      <c r="V39" s="3"/>
      <c r="W39" s="249"/>
      <c r="X39" s="3"/>
      <c r="Y39" s="3"/>
      <c r="Z39" s="3"/>
      <c r="AA39" s="3"/>
      <c r="AB39" s="3"/>
      <c r="AC39" s="3"/>
      <c r="AD39" s="3"/>
      <c r="AE39" s="3"/>
    </row>
    <row r="40">
      <c r="A40" s="68">
        <v>1991.0</v>
      </c>
      <c r="B40" s="142">
        <f>'UCR Past Sonar'!C40-Subs_PU!C40-UCRSport!C40</f>
        <v>0</v>
      </c>
      <c r="C40" s="142">
        <f>'UCR Past Sonar'!D40-Subs_PU!D40-UCRSport!D40</f>
        <v>427.8552455</v>
      </c>
      <c r="D40" s="142">
        <f>'UCR Past Sonar'!E40-Subs_PU!E40-UCRSport!E40</f>
        <v>0</v>
      </c>
      <c r="E40" s="142">
        <f>'UCR Past Sonar'!F40-Subs_PU!F40-UCRSport!F40</f>
        <v>8129.249665</v>
      </c>
      <c r="F40" s="511">
        <f>'UCR Past Sonar'!G40-Subs_PU!G40-'Hatchery Returns'!H23-UCRSport!G40</f>
        <v>49136.95218</v>
      </c>
      <c r="G40" s="142">
        <f>'UCR Past Sonar'!H40-Subs_PU!H40-UCRSport!H40</f>
        <v>0</v>
      </c>
      <c r="H40" s="142">
        <f>'UCR Past Sonar'!I40-Subs_PU!I40-UCRSport!I40</f>
        <v>0</v>
      </c>
      <c r="I40" s="511">
        <f>'UCR Past Sonar'!J40-Subs_PU!J40-'Hatchery Returns'!I23-UCRSport!J40</f>
        <v>314526.9314</v>
      </c>
      <c r="J40" s="142">
        <f>'UCR Past Sonar'!K40-Subs_PU!K40-UCRSport!K40</f>
        <v>0</v>
      </c>
      <c r="K40" s="142">
        <f>'UCR Past Sonar'!L40-Subs_PU!L40-UCRSport!L40</f>
        <v>11552.09163</v>
      </c>
      <c r="L40" s="142">
        <f>'UCR Past Sonar'!M40-Subs_PU!M40-UCRSport!M40</f>
        <v>3422.841964</v>
      </c>
      <c r="M40" s="142">
        <f>'UCR Past Sonar'!N40-Subs_PU!N40-UCRSport!N40</f>
        <v>0</v>
      </c>
      <c r="N40" s="142">
        <f>'UCR Past Sonar'!O40-Subs_PU!O40-UCRSport!O40</f>
        <v>0</v>
      </c>
      <c r="O40" s="142">
        <f>'UCR Past Sonar'!P40-Subs_PU!P40-UCRSport!P40</f>
        <v>0</v>
      </c>
      <c r="P40" s="142">
        <f>'UCR Past Sonar'!Q40-Subs_PU!Q40-UCRSport!Q40</f>
        <v>0</v>
      </c>
      <c r="Q40" s="512">
        <f>Escapement_Data!F37</f>
        <v>387195.9221</v>
      </c>
      <c r="R40" s="142"/>
      <c r="S40" s="3">
        <f t="shared" si="2"/>
        <v>1991</v>
      </c>
      <c r="T40" s="510">
        <f t="shared" si="1"/>
        <v>0</v>
      </c>
      <c r="U40" s="513"/>
      <c r="V40" s="33"/>
      <c r="W40" s="249"/>
      <c r="X40" s="3"/>
      <c r="Y40" s="3"/>
      <c r="Z40" s="3"/>
      <c r="AA40" s="3"/>
      <c r="AB40" s="3"/>
      <c r="AC40" s="3"/>
      <c r="AD40" s="3"/>
      <c r="AE40" s="3"/>
    </row>
    <row r="41">
      <c r="A41" s="68">
        <v>1992.0</v>
      </c>
      <c r="B41" s="142">
        <f>'UCR Past Sonar'!C41-Subs_PU!C41-UCRSport!C41</f>
        <v>0</v>
      </c>
      <c r="C41" s="142">
        <f>'UCR Past Sonar'!D41-Subs_PU!D41-UCRSport!D41</f>
        <v>3431.44904</v>
      </c>
      <c r="D41" s="142">
        <f>'UCR Past Sonar'!E41-Subs_PU!E41-UCRSport!E41</f>
        <v>0</v>
      </c>
      <c r="E41" s="142">
        <f>'UCR Past Sonar'!F41-Subs_PU!F41-UCRSport!F41</f>
        <v>22226.14375</v>
      </c>
      <c r="F41" s="511">
        <f>'UCR Past Sonar'!G41-Subs_PU!G41-'Hatchery Returns'!H24-UCRSport!G41</f>
        <v>46577.28261</v>
      </c>
      <c r="G41" s="142">
        <f>'UCR Past Sonar'!H41-Subs_PU!H41-UCRSport!H41</f>
        <v>0</v>
      </c>
      <c r="H41" s="142">
        <f>'UCR Past Sonar'!I41-Subs_PU!I41-UCRSport!I41</f>
        <v>701.1631621</v>
      </c>
      <c r="I41" s="511">
        <f>'UCR Past Sonar'!J41-Subs_PU!J41-'Hatchery Returns'!I24-UCRSport!J41</f>
        <v>305415.8002</v>
      </c>
      <c r="J41" s="142">
        <f>'UCR Past Sonar'!K41-Subs_PU!K41-UCRSport!K41</f>
        <v>8496.807929</v>
      </c>
      <c r="K41" s="142">
        <f>'UCR Past Sonar'!L41-Subs_PU!L41-UCRSport!L41</f>
        <v>2192.533853</v>
      </c>
      <c r="L41" s="142">
        <f>'UCR Past Sonar'!M41-Subs_PU!M41-UCRSport!M41</f>
        <v>17213.86</v>
      </c>
      <c r="M41" s="142">
        <f>'UCR Past Sonar'!N41-Subs_PU!N41-UCRSport!N41</f>
        <v>0</v>
      </c>
      <c r="N41" s="142">
        <f>'UCR Past Sonar'!O41-Subs_PU!O41-UCRSport!O41</f>
        <v>0</v>
      </c>
      <c r="O41" s="142">
        <f>'UCR Past Sonar'!P41-Subs_PU!P41-UCRSport!P41</f>
        <v>0</v>
      </c>
      <c r="P41" s="142">
        <f>'UCR Past Sonar'!Q41-Subs_PU!Q41-UCRSport!Q41</f>
        <v>0</v>
      </c>
      <c r="Q41" s="512">
        <f>Escapement_Data!F38</f>
        <v>406255.0406</v>
      </c>
      <c r="R41" s="142"/>
      <c r="S41" s="72">
        <f t="shared" si="2"/>
        <v>1992</v>
      </c>
      <c r="T41" s="510">
        <f t="shared" si="1"/>
        <v>-0.0000000001164153218</v>
      </c>
      <c r="U41" s="513"/>
      <c r="V41" s="33"/>
      <c r="W41" s="249"/>
      <c r="X41" s="3"/>
      <c r="Y41" s="3"/>
      <c r="Z41" s="3"/>
      <c r="AA41" s="3"/>
      <c r="AB41" s="3"/>
      <c r="AC41" s="3"/>
      <c r="AD41" s="3"/>
      <c r="AE41" s="3"/>
    </row>
    <row r="42">
      <c r="A42" s="514">
        <v>1993.0</v>
      </c>
      <c r="B42" s="515">
        <f>'UCR Past Sonar'!C42-Subs_PU!C42-UCRSport!C42</f>
        <v>0</v>
      </c>
      <c r="C42" s="515">
        <f>'UCR Past Sonar'!D42-Subs_PU!D42-UCRSport!D42</f>
        <v>4450.957756</v>
      </c>
      <c r="D42" s="515">
        <f>'UCR Past Sonar'!E42-Subs_PU!E42-UCRSport!E42</f>
        <v>635.8511081</v>
      </c>
      <c r="E42" s="515">
        <f>'UCR Past Sonar'!F42-Subs_PU!F42-UCRSport!F42</f>
        <v>52139.79086</v>
      </c>
      <c r="F42" s="516">
        <f>'UCR Past Sonar'!G42-Subs_PU!G42-'Hatchery Returns'!H25-UCRSport!G42</f>
        <v>41330.12083</v>
      </c>
      <c r="G42" s="515">
        <f>'UCR Past Sonar'!H42-Subs_PU!H42-UCRSport!H42</f>
        <v>0</v>
      </c>
      <c r="H42" s="515">
        <f>'UCR Past Sonar'!I42-Subs_PU!I42-UCRSport!I42</f>
        <v>635.8511081</v>
      </c>
      <c r="I42" s="516">
        <f>'UCR Past Sonar'!J42-Subs_PU!J42-'Hatchery Returns'!I25-UCRSport!J42</f>
        <v>389813.15</v>
      </c>
      <c r="J42" s="515">
        <f>'UCR Past Sonar'!K42-Subs_PU!K42-UCRSport!K42</f>
        <v>8901.915513</v>
      </c>
      <c r="K42" s="515">
        <f>'UCR Past Sonar'!L42-Subs_PU!L42-UCRSport!L42</f>
        <v>1907.553324</v>
      </c>
      <c r="L42" s="515">
        <f>'UCR Past Sonar'!M42-Subs_PU!M42-UCRSport!M42</f>
        <v>38786.91759</v>
      </c>
      <c r="M42" s="515">
        <f>'UCR Past Sonar'!N42-Subs_PU!N42-UCRSport!N42</f>
        <v>0</v>
      </c>
      <c r="N42" s="515">
        <f>'UCR Past Sonar'!O42-Subs_PU!O42-UCRSport!O42</f>
        <v>0</v>
      </c>
      <c r="O42" s="515">
        <f>'UCR Past Sonar'!P42-Subs_PU!P42-UCRSport!P42</f>
        <v>0</v>
      </c>
      <c r="P42" s="515">
        <f>'UCR Past Sonar'!Q42-Subs_PU!Q42-UCRSport!Q42</f>
        <v>0</v>
      </c>
      <c r="Q42" s="512">
        <f>Escapement_Data!F39</f>
        <v>538602.1081</v>
      </c>
      <c r="R42" s="142"/>
      <c r="S42" s="3">
        <f t="shared" si="2"/>
        <v>1993</v>
      </c>
      <c r="T42" s="510">
        <f t="shared" si="1"/>
        <v>0</v>
      </c>
      <c r="U42" s="513"/>
      <c r="V42" s="33"/>
      <c r="W42" s="249"/>
      <c r="X42" s="3"/>
      <c r="Y42" s="3"/>
      <c r="Z42" s="3"/>
      <c r="AA42" s="3"/>
      <c r="AB42" s="3"/>
      <c r="AC42" s="3"/>
      <c r="AD42" s="3"/>
      <c r="AE42" s="3"/>
    </row>
    <row r="43">
      <c r="A43" s="68">
        <v>1994.0</v>
      </c>
      <c r="B43" s="142">
        <f>'UCR Past Sonar'!C43-Subs_PU!C43-UCRSport!C43</f>
        <v>0</v>
      </c>
      <c r="C43" s="142">
        <f>'UCR Past Sonar'!D43-Subs_PU!D43-UCRSport!D43</f>
        <v>3692.937399</v>
      </c>
      <c r="D43" s="142">
        <f>'UCR Past Sonar'!E43-Subs_PU!E43-UCRSport!E43</f>
        <v>295.8643821</v>
      </c>
      <c r="E43" s="142">
        <f>'UCR Past Sonar'!F43-Subs_PU!F43-UCRSport!F43</f>
        <v>44016.22539</v>
      </c>
      <c r="F43" s="511">
        <f>'UCR Past Sonar'!G43-Subs_PU!G43-'Hatchery Returns'!H26-UCRSport!G43</f>
        <v>36035.44688</v>
      </c>
      <c r="G43" s="142">
        <f>'UCR Past Sonar'!H43-Subs_PU!H43-UCRSport!H43</f>
        <v>261.5983989</v>
      </c>
      <c r="H43" s="142">
        <f>'UCR Past Sonar'!I43-Subs_PU!I43-UCRSport!I43</f>
        <v>295.8643821</v>
      </c>
      <c r="I43" s="511">
        <f>'UCR Past Sonar'!J43-Subs_PU!J43-'Hatchery Returns'!I26-UCRSport!J43</f>
        <v>334605.2388</v>
      </c>
      <c r="J43" s="142">
        <f>'UCR Past Sonar'!K43-Subs_PU!K43-UCRSport!K43</f>
        <v>7583.358698</v>
      </c>
      <c r="K43" s="142">
        <f>'UCR Past Sonar'!L43-Subs_PU!L43-UCRSport!L43</f>
        <v>1762.661041</v>
      </c>
      <c r="L43" s="142">
        <f>'UCR Past Sonar'!M43-Subs_PU!M43-UCRSport!M43</f>
        <v>32760.74929</v>
      </c>
      <c r="M43" s="142">
        <f>'UCR Past Sonar'!N43-Subs_PU!N43-UCRSport!N43</f>
        <v>0</v>
      </c>
      <c r="N43" s="142">
        <f>'UCR Past Sonar'!O43-Subs_PU!O43-UCRSport!O43</f>
        <v>0</v>
      </c>
      <c r="O43" s="142">
        <f>'UCR Past Sonar'!P43-Subs_PU!P43-UCRSport!P43</f>
        <v>0</v>
      </c>
      <c r="P43" s="142">
        <f>'UCR Past Sonar'!Q43-Subs_PU!Q43-UCRSport!Q43</f>
        <v>0</v>
      </c>
      <c r="Q43" s="512">
        <f>Escapement_Data!F40</f>
        <v>461315.2834</v>
      </c>
      <c r="R43" s="142"/>
      <c r="S43" s="72">
        <f t="shared" si="2"/>
        <v>1994</v>
      </c>
      <c r="T43" s="510">
        <f t="shared" si="1"/>
        <v>5.338742834</v>
      </c>
      <c r="U43" s="513" t="s">
        <v>297</v>
      </c>
      <c r="V43" s="33"/>
      <c r="W43" s="249"/>
      <c r="X43" s="3"/>
      <c r="Y43" s="3"/>
      <c r="Z43" s="3"/>
      <c r="AA43" s="3"/>
      <c r="AB43" s="3"/>
      <c r="AC43" s="3"/>
      <c r="AD43" s="3"/>
      <c r="AE43" s="3"/>
    </row>
    <row r="44">
      <c r="A44" s="68">
        <v>1995.0</v>
      </c>
      <c r="B44" s="142">
        <f>'UCR Past Sonar'!C44-Subs_PU!C44-UCRSport!C44</f>
        <v>0</v>
      </c>
      <c r="C44" s="142">
        <f>'UCR Past Sonar'!D44-Subs_PU!D44-UCRSport!D44</f>
        <v>4891.770636</v>
      </c>
      <c r="D44" s="142">
        <f>'UCR Past Sonar'!E44-Subs_PU!E44-UCRSport!E44</f>
        <v>1778.825686</v>
      </c>
      <c r="E44" s="142">
        <f>'UCR Past Sonar'!F44-Subs_PU!F44-UCRSport!F44</f>
        <v>23569.44034</v>
      </c>
      <c r="F44" s="511">
        <f>'UCR Past Sonar'!G44-Subs_PU!G44-'Hatchery Returns'!H27-UCRSport!G44</f>
        <v>64234.0278</v>
      </c>
      <c r="G44" s="142">
        <f>'UCR Past Sonar'!H44-Subs_PU!H44-UCRSport!H44</f>
        <v>0</v>
      </c>
      <c r="H44" s="142">
        <f>'UCR Past Sonar'!I44-Subs_PU!I44-UCRSport!I44</f>
        <v>0</v>
      </c>
      <c r="I44" s="511">
        <f>'UCR Past Sonar'!J44-Subs_PU!J44-'Hatchery Returns'!I27-UCRSport!J44</f>
        <v>271409.5088</v>
      </c>
      <c r="J44" s="142">
        <f>'UCR Past Sonar'!K44-Subs_PU!K44-UCRSport!K44</f>
        <v>2668.238529</v>
      </c>
      <c r="K44" s="142">
        <f>'UCR Past Sonar'!L44-Subs_PU!L44-UCRSport!L44</f>
        <v>889.4128429</v>
      </c>
      <c r="L44" s="142">
        <f>'UCR Past Sonar'!M44-Subs_PU!M44-UCRSport!M44</f>
        <v>7115.302743</v>
      </c>
      <c r="M44" s="142">
        <f>'UCR Past Sonar'!N44-Subs_PU!N44-UCRSport!N44</f>
        <v>0</v>
      </c>
      <c r="N44" s="142">
        <f>'UCR Past Sonar'!O44-Subs_PU!O44-UCRSport!O44</f>
        <v>0</v>
      </c>
      <c r="O44" s="142">
        <f>'UCR Past Sonar'!P44-Subs_PU!P44-UCRSport!P44</f>
        <v>0</v>
      </c>
      <c r="P44" s="142">
        <f>'UCR Past Sonar'!Q44-Subs_PU!Q44-UCRSport!Q44</f>
        <v>0</v>
      </c>
      <c r="Q44" s="512">
        <f>Escapement_Data!F41</f>
        <v>376565.4215</v>
      </c>
      <c r="R44" s="142"/>
      <c r="S44" s="72">
        <f t="shared" si="2"/>
        <v>1995</v>
      </c>
      <c r="T44" s="510">
        <f t="shared" si="1"/>
        <v>8.894128429</v>
      </c>
      <c r="U44" s="513" t="s">
        <v>297</v>
      </c>
      <c r="V44" s="33"/>
      <c r="W44" s="249"/>
      <c r="X44" s="3"/>
      <c r="Y44" s="3"/>
      <c r="Z44" s="3"/>
      <c r="AA44" s="3"/>
      <c r="AB44" s="3"/>
      <c r="AC44" s="3"/>
      <c r="AD44" s="3"/>
      <c r="AE44" s="3"/>
    </row>
    <row r="45">
      <c r="A45" s="68">
        <v>1996.0</v>
      </c>
      <c r="B45" s="142">
        <f>'UCR Past Sonar'!C45-Subs_PU!C45-UCRSport!C45</f>
        <v>0</v>
      </c>
      <c r="C45" s="142">
        <f>'UCR Past Sonar'!D45-Subs_PU!D45-UCRSport!D45</f>
        <v>6013.767118</v>
      </c>
      <c r="D45" s="142">
        <f>'UCR Past Sonar'!E45-Subs_PU!E45-UCRSport!E45</f>
        <v>0</v>
      </c>
      <c r="E45" s="142">
        <f>'UCR Past Sonar'!F45-Subs_PU!F45-UCRSport!F45</f>
        <v>13528.74096</v>
      </c>
      <c r="F45" s="511">
        <f>'UCR Past Sonar'!G45-Subs_PU!G45-'Hatchery Returns'!H28-UCRSport!G45</f>
        <v>125279.9951</v>
      </c>
      <c r="G45" s="142">
        <f>'UCR Past Sonar'!H45-Subs_PU!H45-UCRSport!H45</f>
        <v>222.4432269</v>
      </c>
      <c r="H45" s="142">
        <f>'UCR Past Sonar'!I45-Subs_PU!I45-UCRSport!I45</f>
        <v>181.076109</v>
      </c>
      <c r="I45" s="511">
        <f>'UCR Past Sonar'!J45-Subs_PU!J45-'Hatchery Returns'!I28-UCRSport!J45</f>
        <v>355064.2853</v>
      </c>
      <c r="J45" s="142">
        <f>'UCR Past Sonar'!K45-Subs_PU!K45-UCRSport!K45</f>
        <v>17869.84215</v>
      </c>
      <c r="K45" s="142">
        <f>'UCR Past Sonar'!L45-Subs_PU!L45-UCRSport!L45</f>
        <v>2995.284673</v>
      </c>
      <c r="L45" s="142">
        <f>'UCR Past Sonar'!M45-Subs_PU!M45-UCRSport!M45</f>
        <v>24627.58144</v>
      </c>
      <c r="M45" s="142">
        <f>'UCR Past Sonar'!N45-Subs_PU!N45-UCRSport!N45</f>
        <v>159.5108055</v>
      </c>
      <c r="N45" s="142">
        <f>'UCR Past Sonar'!O45-Subs_PU!O45-UCRSport!O45</f>
        <v>0</v>
      </c>
      <c r="O45" s="142">
        <f>'UCR Past Sonar'!P45-Subs_PU!P45-UCRSport!P45</f>
        <v>188.8026146</v>
      </c>
      <c r="P45" s="142">
        <f>'UCR Past Sonar'!Q45-Subs_PU!Q45-UCRSport!Q45</f>
        <v>0</v>
      </c>
      <c r="Q45" s="512">
        <f>Escapement_Data!F42</f>
        <v>546131.3295</v>
      </c>
      <c r="R45" s="142"/>
      <c r="S45" s="3">
        <f t="shared" si="2"/>
        <v>1996</v>
      </c>
      <c r="T45" s="510">
        <f t="shared" si="1"/>
        <v>-0.0000000001164153218</v>
      </c>
      <c r="U45" s="513"/>
      <c r="V45" s="33"/>
      <c r="W45" s="249"/>
      <c r="X45" s="3"/>
      <c r="Y45" s="3"/>
      <c r="Z45" s="3"/>
      <c r="AA45" s="3"/>
      <c r="AB45" s="3"/>
      <c r="AC45" s="3"/>
      <c r="AD45" s="3"/>
      <c r="AE45" s="3"/>
    </row>
    <row r="46">
      <c r="A46" s="68">
        <v>1997.0</v>
      </c>
      <c r="B46" s="142">
        <f>'UCR Past Sonar'!C46-Subs_PU!C46-UCRSport!C46</f>
        <v>0</v>
      </c>
      <c r="C46" s="142">
        <f>'UCR Past Sonar'!D46-Subs_PU!D46-UCRSport!D46</f>
        <v>27070.25095</v>
      </c>
      <c r="D46" s="142">
        <f>'UCR Past Sonar'!E46-Subs_PU!E46-UCRSport!E46</f>
        <v>296.2292041</v>
      </c>
      <c r="E46" s="142">
        <f>'UCR Past Sonar'!F46-Subs_PU!F46-UCRSport!F46</f>
        <v>142790.3875</v>
      </c>
      <c r="F46" s="511">
        <f>'UCR Past Sonar'!G46-Subs_PU!G46-'Hatchery Returns'!H29-UCRSport!G46</f>
        <v>37950.35185</v>
      </c>
      <c r="G46" s="142">
        <f>'UCR Past Sonar'!H46-Subs_PU!H46-UCRSport!H46</f>
        <v>0</v>
      </c>
      <c r="H46" s="142">
        <f>'UCR Past Sonar'!I46-Subs_PU!I46-UCRSport!I46</f>
        <v>261.0684677</v>
      </c>
      <c r="I46" s="511">
        <f>'UCR Past Sonar'!J46-Subs_PU!J46-'Hatchery Returns'!I29-UCRSport!J46</f>
        <v>503928.7647</v>
      </c>
      <c r="J46" s="142">
        <f>'UCR Past Sonar'!K46-Subs_PU!K46-UCRSport!K46</f>
        <v>9228.814284</v>
      </c>
      <c r="K46" s="142">
        <f>'UCR Past Sonar'!L46-Subs_PU!L46-UCRSport!L46</f>
        <v>1028.451539</v>
      </c>
      <c r="L46" s="142">
        <f>'UCR Past Sonar'!M46-Subs_PU!M46-UCRSport!M46</f>
        <v>33625.09123</v>
      </c>
      <c r="M46" s="142">
        <f>'UCR Past Sonar'!N46-Subs_PU!N46-UCRSport!N46</f>
        <v>0</v>
      </c>
      <c r="N46" s="142">
        <f>'UCR Past Sonar'!O46-Subs_PU!O46-UCRSport!O46</f>
        <v>0</v>
      </c>
      <c r="O46" s="142">
        <f>'UCR Past Sonar'!P46-Subs_PU!P46-UCRSport!P46</f>
        <v>0</v>
      </c>
      <c r="P46" s="142">
        <f>'UCR Past Sonar'!Q46-Subs_PU!Q46-UCRSport!Q46</f>
        <v>0</v>
      </c>
      <c r="Q46" s="512">
        <f>Escapement_Data!F43</f>
        <v>756179.4097</v>
      </c>
      <c r="R46" s="142"/>
      <c r="S46" s="3">
        <f t="shared" si="2"/>
        <v>1997</v>
      </c>
      <c r="T46" s="510">
        <f t="shared" si="1"/>
        <v>0</v>
      </c>
      <c r="U46" s="513"/>
      <c r="V46" s="33"/>
      <c r="W46" s="249"/>
      <c r="X46" s="3"/>
      <c r="Y46" s="3"/>
      <c r="Z46" s="3"/>
      <c r="AA46" s="3"/>
      <c r="AB46" s="3"/>
      <c r="AC46" s="3"/>
      <c r="AD46" s="3"/>
      <c r="AE46" s="3"/>
    </row>
    <row r="47">
      <c r="A47" s="68">
        <v>1998.0</v>
      </c>
      <c r="B47" s="142">
        <f>'UCR Past Sonar'!C47-Subs_PU!C47-UCRSport!C47</f>
        <v>213.4677477</v>
      </c>
      <c r="C47" s="142">
        <f>'UCR Past Sonar'!D47-Subs_PU!D47-UCRSport!D47</f>
        <v>15958.47352</v>
      </c>
      <c r="D47" s="142">
        <f>'UCR Past Sonar'!E47-Subs_PU!E47-UCRSport!E47</f>
        <v>1255.852739</v>
      </c>
      <c r="E47" s="142">
        <f>'UCR Past Sonar'!F47-Subs_PU!F47-UCRSport!F47</f>
        <v>19687.3802</v>
      </c>
      <c r="F47" s="511">
        <f>'UCR Past Sonar'!G47-Subs_PU!G47-'Hatchery Returns'!H30-UCRSport!G47</f>
        <v>120002.1391</v>
      </c>
      <c r="G47" s="142">
        <f>'UCR Past Sonar'!H47-Subs_PU!H47-UCRSport!H47</f>
        <v>383.7749245</v>
      </c>
      <c r="H47" s="142">
        <f>'UCR Past Sonar'!I47-Subs_PU!I47-UCRSport!I47</f>
        <v>476.8522578</v>
      </c>
      <c r="I47" s="511">
        <f>'UCR Past Sonar'!J47-Subs_PU!J47-'Hatchery Returns'!I30-UCRSport!J47</f>
        <v>292725.1143</v>
      </c>
      <c r="J47" s="142">
        <f>'UCR Past Sonar'!K47-Subs_PU!K47-UCRSport!K47</f>
        <v>4151.272595</v>
      </c>
      <c r="K47" s="142">
        <f>'UCR Past Sonar'!L47-Subs_PU!L47-UCRSport!L47</f>
        <v>1659.777069</v>
      </c>
      <c r="L47" s="142">
        <f>'UCR Past Sonar'!M47-Subs_PU!M47-UCRSport!M47</f>
        <v>5711.385624</v>
      </c>
      <c r="M47" s="142">
        <f>'UCR Past Sonar'!N47-Subs_PU!N47-UCRSport!N47</f>
        <v>0</v>
      </c>
      <c r="N47" s="142">
        <f>'UCR Past Sonar'!O47-Subs_PU!O47-UCRSport!O47</f>
        <v>0</v>
      </c>
      <c r="O47" s="142">
        <f>'UCR Past Sonar'!P47-Subs_PU!P47-UCRSport!P47</f>
        <v>0</v>
      </c>
      <c r="P47" s="142">
        <f>'UCR Past Sonar'!Q47-Subs_PU!Q47-UCRSport!Q47</f>
        <v>0</v>
      </c>
      <c r="Q47" s="512">
        <f>Escapement_Data!F44</f>
        <v>462395.7972</v>
      </c>
      <c r="R47" s="142"/>
      <c r="S47" s="72">
        <f t="shared" si="2"/>
        <v>1998</v>
      </c>
      <c r="T47" s="510">
        <f t="shared" si="1"/>
        <v>170.3071768</v>
      </c>
      <c r="U47" s="517" t="s">
        <v>298</v>
      </c>
      <c r="V47" s="33"/>
      <c r="W47" s="249"/>
      <c r="X47" s="3"/>
      <c r="Y47" s="3"/>
      <c r="Z47" s="3"/>
      <c r="AA47" s="3"/>
      <c r="AB47" s="3"/>
      <c r="AC47" s="3"/>
      <c r="AD47" s="3"/>
      <c r="AE47" s="3"/>
    </row>
    <row r="48">
      <c r="A48" s="68">
        <v>1999.0</v>
      </c>
      <c r="B48" s="142">
        <f>'UCR Past Sonar'!C48-Subs_PU!C48-UCRSport!C48</f>
        <v>0</v>
      </c>
      <c r="C48" s="142">
        <f>'UCR Past Sonar'!D48-Subs_PU!D48-UCRSport!D48</f>
        <v>4163.392134</v>
      </c>
      <c r="D48" s="142">
        <f>'UCR Past Sonar'!E48-Subs_PU!E48-UCRSport!E48</f>
        <v>0</v>
      </c>
      <c r="E48" s="142">
        <f>'UCR Past Sonar'!F48-Subs_PU!F48-UCRSport!F48</f>
        <v>10673.48298</v>
      </c>
      <c r="F48" s="511">
        <f>'UCR Past Sonar'!G48-Subs_PU!G48-'Hatchery Returns'!H31-UCRSport!G48</f>
        <v>64794.56483</v>
      </c>
      <c r="G48" s="142">
        <f>'UCR Past Sonar'!H48-Subs_PU!H48-UCRSport!H48</f>
        <v>0</v>
      </c>
      <c r="H48" s="142">
        <f>'UCR Past Sonar'!I48-Subs_PU!I48-UCRSport!I48</f>
        <v>674.4225913</v>
      </c>
      <c r="I48" s="511">
        <f>'UCR Past Sonar'!J48-Subs_PU!J48-'Hatchery Returns'!I31-UCRSport!J48</f>
        <v>348944.2827</v>
      </c>
      <c r="J48" s="142">
        <f>'UCR Past Sonar'!K48-Subs_PU!K48-UCRSport!K48</f>
        <v>6530.572775</v>
      </c>
      <c r="K48" s="142">
        <f>'UCR Past Sonar'!L48-Subs_PU!L48-UCRSport!L48</f>
        <v>3987.767565</v>
      </c>
      <c r="L48" s="142">
        <f>'UCR Past Sonar'!M48-Subs_PU!M48-UCRSport!M48</f>
        <v>10123.51444</v>
      </c>
      <c r="M48" s="142">
        <f>'UCR Past Sonar'!N48-Subs_PU!N48-UCRSport!N48</f>
        <v>0</v>
      </c>
      <c r="N48" s="142">
        <f>'UCR Past Sonar'!O48-Subs_PU!O48-UCRSport!O48</f>
        <v>0</v>
      </c>
      <c r="O48" s="142">
        <f>'UCR Past Sonar'!P48-Subs_PU!P48-UCRSport!P48</f>
        <v>0</v>
      </c>
      <c r="P48" s="142">
        <f>'UCR Past Sonar'!Q48-Subs_PU!Q48-UCRSport!Q48</f>
        <v>0</v>
      </c>
      <c r="Q48" s="512">
        <f>Escapement_Data!F45</f>
        <v>449892</v>
      </c>
      <c r="R48" s="142"/>
      <c r="S48" s="3">
        <f t="shared" si="2"/>
        <v>1999</v>
      </c>
      <c r="T48" s="510">
        <f t="shared" si="1"/>
        <v>0.0000000001164153218</v>
      </c>
      <c r="U48" s="513"/>
      <c r="V48" s="33"/>
      <c r="W48" s="249"/>
      <c r="X48" s="3"/>
      <c r="Y48" s="3"/>
      <c r="Z48" s="3"/>
      <c r="AA48" s="3"/>
      <c r="AB48" s="3"/>
      <c r="AC48" s="3"/>
      <c r="AD48" s="3"/>
      <c r="AE48" s="3"/>
    </row>
    <row r="49">
      <c r="A49" s="68">
        <v>2000.0</v>
      </c>
      <c r="B49" s="142">
        <f>'UCR Past Sonar'!C49-Subs_PU!C49-UCRSport!C49</f>
        <v>0</v>
      </c>
      <c r="C49" s="142">
        <f>'UCR Past Sonar'!D49-Subs_PU!D49-UCRSport!D49</f>
        <v>1359.080726</v>
      </c>
      <c r="D49" s="142">
        <f>'UCR Past Sonar'!E49-Subs_PU!E49-UCRSport!E49</f>
        <v>322.7270131</v>
      </c>
      <c r="E49" s="142">
        <f>'UCR Past Sonar'!F49-Subs_PU!F49-UCRSport!F49</f>
        <v>5341.945057</v>
      </c>
      <c r="F49" s="511">
        <f>'UCR Past Sonar'!G49-Subs_PU!G49-'Hatchery Returns'!H32-UCRSport!G49</f>
        <v>17270.37734</v>
      </c>
      <c r="G49" s="142">
        <f>'UCR Past Sonar'!H49-Subs_PU!H49-UCRSport!H49</f>
        <v>0</v>
      </c>
      <c r="H49" s="142">
        <f>'UCR Past Sonar'!I49-Subs_PU!I49-UCRSport!I49</f>
        <v>0</v>
      </c>
      <c r="I49" s="511">
        <f>'UCR Past Sonar'!J49-Subs_PU!J49-'Hatchery Returns'!I32-UCRSport!J49</f>
        <v>295655.2534</v>
      </c>
      <c r="J49" s="142">
        <f>'UCR Past Sonar'!K49-Subs_PU!K49-UCRSport!K49</f>
        <v>1754.901201</v>
      </c>
      <c r="K49" s="142">
        <f>'UCR Past Sonar'!L49-Subs_PU!L49-UCRSport!L49</f>
        <v>1560.180237</v>
      </c>
      <c r="L49" s="142">
        <f>'UCR Past Sonar'!M49-Subs_PU!M49-UCRSport!M49</f>
        <v>20426.53505</v>
      </c>
      <c r="M49" s="142">
        <f>'UCR Past Sonar'!N49-Subs_PU!N49-UCRSport!N49</f>
        <v>0</v>
      </c>
      <c r="N49" s="142">
        <f>'UCR Past Sonar'!O49-Subs_PU!O49-UCRSport!O49</f>
        <v>0</v>
      </c>
      <c r="O49" s="142">
        <f>'UCR Past Sonar'!P49-Subs_PU!P49-UCRSport!P49</f>
        <v>0</v>
      </c>
      <c r="P49" s="142">
        <f>'UCR Past Sonar'!Q49-Subs_PU!Q49-UCRSport!Q49</f>
        <v>0</v>
      </c>
      <c r="Q49" s="512">
        <f>Escapement_Data!F46</f>
        <v>343691</v>
      </c>
      <c r="R49" s="142"/>
      <c r="S49" s="3">
        <f t="shared" si="2"/>
        <v>2000</v>
      </c>
      <c r="T49" s="510">
        <f t="shared" si="1"/>
        <v>-0.0000000001164153218</v>
      </c>
      <c r="U49" s="513"/>
      <c r="V49" s="33"/>
      <c r="W49" s="249"/>
      <c r="X49" s="3"/>
      <c r="Y49" s="3"/>
      <c r="Z49" s="3"/>
      <c r="AA49" s="3"/>
      <c r="AB49" s="3"/>
      <c r="AC49" s="3"/>
      <c r="AD49" s="3"/>
      <c r="AE49" s="3"/>
    </row>
    <row r="50">
      <c r="A50" s="68">
        <v>2001.0</v>
      </c>
      <c r="B50" s="142">
        <f>'UCR Past Sonar'!C50-Subs_PU!C50-UCRSport!C50</f>
        <v>0</v>
      </c>
      <c r="C50" s="142">
        <f>'UCR Past Sonar'!D50-Subs_PU!D50-UCRSport!D50</f>
        <v>549.3871871</v>
      </c>
      <c r="D50" s="142">
        <f>'UCR Past Sonar'!E50-Subs_PU!E50-UCRSport!E50</f>
        <v>0</v>
      </c>
      <c r="E50" s="142">
        <f>'UCR Past Sonar'!F50-Subs_PU!F50-UCRSport!F50</f>
        <v>12160.86963</v>
      </c>
      <c r="F50" s="511">
        <f>'UCR Past Sonar'!G50-Subs_PU!G50-'Hatchery Returns'!H33-UCRSport!G50</f>
        <v>16817.07324</v>
      </c>
      <c r="G50" s="142">
        <f>'UCR Past Sonar'!H50-Subs_PU!H50-UCRSport!H50</f>
        <v>0</v>
      </c>
      <c r="H50" s="142">
        <f>'UCR Past Sonar'!I50-Subs_PU!I50-UCRSport!I50</f>
        <v>0</v>
      </c>
      <c r="I50" s="511">
        <f>'UCR Past Sonar'!J50-Subs_PU!J50-'Hatchery Returns'!I33-UCRSport!J50</f>
        <v>497145.4944</v>
      </c>
      <c r="J50" s="142">
        <f>'UCR Past Sonar'!K50-Subs_PU!K50-UCRSport!K50</f>
        <v>2120.107723</v>
      </c>
      <c r="K50" s="142">
        <f>'UCR Past Sonar'!L50-Subs_PU!L50-UCRSport!L50</f>
        <v>717.5438864</v>
      </c>
      <c r="L50" s="142">
        <f>'UCR Past Sonar'!M50-Subs_PU!M50-UCRSport!M50</f>
        <v>9170.523883</v>
      </c>
      <c r="M50" s="142">
        <f>'UCR Past Sonar'!N50-Subs_PU!N50-UCRSport!N50</f>
        <v>0</v>
      </c>
      <c r="N50" s="142">
        <f>'UCR Past Sonar'!O50-Subs_PU!O50-UCRSport!O50</f>
        <v>0</v>
      </c>
      <c r="O50" s="142">
        <f>'UCR Past Sonar'!P50-Subs_PU!P50-UCRSport!P50</f>
        <v>0</v>
      </c>
      <c r="P50" s="142">
        <f>'UCR Past Sonar'!Q50-Subs_PU!Q50-UCRSport!Q50</f>
        <v>0</v>
      </c>
      <c r="Q50" s="512">
        <f>Escapement_Data!F47</f>
        <v>538681</v>
      </c>
      <c r="R50" s="142"/>
      <c r="S50" s="3">
        <f t="shared" si="2"/>
        <v>2001</v>
      </c>
      <c r="T50" s="510">
        <f t="shared" si="1"/>
        <v>0.0000000001164153218</v>
      </c>
      <c r="U50" s="513"/>
      <c r="V50" s="33"/>
      <c r="W50" s="249"/>
      <c r="X50" s="3"/>
      <c r="Y50" s="3"/>
      <c r="Z50" s="3"/>
      <c r="AA50" s="3"/>
      <c r="AB50" s="3"/>
      <c r="AC50" s="3"/>
      <c r="AD50" s="3"/>
      <c r="AE50" s="3"/>
    </row>
    <row r="51">
      <c r="A51" s="68">
        <v>2002.0</v>
      </c>
      <c r="B51" s="142">
        <f>'UCR Past Sonar'!C51-Subs_PU!C51-UCRSport!C51</f>
        <v>471.1447123</v>
      </c>
      <c r="C51" s="142">
        <f>'UCR Past Sonar'!D51-Subs_PU!D51-UCRSport!D51</f>
        <v>1313.286477</v>
      </c>
      <c r="D51" s="142">
        <f>'UCR Past Sonar'!E51-Subs_PU!E51-UCRSport!E51</f>
        <v>4956.820847</v>
      </c>
      <c r="E51" s="142">
        <f>'UCR Past Sonar'!F51-Subs_PU!F51-UCRSport!F51</f>
        <v>5682.901217</v>
      </c>
      <c r="F51" s="511">
        <f>'UCR Past Sonar'!G51-Subs_PU!G51-'Hatchery Returns'!H34-UCRSport!G51</f>
        <v>156015.2736</v>
      </c>
      <c r="G51" s="142">
        <f>'UCR Past Sonar'!H51-Subs_PU!H51-UCRSport!H51</f>
        <v>0</v>
      </c>
      <c r="H51" s="142">
        <f>'UCR Past Sonar'!I51-Subs_PU!I51-UCRSport!I51</f>
        <v>0</v>
      </c>
      <c r="I51" s="511">
        <f>'UCR Past Sonar'!J51-Subs_PU!J51-'Hatchery Returns'!I34-UCRSport!J51</f>
        <v>404510.4312</v>
      </c>
      <c r="J51" s="142">
        <f>'UCR Past Sonar'!K51-Subs_PU!K51-UCRSport!K51</f>
        <v>2257.356694</v>
      </c>
      <c r="K51" s="142">
        <f>'UCR Past Sonar'!L51-Subs_PU!L51-UCRSport!L51</f>
        <v>3037.05367</v>
      </c>
      <c r="L51" s="142">
        <f>'UCR Past Sonar'!M51-Subs_PU!M51-UCRSport!M51</f>
        <v>3179.976664</v>
      </c>
      <c r="M51" s="142">
        <f>'UCR Past Sonar'!N51-Subs_PU!N51-UCRSport!N51</f>
        <v>0</v>
      </c>
      <c r="N51" s="142">
        <f>'UCR Past Sonar'!O51-Subs_PU!O51-UCRSport!O51</f>
        <v>0</v>
      </c>
      <c r="O51" s="142">
        <f>'UCR Past Sonar'!P51-Subs_PU!P51-UCRSport!P51</f>
        <v>0</v>
      </c>
      <c r="P51" s="142">
        <f>'UCR Past Sonar'!Q51-Subs_PU!Q51-UCRSport!Q51</f>
        <v>0</v>
      </c>
      <c r="Q51" s="512">
        <f>Escapement_Data!F48</f>
        <v>581717</v>
      </c>
      <c r="R51" s="142"/>
      <c r="S51" s="72">
        <f t="shared" si="2"/>
        <v>2002</v>
      </c>
      <c r="T51" s="510">
        <f t="shared" si="1"/>
        <v>292.7548566</v>
      </c>
      <c r="U51" s="517" t="s">
        <v>299</v>
      </c>
      <c r="V51" s="33"/>
      <c r="W51" s="249"/>
      <c r="X51" s="3"/>
      <c r="Y51" s="3"/>
      <c r="Z51" s="3"/>
      <c r="AA51" s="3"/>
      <c r="AB51" s="3"/>
      <c r="AC51" s="3"/>
      <c r="AD51" s="3"/>
      <c r="AE51" s="3"/>
    </row>
    <row r="52">
      <c r="A52" s="68">
        <v>2003.0</v>
      </c>
      <c r="B52" s="142">
        <f>'UCR Past Sonar'!C52-Subs_PU!C52-UCRSport!C52</f>
        <v>0</v>
      </c>
      <c r="C52" s="142">
        <f>'UCR Past Sonar'!D52-Subs_PU!D52-UCRSport!D52</f>
        <v>2052.149725</v>
      </c>
      <c r="D52" s="142">
        <f>'UCR Past Sonar'!E52-Subs_PU!E52-UCRSport!E52</f>
        <v>261.4240149</v>
      </c>
      <c r="E52" s="142">
        <f>'UCR Past Sonar'!F52-Subs_PU!F52-UCRSport!F52</f>
        <v>9182.447665</v>
      </c>
      <c r="F52" s="511">
        <f>'UCR Past Sonar'!G52-Subs_PU!G52-'Hatchery Returns'!H35-UCRSport!G52</f>
        <v>74741.79518</v>
      </c>
      <c r="G52" s="142">
        <f>'UCR Past Sonar'!H52-Subs_PU!H52-UCRSport!H52</f>
        <v>130.1174597</v>
      </c>
      <c r="H52" s="142">
        <f>'UCR Past Sonar'!I52-Subs_PU!I52-UCRSport!I52</f>
        <v>0</v>
      </c>
      <c r="I52" s="511">
        <f>'UCR Past Sonar'!J52-Subs_PU!J52-'Hatchery Returns'!I35-UCRSport!J52</f>
        <v>403837.8156</v>
      </c>
      <c r="J52" s="142">
        <f>'UCR Past Sonar'!K52-Subs_PU!K52-UCRSport!K52</f>
        <v>4981.690635</v>
      </c>
      <c r="K52" s="142">
        <f>'UCR Past Sonar'!L52-Subs_PU!L52-UCRSport!L52</f>
        <v>1999.139594</v>
      </c>
      <c r="L52" s="142">
        <f>'UCR Past Sonar'!M52-Subs_PU!M52-UCRSport!M52</f>
        <v>10448.18524</v>
      </c>
      <c r="M52" s="142">
        <f>'UCR Past Sonar'!N52-Subs_PU!N52-UCRSport!N52</f>
        <v>0</v>
      </c>
      <c r="N52" s="142">
        <f>'UCR Past Sonar'!O52-Subs_PU!O52-UCRSport!O52</f>
        <v>0</v>
      </c>
      <c r="O52" s="142">
        <f>'UCR Past Sonar'!P52-Subs_PU!P52-UCRSport!P52</f>
        <v>260.2349194</v>
      </c>
      <c r="P52" s="142">
        <f>'UCR Past Sonar'!Q52-Subs_PU!Q52-UCRSport!Q52</f>
        <v>0</v>
      </c>
      <c r="Q52" s="512">
        <f>Escapement_Data!F49</f>
        <v>507895</v>
      </c>
      <c r="R52" s="142"/>
      <c r="S52" s="3">
        <f t="shared" si="2"/>
        <v>2003</v>
      </c>
      <c r="T52" s="510">
        <f t="shared" si="1"/>
        <v>0</v>
      </c>
      <c r="U52" s="513"/>
      <c r="V52" s="33"/>
      <c r="W52" s="249"/>
      <c r="X52" s="3"/>
      <c r="Y52" s="3"/>
      <c r="Z52" s="3"/>
      <c r="AA52" s="3"/>
      <c r="AB52" s="3"/>
      <c r="AC52" s="3"/>
      <c r="AD52" s="3"/>
      <c r="AE52" s="3"/>
    </row>
    <row r="53">
      <c r="A53" s="68">
        <v>2004.0</v>
      </c>
      <c r="B53" s="142">
        <f>'UCR Past Sonar'!C53-Subs_PU!C53-UCRSport!C53</f>
        <v>0</v>
      </c>
      <c r="C53" s="142">
        <f>'UCR Past Sonar'!D53-Subs_PU!D53-UCRSport!D53</f>
        <v>0</v>
      </c>
      <c r="D53" s="142">
        <f>'UCR Past Sonar'!E53-Subs_PU!E53-UCRSport!E53</f>
        <v>0</v>
      </c>
      <c r="E53" s="142">
        <f>'UCR Past Sonar'!F53-Subs_PU!F53-UCRSport!F53</f>
        <v>5431.408115</v>
      </c>
      <c r="F53" s="511">
        <f>'UCR Past Sonar'!G53-Subs_PU!G53-'Hatchery Returns'!H36-UCRSport!G53</f>
        <v>125771.0315</v>
      </c>
      <c r="G53" s="142">
        <f>'UCR Past Sonar'!H53-Subs_PU!H53-UCRSport!H53</f>
        <v>0</v>
      </c>
      <c r="H53" s="142">
        <f>'UCR Past Sonar'!I53-Subs_PU!I53-UCRSport!I53</f>
        <v>0</v>
      </c>
      <c r="I53" s="511">
        <f>'UCR Past Sonar'!J53-Subs_PU!J53-'Hatchery Returns'!I36-UCRSport!J53</f>
        <v>255336.5079</v>
      </c>
      <c r="J53" s="142">
        <f>'UCR Past Sonar'!K53-Subs_PU!K53-UCRSport!K53</f>
        <v>35847.29356</v>
      </c>
      <c r="K53" s="142">
        <f>'UCR Past Sonar'!L53-Subs_PU!L53-UCRSport!L53</f>
        <v>2172.563246</v>
      </c>
      <c r="L53" s="142">
        <f>'UCR Past Sonar'!M53-Subs_PU!M53-UCRSport!M53</f>
        <v>23898.1957</v>
      </c>
      <c r="M53" s="142">
        <f>'UCR Past Sonar'!N53-Subs_PU!N53-UCRSport!N53</f>
        <v>0</v>
      </c>
      <c r="N53" s="142">
        <f>'UCR Past Sonar'!O53-Subs_PU!O53-UCRSport!O53</f>
        <v>0</v>
      </c>
      <c r="O53" s="142">
        <f>'UCR Past Sonar'!P53-Subs_PU!P53-UCRSport!P53</f>
        <v>0</v>
      </c>
      <c r="P53" s="142">
        <f>'UCR Past Sonar'!Q53-Subs_PU!Q53-UCRSport!Q53</f>
        <v>0</v>
      </c>
      <c r="Q53" s="512">
        <f>Escapement_Data!F50</f>
        <v>448457</v>
      </c>
      <c r="R53" s="142"/>
      <c r="S53" s="72">
        <f t="shared" si="2"/>
        <v>2004</v>
      </c>
      <c r="T53" s="510">
        <f t="shared" si="1"/>
        <v>0</v>
      </c>
      <c r="U53" s="513"/>
      <c r="V53" s="33"/>
      <c r="W53" s="249"/>
      <c r="X53" s="3"/>
      <c r="Y53" s="3"/>
      <c r="Z53" s="3"/>
      <c r="AA53" s="3"/>
      <c r="AB53" s="3"/>
      <c r="AC53" s="3"/>
      <c r="AD53" s="3"/>
      <c r="AE53" s="3"/>
    </row>
    <row r="54">
      <c r="A54" s="68">
        <v>2005.0</v>
      </c>
      <c r="B54" s="142">
        <f>'UCR Past Sonar'!C54-Subs_PU!C54-UCRSport!C54</f>
        <v>0</v>
      </c>
      <c r="C54" s="142">
        <f>'UCR Past Sonar'!D54-Subs_PU!D54-UCRSport!D54</f>
        <v>0</v>
      </c>
      <c r="D54" s="142">
        <f>'UCR Past Sonar'!E54-Subs_PU!E54-UCRSport!E54</f>
        <v>0</v>
      </c>
      <c r="E54" s="142">
        <f>'UCR Past Sonar'!F54-Subs_PU!F54-UCRSport!F54</f>
        <v>1645.337956</v>
      </c>
      <c r="F54" s="511">
        <f>'UCR Past Sonar'!G54-Subs_PU!G54-'Hatchery Returns'!H37-UCRSport!G54</f>
        <v>47147.77398</v>
      </c>
      <c r="G54" s="142">
        <f>'UCR Past Sonar'!H54-Subs_PU!H54-UCRSport!H54</f>
        <v>0</v>
      </c>
      <c r="H54" s="142">
        <f>'UCR Past Sonar'!I54-Subs_PU!I54-UCRSport!I54</f>
        <v>152.3742938</v>
      </c>
      <c r="I54" s="511">
        <f>'UCR Past Sonar'!J54-Subs_PU!J54-'Hatchery Returns'!I37-UCRSport!J54</f>
        <v>344229.0666</v>
      </c>
      <c r="J54" s="142">
        <f>'UCR Past Sonar'!K54-Subs_PU!K54-UCRSport!K54</f>
        <v>22129.80416</v>
      </c>
      <c r="K54" s="142">
        <f>'UCR Past Sonar'!L54-Subs_PU!L54-UCRSport!L54</f>
        <v>1648.224878</v>
      </c>
      <c r="L54" s="142">
        <f>'UCR Past Sonar'!M54-Subs_PU!M54-UCRSport!M54</f>
        <v>99630.79558</v>
      </c>
      <c r="M54" s="142">
        <f>'UCR Past Sonar'!N54-Subs_PU!N54-UCRSport!N54</f>
        <v>0</v>
      </c>
      <c r="N54" s="142">
        <f>'UCR Past Sonar'!O54-Subs_PU!O54-UCRSport!O54</f>
        <v>0</v>
      </c>
      <c r="O54" s="142">
        <f>'UCR Past Sonar'!P54-Subs_PU!P54-UCRSport!P54</f>
        <v>375.9231136</v>
      </c>
      <c r="P54" s="142">
        <f>'UCR Past Sonar'!Q54-Subs_PU!Q54-UCRSport!Q54</f>
        <v>0</v>
      </c>
      <c r="Q54" s="512">
        <f>Escapement_Data!F51</f>
        <v>516959.3006</v>
      </c>
      <c r="R54" s="142"/>
      <c r="S54" s="72">
        <f t="shared" si="2"/>
        <v>2005</v>
      </c>
      <c r="T54" s="510">
        <f t="shared" si="1"/>
        <v>0</v>
      </c>
      <c r="U54" s="513"/>
      <c r="V54" s="33"/>
      <c r="W54" s="249"/>
      <c r="X54" s="3"/>
      <c r="Y54" s="3"/>
      <c r="Z54" s="3"/>
      <c r="AA54" s="3"/>
      <c r="AB54" s="3"/>
      <c r="AC54" s="3"/>
      <c r="AD54" s="3"/>
      <c r="AE54" s="3"/>
    </row>
    <row r="55">
      <c r="A55" s="68">
        <v>2006.0</v>
      </c>
      <c r="B55" s="142">
        <f>'UCR Past Sonar'!C55-Subs_PU!C55-UCRSport!C55</f>
        <v>0</v>
      </c>
      <c r="C55" s="142">
        <f>'UCR Past Sonar'!D55-Subs_PU!D55-UCRSport!D55</f>
        <v>0</v>
      </c>
      <c r="D55" s="142">
        <f>'UCR Past Sonar'!E55-Subs_PU!E55-UCRSport!E55</f>
        <v>0</v>
      </c>
      <c r="E55" s="142">
        <f>'UCR Past Sonar'!F55-Subs_PU!F55-UCRSport!F55</f>
        <v>0</v>
      </c>
      <c r="F55" s="511">
        <f>'UCR Past Sonar'!G55-Subs_PU!G55-'Hatchery Returns'!H38-UCRSport!G55</f>
        <v>82001.50824</v>
      </c>
      <c r="G55" s="142">
        <f>'UCR Past Sonar'!H55-Subs_PU!H55-UCRSport!H55</f>
        <v>0</v>
      </c>
      <c r="H55" s="142">
        <f>'UCR Past Sonar'!I55-Subs_PU!I55-UCRSport!I55</f>
        <v>0</v>
      </c>
      <c r="I55" s="511">
        <f>'UCR Past Sonar'!J55-Subs_PU!J55-'Hatchery Returns'!I38-UCRSport!J55</f>
        <v>356099.9503</v>
      </c>
      <c r="J55" s="142">
        <f>'UCR Past Sonar'!K55-Subs_PU!K55-UCRSport!K55</f>
        <v>27246.52968</v>
      </c>
      <c r="K55" s="142">
        <f>'UCR Past Sonar'!L55-Subs_PU!L55-UCRSport!L55</f>
        <v>8423.584679</v>
      </c>
      <c r="L55" s="142">
        <f>'UCR Past Sonar'!M55-Subs_PU!M55-UCRSport!M55</f>
        <v>103876.1874</v>
      </c>
      <c r="M55" s="142">
        <f>'UCR Past Sonar'!N55-Subs_PU!N55-UCRSport!N55</f>
        <v>0</v>
      </c>
      <c r="N55" s="142">
        <f>'UCR Past Sonar'!O55-Subs_PU!O55-UCRSport!O55</f>
        <v>0</v>
      </c>
      <c r="O55" s="142">
        <f>'UCR Past Sonar'!P55-Subs_PU!P55-UCRSport!P55</f>
        <v>1827.273621</v>
      </c>
      <c r="P55" s="142">
        <f>'UCR Past Sonar'!Q55-Subs_PU!Q55-UCRSport!Q55</f>
        <v>86.96608515</v>
      </c>
      <c r="Q55" s="512">
        <f>Escapement_Data!F52</f>
        <v>579562</v>
      </c>
      <c r="R55" s="142"/>
      <c r="S55" s="72">
        <f t="shared" si="2"/>
        <v>2006</v>
      </c>
      <c r="T55" s="510">
        <f t="shared" si="1"/>
        <v>-0.0000000001164153218</v>
      </c>
      <c r="U55" s="513"/>
      <c r="V55" s="33"/>
      <c r="W55" s="249"/>
      <c r="X55" s="3"/>
      <c r="Y55" s="3"/>
      <c r="Z55" s="3"/>
      <c r="AA55" s="3"/>
      <c r="AB55" s="3"/>
      <c r="AC55" s="3"/>
      <c r="AD55" s="3"/>
      <c r="AE55" s="3"/>
    </row>
    <row r="56">
      <c r="A56" s="68">
        <v>2007.0</v>
      </c>
      <c r="B56" s="142">
        <f>'UCR Past Sonar'!C56-Subs_PU!C56-UCRSport!C56</f>
        <v>0</v>
      </c>
      <c r="C56" s="142">
        <f>'UCR Past Sonar'!D56-Subs_PU!D56-UCRSport!D56</f>
        <v>122.8790777</v>
      </c>
      <c r="D56" s="142">
        <f>'UCR Past Sonar'!E56-Subs_PU!E56-UCRSport!E56</f>
        <v>0</v>
      </c>
      <c r="E56" s="142">
        <f>'UCR Past Sonar'!F56-Subs_PU!F56-UCRSport!F56</f>
        <v>19462.63251</v>
      </c>
      <c r="F56" s="511">
        <f>'UCR Past Sonar'!G56-Subs_PU!G56-'Hatchery Returns'!H39-UCRSport!G56</f>
        <v>19037.80277</v>
      </c>
      <c r="G56" s="142">
        <f>'UCR Past Sonar'!H56-Subs_PU!H56-UCRSport!H56</f>
        <v>0</v>
      </c>
      <c r="H56" s="142">
        <f>'UCR Past Sonar'!I56-Subs_PU!I56-UCRSport!I56</f>
        <v>0</v>
      </c>
      <c r="I56" s="511">
        <f>'UCR Past Sonar'!J56-Subs_PU!J56-'Hatchery Returns'!I39-UCRSport!J56</f>
        <v>475487.2206</v>
      </c>
      <c r="J56" s="142">
        <f>'UCR Past Sonar'!K56-Subs_PU!K56-UCRSport!K56</f>
        <v>4139.124382</v>
      </c>
      <c r="K56" s="142">
        <f>'UCR Past Sonar'!L56-Subs_PU!L56-UCRSport!L56</f>
        <v>3391.243866</v>
      </c>
      <c r="L56" s="142">
        <f>'UCR Past Sonar'!M56-Subs_PU!M56-UCRSport!M56</f>
        <v>89984.94938</v>
      </c>
      <c r="M56" s="142">
        <f>'UCR Past Sonar'!N56-Subs_PU!N56-UCRSport!N56</f>
        <v>0</v>
      </c>
      <c r="N56" s="142">
        <f>'UCR Past Sonar'!O56-Subs_PU!O56-UCRSport!O56</f>
        <v>0</v>
      </c>
      <c r="O56" s="142">
        <f>'UCR Past Sonar'!P56-Subs_PU!P56-UCRSport!P56</f>
        <v>476.147406</v>
      </c>
      <c r="P56" s="142">
        <f>'UCR Past Sonar'!Q56-Subs_PU!Q56-UCRSport!Q56</f>
        <v>0</v>
      </c>
      <c r="Q56" s="512">
        <f>Escapement_Data!F53</f>
        <v>612102</v>
      </c>
      <c r="R56" s="142"/>
      <c r="S56" s="3"/>
      <c r="T56" s="510">
        <f t="shared" si="1"/>
        <v>0.0000000001164153218</v>
      </c>
      <c r="U56" s="3"/>
      <c r="V56" s="513"/>
      <c r="W56" s="3"/>
      <c r="X56" s="3"/>
      <c r="Y56" s="3"/>
      <c r="Z56" s="3"/>
      <c r="AA56" s="3"/>
      <c r="AB56" s="3"/>
      <c r="AC56" s="3"/>
      <c r="AD56" s="3"/>
      <c r="AE56" s="3"/>
    </row>
    <row r="57">
      <c r="A57" s="68">
        <v>2008.0</v>
      </c>
      <c r="B57" s="142">
        <f>'UCR Past Sonar'!C57-Subs_PU!C57-UCRSport!C57</f>
        <v>0</v>
      </c>
      <c r="C57" s="142">
        <f>'UCR Past Sonar'!D57-Subs_PU!D57-UCRSport!D57</f>
        <v>0</v>
      </c>
      <c r="D57" s="142">
        <f>'UCR Past Sonar'!E57-Subs_PU!E57-UCRSport!E57</f>
        <v>0</v>
      </c>
      <c r="E57" s="142">
        <f>'UCR Past Sonar'!F57-Subs_PU!F57-UCRSport!F57</f>
        <v>0</v>
      </c>
      <c r="F57" s="511">
        <f>'UCR Past Sonar'!G57-Subs_PU!G57-'Hatchery Returns'!H40-UCRSport!G57</f>
        <v>30779.42307</v>
      </c>
      <c r="G57" s="142">
        <f>'UCR Past Sonar'!H57-Subs_PU!H57-UCRSport!H57</f>
        <v>0</v>
      </c>
      <c r="H57" s="142">
        <f>'UCR Past Sonar'!I57-Subs_PU!I57-UCRSport!I57</f>
        <v>0</v>
      </c>
      <c r="I57" s="511">
        <f>'UCR Past Sonar'!J57-Subs_PU!J57-'Hatchery Returns'!I40-UCRSport!J57</f>
        <v>368321.1409</v>
      </c>
      <c r="J57" s="142">
        <f>'UCR Past Sonar'!K57-Subs_PU!K57-UCRSport!K57</f>
        <v>8656.684993</v>
      </c>
      <c r="K57" s="142">
        <f>'UCR Past Sonar'!L57-Subs_PU!L57-UCRSport!L57</f>
        <v>7320.256824</v>
      </c>
      <c r="L57" s="142">
        <f>'UCR Past Sonar'!M57-Subs_PU!M57-UCRSport!M57</f>
        <v>64877.77906</v>
      </c>
      <c r="M57" s="142">
        <f>'UCR Past Sonar'!N57-Subs_PU!N57-UCRSport!N57</f>
        <v>0</v>
      </c>
      <c r="N57" s="142">
        <f>'UCR Past Sonar'!O57-Subs_PU!O57-UCRSport!O57</f>
        <v>0</v>
      </c>
      <c r="O57" s="142">
        <f>'UCR Past Sonar'!P57-Subs_PU!P57-UCRSport!P57</f>
        <v>641.7151282</v>
      </c>
      <c r="P57" s="142">
        <f>'UCR Past Sonar'!Q57-Subs_PU!Q57-UCRSport!Q57</f>
        <v>0</v>
      </c>
      <c r="Q57" s="512">
        <f>Escapement_Data!F54</f>
        <v>480597</v>
      </c>
      <c r="R57" s="142"/>
      <c r="S57" s="3"/>
      <c r="T57" s="510">
        <f t="shared" si="1"/>
        <v>0</v>
      </c>
      <c r="U57" s="3"/>
      <c r="V57" s="513"/>
      <c r="W57" s="3"/>
      <c r="X57" s="3"/>
      <c r="Y57" s="3"/>
      <c r="Z57" s="3"/>
      <c r="AA57" s="3"/>
      <c r="AB57" s="3"/>
      <c r="AC57" s="3"/>
      <c r="AD57" s="3"/>
      <c r="AE57" s="3"/>
    </row>
    <row r="58">
      <c r="A58" s="68">
        <v>2009.0</v>
      </c>
      <c r="B58" s="142">
        <f>'UCR Past Sonar'!C58-Subs_PU!C58-UCRSport!C58</f>
        <v>0</v>
      </c>
      <c r="C58" s="142">
        <f>'UCR Past Sonar'!D58-Subs_PU!D58-UCRSport!D58</f>
        <v>0</v>
      </c>
      <c r="D58" s="142">
        <f>'UCR Past Sonar'!E58-Subs_PU!E58-UCRSport!E58</f>
        <v>0</v>
      </c>
      <c r="E58" s="142">
        <f>'UCR Past Sonar'!F58-Subs_PU!F58-UCRSport!F58</f>
        <v>0</v>
      </c>
      <c r="F58" s="511">
        <f>'UCR Past Sonar'!G58-Subs_PU!G58-'Hatchery Returns'!H41-UCRSport!G58</f>
        <v>119161.5567</v>
      </c>
      <c r="G58" s="142">
        <f>'UCR Past Sonar'!H58-Subs_PU!H58-UCRSport!H58</f>
        <v>0</v>
      </c>
      <c r="H58" s="142">
        <f>'UCR Past Sonar'!I58-Subs_PU!I58-UCRSport!I58</f>
        <v>0</v>
      </c>
      <c r="I58" s="511">
        <f>'UCR Past Sonar'!J58-Subs_PU!J58-'Hatchery Returns'!I41-UCRSport!J58</f>
        <v>221333.5723</v>
      </c>
      <c r="J58" s="142">
        <f>'UCR Past Sonar'!K58-Subs_PU!K58-UCRSport!K58</f>
        <v>19840.52733</v>
      </c>
      <c r="K58" s="142">
        <f>'UCR Past Sonar'!L58-Subs_PU!L58-UCRSport!L58</f>
        <v>1352.506524</v>
      </c>
      <c r="L58" s="142">
        <f>'UCR Past Sonar'!M58-Subs_PU!M58-UCRSport!M58</f>
        <v>107401.8371</v>
      </c>
      <c r="M58" s="142">
        <f>'UCR Past Sonar'!N58-Subs_PU!N58-UCRSport!N58</f>
        <v>0</v>
      </c>
      <c r="N58" s="142">
        <f>'UCR Past Sonar'!O58-Subs_PU!O58-UCRSport!O58</f>
        <v>0</v>
      </c>
      <c r="O58" s="142">
        <f>'UCR Past Sonar'!P58-Subs_PU!P58-UCRSport!P58</f>
        <v>0</v>
      </c>
      <c r="P58" s="142">
        <f>'UCR Past Sonar'!Q58-Subs_PU!Q58-UCRSport!Q58</f>
        <v>0</v>
      </c>
      <c r="Q58" s="512">
        <f>Escapement_Data!F55</f>
        <v>469090</v>
      </c>
      <c r="R58" s="142"/>
      <c r="S58" s="296"/>
      <c r="T58" s="510">
        <f t="shared" si="1"/>
        <v>0</v>
      </c>
      <c r="U58" s="3"/>
      <c r="V58" s="513"/>
      <c r="W58" s="3"/>
      <c r="X58" s="3"/>
      <c r="Y58" s="3"/>
      <c r="Z58" s="3"/>
      <c r="AA58" s="3"/>
      <c r="AB58" s="3"/>
      <c r="AC58" s="3"/>
      <c r="AD58" s="3"/>
      <c r="AE58" s="3"/>
    </row>
    <row r="59">
      <c r="A59" s="68">
        <v>2010.0</v>
      </c>
      <c r="B59" s="142">
        <f>'UCR Past Sonar'!C59-Subs_PU!C59-UCRSport!C59</f>
        <v>0</v>
      </c>
      <c r="C59" s="142">
        <f>'UCR Past Sonar'!D59-Subs_PU!D59-UCRSport!D59</f>
        <v>0</v>
      </c>
      <c r="D59" s="142">
        <f>'UCR Past Sonar'!E59-Subs_PU!E59-UCRSport!E59</f>
        <v>681.5946123</v>
      </c>
      <c r="E59" s="142">
        <f>'UCR Past Sonar'!F59-Subs_PU!F59-UCRSport!F59</f>
        <v>0</v>
      </c>
      <c r="F59" s="511">
        <f>'UCR Past Sonar'!G59-Subs_PU!G59-'Hatchery Returns'!H42-UCRSport!G59</f>
        <v>203869.9334</v>
      </c>
      <c r="G59" s="142">
        <f>'UCR Past Sonar'!H59-Subs_PU!H59-UCRSport!H59</f>
        <v>234.4630735</v>
      </c>
      <c r="H59" s="142">
        <f>'UCR Past Sonar'!I59-Subs_PU!I59-UCRSport!I59</f>
        <v>0</v>
      </c>
      <c r="I59" s="511">
        <f>'UCR Past Sonar'!J59-Subs_PU!J59-'Hatchery Returns'!I42-UCRSport!J59</f>
        <v>239570.0088</v>
      </c>
      <c r="J59" s="142">
        <f>'UCR Past Sonar'!K59-Subs_PU!K59-UCRSport!K59</f>
        <v>12845.85891</v>
      </c>
      <c r="K59" s="142">
        <f>'UCR Past Sonar'!L59-Subs_PU!L59-UCRSport!L59</f>
        <v>1525.443063</v>
      </c>
      <c r="L59" s="142">
        <f>'UCR Past Sonar'!M59-Subs_PU!M59-UCRSport!M59</f>
        <v>43716.91771</v>
      </c>
      <c r="M59" s="142">
        <f>'UCR Past Sonar'!N59-Subs_PU!N59-UCRSport!N59</f>
        <v>0</v>
      </c>
      <c r="N59" s="142">
        <f>'UCR Past Sonar'!O59-Subs_PU!O59-UCRSport!O59</f>
        <v>0</v>
      </c>
      <c r="O59" s="142">
        <f>'UCR Past Sonar'!P59-Subs_PU!P59-UCRSport!P59</f>
        <v>547.7804319</v>
      </c>
      <c r="P59" s="142">
        <f>'UCR Past Sonar'!Q59-Subs_PU!Q59-UCRSport!Q59</f>
        <v>0</v>
      </c>
      <c r="Q59" s="512">
        <f>Escapement_Data!F56</f>
        <v>502992</v>
      </c>
      <c r="R59" s="142"/>
      <c r="S59" s="296"/>
      <c r="T59" s="510">
        <f t="shared" si="1"/>
        <v>0.0000000001164153218</v>
      </c>
      <c r="U59" s="3"/>
      <c r="V59" s="513"/>
      <c r="W59" s="3"/>
      <c r="X59" s="3"/>
      <c r="Y59" s="3"/>
      <c r="Z59" s="3"/>
      <c r="AA59" s="3"/>
      <c r="AB59" s="3"/>
      <c r="AC59" s="3"/>
      <c r="AD59" s="3"/>
      <c r="AE59" s="3"/>
    </row>
    <row r="60">
      <c r="A60" s="68">
        <v>2011.0</v>
      </c>
      <c r="B60" s="142">
        <f>'UCR Past Sonar'!C60-Subs_PU!C60-UCRSport!C60</f>
        <v>0</v>
      </c>
      <c r="C60" s="142">
        <f>'UCR Past Sonar'!D60-Subs_PU!D60-UCRSport!D60</f>
        <v>0</v>
      </c>
      <c r="D60" s="142">
        <f>'UCR Past Sonar'!E60-Subs_PU!E60-UCRSport!E60</f>
        <v>0</v>
      </c>
      <c r="E60" s="142">
        <f>'UCR Past Sonar'!F60-Subs_PU!F60-UCRSport!F60</f>
        <v>0</v>
      </c>
      <c r="F60" s="511">
        <f>'UCR Past Sonar'!G60-Subs_PU!G60-'Hatchery Returns'!H43-UCRSport!G60</f>
        <v>132425.3568</v>
      </c>
      <c r="G60" s="142">
        <f>'UCR Past Sonar'!H60-Subs_PU!H60-UCRSport!H60</f>
        <v>0</v>
      </c>
      <c r="H60" s="142">
        <f>'UCR Past Sonar'!I60-Subs_PU!I60-UCRSport!I60</f>
        <v>0</v>
      </c>
      <c r="I60" s="511">
        <f>'UCR Past Sonar'!J60-Subs_PU!J60-'Hatchery Returns'!I43-UCRSport!J60</f>
        <v>403082.2628</v>
      </c>
      <c r="J60" s="142">
        <f>'UCR Past Sonar'!K60-Subs_PU!K60-UCRSport!K60</f>
        <v>21420.15323</v>
      </c>
      <c r="K60" s="142">
        <f>'UCR Past Sonar'!L60-Subs_PU!L60-UCRSport!L60</f>
        <v>848.9155761</v>
      </c>
      <c r="L60" s="142">
        <f>'UCR Past Sonar'!M60-Subs_PU!M60-UCRSport!M60</f>
        <v>49880.31158</v>
      </c>
      <c r="M60" s="142">
        <f>'UCR Past Sonar'!N60-Subs_PU!N60-UCRSport!N60</f>
        <v>0</v>
      </c>
      <c r="N60" s="142">
        <f>'UCR Past Sonar'!O60-Subs_PU!O60-UCRSport!O60</f>
        <v>0</v>
      </c>
      <c r="O60" s="142">
        <f>'UCR Past Sonar'!P60-Subs_PU!P60-UCRSport!P60</f>
        <v>0</v>
      </c>
      <c r="P60" s="142">
        <f>'UCR Past Sonar'!Q60-Subs_PU!Q60-UCRSport!Q60</f>
        <v>0</v>
      </c>
      <c r="Q60" s="512">
        <f>Escapement_Data!F57</f>
        <v>607657</v>
      </c>
      <c r="R60" s="142"/>
      <c r="S60" s="296"/>
      <c r="T60" s="510">
        <f t="shared" si="1"/>
        <v>0</v>
      </c>
      <c r="U60" s="3"/>
      <c r="V60" s="513"/>
      <c r="W60" s="3"/>
      <c r="X60" s="3"/>
      <c r="Y60" s="3"/>
      <c r="Z60" s="3"/>
      <c r="AA60" s="3"/>
      <c r="AB60" s="3"/>
      <c r="AC60" s="3"/>
      <c r="AD60" s="3"/>
      <c r="AE60" s="3"/>
    </row>
    <row r="61">
      <c r="A61" s="68">
        <v>2012.0</v>
      </c>
      <c r="B61" s="142">
        <f>'UCR Past Sonar'!C61-Subs_PU!C61-UCRSport!C61</f>
        <v>0</v>
      </c>
      <c r="C61" s="142">
        <f>'UCR Past Sonar'!D61-Subs_PU!D61-UCRSport!D61</f>
        <v>0</v>
      </c>
      <c r="D61" s="142">
        <f>'UCR Past Sonar'!E61-Subs_PU!E61-UCRSport!E61</f>
        <v>0</v>
      </c>
      <c r="E61" s="142">
        <f>'UCR Past Sonar'!F61-Subs_PU!F61-UCRSport!F61</f>
        <v>0</v>
      </c>
      <c r="F61" s="511">
        <f>'UCR Past Sonar'!G61-Subs_PU!G61-'Hatchery Returns'!H44-UCRSport!G61</f>
        <v>256120.7996</v>
      </c>
      <c r="G61" s="142">
        <f>'UCR Past Sonar'!H61-Subs_PU!H61-UCRSport!H61</f>
        <v>0</v>
      </c>
      <c r="H61" s="142">
        <f>'UCR Past Sonar'!I61-Subs_PU!I61-UCRSport!I61</f>
        <v>0</v>
      </c>
      <c r="I61" s="511">
        <f>'UCR Past Sonar'!J61-Subs_PU!J61-'Hatchery Returns'!I44-UCRSport!J61</f>
        <v>557697.7319</v>
      </c>
      <c r="J61" s="142">
        <f>'UCR Past Sonar'!K61-Subs_PU!K61-UCRSport!K61</f>
        <v>77067.82973</v>
      </c>
      <c r="K61" s="142">
        <f>'UCR Past Sonar'!L61-Subs_PU!L61-UCRSport!L61</f>
        <v>0</v>
      </c>
      <c r="L61" s="142">
        <f>'UCR Past Sonar'!M61-Subs_PU!M61-UCRSport!M61</f>
        <v>62168.45497</v>
      </c>
      <c r="M61" s="142">
        <f>'UCR Past Sonar'!N61-Subs_PU!N61-UCRSport!N61</f>
        <v>0</v>
      </c>
      <c r="N61" s="142">
        <f>'UCR Past Sonar'!O61-Subs_PU!O61-UCRSport!O61</f>
        <v>0</v>
      </c>
      <c r="O61" s="142">
        <f>'UCR Past Sonar'!P61-Subs_PU!P61-UCRSport!P61</f>
        <v>690.1838052</v>
      </c>
      <c r="P61" s="142">
        <f>'UCR Past Sonar'!Q61-Subs_PU!Q61-UCRSport!Q61</f>
        <v>0</v>
      </c>
      <c r="Q61" s="512">
        <f>Escapement_Data!F58</f>
        <v>953745</v>
      </c>
      <c r="R61" s="142"/>
      <c r="S61" s="296"/>
      <c r="T61" s="510">
        <f t="shared" si="1"/>
        <v>-0.0000000001164153218</v>
      </c>
      <c r="U61" s="3"/>
      <c r="V61" s="513"/>
      <c r="W61" s="3"/>
      <c r="X61" s="3"/>
      <c r="Y61" s="3"/>
      <c r="Z61" s="3"/>
      <c r="AA61" s="3"/>
      <c r="AB61" s="3"/>
      <c r="AC61" s="3"/>
      <c r="AD61" s="3"/>
      <c r="AE61" s="3"/>
    </row>
    <row r="62">
      <c r="A62" s="68">
        <v>2013.0</v>
      </c>
      <c r="B62" s="142">
        <f>'UCR Past Sonar'!C62-Subs_PU!C62-UCRSport!C62</f>
        <v>0</v>
      </c>
      <c r="C62" s="142">
        <f>'UCR Past Sonar'!D62-Subs_PU!D62-UCRSport!D62</f>
        <v>0</v>
      </c>
      <c r="D62" s="142">
        <f>'UCR Past Sonar'!E62-Subs_PU!E62-UCRSport!E62</f>
        <v>375.4275848</v>
      </c>
      <c r="E62" s="142">
        <f>'UCR Past Sonar'!F62-Subs_PU!F62-UCRSport!F62</f>
        <v>0</v>
      </c>
      <c r="F62" s="511">
        <f>'UCR Past Sonar'!G62-Subs_PU!G62-'Hatchery Returns'!H45-UCRSport!G62</f>
        <v>254796.8482</v>
      </c>
      <c r="G62" s="142">
        <f>'UCR Past Sonar'!H62-Subs_PU!H62-UCRSport!H62</f>
        <v>172.8550402</v>
      </c>
      <c r="H62" s="142">
        <f>'UCR Past Sonar'!I62-Subs_PU!I62-UCRSport!I62</f>
        <v>0</v>
      </c>
      <c r="I62" s="511">
        <f>'UCR Past Sonar'!J62-Subs_PU!J62-'Hatchery Returns'!I45-UCRSport!J62</f>
        <v>425188.8739</v>
      </c>
      <c r="J62" s="142">
        <f>'UCR Past Sonar'!K62-Subs_PU!K62-UCRSport!K62</f>
        <v>48633.33664</v>
      </c>
      <c r="K62" s="142">
        <f>'UCR Past Sonar'!L62-Subs_PU!L62-UCRSport!L62</f>
        <v>3424.322593</v>
      </c>
      <c r="L62" s="142">
        <f>'UCR Past Sonar'!M62-Subs_PU!M62-UCRSport!M62</f>
        <v>127445.1145</v>
      </c>
      <c r="M62" s="142">
        <f>'UCR Past Sonar'!N62-Subs_PU!N62-UCRSport!N62</f>
        <v>0</v>
      </c>
      <c r="N62" s="142">
        <f>'UCR Past Sonar'!O62-Subs_PU!O62-UCRSport!O62</f>
        <v>0</v>
      </c>
      <c r="O62" s="142">
        <f>'UCR Past Sonar'!P62-Subs_PU!P62-UCRSport!P62</f>
        <v>892.2215503</v>
      </c>
      <c r="P62" s="142">
        <f>'UCR Past Sonar'!Q62-Subs_PU!Q62-UCRSport!Q62</f>
        <v>0</v>
      </c>
      <c r="Q62" s="512">
        <f>Escapement_Data!F59</f>
        <v>860929</v>
      </c>
      <c r="R62" s="142"/>
      <c r="S62" s="296"/>
      <c r="T62" s="510">
        <f t="shared" si="1"/>
        <v>0.0000000001164153218</v>
      </c>
      <c r="U62" s="3"/>
      <c r="V62" s="513"/>
      <c r="W62" s="3"/>
      <c r="X62" s="3"/>
      <c r="Y62" s="3"/>
      <c r="Z62" s="3"/>
      <c r="AA62" s="3"/>
      <c r="AB62" s="3"/>
      <c r="AC62" s="3"/>
      <c r="AD62" s="3"/>
      <c r="AE62" s="3"/>
    </row>
    <row r="63">
      <c r="A63" s="68">
        <v>2014.0</v>
      </c>
      <c r="B63" s="142">
        <f>'UCR Past Sonar'!C63-Subs_PU!C63-UCRSport!C63</f>
        <v>0</v>
      </c>
      <c r="C63" s="142">
        <f>'UCR Past Sonar'!D63-Subs_PU!D63-UCRSport!D63</f>
        <v>0</v>
      </c>
      <c r="D63" s="142">
        <f>'UCR Past Sonar'!E63-Subs_PU!E63-UCRSport!E63</f>
        <v>232.6341839</v>
      </c>
      <c r="E63" s="142">
        <f>'UCR Past Sonar'!F63-Subs_PU!F63-UCRSport!F63</f>
        <v>0</v>
      </c>
      <c r="F63" s="511">
        <f>'UCR Past Sonar'!G63-Subs_PU!G63-'Hatchery Returns'!H46-UCRSport!G63</f>
        <v>244899.6925</v>
      </c>
      <c r="G63" s="142">
        <f>'UCR Past Sonar'!H63-Subs_PU!H63-UCRSport!H63</f>
        <v>0</v>
      </c>
      <c r="H63" s="142">
        <f>'UCR Past Sonar'!I63-Subs_PU!I63-UCRSport!I63</f>
        <v>0</v>
      </c>
      <c r="I63" s="511">
        <f>'UCR Past Sonar'!J63-Subs_PU!J63-'Hatchery Returns'!I46-UCRSport!J63</f>
        <v>470790.7485</v>
      </c>
      <c r="J63" s="142">
        <f>'UCR Past Sonar'!K63-Subs_PU!K63-UCRSport!K63</f>
        <v>48593.08</v>
      </c>
      <c r="K63" s="142">
        <f>'UCR Past Sonar'!L63-Subs_PU!L63-UCRSport!L63</f>
        <v>697.9025518</v>
      </c>
      <c r="L63" s="142">
        <f>'UCR Past Sonar'!M63-Subs_PU!M63-UCRSport!M63</f>
        <v>99773.94223</v>
      </c>
      <c r="M63" s="142">
        <f>'UCR Past Sonar'!N63-Subs_PU!N63-UCRSport!N63</f>
        <v>0</v>
      </c>
      <c r="N63" s="142">
        <f>'UCR Past Sonar'!O63-Subs_PU!O63-UCRSport!O63</f>
        <v>0</v>
      </c>
      <c r="O63" s="142">
        <f>'UCR Past Sonar'!P63-Subs_PU!P63-UCRSport!P63</f>
        <v>0</v>
      </c>
      <c r="P63" s="142">
        <f>'UCR Past Sonar'!Q63-Subs_PU!Q63-UCRSport!Q63</f>
        <v>0</v>
      </c>
      <c r="Q63" s="512">
        <f>Escapement_Data!F60</f>
        <v>864988</v>
      </c>
      <c r="R63" s="142"/>
      <c r="S63" s="296"/>
      <c r="T63" s="510">
        <f t="shared" si="1"/>
        <v>0</v>
      </c>
      <c r="U63" s="3"/>
      <c r="V63" s="513"/>
      <c r="W63" s="3"/>
      <c r="X63" s="3"/>
      <c r="Y63" s="3"/>
      <c r="Z63" s="3"/>
      <c r="AA63" s="3"/>
      <c r="AB63" s="3"/>
      <c r="AC63" s="3"/>
      <c r="AD63" s="3"/>
      <c r="AE63" s="3"/>
    </row>
    <row r="64">
      <c r="A64" s="68">
        <v>2015.0</v>
      </c>
      <c r="B64" s="142">
        <f>'UCR Past Sonar'!C64-Subs_PU!C64-UCRSport!C64</f>
        <v>0</v>
      </c>
      <c r="C64" s="142">
        <f>'UCR Past Sonar'!D64-Subs_PU!D64-UCRSport!D64</f>
        <v>0</v>
      </c>
      <c r="D64" s="142">
        <f>'UCR Past Sonar'!E64-Subs_PU!E64-UCRSport!E64</f>
        <v>863.4946816</v>
      </c>
      <c r="E64" s="142">
        <f>'UCR Past Sonar'!F64-Subs_PU!F64-UCRSport!F64</f>
        <v>0</v>
      </c>
      <c r="F64" s="511">
        <f>'UCR Past Sonar'!G64-Subs_PU!G64-'Hatchery Returns'!H47-UCRSport!G64</f>
        <v>226340.769</v>
      </c>
      <c r="G64" s="142">
        <f>'UCR Past Sonar'!H64-Subs_PU!H64-UCRSport!H64</f>
        <v>0</v>
      </c>
      <c r="H64" s="142">
        <f>'UCR Past Sonar'!I64-Subs_PU!I64-UCRSport!I64</f>
        <v>0</v>
      </c>
      <c r="I64" s="511">
        <f>'UCR Past Sonar'!J64-Subs_PU!J64-'Hatchery Returns'!I47-UCRSport!J64</f>
        <v>504725.016</v>
      </c>
      <c r="J64" s="142">
        <f>'UCR Past Sonar'!K64-Subs_PU!K64-UCRSport!K64</f>
        <v>44057.9796</v>
      </c>
      <c r="K64" s="142">
        <f>'UCR Past Sonar'!L64-Subs_PU!L64-UCRSport!L64</f>
        <v>960.5894363</v>
      </c>
      <c r="L64" s="142">
        <f>'UCR Past Sonar'!M64-Subs_PU!M64-UCRSport!M64</f>
        <v>153112.6156</v>
      </c>
      <c r="M64" s="142">
        <f>'UCR Past Sonar'!N64-Subs_PU!N64-UCRSport!N64</f>
        <v>0</v>
      </c>
      <c r="N64" s="142">
        <f>'UCR Past Sonar'!O64-Subs_PU!O64-UCRSport!O64</f>
        <v>0</v>
      </c>
      <c r="O64" s="142">
        <f>'UCR Past Sonar'!P64-Subs_PU!P64-UCRSport!P64</f>
        <v>0</v>
      </c>
      <c r="P64" s="142">
        <f>'UCR Past Sonar'!Q64-Subs_PU!Q64-UCRSport!Q64</f>
        <v>0</v>
      </c>
      <c r="Q64" s="512">
        <f>Escapement_Data!F61</f>
        <v>930061</v>
      </c>
      <c r="R64" s="142"/>
      <c r="S64" s="296"/>
      <c r="T64" s="3"/>
      <c r="U64" s="3"/>
      <c r="V64" s="3"/>
      <c r="W64" s="3"/>
      <c r="X64" s="3"/>
      <c r="Y64" s="3"/>
      <c r="Z64" s="3"/>
      <c r="AA64" s="3"/>
      <c r="AB64" s="3"/>
      <c r="AC64" s="3"/>
      <c r="AD64" s="3"/>
      <c r="AE64" s="3"/>
    </row>
    <row r="65">
      <c r="A65" s="68">
        <v>2016.0</v>
      </c>
      <c r="B65" s="142">
        <f>'UCR Past Sonar'!C65-Subs_PU!C65-UCRSport!C65</f>
        <v>1084.963267</v>
      </c>
      <c r="C65" s="142">
        <f>'UCR Past Sonar'!D65-Subs_PU!D65-UCRSport!D65</f>
        <v>0</v>
      </c>
      <c r="D65" s="142">
        <f>'UCR Past Sonar'!E65-Subs_PU!E65-UCRSport!E65</f>
        <v>0</v>
      </c>
      <c r="E65" s="142">
        <f>'UCR Past Sonar'!F65-Subs_PU!F65-UCRSport!F65</f>
        <v>4031.460043</v>
      </c>
      <c r="F65" s="511">
        <f>'UCR Past Sonar'!G65-Subs_PU!G65-'Hatchery Returns'!H48-UCRSport!G65</f>
        <v>45250.9976</v>
      </c>
      <c r="G65" s="142">
        <f>'UCR Past Sonar'!H65-Subs_PU!H65-UCRSport!H65</f>
        <v>0</v>
      </c>
      <c r="H65" s="142">
        <f>'UCR Past Sonar'!I65-Subs_PU!I65-UCRSport!I65</f>
        <v>0</v>
      </c>
      <c r="I65" s="511">
        <f>'UCR Past Sonar'!J65-Subs_PU!J65-'Hatchery Returns'!I48-UCRSport!J65</f>
        <v>332194.0586</v>
      </c>
      <c r="J65" s="142">
        <f>'UCR Past Sonar'!K65-Subs_PU!K65-UCRSport!K65</f>
        <v>42448.90281</v>
      </c>
      <c r="K65" s="142">
        <f>'UCR Past Sonar'!L65-Subs_PU!L65-UCRSport!L65</f>
        <v>1660.012959</v>
      </c>
      <c r="L65" s="142">
        <f>'UCR Past Sonar'!M65-Subs_PU!M65-UCRSport!M65</f>
        <v>88454.97624</v>
      </c>
      <c r="M65" s="142">
        <f>'UCR Past Sonar'!N65-Subs_PU!N65-UCRSport!N65</f>
        <v>474.2894168</v>
      </c>
      <c r="N65" s="142">
        <f>'UCR Past Sonar'!O65-Subs_PU!O65-UCRSport!O65</f>
        <v>0</v>
      </c>
      <c r="O65" s="142">
        <f>'UCR Past Sonar'!P65-Subs_PU!P65-UCRSport!P65</f>
        <v>0</v>
      </c>
      <c r="P65" s="142">
        <f>'UCR Past Sonar'!Q65-Subs_PU!Q65-UCRSport!Q65</f>
        <v>237.1447084</v>
      </c>
      <c r="Q65" s="512">
        <f>Escapement_Data!F62</f>
        <v>516649</v>
      </c>
      <c r="R65" s="142"/>
      <c r="S65" s="296"/>
      <c r="T65" s="3"/>
      <c r="U65" s="3"/>
      <c r="V65" s="3"/>
      <c r="W65" s="3"/>
      <c r="X65" s="3"/>
      <c r="Y65" s="3"/>
      <c r="Z65" s="3"/>
      <c r="AA65" s="3"/>
      <c r="AB65" s="3"/>
      <c r="AC65" s="3"/>
      <c r="AD65" s="3"/>
      <c r="AE65" s="3"/>
    </row>
    <row r="66">
      <c r="A66" s="68"/>
      <c r="B66" s="142"/>
      <c r="C66" s="142"/>
      <c r="D66" s="142"/>
      <c r="E66" s="142"/>
      <c r="F66" s="142"/>
      <c r="G66" s="142"/>
      <c r="H66" s="142"/>
      <c r="I66" s="142"/>
      <c r="J66" s="142"/>
      <c r="K66" s="142"/>
      <c r="L66" s="142"/>
      <c r="M66" s="142"/>
      <c r="N66" s="142"/>
      <c r="O66" s="142"/>
      <c r="P66" s="142"/>
      <c r="Q66" s="512"/>
      <c r="R66" s="142"/>
      <c r="S66" s="296"/>
      <c r="T66" s="3"/>
      <c r="U66" s="3"/>
      <c r="V66" s="3"/>
      <c r="W66" s="3"/>
      <c r="X66" s="3"/>
      <c r="Y66" s="3"/>
      <c r="Z66" s="3"/>
      <c r="AA66" s="3"/>
      <c r="AB66" s="3"/>
      <c r="AC66" s="3"/>
      <c r="AD66" s="3"/>
      <c r="AE66" s="3"/>
    </row>
    <row r="67">
      <c r="A67" s="121"/>
      <c r="B67" s="534"/>
      <c r="C67" s="534"/>
      <c r="D67" s="534"/>
      <c r="E67" s="534"/>
      <c r="F67" s="534"/>
      <c r="G67" s="534"/>
      <c r="H67" s="534"/>
      <c r="I67" s="534"/>
      <c r="J67" s="534"/>
      <c r="K67" s="534"/>
      <c r="L67" s="534"/>
      <c r="M67" s="534"/>
      <c r="N67" s="534"/>
      <c r="O67" s="534"/>
      <c r="P67" s="534"/>
      <c r="Q67" s="535"/>
      <c r="R67" s="47"/>
      <c r="S67" s="3"/>
      <c r="T67" s="3"/>
      <c r="U67" s="3"/>
      <c r="V67" s="3"/>
      <c r="W67" s="3"/>
      <c r="X67" s="3"/>
      <c r="Y67" s="3"/>
      <c r="Z67" s="3"/>
      <c r="AA67" s="3"/>
      <c r="AB67" s="3"/>
      <c r="AC67" s="3"/>
      <c r="AD67" s="3"/>
      <c r="AE67" s="3"/>
    </row>
    <row r="68">
      <c r="A68" s="3"/>
      <c r="B68" s="498"/>
      <c r="C68" s="498"/>
      <c r="D68" s="498"/>
      <c r="E68" s="498"/>
      <c r="F68" s="498"/>
      <c r="G68" s="498"/>
      <c r="H68" s="498"/>
      <c r="I68" s="498"/>
      <c r="J68" s="498"/>
      <c r="K68" s="498"/>
      <c r="L68" s="498"/>
      <c r="M68" s="498"/>
      <c r="N68" s="498"/>
      <c r="O68" s="498"/>
      <c r="P68" s="498"/>
      <c r="Q68" s="536"/>
      <c r="R68" s="33"/>
      <c r="S68" s="3"/>
      <c r="T68" s="3"/>
      <c r="U68" s="3"/>
      <c r="V68" s="3"/>
      <c r="W68" s="3"/>
      <c r="X68" s="3"/>
      <c r="Y68" s="3"/>
      <c r="Z68" s="3"/>
      <c r="AA68" s="3"/>
      <c r="AB68" s="3"/>
      <c r="AC68" s="3"/>
      <c r="AD68" s="3"/>
      <c r="AE68" s="3"/>
    </row>
    <row r="69">
      <c r="A69" s="3"/>
      <c r="B69" s="3"/>
      <c r="C69" s="3"/>
      <c r="D69" s="3"/>
      <c r="E69" s="3"/>
      <c r="F69" s="3"/>
      <c r="G69" s="3"/>
      <c r="H69" s="3"/>
      <c r="I69" s="3"/>
      <c r="J69" s="3"/>
      <c r="K69" s="3"/>
      <c r="L69" s="3"/>
      <c r="M69" s="3"/>
      <c r="N69" s="3"/>
      <c r="O69" s="3"/>
      <c r="P69" s="3"/>
      <c r="Q69" s="536"/>
      <c r="R69" s="33"/>
      <c r="S69" s="3"/>
      <c r="T69" s="249"/>
      <c r="U69" s="249"/>
      <c r="V69" s="249"/>
      <c r="W69" s="249"/>
      <c r="X69" s="249"/>
      <c r="Y69" s="3"/>
      <c r="Z69" s="3"/>
      <c r="AA69" s="3"/>
      <c r="AB69" s="3"/>
      <c r="AC69" s="3"/>
      <c r="AD69" s="3"/>
      <c r="AE69" s="3"/>
    </row>
    <row r="70">
      <c r="A70" s="3"/>
      <c r="B70" s="3"/>
      <c r="C70" s="3"/>
      <c r="D70" s="3"/>
      <c r="E70" s="3"/>
      <c r="F70" s="3"/>
      <c r="G70" s="3"/>
      <c r="H70" s="3"/>
      <c r="I70" s="3"/>
      <c r="J70" s="3"/>
      <c r="K70" s="3"/>
      <c r="L70" s="3"/>
      <c r="M70" s="3"/>
      <c r="N70" s="3"/>
      <c r="O70" s="3"/>
      <c r="P70" s="3"/>
      <c r="Q70" s="142">
        <f>AVERAGE(Q27:Q66)</f>
        <v>502849.4757</v>
      </c>
      <c r="R70" s="142"/>
      <c r="S70" s="3"/>
      <c r="T70" s="249"/>
      <c r="U70" s="249"/>
      <c r="V70" s="249"/>
      <c r="W70" s="249"/>
      <c r="X70" s="249"/>
      <c r="Y70" s="3"/>
      <c r="Z70" s="3"/>
      <c r="AA70" s="3"/>
      <c r="AB70" s="3"/>
      <c r="AC70" s="3"/>
      <c r="AD70" s="3"/>
      <c r="AE70" s="3"/>
    </row>
    <row r="71">
      <c r="A71" s="3"/>
      <c r="B71" s="3"/>
      <c r="C71" s="3"/>
      <c r="D71" s="537" t="s">
        <v>27</v>
      </c>
      <c r="E71" s="120" t="s">
        <v>312</v>
      </c>
      <c r="F71" s="10"/>
      <c r="G71" s="114"/>
      <c r="H71" s="120" t="s">
        <v>313</v>
      </c>
      <c r="I71" s="10"/>
      <c r="J71" s="114"/>
      <c r="K71" s="120" t="s">
        <v>314</v>
      </c>
      <c r="L71" s="10"/>
      <c r="M71" s="114"/>
      <c r="N71" s="3"/>
      <c r="O71" s="3"/>
      <c r="P71" s="3"/>
      <c r="Q71" s="3"/>
      <c r="R71" s="3"/>
      <c r="S71" s="3"/>
      <c r="T71" s="3"/>
      <c r="U71" s="3"/>
      <c r="V71" s="3"/>
      <c r="W71" s="3"/>
      <c r="X71" s="3"/>
      <c r="Y71" s="3"/>
      <c r="Z71" s="3"/>
      <c r="AA71" s="3"/>
      <c r="AB71" s="3"/>
      <c r="AC71" s="3"/>
      <c r="AD71" s="3"/>
      <c r="AE71" s="3"/>
    </row>
    <row r="72">
      <c r="A72" s="3"/>
      <c r="B72" s="3"/>
      <c r="C72" s="3"/>
      <c r="D72" s="3"/>
      <c r="E72" s="3"/>
      <c r="F72" s="3"/>
      <c r="G72" s="3"/>
      <c r="H72" s="3"/>
      <c r="I72" s="3"/>
      <c r="J72" s="3"/>
      <c r="K72" s="3"/>
      <c r="L72" s="3"/>
      <c r="M72" s="3"/>
      <c r="N72" s="3"/>
      <c r="O72" s="3"/>
      <c r="P72" s="3"/>
      <c r="Q72" s="3"/>
      <c r="R72" s="3"/>
      <c r="S72" s="3"/>
      <c r="T72" s="249"/>
      <c r="U72" s="249"/>
      <c r="V72" s="249"/>
      <c r="W72" s="249"/>
      <c r="X72" s="249"/>
      <c r="Y72" s="3"/>
      <c r="Z72" s="3"/>
      <c r="AA72" s="3"/>
      <c r="AB72" s="3"/>
      <c r="AC72" s="3"/>
      <c r="AD72" s="3"/>
      <c r="AE72" s="3"/>
    </row>
    <row r="73">
      <c r="A73" s="3"/>
      <c r="B73" s="3"/>
      <c r="C73" s="3"/>
      <c r="D73" s="68">
        <v>1965.0</v>
      </c>
      <c r="E73" s="275">
        <f t="shared" ref="E73:E120" si="3">SUM(E14:G14)</f>
        <v>54428.31822</v>
      </c>
      <c r="F73" s="3"/>
      <c r="G73" s="3"/>
      <c r="H73" s="275">
        <f t="shared" ref="H73:H120" si="4">SUM(H14:J14)</f>
        <v>157353.1577</v>
      </c>
      <c r="I73" s="3"/>
      <c r="J73" s="3"/>
      <c r="K73" s="275">
        <f t="shared" ref="K73:K120" si="5">SUM(K14:M14)</f>
        <v>49011.52407</v>
      </c>
      <c r="L73" s="3"/>
      <c r="M73" s="3"/>
      <c r="N73" s="3"/>
      <c r="O73" s="3"/>
      <c r="P73" s="3"/>
      <c r="Q73" s="3"/>
      <c r="R73" s="3"/>
      <c r="S73" s="3"/>
      <c r="T73" s="249"/>
      <c r="U73" s="249"/>
      <c r="V73" s="249"/>
      <c r="W73" s="249"/>
      <c r="X73" s="249"/>
      <c r="Y73" s="3"/>
      <c r="Z73" s="3"/>
      <c r="AA73" s="3"/>
      <c r="AB73" s="3"/>
      <c r="AC73" s="3"/>
      <c r="AD73" s="3"/>
      <c r="AE73" s="3"/>
    </row>
    <row r="74">
      <c r="A74" s="3"/>
      <c r="B74" s="3"/>
      <c r="C74" s="3"/>
      <c r="D74" s="68">
        <v>1966.0</v>
      </c>
      <c r="E74" s="275">
        <f t="shared" si="3"/>
        <v>36417.97466</v>
      </c>
      <c r="F74" s="3"/>
      <c r="G74" s="3"/>
      <c r="H74" s="275">
        <f t="shared" si="4"/>
        <v>288308.4361</v>
      </c>
      <c r="I74" s="3"/>
      <c r="J74" s="3"/>
      <c r="K74" s="275">
        <f t="shared" si="5"/>
        <v>11802.02534</v>
      </c>
      <c r="L74" s="3"/>
      <c r="M74" s="3"/>
      <c r="N74" s="3"/>
      <c r="O74" s="3"/>
      <c r="P74" s="3"/>
      <c r="Q74" s="3"/>
      <c r="R74" s="3"/>
      <c r="S74" s="3"/>
      <c r="T74" s="249"/>
      <c r="U74" s="249"/>
      <c r="V74" s="249"/>
      <c r="W74" s="249"/>
      <c r="X74" s="249"/>
      <c r="Y74" s="3"/>
      <c r="Z74" s="3"/>
      <c r="AA74" s="3"/>
      <c r="AB74" s="3"/>
      <c r="AC74" s="3"/>
      <c r="AD74" s="3"/>
      <c r="AE74" s="3"/>
    </row>
    <row r="75">
      <c r="A75" s="3"/>
      <c r="B75" s="3"/>
      <c r="C75" s="3"/>
      <c r="D75" s="68">
        <v>1967.0</v>
      </c>
      <c r="E75" s="275">
        <f t="shared" si="3"/>
        <v>34098.34193</v>
      </c>
      <c r="F75" s="3"/>
      <c r="G75" s="3"/>
      <c r="H75" s="275">
        <f t="shared" si="4"/>
        <v>108057.0168</v>
      </c>
      <c r="I75" s="3"/>
      <c r="J75" s="3"/>
      <c r="K75" s="275">
        <f t="shared" si="5"/>
        <v>9341.64122</v>
      </c>
      <c r="L75" s="3"/>
      <c r="M75" s="3"/>
      <c r="N75" s="3"/>
      <c r="O75" s="3"/>
      <c r="P75" s="3"/>
      <c r="Q75" s="3"/>
      <c r="R75" s="3"/>
      <c r="S75" s="3"/>
      <c r="T75" s="249"/>
      <c r="U75" s="249"/>
      <c r="V75" s="249"/>
      <c r="W75" s="249"/>
      <c r="X75" s="249"/>
      <c r="Y75" s="3"/>
      <c r="Z75" s="3"/>
      <c r="AA75" s="3"/>
      <c r="AB75" s="3"/>
      <c r="AC75" s="3"/>
      <c r="AD75" s="3"/>
      <c r="AE75" s="3"/>
    </row>
    <row r="76">
      <c r="A76" s="3"/>
      <c r="B76" s="3"/>
      <c r="C76" s="3"/>
      <c r="D76" s="68">
        <v>1968.0</v>
      </c>
      <c r="E76" s="275">
        <f t="shared" si="3"/>
        <v>84773.46975</v>
      </c>
      <c r="F76" s="3"/>
      <c r="G76" s="3"/>
      <c r="H76" s="275">
        <f t="shared" si="4"/>
        <v>126109.9371</v>
      </c>
      <c r="I76" s="3"/>
      <c r="J76" s="3"/>
      <c r="K76" s="275">
        <f t="shared" si="5"/>
        <v>21952.56393</v>
      </c>
      <c r="L76" s="3"/>
      <c r="M76" s="3"/>
      <c r="N76" s="3"/>
      <c r="O76" s="3"/>
      <c r="P76" s="3"/>
      <c r="Q76" s="3"/>
      <c r="R76" s="3"/>
      <c r="S76" s="3"/>
      <c r="T76" s="249"/>
      <c r="U76" s="249"/>
      <c r="V76" s="249"/>
      <c r="W76" s="249"/>
      <c r="X76" s="249"/>
      <c r="Y76" s="3"/>
      <c r="Z76" s="3"/>
      <c r="AA76" s="3"/>
      <c r="AB76" s="3"/>
      <c r="AC76" s="3"/>
      <c r="AD76" s="3"/>
      <c r="AE76" s="3"/>
    </row>
    <row r="77">
      <c r="A77" s="3"/>
      <c r="B77" s="3"/>
      <c r="C77" s="3"/>
      <c r="D77" s="68">
        <v>1969.0</v>
      </c>
      <c r="E77" s="275">
        <f t="shared" si="3"/>
        <v>193820.1134</v>
      </c>
      <c r="F77" s="3"/>
      <c r="G77" s="3"/>
      <c r="H77" s="275">
        <f t="shared" si="4"/>
        <v>295225.5343</v>
      </c>
      <c r="I77" s="3"/>
      <c r="J77" s="3"/>
      <c r="K77" s="275">
        <f t="shared" si="5"/>
        <v>8991.791775</v>
      </c>
      <c r="L77" s="3"/>
      <c r="M77" s="3"/>
      <c r="N77" s="3"/>
      <c r="O77" s="3"/>
      <c r="P77" s="3"/>
      <c r="Q77" s="47"/>
      <c r="R77" s="47"/>
      <c r="S77" s="3"/>
      <c r="T77" s="249"/>
      <c r="U77" s="249"/>
      <c r="V77" s="249"/>
      <c r="W77" s="249"/>
      <c r="X77" s="249"/>
      <c r="Y77" s="3"/>
      <c r="Z77" s="3"/>
      <c r="AA77" s="3"/>
      <c r="AB77" s="3"/>
      <c r="AC77" s="3"/>
      <c r="AD77" s="3"/>
      <c r="AE77" s="3"/>
    </row>
    <row r="78">
      <c r="A78" s="3"/>
      <c r="B78" s="3"/>
      <c r="C78" s="3"/>
      <c r="D78" s="68">
        <v>1970.0</v>
      </c>
      <c r="E78" s="275">
        <f t="shared" si="3"/>
        <v>60343.02015</v>
      </c>
      <c r="F78" s="3"/>
      <c r="G78" s="3"/>
      <c r="H78" s="275">
        <f t="shared" si="4"/>
        <v>225453.3698</v>
      </c>
      <c r="I78" s="3"/>
      <c r="J78" s="3"/>
      <c r="K78" s="275">
        <f t="shared" si="5"/>
        <v>15919.875</v>
      </c>
      <c r="L78" s="3"/>
      <c r="M78" s="3"/>
      <c r="N78" s="3"/>
      <c r="O78" s="3"/>
      <c r="P78" s="3"/>
      <c r="Q78" s="3"/>
      <c r="R78" s="3"/>
      <c r="S78" s="3"/>
      <c r="T78" s="249"/>
      <c r="U78" s="249"/>
      <c r="V78" s="249"/>
      <c r="W78" s="249"/>
      <c r="X78" s="249"/>
      <c r="Y78" s="3"/>
      <c r="Z78" s="3"/>
      <c r="AA78" s="3"/>
      <c r="AB78" s="3"/>
      <c r="AC78" s="3"/>
      <c r="AD78" s="3"/>
      <c r="AE78" s="3"/>
    </row>
    <row r="79">
      <c r="A79" s="3"/>
      <c r="B79" s="3"/>
      <c r="C79" s="3"/>
      <c r="D79" s="68">
        <v>1971.0</v>
      </c>
      <c r="E79" s="275">
        <f t="shared" si="3"/>
        <v>39904.75524</v>
      </c>
      <c r="F79" s="3"/>
      <c r="G79" s="3"/>
      <c r="H79" s="275">
        <f t="shared" si="4"/>
        <v>342594.2956</v>
      </c>
      <c r="I79" s="3"/>
      <c r="J79" s="3"/>
      <c r="K79" s="275">
        <f t="shared" si="5"/>
        <v>102195.132</v>
      </c>
      <c r="L79" s="3"/>
      <c r="M79" s="3"/>
      <c r="N79" s="3"/>
      <c r="O79" s="3"/>
      <c r="P79" s="3"/>
      <c r="Q79" s="3"/>
      <c r="R79" s="3"/>
      <c r="S79" s="3"/>
      <c r="T79" s="249"/>
      <c r="U79" s="249"/>
      <c r="V79" s="249"/>
      <c r="W79" s="249"/>
      <c r="X79" s="249"/>
      <c r="Y79" s="3"/>
      <c r="Z79" s="3"/>
      <c r="AA79" s="3"/>
      <c r="AB79" s="3"/>
      <c r="AC79" s="3"/>
      <c r="AD79" s="3"/>
      <c r="AE79" s="3"/>
    </row>
    <row r="80">
      <c r="A80" s="3"/>
      <c r="B80" s="3"/>
      <c r="C80" s="3"/>
      <c r="D80" s="68">
        <v>1972.0</v>
      </c>
      <c r="E80" s="275">
        <f t="shared" si="3"/>
        <v>53741.03479</v>
      </c>
      <c r="F80" s="3"/>
      <c r="G80" s="3"/>
      <c r="H80" s="275">
        <f t="shared" si="4"/>
        <v>186257.8952</v>
      </c>
      <c r="I80" s="3"/>
      <c r="J80" s="3"/>
      <c r="K80" s="275">
        <f t="shared" si="5"/>
        <v>42852.06997</v>
      </c>
      <c r="L80" s="3"/>
      <c r="M80" s="3"/>
      <c r="N80" s="3"/>
      <c r="O80" s="3"/>
      <c r="P80" s="3"/>
      <c r="Q80" s="3"/>
      <c r="R80" s="3"/>
      <c r="S80" s="3"/>
      <c r="T80" s="249"/>
      <c r="U80" s="249"/>
      <c r="V80" s="249"/>
      <c r="W80" s="249"/>
      <c r="X80" s="249"/>
      <c r="Y80" s="3"/>
      <c r="Z80" s="3"/>
      <c r="AA80" s="3"/>
      <c r="AB80" s="3"/>
      <c r="AC80" s="3"/>
      <c r="AD80" s="3"/>
      <c r="AE80" s="3"/>
    </row>
    <row r="81">
      <c r="A81" s="3"/>
      <c r="B81" s="3"/>
      <c r="C81" s="3"/>
      <c r="D81" s="68">
        <v>1973.0</v>
      </c>
      <c r="E81" s="275">
        <f t="shared" si="3"/>
        <v>90507</v>
      </c>
      <c r="F81" s="3"/>
      <c r="G81" s="3"/>
      <c r="H81" s="275">
        <f t="shared" si="4"/>
        <v>257448</v>
      </c>
      <c r="I81" s="3"/>
      <c r="J81" s="3"/>
      <c r="K81" s="275">
        <f t="shared" si="5"/>
        <v>22817</v>
      </c>
      <c r="L81" s="3"/>
      <c r="M81" s="3"/>
      <c r="N81" s="3"/>
      <c r="O81" s="3"/>
      <c r="P81" s="3"/>
      <c r="Q81" s="3"/>
      <c r="R81" s="3"/>
      <c r="S81" s="3"/>
      <c r="T81" s="249"/>
      <c r="U81" s="249"/>
      <c r="V81" s="249"/>
      <c r="W81" s="249"/>
      <c r="X81" s="249"/>
      <c r="Y81" s="3"/>
      <c r="Z81" s="3"/>
      <c r="AA81" s="3"/>
      <c r="AB81" s="3"/>
      <c r="AC81" s="3"/>
      <c r="AD81" s="3"/>
      <c r="AE81" s="3"/>
    </row>
    <row r="82">
      <c r="A82" s="3"/>
      <c r="B82" s="3"/>
      <c r="C82" s="3"/>
      <c r="D82" s="68">
        <v>1974.0</v>
      </c>
      <c r="E82" s="275">
        <f t="shared" si="3"/>
        <v>19416.76904</v>
      </c>
      <c r="F82" s="3"/>
      <c r="G82" s="3"/>
      <c r="H82" s="275">
        <f t="shared" si="4"/>
        <v>145466.4704</v>
      </c>
      <c r="I82" s="3"/>
      <c r="J82" s="3"/>
      <c r="K82" s="275">
        <f t="shared" si="5"/>
        <v>14842.36824</v>
      </c>
      <c r="L82" s="3"/>
      <c r="M82" s="3"/>
      <c r="N82" s="3"/>
      <c r="O82" s="3"/>
      <c r="P82" s="3"/>
      <c r="Q82" s="3"/>
      <c r="R82" s="3"/>
      <c r="S82" s="3"/>
      <c r="T82" s="249"/>
      <c r="U82" s="249"/>
      <c r="V82" s="249"/>
      <c r="W82" s="249"/>
      <c r="X82" s="249"/>
      <c r="Y82" s="3"/>
      <c r="Z82" s="3"/>
      <c r="AA82" s="3"/>
      <c r="AB82" s="3"/>
      <c r="AC82" s="3"/>
      <c r="AD82" s="3"/>
      <c r="AE82" s="3"/>
    </row>
    <row r="83">
      <c r="A83" s="3"/>
      <c r="B83" s="3"/>
      <c r="C83" s="3"/>
      <c r="D83" s="68">
        <v>1975.0</v>
      </c>
      <c r="E83" s="275">
        <f t="shared" si="3"/>
        <v>10470.25086</v>
      </c>
      <c r="F83" s="3"/>
      <c r="G83" s="3"/>
      <c r="H83" s="275">
        <f t="shared" si="4"/>
        <v>73389.90178</v>
      </c>
      <c r="I83" s="3"/>
      <c r="J83" s="3"/>
      <c r="K83" s="275">
        <f t="shared" si="5"/>
        <v>21894.7316</v>
      </c>
      <c r="L83" s="3"/>
      <c r="M83" s="3"/>
      <c r="N83" s="3"/>
      <c r="O83" s="3"/>
      <c r="P83" s="3"/>
      <c r="Q83" s="3"/>
      <c r="R83" s="3"/>
      <c r="S83" s="3"/>
      <c r="T83" s="249"/>
      <c r="U83" s="249"/>
      <c r="V83" s="249"/>
      <c r="W83" s="249"/>
      <c r="X83" s="249"/>
      <c r="Y83" s="3"/>
      <c r="Z83" s="3"/>
      <c r="AA83" s="3"/>
      <c r="AB83" s="3"/>
      <c r="AC83" s="3"/>
      <c r="AD83" s="3"/>
      <c r="AE83" s="3"/>
    </row>
    <row r="84">
      <c r="A84" s="3"/>
      <c r="B84" s="3"/>
      <c r="C84" s="3"/>
      <c r="D84" s="68">
        <v>1976.0</v>
      </c>
      <c r="E84" s="275">
        <f t="shared" si="3"/>
        <v>22012.30141</v>
      </c>
      <c r="F84" s="3"/>
      <c r="G84" s="3"/>
      <c r="H84" s="275">
        <f t="shared" si="4"/>
        <v>136412.68</v>
      </c>
      <c r="I84" s="3"/>
      <c r="J84" s="3"/>
      <c r="K84" s="275">
        <f t="shared" si="5"/>
        <v>4305.453528</v>
      </c>
      <c r="L84" s="3"/>
      <c r="M84" s="3"/>
      <c r="N84" s="3"/>
      <c r="O84" s="3"/>
      <c r="P84" s="3"/>
      <c r="Q84" s="3"/>
      <c r="R84" s="3"/>
      <c r="S84" s="3"/>
      <c r="T84" s="249"/>
      <c r="U84" s="249"/>
      <c r="V84" s="249"/>
      <c r="W84" s="249"/>
      <c r="X84" s="249"/>
      <c r="Y84" s="3"/>
      <c r="Z84" s="3"/>
      <c r="AA84" s="3"/>
      <c r="AB84" s="3"/>
      <c r="AC84" s="3"/>
      <c r="AD84" s="3"/>
      <c r="AE84" s="3"/>
    </row>
    <row r="85">
      <c r="A85" s="3"/>
      <c r="B85" s="3"/>
      <c r="C85" s="3"/>
      <c r="D85" s="68">
        <v>1977.0</v>
      </c>
      <c r="E85" s="275">
        <f t="shared" si="3"/>
        <v>16362.37104</v>
      </c>
      <c r="F85" s="3"/>
      <c r="G85" s="3"/>
      <c r="H85" s="275">
        <f t="shared" si="4"/>
        <v>241956.4865</v>
      </c>
      <c r="I85" s="3"/>
      <c r="J85" s="3"/>
      <c r="K85" s="275">
        <f t="shared" si="5"/>
        <v>26387.78209</v>
      </c>
      <c r="L85" s="3"/>
      <c r="M85" s="3"/>
      <c r="N85" s="3"/>
      <c r="O85" s="3"/>
      <c r="P85" s="3"/>
      <c r="Q85" s="3"/>
      <c r="R85" s="3"/>
      <c r="S85" s="3"/>
      <c r="T85" s="249"/>
      <c r="U85" s="249"/>
      <c r="V85" s="249"/>
      <c r="W85" s="249"/>
      <c r="X85" s="249"/>
      <c r="Y85" s="3"/>
      <c r="Z85" s="3"/>
      <c r="AA85" s="3"/>
      <c r="AB85" s="3"/>
      <c r="AC85" s="3"/>
      <c r="AD85" s="3"/>
      <c r="AE85" s="3"/>
    </row>
    <row r="86">
      <c r="A86" s="3"/>
      <c r="B86" s="3"/>
      <c r="C86" s="3"/>
      <c r="D86" s="68">
        <v>1978.0</v>
      </c>
      <c r="E86" s="275">
        <f t="shared" si="3"/>
        <v>21405.25753</v>
      </c>
      <c r="F86" s="3"/>
      <c r="G86" s="3"/>
      <c r="H86" s="275">
        <f t="shared" si="4"/>
        <v>41298.06082</v>
      </c>
      <c r="I86" s="3"/>
      <c r="J86" s="3"/>
      <c r="K86" s="275">
        <f t="shared" si="5"/>
        <v>4749.90474</v>
      </c>
      <c r="L86" s="3"/>
      <c r="M86" s="3"/>
      <c r="N86" s="3"/>
      <c r="O86" s="3"/>
      <c r="P86" s="3"/>
      <c r="Q86" s="3"/>
      <c r="R86" s="3"/>
      <c r="S86" s="3"/>
      <c r="T86" s="249"/>
      <c r="U86" s="249"/>
      <c r="V86" s="249"/>
      <c r="W86" s="249"/>
      <c r="X86" s="249"/>
      <c r="Y86" s="3"/>
      <c r="Z86" s="3"/>
      <c r="AA86" s="3"/>
      <c r="AB86" s="3"/>
      <c r="AC86" s="3"/>
      <c r="AD86" s="3"/>
      <c r="AE86" s="3"/>
    </row>
    <row r="87">
      <c r="A87" s="3"/>
      <c r="B87" s="3"/>
      <c r="C87" s="3"/>
      <c r="D87" s="68">
        <v>1979.0</v>
      </c>
      <c r="E87" s="275">
        <f t="shared" si="3"/>
        <v>31861.78131</v>
      </c>
      <c r="F87" s="3"/>
      <c r="G87" s="3"/>
      <c r="H87" s="275">
        <f t="shared" si="4"/>
        <v>186067.6446</v>
      </c>
      <c r="I87" s="3"/>
      <c r="J87" s="3"/>
      <c r="K87" s="275">
        <f t="shared" si="5"/>
        <v>33970.5479</v>
      </c>
      <c r="L87" s="3"/>
      <c r="M87" s="3"/>
      <c r="N87" s="3"/>
      <c r="O87" s="3"/>
      <c r="P87" s="3"/>
      <c r="Q87" s="3"/>
      <c r="R87" s="3"/>
      <c r="S87" s="3"/>
      <c r="T87" s="249"/>
      <c r="U87" s="249"/>
      <c r="V87" s="249"/>
      <c r="W87" s="249"/>
      <c r="X87" s="249"/>
      <c r="Y87" s="3"/>
      <c r="Z87" s="3"/>
      <c r="AA87" s="3"/>
      <c r="AB87" s="3"/>
      <c r="AC87" s="3"/>
      <c r="AD87" s="3"/>
      <c r="AE87" s="3"/>
    </row>
    <row r="88">
      <c r="A88" s="3"/>
      <c r="B88" s="3"/>
      <c r="C88" s="3"/>
      <c r="D88" s="68">
        <v>1980.0</v>
      </c>
      <c r="E88" s="275">
        <f t="shared" si="3"/>
        <v>79954.12765</v>
      </c>
      <c r="F88" s="3"/>
      <c r="G88" s="3"/>
      <c r="H88" s="275">
        <f t="shared" si="4"/>
        <v>195888.7412</v>
      </c>
      <c r="I88" s="3"/>
      <c r="J88" s="3"/>
      <c r="K88" s="275">
        <f t="shared" si="5"/>
        <v>14692.11753</v>
      </c>
      <c r="L88" s="3"/>
      <c r="M88" s="3"/>
      <c r="N88" s="3"/>
      <c r="O88" s="3"/>
      <c r="P88" s="3"/>
      <c r="Q88" s="3"/>
      <c r="R88" s="3"/>
      <c r="S88" s="3"/>
      <c r="T88" s="249"/>
      <c r="U88" s="249"/>
      <c r="V88" s="249"/>
      <c r="W88" s="249"/>
      <c r="X88" s="249"/>
      <c r="Y88" s="3"/>
      <c r="Z88" s="3"/>
      <c r="AA88" s="3"/>
      <c r="AB88" s="3"/>
      <c r="AC88" s="3"/>
      <c r="AD88" s="3"/>
      <c r="AE88" s="3"/>
    </row>
    <row r="89">
      <c r="A89" s="3"/>
      <c r="B89" s="3"/>
      <c r="C89" s="3"/>
      <c r="D89" s="68">
        <v>1981.0</v>
      </c>
      <c r="E89" s="275">
        <f t="shared" si="3"/>
        <v>127938.8815</v>
      </c>
      <c r="F89" s="3"/>
      <c r="G89" s="3"/>
      <c r="H89" s="275">
        <f t="shared" si="4"/>
        <v>339253.2512</v>
      </c>
      <c r="I89" s="3"/>
      <c r="J89" s="3"/>
      <c r="K89" s="275">
        <f t="shared" si="5"/>
        <v>25044.59874</v>
      </c>
      <c r="L89" s="3"/>
      <c r="M89" s="3"/>
      <c r="N89" s="3"/>
      <c r="O89" s="3"/>
      <c r="P89" s="3"/>
      <c r="Q89" s="3"/>
      <c r="R89" s="3"/>
      <c r="S89" s="3"/>
      <c r="T89" s="249"/>
      <c r="U89" s="249"/>
      <c r="V89" s="249"/>
      <c r="W89" s="249"/>
      <c r="X89" s="249"/>
      <c r="Y89" s="3"/>
      <c r="Z89" s="3"/>
      <c r="AA89" s="3"/>
      <c r="AB89" s="3"/>
      <c r="AC89" s="3"/>
      <c r="AD89" s="3"/>
      <c r="AE89" s="3"/>
    </row>
    <row r="90">
      <c r="A90" s="3"/>
      <c r="B90" s="3"/>
      <c r="C90" s="3"/>
      <c r="D90" s="68">
        <v>1982.0</v>
      </c>
      <c r="E90" s="275">
        <f t="shared" si="3"/>
        <v>91714.22791</v>
      </c>
      <c r="F90" s="3"/>
      <c r="G90" s="3"/>
      <c r="H90" s="275">
        <f t="shared" si="4"/>
        <v>293665.841</v>
      </c>
      <c r="I90" s="3"/>
      <c r="J90" s="3"/>
      <c r="K90" s="275">
        <f t="shared" si="5"/>
        <v>7821.011773</v>
      </c>
      <c r="L90" s="3"/>
      <c r="M90" s="3"/>
      <c r="N90" s="3"/>
      <c r="O90" s="3"/>
      <c r="P90" s="3"/>
      <c r="Q90" s="3"/>
      <c r="R90" s="3"/>
      <c r="S90" s="3"/>
      <c r="T90" s="249"/>
      <c r="U90" s="249"/>
      <c r="V90" s="249"/>
      <c r="W90" s="249"/>
      <c r="X90" s="249"/>
      <c r="Y90" s="3"/>
      <c r="Z90" s="3"/>
      <c r="AA90" s="3"/>
      <c r="AB90" s="3"/>
      <c r="AC90" s="3"/>
      <c r="AD90" s="3"/>
      <c r="AE90" s="3"/>
    </row>
    <row r="91">
      <c r="A91" s="3"/>
      <c r="B91" s="3"/>
      <c r="C91" s="3"/>
      <c r="D91" s="68">
        <v>1983.0</v>
      </c>
      <c r="E91" s="275">
        <f t="shared" si="3"/>
        <v>141746.6524</v>
      </c>
      <c r="F91" s="3"/>
      <c r="G91" s="3"/>
      <c r="H91" s="275">
        <f t="shared" si="4"/>
        <v>271541.4725</v>
      </c>
      <c r="I91" s="3"/>
      <c r="J91" s="3"/>
      <c r="K91" s="275">
        <f t="shared" si="5"/>
        <v>45116.74316</v>
      </c>
      <c r="L91" s="3"/>
      <c r="M91" s="3"/>
      <c r="N91" s="3"/>
      <c r="O91" s="3"/>
      <c r="P91" s="3"/>
      <c r="Q91" s="3"/>
      <c r="R91" s="3"/>
      <c r="S91" s="3"/>
      <c r="T91" s="249"/>
      <c r="U91" s="249"/>
      <c r="V91" s="249"/>
      <c r="W91" s="249"/>
      <c r="X91" s="249"/>
      <c r="Y91" s="3"/>
      <c r="Z91" s="3"/>
      <c r="AA91" s="3"/>
      <c r="AB91" s="3"/>
      <c r="AC91" s="3"/>
      <c r="AD91" s="3"/>
      <c r="AE91" s="3"/>
    </row>
    <row r="92">
      <c r="A92" s="3"/>
      <c r="B92" s="3"/>
      <c r="C92" s="3"/>
      <c r="D92" s="68">
        <v>1984.0</v>
      </c>
      <c r="E92" s="275">
        <f t="shared" si="3"/>
        <v>32126.59518</v>
      </c>
      <c r="F92" s="3"/>
      <c r="G92" s="3"/>
      <c r="H92" s="275">
        <f t="shared" si="4"/>
        <v>430210.4062</v>
      </c>
      <c r="I92" s="3"/>
      <c r="J92" s="3"/>
      <c r="K92" s="275">
        <f t="shared" si="5"/>
        <v>36984.19072</v>
      </c>
      <c r="L92" s="3"/>
      <c r="M92" s="3"/>
      <c r="N92" s="3"/>
      <c r="O92" s="3"/>
      <c r="P92" s="3"/>
      <c r="Q92" s="3"/>
      <c r="R92" s="3"/>
      <c r="S92" s="3"/>
      <c r="T92" s="249"/>
      <c r="U92" s="249"/>
      <c r="V92" s="249"/>
      <c r="W92" s="249"/>
      <c r="X92" s="249"/>
      <c r="Y92" s="3"/>
      <c r="Z92" s="3"/>
      <c r="AA92" s="3"/>
      <c r="AB92" s="3"/>
      <c r="AC92" s="3"/>
      <c r="AD92" s="3"/>
      <c r="AE92" s="3"/>
    </row>
    <row r="93">
      <c r="A93" s="3"/>
      <c r="B93" s="3"/>
      <c r="C93" s="3"/>
      <c r="D93" s="68">
        <v>1985.0</v>
      </c>
      <c r="E93" s="275">
        <f t="shared" si="3"/>
        <v>34079.02179</v>
      </c>
      <c r="F93" s="3"/>
      <c r="G93" s="3"/>
      <c r="H93" s="275">
        <f t="shared" si="4"/>
        <v>277318.9521</v>
      </c>
      <c r="I93" s="3"/>
      <c r="J93" s="3"/>
      <c r="K93" s="275">
        <f t="shared" si="5"/>
        <v>46106.01903</v>
      </c>
      <c r="L93" s="3"/>
      <c r="M93" s="3"/>
      <c r="N93" s="3"/>
      <c r="O93" s="3"/>
      <c r="P93" s="3"/>
      <c r="Q93" s="3"/>
      <c r="R93" s="3"/>
      <c r="S93" s="3"/>
      <c r="T93" s="249"/>
      <c r="U93" s="249"/>
      <c r="V93" s="249"/>
      <c r="W93" s="249"/>
      <c r="X93" s="249"/>
      <c r="Y93" s="3"/>
      <c r="Z93" s="3"/>
      <c r="AA93" s="3"/>
      <c r="AB93" s="3"/>
      <c r="AC93" s="3"/>
      <c r="AD93" s="3"/>
      <c r="AE93" s="3"/>
    </row>
    <row r="94">
      <c r="A94" s="3"/>
      <c r="B94" s="3"/>
      <c r="C94" s="3"/>
      <c r="D94" s="68">
        <v>1986.0</v>
      </c>
      <c r="E94" s="275">
        <f t="shared" si="3"/>
        <v>92722.72007</v>
      </c>
      <c r="F94" s="3"/>
      <c r="G94" s="3"/>
      <c r="H94" s="275">
        <f t="shared" si="4"/>
        <v>224777.5111</v>
      </c>
      <c r="I94" s="3"/>
      <c r="J94" s="3"/>
      <c r="K94" s="275">
        <f t="shared" si="5"/>
        <v>42084.32641</v>
      </c>
      <c r="L94" s="3"/>
      <c r="M94" s="3"/>
      <c r="N94" s="3"/>
      <c r="O94" s="3"/>
      <c r="P94" s="3"/>
      <c r="Q94" s="3"/>
      <c r="R94" s="3"/>
      <c r="S94" s="3"/>
      <c r="T94" s="249"/>
      <c r="U94" s="249"/>
      <c r="V94" s="249"/>
      <c r="W94" s="249"/>
      <c r="X94" s="249"/>
      <c r="Y94" s="3"/>
      <c r="Z94" s="3"/>
      <c r="AA94" s="3"/>
      <c r="AB94" s="3"/>
      <c r="AC94" s="3"/>
      <c r="AD94" s="3"/>
      <c r="AE94" s="3"/>
    </row>
    <row r="95">
      <c r="A95" s="3"/>
      <c r="B95" s="3"/>
      <c r="C95" s="3"/>
      <c r="D95" s="68">
        <v>1987.0</v>
      </c>
      <c r="E95" s="275">
        <f t="shared" si="3"/>
        <v>38751.0589</v>
      </c>
      <c r="F95" s="3"/>
      <c r="G95" s="3"/>
      <c r="H95" s="275">
        <f t="shared" si="4"/>
        <v>309836.5712</v>
      </c>
      <c r="I95" s="3"/>
      <c r="J95" s="3"/>
      <c r="K95" s="275">
        <f t="shared" si="5"/>
        <v>34803.86673</v>
      </c>
      <c r="L95" s="3"/>
      <c r="M95" s="3"/>
      <c r="N95" s="3"/>
      <c r="O95" s="3"/>
      <c r="P95" s="3"/>
      <c r="Q95" s="3"/>
      <c r="R95" s="3"/>
      <c r="S95" s="3"/>
      <c r="T95" s="249"/>
      <c r="U95" s="249"/>
      <c r="V95" s="249"/>
      <c r="W95" s="249"/>
      <c r="X95" s="249"/>
      <c r="Y95" s="3"/>
      <c r="Z95" s="3"/>
      <c r="AA95" s="3"/>
      <c r="AB95" s="3"/>
      <c r="AC95" s="3"/>
      <c r="AD95" s="3"/>
      <c r="AE95" s="3"/>
    </row>
    <row r="96">
      <c r="A96" s="3"/>
      <c r="B96" s="3"/>
      <c r="C96" s="3"/>
      <c r="D96" s="68">
        <v>1988.0</v>
      </c>
      <c r="E96" s="275">
        <f t="shared" si="3"/>
        <v>174328.4397</v>
      </c>
      <c r="F96" s="3"/>
      <c r="G96" s="3"/>
      <c r="H96" s="275">
        <f t="shared" si="4"/>
        <v>201614.3745</v>
      </c>
      <c r="I96" s="3"/>
      <c r="J96" s="3"/>
      <c r="K96" s="275">
        <f t="shared" si="5"/>
        <v>7966.224543</v>
      </c>
      <c r="L96" s="3"/>
      <c r="M96" s="3"/>
      <c r="N96" s="3"/>
      <c r="O96" s="3"/>
      <c r="P96" s="3"/>
      <c r="Q96" s="3"/>
      <c r="R96" s="3"/>
      <c r="S96" s="3"/>
      <c r="T96" s="249"/>
      <c r="U96" s="249"/>
      <c r="V96" s="249"/>
      <c r="W96" s="249"/>
      <c r="X96" s="249"/>
      <c r="Y96" s="3"/>
      <c r="Z96" s="3"/>
      <c r="AA96" s="3"/>
      <c r="AB96" s="3"/>
      <c r="AC96" s="3"/>
      <c r="AD96" s="3"/>
      <c r="AE96" s="3"/>
    </row>
    <row r="97">
      <c r="A97" s="3"/>
      <c r="B97" s="3"/>
      <c r="C97" s="3"/>
      <c r="D97" s="68">
        <v>1989.0</v>
      </c>
      <c r="E97" s="275">
        <f t="shared" si="3"/>
        <v>158865.3263</v>
      </c>
      <c r="F97" s="3"/>
      <c r="G97" s="3"/>
      <c r="H97" s="275">
        <f t="shared" si="4"/>
        <v>295713.3874</v>
      </c>
      <c r="I97" s="3"/>
      <c r="J97" s="3"/>
      <c r="K97" s="275">
        <f t="shared" si="5"/>
        <v>15742.27135</v>
      </c>
      <c r="L97" s="3"/>
      <c r="M97" s="3"/>
      <c r="N97" s="3"/>
      <c r="O97" s="3"/>
      <c r="P97" s="3"/>
      <c r="Q97" s="3"/>
      <c r="R97" s="3"/>
      <c r="S97" s="3"/>
      <c r="T97" s="249"/>
      <c r="U97" s="249"/>
      <c r="V97" s="249"/>
      <c r="W97" s="249"/>
      <c r="X97" s="249"/>
      <c r="Y97" s="3"/>
      <c r="Z97" s="3"/>
      <c r="AA97" s="3"/>
      <c r="AB97" s="3"/>
      <c r="AC97" s="3"/>
      <c r="AD97" s="3"/>
      <c r="AE97" s="3"/>
    </row>
    <row r="98">
      <c r="A98" s="3"/>
      <c r="B98" s="3"/>
      <c r="C98" s="3"/>
      <c r="D98" s="68">
        <v>1990.0</v>
      </c>
      <c r="E98" s="275">
        <f t="shared" si="3"/>
        <v>175377.3212</v>
      </c>
      <c r="F98" s="3"/>
      <c r="G98" s="3"/>
      <c r="H98" s="275">
        <f t="shared" si="4"/>
        <v>202137.5628</v>
      </c>
      <c r="I98" s="3"/>
      <c r="J98" s="3"/>
      <c r="K98" s="275">
        <f t="shared" si="5"/>
        <v>80208.71723</v>
      </c>
      <c r="L98" s="3"/>
      <c r="M98" s="3"/>
      <c r="N98" s="3"/>
      <c r="O98" s="3"/>
      <c r="P98" s="3"/>
      <c r="Q98" s="3"/>
      <c r="R98" s="3"/>
      <c r="S98" s="3"/>
      <c r="T98" s="249"/>
      <c r="U98" s="249"/>
      <c r="V98" s="249"/>
      <c r="W98" s="249"/>
      <c r="X98" s="249"/>
      <c r="Y98" s="3"/>
      <c r="Z98" s="3"/>
      <c r="AA98" s="3"/>
      <c r="AB98" s="3"/>
      <c r="AC98" s="3"/>
      <c r="AD98" s="3"/>
      <c r="AE98" s="3"/>
    </row>
    <row r="99">
      <c r="A99" s="3"/>
      <c r="B99" s="3"/>
      <c r="C99" s="3"/>
      <c r="D99" s="68">
        <v>1991.0</v>
      </c>
      <c r="E99" s="275">
        <f t="shared" si="3"/>
        <v>57266.20184</v>
      </c>
      <c r="F99" s="3"/>
      <c r="G99" s="3"/>
      <c r="H99" s="275">
        <f t="shared" si="4"/>
        <v>314526.9314</v>
      </c>
      <c r="I99" s="3"/>
      <c r="J99" s="3"/>
      <c r="K99" s="275">
        <f t="shared" si="5"/>
        <v>14974.93359</v>
      </c>
      <c r="L99" s="3"/>
      <c r="M99" s="3"/>
      <c r="N99" s="3"/>
      <c r="O99" s="3"/>
      <c r="P99" s="3"/>
      <c r="Q99" s="3"/>
      <c r="R99" s="3"/>
      <c r="S99" s="3"/>
      <c r="T99" s="249"/>
      <c r="U99" s="249"/>
      <c r="V99" s="249"/>
      <c r="W99" s="249"/>
      <c r="X99" s="249"/>
      <c r="Y99" s="3"/>
      <c r="Z99" s="3"/>
      <c r="AA99" s="3"/>
      <c r="AB99" s="3"/>
      <c r="AC99" s="3"/>
      <c r="AD99" s="3"/>
      <c r="AE99" s="3"/>
    </row>
    <row r="100">
      <c r="A100" s="3"/>
      <c r="B100" s="3"/>
      <c r="C100" s="3"/>
      <c r="D100" s="68">
        <v>1992.0</v>
      </c>
      <c r="E100" s="275">
        <f t="shared" si="3"/>
        <v>68803.42636</v>
      </c>
      <c r="F100" s="3"/>
      <c r="G100" s="3"/>
      <c r="H100" s="275">
        <f t="shared" si="4"/>
        <v>314613.7713</v>
      </c>
      <c r="I100" s="3"/>
      <c r="J100" s="3"/>
      <c r="K100" s="275">
        <f t="shared" si="5"/>
        <v>19406.39385</v>
      </c>
      <c r="L100" s="3"/>
      <c r="M100" s="3"/>
      <c r="N100" s="3"/>
      <c r="O100" s="3"/>
      <c r="P100" s="3"/>
      <c r="Q100" s="3"/>
      <c r="R100" s="3"/>
      <c r="S100" s="3"/>
      <c r="T100" s="249"/>
      <c r="U100" s="249"/>
      <c r="V100" s="249"/>
      <c r="W100" s="249"/>
      <c r="X100" s="249"/>
      <c r="Y100" s="3"/>
      <c r="Z100" s="3"/>
      <c r="AA100" s="3"/>
      <c r="AB100" s="3"/>
      <c r="AC100" s="3"/>
      <c r="AD100" s="3"/>
      <c r="AE100" s="3"/>
    </row>
    <row r="101">
      <c r="A101" s="3"/>
      <c r="B101" s="3"/>
      <c r="C101" s="3"/>
      <c r="D101" s="68">
        <v>1993.0</v>
      </c>
      <c r="E101" s="275">
        <f t="shared" si="3"/>
        <v>93469.9117</v>
      </c>
      <c r="F101" s="3"/>
      <c r="G101" s="3"/>
      <c r="H101" s="275">
        <f t="shared" si="4"/>
        <v>399350.9166</v>
      </c>
      <c r="I101" s="3"/>
      <c r="J101" s="3"/>
      <c r="K101" s="275">
        <f t="shared" si="5"/>
        <v>40694.47092</v>
      </c>
      <c r="L101" s="3"/>
      <c r="M101" s="3"/>
      <c r="N101" s="3"/>
      <c r="O101" s="3"/>
      <c r="P101" s="3"/>
      <c r="Q101" s="3"/>
      <c r="R101" s="3"/>
      <c r="S101" s="3"/>
      <c r="T101" s="249"/>
      <c r="U101" s="249"/>
      <c r="V101" s="249"/>
      <c r="W101" s="249"/>
      <c r="X101" s="249"/>
      <c r="Y101" s="3"/>
      <c r="Z101" s="3"/>
      <c r="AA101" s="3"/>
      <c r="AB101" s="3"/>
      <c r="AC101" s="3"/>
      <c r="AD101" s="3"/>
      <c r="AE101" s="3"/>
    </row>
    <row r="102">
      <c r="A102" s="3"/>
      <c r="B102" s="3"/>
      <c r="C102" s="3"/>
      <c r="D102" s="68">
        <v>1994.0</v>
      </c>
      <c r="E102" s="275">
        <f t="shared" si="3"/>
        <v>80313.27067</v>
      </c>
      <c r="F102" s="3"/>
      <c r="G102" s="3"/>
      <c r="H102" s="275">
        <f t="shared" si="4"/>
        <v>342484.4619</v>
      </c>
      <c r="I102" s="3"/>
      <c r="J102" s="3"/>
      <c r="K102" s="275">
        <f t="shared" si="5"/>
        <v>34523.41033</v>
      </c>
      <c r="L102" s="3"/>
      <c r="M102" s="3"/>
      <c r="N102" s="3"/>
      <c r="O102" s="3"/>
      <c r="P102" s="3"/>
      <c r="Q102" s="3"/>
      <c r="R102" s="3"/>
      <c r="S102" s="3"/>
      <c r="T102" s="249"/>
      <c r="U102" s="249"/>
      <c r="V102" s="249"/>
      <c r="W102" s="249"/>
      <c r="X102" s="249"/>
      <c r="Y102" s="3"/>
      <c r="Z102" s="3"/>
      <c r="AA102" s="3"/>
      <c r="AB102" s="3"/>
      <c r="AC102" s="3"/>
      <c r="AD102" s="3"/>
      <c r="AE102" s="3"/>
    </row>
    <row r="103">
      <c r="A103" s="3"/>
      <c r="B103" s="3"/>
      <c r="C103" s="3"/>
      <c r="D103" s="68">
        <v>1995.0</v>
      </c>
      <c r="E103" s="275">
        <f t="shared" si="3"/>
        <v>87803.46813</v>
      </c>
      <c r="F103" s="3"/>
      <c r="G103" s="3"/>
      <c r="H103" s="275">
        <f t="shared" si="4"/>
        <v>274077.7473</v>
      </c>
      <c r="I103" s="3"/>
      <c r="J103" s="3"/>
      <c r="K103" s="275">
        <f t="shared" si="5"/>
        <v>8004.715586</v>
      </c>
      <c r="L103" s="3"/>
      <c r="M103" s="3"/>
      <c r="N103" s="3"/>
      <c r="O103" s="3"/>
      <c r="P103" s="3"/>
      <c r="Q103" s="3"/>
      <c r="R103" s="3"/>
      <c r="S103" s="3"/>
      <c r="T103" s="249"/>
      <c r="U103" s="249"/>
      <c r="V103" s="249"/>
      <c r="W103" s="249"/>
      <c r="X103" s="249"/>
      <c r="Y103" s="3"/>
      <c r="Z103" s="3"/>
      <c r="AA103" s="3"/>
      <c r="AB103" s="3"/>
      <c r="AC103" s="3"/>
      <c r="AD103" s="3"/>
      <c r="AE103" s="3"/>
    </row>
    <row r="104">
      <c r="A104" s="3"/>
      <c r="B104" s="3"/>
      <c r="C104" s="3"/>
      <c r="D104" s="68">
        <v>1996.0</v>
      </c>
      <c r="E104" s="275">
        <f t="shared" si="3"/>
        <v>139031.1793</v>
      </c>
      <c r="F104" s="3"/>
      <c r="G104" s="3"/>
      <c r="H104" s="275">
        <f t="shared" si="4"/>
        <v>373115.2036</v>
      </c>
      <c r="I104" s="3"/>
      <c r="J104" s="3"/>
      <c r="K104" s="275">
        <f t="shared" si="5"/>
        <v>27782.37691</v>
      </c>
      <c r="L104" s="3"/>
      <c r="M104" s="3"/>
      <c r="N104" s="3"/>
      <c r="O104" s="3"/>
      <c r="P104" s="3"/>
      <c r="Q104" s="3"/>
      <c r="R104" s="3"/>
      <c r="S104" s="3"/>
      <c r="T104" s="249"/>
      <c r="U104" s="249"/>
      <c r="V104" s="249"/>
      <c r="W104" s="249"/>
      <c r="X104" s="249"/>
      <c r="Y104" s="3"/>
      <c r="Z104" s="3"/>
      <c r="AA104" s="3"/>
      <c r="AB104" s="3"/>
      <c r="AC104" s="3"/>
      <c r="AD104" s="3"/>
      <c r="AE104" s="3"/>
    </row>
    <row r="105">
      <c r="A105" s="3"/>
      <c r="B105" s="3"/>
      <c r="C105" s="3"/>
      <c r="D105" s="68">
        <v>1997.0</v>
      </c>
      <c r="E105" s="275">
        <f t="shared" si="3"/>
        <v>180740.7394</v>
      </c>
      <c r="F105" s="3"/>
      <c r="G105" s="3"/>
      <c r="H105" s="275">
        <f t="shared" si="4"/>
        <v>513418.6474</v>
      </c>
      <c r="I105" s="3"/>
      <c r="J105" s="3"/>
      <c r="K105" s="275">
        <f t="shared" si="5"/>
        <v>34653.54277</v>
      </c>
      <c r="L105" s="3"/>
      <c r="M105" s="3"/>
      <c r="N105" s="3"/>
      <c r="O105" s="3"/>
      <c r="P105" s="3"/>
      <c r="Q105" s="3"/>
      <c r="R105" s="3"/>
      <c r="S105" s="3"/>
      <c r="T105" s="249"/>
      <c r="U105" s="249"/>
      <c r="V105" s="249"/>
      <c r="W105" s="249"/>
      <c r="X105" s="249"/>
      <c r="Y105" s="3"/>
      <c r="Z105" s="3"/>
      <c r="AA105" s="3"/>
      <c r="AB105" s="3"/>
      <c r="AC105" s="3"/>
      <c r="AD105" s="3"/>
      <c r="AE105" s="3"/>
    </row>
    <row r="106">
      <c r="A106" s="3"/>
      <c r="B106" s="3"/>
      <c r="C106" s="3"/>
      <c r="D106" s="68">
        <v>1998.0</v>
      </c>
      <c r="E106" s="275">
        <f t="shared" si="3"/>
        <v>140073.2942</v>
      </c>
      <c r="F106" s="3"/>
      <c r="G106" s="3"/>
      <c r="H106" s="275">
        <f t="shared" si="4"/>
        <v>297353.2391</v>
      </c>
      <c r="I106" s="3"/>
      <c r="J106" s="3"/>
      <c r="K106" s="275">
        <f t="shared" si="5"/>
        <v>7371.162693</v>
      </c>
      <c r="L106" s="3"/>
      <c r="M106" s="3"/>
      <c r="N106" s="3"/>
      <c r="O106" s="3"/>
      <c r="P106" s="3"/>
      <c r="Q106" s="3"/>
      <c r="R106" s="3"/>
      <c r="S106" s="3"/>
      <c r="T106" s="249"/>
      <c r="U106" s="249"/>
      <c r="V106" s="249"/>
      <c r="W106" s="249"/>
      <c r="X106" s="249"/>
      <c r="Y106" s="3"/>
      <c r="Z106" s="3"/>
      <c r="AA106" s="3"/>
      <c r="AB106" s="3"/>
      <c r="AC106" s="3"/>
      <c r="AD106" s="3"/>
      <c r="AE106" s="3"/>
    </row>
    <row r="107">
      <c r="A107" s="3"/>
      <c r="B107" s="3"/>
      <c r="C107" s="3"/>
      <c r="D107" s="68">
        <v>1999.0</v>
      </c>
      <c r="E107" s="275">
        <f t="shared" si="3"/>
        <v>75468.04781</v>
      </c>
      <c r="F107" s="3"/>
      <c r="G107" s="3"/>
      <c r="H107" s="275">
        <f t="shared" si="4"/>
        <v>356149.2781</v>
      </c>
      <c r="I107" s="3"/>
      <c r="J107" s="3"/>
      <c r="K107" s="275">
        <f t="shared" si="5"/>
        <v>14111.282</v>
      </c>
      <c r="L107" s="3"/>
      <c r="M107" s="3"/>
      <c r="N107" s="3"/>
      <c r="O107" s="3"/>
      <c r="P107" s="3"/>
      <c r="Q107" s="3"/>
      <c r="R107" s="3"/>
      <c r="S107" s="3"/>
      <c r="T107" s="249"/>
      <c r="U107" s="249"/>
      <c r="V107" s="249"/>
      <c r="W107" s="249"/>
      <c r="X107" s="249"/>
      <c r="Y107" s="3"/>
      <c r="Z107" s="3"/>
      <c r="AA107" s="3"/>
      <c r="AB107" s="3"/>
      <c r="AC107" s="3"/>
      <c r="AD107" s="3"/>
      <c r="AE107" s="3"/>
    </row>
    <row r="108">
      <c r="A108" s="3"/>
      <c r="B108" s="3"/>
      <c r="C108" s="3"/>
      <c r="D108" s="68">
        <v>2000.0</v>
      </c>
      <c r="E108" s="275">
        <f t="shared" si="3"/>
        <v>22612.32239</v>
      </c>
      <c r="F108" s="3"/>
      <c r="G108" s="3"/>
      <c r="H108" s="275">
        <f t="shared" si="4"/>
        <v>297410.1546</v>
      </c>
      <c r="I108" s="3"/>
      <c r="J108" s="3"/>
      <c r="K108" s="275">
        <f t="shared" si="5"/>
        <v>21986.71529</v>
      </c>
      <c r="L108" s="3"/>
      <c r="M108" s="3"/>
      <c r="N108" s="3"/>
      <c r="O108" s="3"/>
      <c r="P108" s="3"/>
      <c r="Q108" s="3"/>
      <c r="R108" s="3"/>
      <c r="S108" s="3"/>
      <c r="T108" s="249"/>
      <c r="U108" s="249"/>
      <c r="V108" s="249"/>
      <c r="W108" s="249"/>
      <c r="X108" s="249"/>
      <c r="Y108" s="3"/>
      <c r="Z108" s="3"/>
      <c r="AA108" s="3"/>
      <c r="AB108" s="3"/>
      <c r="AC108" s="3"/>
      <c r="AD108" s="3"/>
      <c r="AE108" s="3"/>
    </row>
    <row r="109">
      <c r="A109" s="3"/>
      <c r="B109" s="3"/>
      <c r="C109" s="3"/>
      <c r="D109" s="68">
        <v>2001.0</v>
      </c>
      <c r="E109" s="275">
        <f t="shared" si="3"/>
        <v>28977.94287</v>
      </c>
      <c r="F109" s="3"/>
      <c r="G109" s="3"/>
      <c r="H109" s="275">
        <f t="shared" si="4"/>
        <v>499265.6022</v>
      </c>
      <c r="I109" s="3"/>
      <c r="J109" s="3"/>
      <c r="K109" s="275">
        <f t="shared" si="5"/>
        <v>9888.067769</v>
      </c>
      <c r="L109" s="3"/>
      <c r="M109" s="3"/>
      <c r="N109" s="3"/>
      <c r="O109" s="3"/>
      <c r="P109" s="3"/>
      <c r="Q109" s="3"/>
      <c r="R109" s="3"/>
      <c r="S109" s="3"/>
      <c r="T109" s="249"/>
      <c r="U109" s="249"/>
      <c r="V109" s="249"/>
      <c r="W109" s="249"/>
      <c r="X109" s="249"/>
      <c r="Y109" s="3"/>
      <c r="Z109" s="3"/>
      <c r="AA109" s="3"/>
      <c r="AB109" s="3"/>
      <c r="AC109" s="3"/>
      <c r="AD109" s="3"/>
      <c r="AE109" s="3"/>
    </row>
    <row r="110">
      <c r="A110" s="3"/>
      <c r="B110" s="3"/>
      <c r="C110" s="3"/>
      <c r="D110" s="68">
        <v>2002.0</v>
      </c>
      <c r="E110" s="275">
        <f t="shared" si="3"/>
        <v>161698.1749</v>
      </c>
      <c r="F110" s="3"/>
      <c r="G110" s="3"/>
      <c r="H110" s="275">
        <f t="shared" si="4"/>
        <v>406767.7879</v>
      </c>
      <c r="I110" s="3"/>
      <c r="J110" s="3"/>
      <c r="K110" s="275">
        <f t="shared" si="5"/>
        <v>6217.030335</v>
      </c>
      <c r="L110" s="3"/>
      <c r="M110" s="3"/>
      <c r="N110" s="3"/>
      <c r="O110" s="3"/>
      <c r="P110" s="3"/>
      <c r="Q110" s="3"/>
      <c r="R110" s="3"/>
      <c r="S110" s="3"/>
      <c r="T110" s="249"/>
      <c r="U110" s="249"/>
      <c r="V110" s="249"/>
      <c r="W110" s="249"/>
      <c r="X110" s="249"/>
      <c r="Y110" s="3"/>
      <c r="Z110" s="3"/>
      <c r="AA110" s="3"/>
      <c r="AB110" s="3"/>
      <c r="AC110" s="3"/>
      <c r="AD110" s="3"/>
      <c r="AE110" s="3"/>
    </row>
    <row r="111">
      <c r="A111" s="3"/>
      <c r="B111" s="3"/>
      <c r="C111" s="3"/>
      <c r="D111" s="68">
        <v>2003.0</v>
      </c>
      <c r="E111" s="275">
        <f t="shared" si="3"/>
        <v>84054.3603</v>
      </c>
      <c r="F111" s="3"/>
      <c r="G111" s="3"/>
      <c r="H111" s="275">
        <f t="shared" si="4"/>
        <v>408819.5062</v>
      </c>
      <c r="I111" s="3"/>
      <c r="J111" s="3"/>
      <c r="K111" s="275">
        <f t="shared" si="5"/>
        <v>12447.32484</v>
      </c>
      <c r="L111" s="3"/>
      <c r="M111" s="3"/>
      <c r="N111" s="3"/>
      <c r="O111" s="3"/>
      <c r="P111" s="3"/>
      <c r="Q111" s="3"/>
      <c r="R111" s="3"/>
      <c r="S111" s="3"/>
      <c r="T111" s="249"/>
      <c r="U111" s="249"/>
      <c r="V111" s="249"/>
      <c r="W111" s="249"/>
      <c r="X111" s="249"/>
      <c r="Y111" s="3"/>
      <c r="Z111" s="3"/>
      <c r="AA111" s="3"/>
      <c r="AB111" s="3"/>
      <c r="AC111" s="3"/>
      <c r="AD111" s="3"/>
      <c r="AE111" s="3"/>
    </row>
    <row r="112">
      <c r="A112" s="3"/>
      <c r="B112" s="3"/>
      <c r="C112" s="3"/>
      <c r="D112" s="68">
        <v>2004.0</v>
      </c>
      <c r="E112" s="275">
        <f t="shared" si="3"/>
        <v>131202.4396</v>
      </c>
      <c r="F112" s="3"/>
      <c r="G112" s="3"/>
      <c r="H112" s="275">
        <f t="shared" si="4"/>
        <v>291183.8014</v>
      </c>
      <c r="I112" s="3"/>
      <c r="J112" s="3"/>
      <c r="K112" s="275">
        <f t="shared" si="5"/>
        <v>26070.75895</v>
      </c>
      <c r="L112" s="3"/>
      <c r="M112" s="3"/>
      <c r="N112" s="3"/>
      <c r="O112" s="3"/>
      <c r="P112" s="3"/>
      <c r="Q112" s="3"/>
      <c r="R112" s="3"/>
      <c r="S112" s="3"/>
      <c r="T112" s="249"/>
      <c r="U112" s="249"/>
      <c r="V112" s="249"/>
      <c r="W112" s="249"/>
      <c r="X112" s="249"/>
      <c r="Y112" s="3"/>
      <c r="Z112" s="3"/>
      <c r="AA112" s="3"/>
      <c r="AB112" s="3"/>
      <c r="AC112" s="3"/>
      <c r="AD112" s="3"/>
      <c r="AE112" s="3"/>
    </row>
    <row r="113">
      <c r="A113" s="3"/>
      <c r="B113" s="3"/>
      <c r="C113" s="3"/>
      <c r="D113" s="68">
        <v>2005.0</v>
      </c>
      <c r="E113" s="275">
        <f t="shared" si="3"/>
        <v>48793.11194</v>
      </c>
      <c r="F113" s="3"/>
      <c r="G113" s="3"/>
      <c r="H113" s="275">
        <f t="shared" si="4"/>
        <v>366511.2451</v>
      </c>
      <c r="I113" s="3"/>
      <c r="J113" s="3"/>
      <c r="K113" s="275">
        <f t="shared" si="5"/>
        <v>101279.0205</v>
      </c>
      <c r="L113" s="3"/>
      <c r="M113" s="3"/>
      <c r="N113" s="3"/>
      <c r="O113" s="3"/>
      <c r="P113" s="3"/>
      <c r="Q113" s="3"/>
      <c r="R113" s="3"/>
      <c r="S113" s="3"/>
      <c r="T113" s="249"/>
      <c r="U113" s="249"/>
      <c r="V113" s="249"/>
      <c r="W113" s="249"/>
      <c r="X113" s="249"/>
      <c r="Y113" s="3"/>
      <c r="Z113" s="3"/>
      <c r="AA113" s="3"/>
      <c r="AB113" s="3"/>
      <c r="AC113" s="3"/>
      <c r="AD113" s="3"/>
      <c r="AE113" s="3"/>
    </row>
    <row r="114">
      <c r="A114" s="3"/>
      <c r="B114" s="3"/>
      <c r="C114" s="3"/>
      <c r="D114" s="68">
        <v>2006.0</v>
      </c>
      <c r="E114" s="275">
        <f t="shared" si="3"/>
        <v>82001.50824</v>
      </c>
      <c r="F114" s="3"/>
      <c r="G114" s="3"/>
      <c r="H114" s="275">
        <f t="shared" si="4"/>
        <v>383346.48</v>
      </c>
      <c r="I114" s="3"/>
      <c r="J114" s="3"/>
      <c r="K114" s="275">
        <f t="shared" si="5"/>
        <v>112299.7721</v>
      </c>
      <c r="L114" s="3"/>
      <c r="M114" s="3"/>
      <c r="N114" s="3"/>
      <c r="O114" s="3"/>
      <c r="P114" s="3"/>
      <c r="Q114" s="3"/>
      <c r="R114" s="3"/>
      <c r="S114" s="3"/>
      <c r="T114" s="249"/>
      <c r="U114" s="249"/>
      <c r="V114" s="249"/>
      <c r="W114" s="249"/>
      <c r="X114" s="249"/>
      <c r="Y114" s="3"/>
      <c r="Z114" s="3"/>
      <c r="AA114" s="3"/>
      <c r="AB114" s="3"/>
      <c r="AC114" s="3"/>
      <c r="AD114" s="3"/>
      <c r="AE114" s="3"/>
    </row>
    <row r="115">
      <c r="A115" s="3"/>
      <c r="B115" s="3"/>
      <c r="C115" s="3"/>
      <c r="D115" s="68">
        <v>2007.0</v>
      </c>
      <c r="E115" s="275">
        <f t="shared" si="3"/>
        <v>38500.43528</v>
      </c>
      <c r="F115" s="3"/>
      <c r="G115" s="3"/>
      <c r="H115" s="275">
        <f t="shared" si="4"/>
        <v>479626.345</v>
      </c>
      <c r="I115" s="3"/>
      <c r="J115" s="3"/>
      <c r="K115" s="275">
        <f t="shared" si="5"/>
        <v>93376.19325</v>
      </c>
      <c r="L115" s="3"/>
      <c r="M115" s="3"/>
      <c r="N115" s="3"/>
      <c r="O115" s="3"/>
      <c r="P115" s="3"/>
      <c r="Q115" s="3"/>
      <c r="R115" s="3"/>
      <c r="S115" s="3"/>
      <c r="T115" s="249"/>
      <c r="U115" s="249"/>
      <c r="V115" s="249"/>
      <c r="W115" s="249"/>
      <c r="X115" s="249"/>
      <c r="Y115" s="3"/>
      <c r="Z115" s="3"/>
      <c r="AA115" s="3"/>
      <c r="AB115" s="3"/>
      <c r="AC115" s="3"/>
      <c r="AD115" s="3"/>
      <c r="AE115" s="3"/>
    </row>
    <row r="116">
      <c r="A116" s="3"/>
      <c r="B116" s="3"/>
      <c r="C116" s="3"/>
      <c r="D116" s="68">
        <v>2008.0</v>
      </c>
      <c r="E116" s="275">
        <f t="shared" si="3"/>
        <v>30779.42307</v>
      </c>
      <c r="F116" s="3"/>
      <c r="G116" s="3"/>
      <c r="H116" s="275">
        <f t="shared" si="4"/>
        <v>376977.8259</v>
      </c>
      <c r="I116" s="3"/>
      <c r="J116" s="3"/>
      <c r="K116" s="275">
        <f t="shared" si="5"/>
        <v>72198.03588</v>
      </c>
      <c r="L116" s="3"/>
      <c r="M116" s="3"/>
      <c r="N116" s="3"/>
      <c r="O116" s="3"/>
      <c r="P116" s="3"/>
      <c r="Q116" s="3"/>
      <c r="R116" s="3"/>
      <c r="S116" s="3"/>
      <c r="T116" s="249"/>
      <c r="U116" s="249"/>
      <c r="V116" s="249"/>
      <c r="W116" s="249"/>
      <c r="X116" s="249"/>
      <c r="Y116" s="3"/>
      <c r="Z116" s="3"/>
      <c r="AA116" s="3"/>
      <c r="AB116" s="3"/>
      <c r="AC116" s="3"/>
      <c r="AD116" s="3"/>
      <c r="AE116" s="3"/>
    </row>
    <row r="117">
      <c r="A117" s="3"/>
      <c r="B117" s="3"/>
      <c r="C117" s="3"/>
      <c r="D117" s="68">
        <v>2009.0</v>
      </c>
      <c r="E117" s="275">
        <f t="shared" si="3"/>
        <v>119161.5567</v>
      </c>
      <c r="F117" s="3"/>
      <c r="G117" s="3"/>
      <c r="H117" s="275">
        <f t="shared" si="4"/>
        <v>241174.0996</v>
      </c>
      <c r="I117" s="3"/>
      <c r="J117" s="3"/>
      <c r="K117" s="275">
        <f t="shared" si="5"/>
        <v>108754.3436</v>
      </c>
      <c r="L117" s="3"/>
      <c r="M117" s="3"/>
      <c r="N117" s="3"/>
      <c r="O117" s="3"/>
      <c r="P117" s="3"/>
      <c r="Q117" s="3"/>
      <c r="R117" s="3"/>
      <c r="S117" s="3"/>
      <c r="T117" s="249"/>
      <c r="U117" s="249"/>
      <c r="V117" s="249"/>
      <c r="W117" s="249"/>
      <c r="X117" s="249"/>
      <c r="Y117" s="3"/>
      <c r="Z117" s="3"/>
      <c r="AA117" s="3"/>
      <c r="AB117" s="3"/>
      <c r="AC117" s="3"/>
      <c r="AD117" s="3"/>
      <c r="AE117" s="3"/>
    </row>
    <row r="118">
      <c r="A118" s="3"/>
      <c r="B118" s="3"/>
      <c r="C118" s="3"/>
      <c r="D118" s="68">
        <v>2010.0</v>
      </c>
      <c r="E118" s="275">
        <f t="shared" si="3"/>
        <v>204104.3965</v>
      </c>
      <c r="F118" s="3"/>
      <c r="G118" s="3"/>
      <c r="H118" s="275">
        <f t="shared" si="4"/>
        <v>252415.8677</v>
      </c>
      <c r="I118" s="3"/>
      <c r="J118" s="3"/>
      <c r="K118" s="275">
        <f t="shared" si="5"/>
        <v>45242.36078</v>
      </c>
      <c r="L118" s="3"/>
      <c r="M118" s="3"/>
      <c r="N118" s="3"/>
      <c r="O118" s="3"/>
      <c r="P118" s="3"/>
      <c r="Q118" s="3"/>
      <c r="R118" s="3"/>
      <c r="S118" s="3"/>
      <c r="T118" s="249"/>
      <c r="U118" s="249"/>
      <c r="V118" s="249"/>
      <c r="W118" s="249"/>
      <c r="X118" s="249"/>
      <c r="Y118" s="3"/>
      <c r="Z118" s="3"/>
      <c r="AA118" s="3"/>
      <c r="AB118" s="3"/>
      <c r="AC118" s="3"/>
      <c r="AD118" s="3"/>
      <c r="AE118" s="3"/>
    </row>
    <row r="119">
      <c r="A119" s="3"/>
      <c r="B119" s="3"/>
      <c r="C119" s="3"/>
      <c r="D119" s="68">
        <v>2011.0</v>
      </c>
      <c r="E119" s="275">
        <f t="shared" si="3"/>
        <v>132425.3568</v>
      </c>
      <c r="F119" s="3"/>
      <c r="G119" s="3"/>
      <c r="H119" s="275">
        <f t="shared" si="4"/>
        <v>424502.416</v>
      </c>
      <c r="I119" s="3"/>
      <c r="J119" s="3"/>
      <c r="K119" s="275">
        <f t="shared" si="5"/>
        <v>50729.22715</v>
      </c>
      <c r="L119" s="3"/>
      <c r="M119" s="3"/>
      <c r="N119" s="3"/>
      <c r="O119" s="3"/>
      <c r="P119" s="3"/>
      <c r="Q119" s="3"/>
      <c r="R119" s="3"/>
      <c r="S119" s="3"/>
      <c r="T119" s="249"/>
      <c r="U119" s="249"/>
      <c r="V119" s="249"/>
      <c r="W119" s="249"/>
      <c r="X119" s="249"/>
      <c r="Y119" s="3"/>
      <c r="Z119" s="3"/>
      <c r="AA119" s="3"/>
      <c r="AB119" s="3"/>
      <c r="AC119" s="3"/>
      <c r="AD119" s="3"/>
      <c r="AE119" s="3"/>
    </row>
    <row r="120">
      <c r="A120" s="3"/>
      <c r="B120" s="3"/>
      <c r="C120" s="3"/>
      <c r="D120" s="68">
        <v>2012.0</v>
      </c>
      <c r="E120" s="275">
        <f t="shared" si="3"/>
        <v>256120.7996</v>
      </c>
      <c r="F120" s="3"/>
      <c r="G120" s="3"/>
      <c r="H120" s="275">
        <f t="shared" si="4"/>
        <v>634765.5617</v>
      </c>
      <c r="I120" s="3"/>
      <c r="J120" s="3"/>
      <c r="K120" s="275">
        <f t="shared" si="5"/>
        <v>62168.45497</v>
      </c>
      <c r="L120" s="3"/>
      <c r="M120" s="3"/>
      <c r="N120" s="3"/>
      <c r="O120" s="3"/>
      <c r="P120" s="3"/>
      <c r="Q120" s="3"/>
      <c r="R120" s="3"/>
      <c r="S120" s="3"/>
      <c r="T120" s="249"/>
      <c r="U120" s="249"/>
      <c r="V120" s="249"/>
      <c r="W120" s="249"/>
      <c r="X120" s="249"/>
      <c r="Y120" s="3"/>
      <c r="Z120" s="3"/>
      <c r="AA120" s="3"/>
      <c r="AB120" s="3"/>
      <c r="AC120" s="3"/>
      <c r="AD120" s="3"/>
      <c r="AE120" s="3"/>
    </row>
    <row r="121">
      <c r="A121" s="3"/>
      <c r="B121" s="3"/>
      <c r="C121" s="3"/>
      <c r="D121" s="68"/>
      <c r="E121" s="275"/>
      <c r="F121" s="3"/>
      <c r="G121" s="3"/>
      <c r="H121" s="3"/>
      <c r="I121" s="3"/>
      <c r="J121" s="3"/>
      <c r="K121" s="3"/>
      <c r="L121" s="3"/>
      <c r="M121" s="3"/>
      <c r="N121" s="3"/>
      <c r="O121" s="3"/>
      <c r="P121" s="3"/>
      <c r="Q121" s="3"/>
      <c r="R121" s="3"/>
      <c r="S121" s="3"/>
      <c r="T121" s="249"/>
      <c r="U121" s="249"/>
      <c r="V121" s="249"/>
      <c r="W121" s="249"/>
      <c r="X121" s="249"/>
      <c r="Y121" s="3"/>
      <c r="Z121" s="3"/>
      <c r="AA121" s="3"/>
      <c r="AB121" s="3"/>
      <c r="AC121" s="3"/>
      <c r="AD121" s="3"/>
      <c r="AE121" s="3"/>
    </row>
    <row r="122">
      <c r="A122" s="3"/>
      <c r="B122" s="3"/>
      <c r="C122" s="3"/>
      <c r="D122" s="3"/>
      <c r="E122" s="3"/>
      <c r="F122" s="3"/>
      <c r="G122" s="3"/>
      <c r="H122" s="3"/>
      <c r="I122" s="3"/>
      <c r="J122" s="3"/>
      <c r="K122" s="3"/>
      <c r="L122" s="3"/>
      <c r="M122" s="3"/>
      <c r="N122" s="3"/>
      <c r="O122" s="3"/>
      <c r="P122" s="3"/>
      <c r="Q122" s="3"/>
      <c r="R122" s="3"/>
      <c r="S122" s="3"/>
      <c r="T122" s="249"/>
      <c r="U122" s="249"/>
      <c r="V122" s="249"/>
      <c r="W122" s="249"/>
      <c r="X122" s="249"/>
      <c r="Y122" s="3"/>
      <c r="Z122" s="3"/>
      <c r="AA122" s="3"/>
      <c r="AB122" s="3"/>
      <c r="AC122" s="3"/>
      <c r="AD122" s="3"/>
      <c r="AE122" s="3"/>
    </row>
    <row r="123">
      <c r="A123" s="3"/>
      <c r="B123" s="3"/>
      <c r="C123" s="3"/>
      <c r="D123" s="3"/>
      <c r="E123" s="3"/>
      <c r="F123" s="3"/>
      <c r="G123" s="3"/>
      <c r="H123" s="3"/>
      <c r="I123" s="3"/>
      <c r="J123" s="3"/>
      <c r="K123" s="3"/>
      <c r="L123" s="3"/>
      <c r="M123" s="3"/>
      <c r="N123" s="3"/>
      <c r="O123" s="3"/>
      <c r="P123" s="3"/>
      <c r="Q123" s="3"/>
      <c r="R123" s="3"/>
      <c r="S123" s="3"/>
      <c r="T123" s="249"/>
      <c r="U123" s="249"/>
      <c r="V123" s="249"/>
      <c r="W123" s="249"/>
      <c r="X123" s="249"/>
      <c r="Y123" s="3"/>
      <c r="Z123" s="3"/>
      <c r="AA123" s="3"/>
      <c r="AB123" s="3"/>
      <c r="AC123" s="3"/>
      <c r="AD123" s="3"/>
      <c r="AE123" s="3"/>
    </row>
    <row r="124">
      <c r="A124" s="3"/>
      <c r="B124" s="3"/>
      <c r="C124" s="3"/>
      <c r="D124" s="3"/>
      <c r="E124" s="3"/>
      <c r="F124" s="3"/>
      <c r="G124" s="3"/>
      <c r="H124" s="3"/>
      <c r="I124" s="3"/>
      <c r="J124" s="3"/>
      <c r="K124" s="3"/>
      <c r="L124" s="3"/>
      <c r="M124" s="3"/>
      <c r="N124" s="3"/>
      <c r="O124" s="3"/>
      <c r="P124" s="3"/>
      <c r="Q124" s="3"/>
      <c r="R124" s="3"/>
      <c r="S124" s="3"/>
      <c r="T124" s="249"/>
      <c r="U124" s="249"/>
      <c r="V124" s="249"/>
      <c r="W124" s="249"/>
      <c r="X124" s="249"/>
      <c r="Y124" s="3"/>
      <c r="Z124" s="3"/>
      <c r="AA124" s="3"/>
      <c r="AB124" s="3"/>
      <c r="AC124" s="3"/>
      <c r="AD124" s="3"/>
      <c r="AE124" s="3"/>
    </row>
    <row r="125">
      <c r="A125" s="3"/>
      <c r="B125" s="3"/>
      <c r="C125" s="3"/>
      <c r="D125" s="3"/>
      <c r="E125" s="3"/>
      <c r="F125" s="3"/>
      <c r="G125" s="3"/>
      <c r="H125" s="3"/>
      <c r="I125" s="3"/>
      <c r="J125" s="3"/>
      <c r="K125" s="3"/>
      <c r="L125" s="3"/>
      <c r="M125" s="3"/>
      <c r="N125" s="3"/>
      <c r="O125" s="3"/>
      <c r="P125" s="3"/>
      <c r="Q125" s="3"/>
      <c r="R125" s="3"/>
      <c r="S125" s="3"/>
      <c r="T125" s="249"/>
      <c r="U125" s="249"/>
      <c r="V125" s="249"/>
      <c r="W125" s="249"/>
      <c r="X125" s="249"/>
      <c r="Y125" s="3"/>
      <c r="Z125" s="3"/>
      <c r="AA125" s="3"/>
      <c r="AB125" s="3"/>
      <c r="AC125" s="3"/>
      <c r="AD125" s="3"/>
      <c r="AE125" s="3"/>
    </row>
    <row r="126">
      <c r="A126" s="3"/>
      <c r="B126" s="3"/>
      <c r="C126" s="3"/>
      <c r="D126" s="3"/>
      <c r="E126" s="3"/>
      <c r="F126" s="3"/>
      <c r="G126" s="3"/>
      <c r="H126" s="3"/>
      <c r="I126" s="3"/>
      <c r="J126" s="3"/>
      <c r="K126" s="3"/>
      <c r="L126" s="3"/>
      <c r="M126" s="3"/>
      <c r="N126" s="3"/>
      <c r="O126" s="3"/>
      <c r="P126" s="3"/>
      <c r="Q126" s="3"/>
      <c r="R126" s="3"/>
      <c r="S126" s="3"/>
      <c r="T126" s="249"/>
      <c r="U126" s="249"/>
      <c r="V126" s="249"/>
      <c r="W126" s="249"/>
      <c r="X126" s="249"/>
      <c r="Y126" s="3"/>
      <c r="Z126" s="3"/>
      <c r="AA126" s="3"/>
      <c r="AB126" s="3"/>
      <c r="AC126" s="3"/>
      <c r="AD126" s="3"/>
      <c r="AE126" s="3"/>
    </row>
    <row r="127">
      <c r="A127" s="3"/>
      <c r="B127" s="3"/>
      <c r="C127" s="3"/>
      <c r="D127" s="3"/>
      <c r="E127" s="3"/>
      <c r="F127" s="3"/>
      <c r="G127" s="3"/>
      <c r="H127" s="3"/>
      <c r="I127" s="3"/>
      <c r="J127" s="3"/>
      <c r="K127" s="3"/>
      <c r="L127" s="3"/>
      <c r="M127" s="3"/>
      <c r="N127" s="3"/>
      <c r="O127" s="3"/>
      <c r="P127" s="3"/>
      <c r="Q127" s="3"/>
      <c r="R127" s="3"/>
      <c r="S127" s="3"/>
      <c r="T127" s="249"/>
      <c r="U127" s="249"/>
      <c r="V127" s="249"/>
      <c r="W127" s="249"/>
      <c r="X127" s="249"/>
      <c r="Y127" s="3"/>
      <c r="Z127" s="3"/>
      <c r="AA127" s="3"/>
      <c r="AB127" s="3"/>
      <c r="AC127" s="3"/>
      <c r="AD127" s="3"/>
      <c r="AE127" s="3"/>
    </row>
    <row r="128">
      <c r="A128" s="3"/>
      <c r="B128" s="3"/>
      <c r="C128" s="3"/>
      <c r="D128" s="3"/>
      <c r="E128" s="3"/>
      <c r="F128" s="3"/>
      <c r="G128" s="3"/>
      <c r="H128" s="3"/>
      <c r="I128" s="3"/>
      <c r="J128" s="3"/>
      <c r="K128" s="3"/>
      <c r="L128" s="3"/>
      <c r="M128" s="3"/>
      <c r="N128" s="3"/>
      <c r="O128" s="3"/>
      <c r="P128" s="3"/>
      <c r="Q128" s="3"/>
      <c r="R128" s="3"/>
      <c r="S128" s="3"/>
      <c r="T128" s="249"/>
      <c r="U128" s="249"/>
      <c r="V128" s="249"/>
      <c r="W128" s="249"/>
      <c r="X128" s="249"/>
      <c r="Y128" s="3"/>
      <c r="Z128" s="3"/>
      <c r="AA128" s="3"/>
      <c r="AB128" s="3"/>
      <c r="AC128" s="3"/>
      <c r="AD128" s="3"/>
      <c r="AE128" s="3"/>
    </row>
    <row r="129">
      <c r="A129" s="3"/>
      <c r="B129" s="3"/>
      <c r="C129" s="3"/>
      <c r="D129" s="3"/>
      <c r="E129" s="3"/>
      <c r="F129" s="3"/>
      <c r="G129" s="3"/>
      <c r="H129" s="3"/>
      <c r="I129" s="3"/>
      <c r="J129" s="3"/>
      <c r="K129" s="3"/>
      <c r="L129" s="3"/>
      <c r="M129" s="3"/>
      <c r="N129" s="3"/>
      <c r="O129" s="3"/>
      <c r="P129" s="3"/>
      <c r="Q129" s="3"/>
      <c r="R129" s="3"/>
      <c r="S129" s="3"/>
      <c r="T129" s="249"/>
      <c r="U129" s="249"/>
      <c r="V129" s="249"/>
      <c r="W129" s="249"/>
      <c r="X129" s="249"/>
      <c r="Y129" s="3"/>
      <c r="Z129" s="3"/>
      <c r="AA129" s="3"/>
      <c r="AB129" s="3"/>
      <c r="AC129" s="3"/>
      <c r="AD129" s="3"/>
      <c r="AE129" s="3"/>
    </row>
    <row r="130">
      <c r="A130" s="3"/>
      <c r="B130" s="3"/>
      <c r="C130" s="3"/>
      <c r="D130" s="3"/>
      <c r="E130" s="3"/>
      <c r="F130" s="3"/>
      <c r="G130" s="3"/>
      <c r="H130" s="3"/>
      <c r="I130" s="3"/>
      <c r="J130" s="3"/>
      <c r="K130" s="3"/>
      <c r="L130" s="3"/>
      <c r="M130" s="3"/>
      <c r="N130" s="3"/>
      <c r="O130" s="3"/>
      <c r="P130" s="3"/>
      <c r="Q130" s="3"/>
      <c r="R130" s="3"/>
      <c r="S130" s="3"/>
      <c r="T130" s="249"/>
      <c r="U130" s="249"/>
      <c r="V130" s="249"/>
      <c r="W130" s="249"/>
      <c r="X130" s="249"/>
      <c r="Y130" s="3"/>
      <c r="Z130" s="3"/>
      <c r="AA130" s="3"/>
      <c r="AB130" s="3"/>
      <c r="AC130" s="3"/>
      <c r="AD130" s="3"/>
      <c r="AE130" s="3"/>
    </row>
    <row r="131">
      <c r="A131" s="3"/>
      <c r="B131" s="3"/>
      <c r="C131" s="3"/>
      <c r="D131" s="3"/>
      <c r="E131" s="3"/>
      <c r="F131" s="3"/>
      <c r="G131" s="3"/>
      <c r="H131" s="3"/>
      <c r="I131" s="3"/>
      <c r="J131" s="3"/>
      <c r="K131" s="3"/>
      <c r="L131" s="3"/>
      <c r="M131" s="3"/>
      <c r="N131" s="3"/>
      <c r="O131" s="3"/>
      <c r="P131" s="3"/>
      <c r="Q131" s="3"/>
      <c r="R131" s="3"/>
      <c r="S131" s="3"/>
      <c r="T131" s="249"/>
      <c r="U131" s="249"/>
      <c r="V131" s="249"/>
      <c r="W131" s="249"/>
      <c r="X131" s="249"/>
      <c r="Y131" s="3"/>
      <c r="Z131" s="3"/>
      <c r="AA131" s="3"/>
      <c r="AB131" s="3"/>
      <c r="AC131" s="3"/>
      <c r="AD131" s="3"/>
      <c r="AE131" s="3"/>
    </row>
    <row r="132">
      <c r="A132" s="3"/>
      <c r="B132" s="3"/>
      <c r="C132" s="3"/>
      <c r="D132" s="3"/>
      <c r="E132" s="3"/>
      <c r="F132" s="3"/>
      <c r="G132" s="3"/>
      <c r="H132" s="3"/>
      <c r="I132" s="3"/>
      <c r="J132" s="3"/>
      <c r="K132" s="3"/>
      <c r="L132" s="3"/>
      <c r="M132" s="3"/>
      <c r="N132" s="3"/>
      <c r="O132" s="3"/>
      <c r="P132" s="3"/>
      <c r="Q132" s="3"/>
      <c r="R132" s="3"/>
      <c r="S132" s="3"/>
      <c r="T132" s="249"/>
      <c r="U132" s="249"/>
      <c r="V132" s="249"/>
      <c r="W132" s="249"/>
      <c r="X132" s="249"/>
      <c r="Y132" s="3"/>
      <c r="Z132" s="3"/>
      <c r="AA132" s="3"/>
      <c r="AB132" s="3"/>
      <c r="AC132" s="3"/>
      <c r="AD132" s="3"/>
      <c r="AE132" s="3"/>
    </row>
    <row r="133">
      <c r="A133" s="3"/>
      <c r="B133" s="3"/>
      <c r="C133" s="3"/>
      <c r="D133" s="3"/>
      <c r="E133" s="3"/>
      <c r="F133" s="3"/>
      <c r="G133" s="3"/>
      <c r="H133" s="3"/>
      <c r="I133" s="3"/>
      <c r="J133" s="3"/>
      <c r="K133" s="3"/>
      <c r="L133" s="3"/>
      <c r="M133" s="3"/>
      <c r="N133" s="3"/>
      <c r="O133" s="3"/>
      <c r="P133" s="3"/>
      <c r="Q133" s="3"/>
      <c r="R133" s="3"/>
      <c r="S133" s="3"/>
      <c r="T133" s="249"/>
      <c r="U133" s="249"/>
      <c r="V133" s="249"/>
      <c r="W133" s="249"/>
      <c r="X133" s="249"/>
      <c r="Y133" s="3"/>
      <c r="Z133" s="3"/>
      <c r="AA133" s="3"/>
      <c r="AB133" s="3"/>
      <c r="AC133" s="3"/>
      <c r="AD133" s="3"/>
      <c r="AE133" s="3"/>
    </row>
    <row r="134">
      <c r="A134" s="3"/>
      <c r="B134" s="3"/>
      <c r="C134" s="3"/>
      <c r="D134" s="3"/>
      <c r="E134" s="3"/>
      <c r="F134" s="3"/>
      <c r="G134" s="3"/>
      <c r="H134" s="3"/>
      <c r="I134" s="3"/>
      <c r="J134" s="3"/>
      <c r="K134" s="3"/>
      <c r="L134" s="3"/>
      <c r="M134" s="3"/>
      <c r="N134" s="3"/>
      <c r="O134" s="3"/>
      <c r="P134" s="3"/>
      <c r="Q134" s="3"/>
      <c r="R134" s="3"/>
      <c r="S134" s="3"/>
      <c r="T134" s="249"/>
      <c r="U134" s="249"/>
      <c r="V134" s="249"/>
      <c r="W134" s="249"/>
      <c r="X134" s="249"/>
      <c r="Y134" s="3"/>
      <c r="Z134" s="3"/>
      <c r="AA134" s="3"/>
      <c r="AB134" s="3"/>
      <c r="AC134" s="3"/>
      <c r="AD134" s="3"/>
      <c r="AE134" s="3"/>
    </row>
    <row r="135">
      <c r="A135" s="3"/>
      <c r="B135" s="3"/>
      <c r="C135" s="3"/>
      <c r="D135" s="3"/>
      <c r="E135" s="3"/>
      <c r="F135" s="3"/>
      <c r="G135" s="3"/>
      <c r="H135" s="3"/>
      <c r="I135" s="3"/>
      <c r="J135" s="3"/>
      <c r="K135" s="3"/>
      <c r="L135" s="3"/>
      <c r="M135" s="3"/>
      <c r="N135" s="3"/>
      <c r="O135" s="3"/>
      <c r="P135" s="3"/>
      <c r="Q135" s="3"/>
      <c r="R135" s="3"/>
      <c r="S135" s="3"/>
      <c r="T135" s="249"/>
      <c r="U135" s="249"/>
      <c r="V135" s="249"/>
      <c r="W135" s="249"/>
      <c r="X135" s="249"/>
      <c r="Y135" s="3"/>
      <c r="Z135" s="3"/>
      <c r="AA135" s="3"/>
      <c r="AB135" s="3"/>
      <c r="AC135" s="3"/>
      <c r="AD135" s="3"/>
      <c r="AE135" s="3"/>
    </row>
    <row r="136">
      <c r="A136" s="3"/>
      <c r="B136" s="3"/>
      <c r="C136" s="3"/>
      <c r="D136" s="3"/>
      <c r="E136" s="3"/>
      <c r="F136" s="3"/>
      <c r="G136" s="3"/>
      <c r="H136" s="3"/>
      <c r="I136" s="3"/>
      <c r="J136" s="3"/>
      <c r="K136" s="3"/>
      <c r="L136" s="3"/>
      <c r="M136" s="3"/>
      <c r="N136" s="3"/>
      <c r="O136" s="3"/>
      <c r="P136" s="3"/>
      <c r="Q136" s="3"/>
      <c r="R136" s="3"/>
      <c r="S136" s="3"/>
      <c r="T136" s="249"/>
      <c r="U136" s="249"/>
      <c r="V136" s="249"/>
      <c r="W136" s="249"/>
      <c r="X136" s="249"/>
      <c r="Y136" s="3"/>
      <c r="Z136" s="3"/>
      <c r="AA136" s="3"/>
      <c r="AB136" s="3"/>
      <c r="AC136" s="3"/>
      <c r="AD136" s="3"/>
      <c r="AE136" s="3"/>
    </row>
    <row r="137">
      <c r="A137" s="3"/>
      <c r="B137" s="3"/>
      <c r="C137" s="3"/>
      <c r="D137" s="3"/>
      <c r="E137" s="3"/>
      <c r="F137" s="3"/>
      <c r="G137" s="3"/>
      <c r="H137" s="3"/>
      <c r="I137" s="3"/>
      <c r="J137" s="3"/>
      <c r="K137" s="3"/>
      <c r="L137" s="3"/>
      <c r="M137" s="3"/>
      <c r="N137" s="3"/>
      <c r="O137" s="3"/>
      <c r="P137" s="3"/>
      <c r="Q137" s="3"/>
      <c r="R137" s="3"/>
      <c r="S137" s="3"/>
      <c r="T137" s="249"/>
      <c r="U137" s="249"/>
      <c r="V137" s="249"/>
      <c r="W137" s="249"/>
      <c r="X137" s="249"/>
      <c r="Y137" s="3"/>
      <c r="Z137" s="3"/>
      <c r="AA137" s="3"/>
      <c r="AB137" s="3"/>
      <c r="AC137" s="3"/>
      <c r="AD137" s="3"/>
      <c r="AE137" s="3"/>
    </row>
    <row r="138">
      <c r="A138" s="3"/>
      <c r="B138" s="3"/>
      <c r="C138" s="3"/>
      <c r="D138" s="3"/>
      <c r="E138" s="3"/>
      <c r="F138" s="3"/>
      <c r="G138" s="3"/>
      <c r="H138" s="3"/>
      <c r="I138" s="3"/>
      <c r="J138" s="3"/>
      <c r="K138" s="3"/>
      <c r="L138" s="3"/>
      <c r="M138" s="3"/>
      <c r="N138" s="3"/>
      <c r="O138" s="3"/>
      <c r="P138" s="3"/>
      <c r="Q138" s="3"/>
      <c r="R138" s="3"/>
      <c r="S138" s="3"/>
      <c r="T138" s="249"/>
      <c r="U138" s="249"/>
      <c r="V138" s="249"/>
      <c r="W138" s="249"/>
      <c r="X138" s="249"/>
      <c r="Y138" s="3"/>
      <c r="Z138" s="3"/>
      <c r="AA138" s="3"/>
      <c r="AB138" s="3"/>
      <c r="AC138" s="3"/>
      <c r="AD138" s="3"/>
      <c r="AE138" s="3"/>
    </row>
    <row r="139">
      <c r="A139" s="3"/>
      <c r="B139" s="3"/>
      <c r="C139" s="3"/>
      <c r="D139" s="3"/>
      <c r="E139" s="3"/>
      <c r="F139" s="3"/>
      <c r="G139" s="3"/>
      <c r="H139" s="3"/>
      <c r="I139" s="3"/>
      <c r="J139" s="3"/>
      <c r="K139" s="3"/>
      <c r="L139" s="3"/>
      <c r="M139" s="3"/>
      <c r="N139" s="3"/>
      <c r="O139" s="3"/>
      <c r="P139" s="3"/>
      <c r="Q139" s="3"/>
      <c r="R139" s="3"/>
      <c r="S139" s="3"/>
      <c r="T139" s="249"/>
      <c r="U139" s="249"/>
      <c r="V139" s="249"/>
      <c r="W139" s="249"/>
      <c r="X139" s="249"/>
      <c r="Y139" s="3"/>
      <c r="Z139" s="3"/>
      <c r="AA139" s="3"/>
      <c r="AB139" s="3"/>
      <c r="AC139" s="3"/>
      <c r="AD139" s="3"/>
      <c r="AE139" s="3"/>
    </row>
    <row r="140">
      <c r="A140" s="3"/>
      <c r="B140" s="3"/>
      <c r="C140" s="3"/>
      <c r="D140" s="3"/>
      <c r="E140" s="3"/>
      <c r="F140" s="3"/>
      <c r="G140" s="3"/>
      <c r="H140" s="3"/>
      <c r="I140" s="3"/>
      <c r="J140" s="3"/>
      <c r="K140" s="3"/>
      <c r="L140" s="3"/>
      <c r="M140" s="3"/>
      <c r="N140" s="3"/>
      <c r="O140" s="3"/>
      <c r="P140" s="3"/>
      <c r="Q140" s="3"/>
      <c r="R140" s="3"/>
      <c r="S140" s="3"/>
      <c r="T140" s="249"/>
      <c r="U140" s="249"/>
      <c r="V140" s="249"/>
      <c r="W140" s="249"/>
      <c r="X140" s="249"/>
      <c r="Y140" s="3"/>
      <c r="Z140" s="3"/>
      <c r="AA140" s="3"/>
      <c r="AB140" s="3"/>
      <c r="AC140" s="3"/>
      <c r="AD140" s="3"/>
      <c r="AE140" s="3"/>
    </row>
    <row r="141">
      <c r="A141" s="3"/>
      <c r="B141" s="3"/>
      <c r="C141" s="3"/>
      <c r="D141" s="3"/>
      <c r="E141" s="3"/>
      <c r="F141" s="3"/>
      <c r="G141" s="3"/>
      <c r="H141" s="3"/>
      <c r="I141" s="3"/>
      <c r="J141" s="3"/>
      <c r="K141" s="3"/>
      <c r="L141" s="3"/>
      <c r="M141" s="3"/>
      <c r="N141" s="3"/>
      <c r="O141" s="3"/>
      <c r="P141" s="3"/>
      <c r="Q141" s="3"/>
      <c r="R141" s="3"/>
      <c r="S141" s="3"/>
      <c r="T141" s="249"/>
      <c r="U141" s="249"/>
      <c r="V141" s="249"/>
      <c r="W141" s="249"/>
      <c r="X141" s="249"/>
      <c r="Y141" s="3"/>
      <c r="Z141" s="3"/>
      <c r="AA141" s="3"/>
      <c r="AB141" s="3"/>
      <c r="AC141" s="3"/>
      <c r="AD141" s="3"/>
      <c r="AE141" s="3"/>
    </row>
    <row r="142">
      <c r="A142" s="3"/>
      <c r="B142" s="3"/>
      <c r="C142" s="3"/>
      <c r="D142" s="3"/>
      <c r="E142" s="3"/>
      <c r="F142" s="3"/>
      <c r="G142" s="3"/>
      <c r="H142" s="3"/>
      <c r="I142" s="3"/>
      <c r="J142" s="3"/>
      <c r="K142" s="3"/>
      <c r="L142" s="3"/>
      <c r="M142" s="3"/>
      <c r="N142" s="3"/>
      <c r="O142" s="3"/>
      <c r="P142" s="3"/>
      <c r="Q142" s="3"/>
      <c r="R142" s="3"/>
      <c r="S142" s="3"/>
      <c r="T142" s="249"/>
      <c r="U142" s="249"/>
      <c r="V142" s="249"/>
      <c r="W142" s="249"/>
      <c r="X142" s="249"/>
      <c r="Y142" s="3"/>
      <c r="Z142" s="3"/>
      <c r="AA142" s="3"/>
      <c r="AB142" s="3"/>
      <c r="AC142" s="3"/>
      <c r="AD142" s="3"/>
      <c r="AE142" s="3"/>
    </row>
    <row r="143">
      <c r="A143" s="3"/>
      <c r="B143" s="3"/>
      <c r="C143" s="3"/>
      <c r="D143" s="3"/>
      <c r="E143" s="3"/>
      <c r="F143" s="3"/>
      <c r="G143" s="3"/>
      <c r="H143" s="3"/>
      <c r="I143" s="3"/>
      <c r="J143" s="3"/>
      <c r="K143" s="3"/>
      <c r="L143" s="3"/>
      <c r="M143" s="3"/>
      <c r="N143" s="3"/>
      <c r="O143" s="3"/>
      <c r="P143" s="3"/>
      <c r="Q143" s="3"/>
      <c r="R143" s="3"/>
      <c r="S143" s="3"/>
      <c r="T143" s="249"/>
      <c r="U143" s="249"/>
      <c r="V143" s="249"/>
      <c r="W143" s="249"/>
      <c r="X143" s="249"/>
      <c r="Y143" s="3"/>
      <c r="Z143" s="3"/>
      <c r="AA143" s="3"/>
      <c r="AB143" s="3"/>
      <c r="AC143" s="3"/>
      <c r="AD143" s="3"/>
      <c r="AE143" s="3"/>
    </row>
    <row r="144">
      <c r="A144" s="3"/>
      <c r="B144" s="3"/>
      <c r="C144" s="3"/>
      <c r="D144" s="3"/>
      <c r="E144" s="3"/>
      <c r="F144" s="3"/>
      <c r="G144" s="3"/>
      <c r="H144" s="3"/>
      <c r="I144" s="3"/>
      <c r="J144" s="3"/>
      <c r="K144" s="3"/>
      <c r="L144" s="3"/>
      <c r="M144" s="3"/>
      <c r="N144" s="3"/>
      <c r="O144" s="3"/>
      <c r="P144" s="3"/>
      <c r="Q144" s="3"/>
      <c r="R144" s="3"/>
      <c r="S144" s="3"/>
      <c r="T144" s="249"/>
      <c r="U144" s="249"/>
      <c r="V144" s="249"/>
      <c r="W144" s="249"/>
      <c r="X144" s="249"/>
      <c r="Y144" s="3"/>
      <c r="Z144" s="3"/>
      <c r="AA144" s="3"/>
      <c r="AB144" s="3"/>
      <c r="AC144" s="3"/>
      <c r="AD144" s="3"/>
      <c r="AE144" s="3"/>
    </row>
    <row r="145">
      <c r="A145" s="3"/>
      <c r="B145" s="3"/>
      <c r="C145" s="3"/>
      <c r="D145" s="3"/>
      <c r="E145" s="3"/>
      <c r="F145" s="3"/>
      <c r="G145" s="3"/>
      <c r="H145" s="3"/>
      <c r="I145" s="3"/>
      <c r="J145" s="3"/>
      <c r="K145" s="3"/>
      <c r="L145" s="3"/>
      <c r="M145" s="3"/>
      <c r="N145" s="3"/>
      <c r="O145" s="3"/>
      <c r="P145" s="3"/>
      <c r="Q145" s="3"/>
      <c r="R145" s="3"/>
      <c r="S145" s="3"/>
      <c r="T145" s="249"/>
      <c r="U145" s="249"/>
      <c r="V145" s="249"/>
      <c r="W145" s="249"/>
      <c r="X145" s="249"/>
      <c r="Y145" s="3"/>
      <c r="Z145" s="3"/>
      <c r="AA145" s="3"/>
      <c r="AB145" s="3"/>
      <c r="AC145" s="3"/>
      <c r="AD145" s="3"/>
      <c r="AE145" s="3"/>
    </row>
    <row r="146">
      <c r="A146" s="3"/>
      <c r="B146" s="3"/>
      <c r="C146" s="3"/>
      <c r="D146" s="3"/>
      <c r="E146" s="3"/>
      <c r="F146" s="3"/>
      <c r="G146" s="3"/>
      <c r="H146" s="3"/>
      <c r="I146" s="3"/>
      <c r="J146" s="3"/>
      <c r="K146" s="3"/>
      <c r="L146" s="3"/>
      <c r="M146" s="3"/>
      <c r="N146" s="3"/>
      <c r="O146" s="3"/>
      <c r="P146" s="3"/>
      <c r="Q146" s="3"/>
      <c r="R146" s="3"/>
      <c r="S146" s="3"/>
      <c r="T146" s="249"/>
      <c r="U146" s="249"/>
      <c r="V146" s="249"/>
      <c r="W146" s="249"/>
      <c r="X146" s="249"/>
      <c r="Y146" s="3"/>
      <c r="Z146" s="3"/>
      <c r="AA146" s="3"/>
      <c r="AB146" s="3"/>
      <c r="AC146" s="3"/>
      <c r="AD146" s="3"/>
      <c r="AE146" s="3"/>
    </row>
    <row r="147">
      <c r="A147" s="3"/>
      <c r="B147" s="3"/>
      <c r="C147" s="3"/>
      <c r="D147" s="3"/>
      <c r="E147" s="3"/>
      <c r="F147" s="3"/>
      <c r="G147" s="3"/>
      <c r="H147" s="3"/>
      <c r="I147" s="3"/>
      <c r="J147" s="3"/>
      <c r="K147" s="3"/>
      <c r="L147" s="3"/>
      <c r="M147" s="3"/>
      <c r="N147" s="3"/>
      <c r="O147" s="3"/>
      <c r="P147" s="3"/>
      <c r="Q147" s="3"/>
      <c r="R147" s="3"/>
      <c r="S147" s="3"/>
      <c r="T147" s="249"/>
      <c r="U147" s="249"/>
      <c r="V147" s="249"/>
      <c r="W147" s="249"/>
      <c r="X147" s="249"/>
      <c r="Y147" s="3"/>
      <c r="Z147" s="3"/>
      <c r="AA147" s="3"/>
      <c r="AB147" s="3"/>
      <c r="AC147" s="3"/>
      <c r="AD147" s="3"/>
      <c r="AE147" s="3"/>
    </row>
    <row r="148">
      <c r="A148" s="3"/>
      <c r="B148" s="3"/>
      <c r="C148" s="3"/>
      <c r="D148" s="3"/>
      <c r="E148" s="3"/>
      <c r="F148" s="3"/>
      <c r="G148" s="3"/>
      <c r="H148" s="3"/>
      <c r="I148" s="3"/>
      <c r="J148" s="3"/>
      <c r="K148" s="3"/>
      <c r="L148" s="3"/>
      <c r="M148" s="3"/>
      <c r="N148" s="3"/>
      <c r="O148" s="3"/>
      <c r="P148" s="3"/>
      <c r="Q148" s="3"/>
      <c r="R148" s="3"/>
      <c r="S148" s="3"/>
      <c r="T148" s="249"/>
      <c r="U148" s="249"/>
      <c r="V148" s="249"/>
      <c r="W148" s="249"/>
      <c r="X148" s="249"/>
      <c r="Y148" s="3"/>
      <c r="Z148" s="3"/>
      <c r="AA148" s="3"/>
      <c r="AB148" s="3"/>
      <c r="AC148" s="3"/>
      <c r="AD148" s="3"/>
      <c r="AE148" s="3"/>
    </row>
    <row r="149">
      <c r="A149" s="3"/>
      <c r="B149" s="3"/>
      <c r="C149" s="3"/>
      <c r="D149" s="3"/>
      <c r="E149" s="3"/>
      <c r="F149" s="3"/>
      <c r="G149" s="3"/>
      <c r="H149" s="3"/>
      <c r="I149" s="3"/>
      <c r="J149" s="3"/>
      <c r="K149" s="3"/>
      <c r="L149" s="3"/>
      <c r="M149" s="3"/>
      <c r="N149" s="3"/>
      <c r="O149" s="3"/>
      <c r="P149" s="3"/>
      <c r="Q149" s="3"/>
      <c r="R149" s="3"/>
      <c r="S149" s="3"/>
      <c r="T149" s="249"/>
      <c r="U149" s="249"/>
      <c r="V149" s="249"/>
      <c r="W149" s="249"/>
      <c r="X149" s="249"/>
      <c r="Y149" s="3"/>
      <c r="Z149" s="3"/>
      <c r="AA149" s="3"/>
      <c r="AB149" s="3"/>
      <c r="AC149" s="3"/>
      <c r="AD149" s="3"/>
      <c r="AE149" s="3"/>
    </row>
    <row r="150">
      <c r="A150" s="3"/>
      <c r="B150" s="3"/>
      <c r="C150" s="3"/>
      <c r="D150" s="3"/>
      <c r="E150" s="3"/>
      <c r="F150" s="3"/>
      <c r="G150" s="3"/>
      <c r="H150" s="3"/>
      <c r="I150" s="3"/>
      <c r="J150" s="3"/>
      <c r="K150" s="3"/>
      <c r="L150" s="3"/>
      <c r="M150" s="3"/>
      <c r="N150" s="3"/>
      <c r="O150" s="3"/>
      <c r="P150" s="3"/>
      <c r="Q150" s="3"/>
      <c r="R150" s="3"/>
      <c r="S150" s="3"/>
      <c r="T150" s="249"/>
      <c r="U150" s="249"/>
      <c r="V150" s="249"/>
      <c r="W150" s="249"/>
      <c r="X150" s="249"/>
      <c r="Y150" s="3"/>
      <c r="Z150" s="3"/>
      <c r="AA150" s="3"/>
      <c r="AB150" s="3"/>
      <c r="AC150" s="3"/>
      <c r="AD150" s="3"/>
      <c r="AE150" s="3"/>
    </row>
    <row r="151">
      <c r="A151" s="3"/>
      <c r="B151" s="3"/>
      <c r="C151" s="3"/>
      <c r="D151" s="3"/>
      <c r="E151" s="3"/>
      <c r="F151" s="3"/>
      <c r="G151" s="3"/>
      <c r="H151" s="3"/>
      <c r="I151" s="3"/>
      <c r="J151" s="3"/>
      <c r="K151" s="3"/>
      <c r="L151" s="3"/>
      <c r="M151" s="3"/>
      <c r="N151" s="3"/>
      <c r="O151" s="3"/>
      <c r="P151" s="3"/>
      <c r="Q151" s="3"/>
      <c r="R151" s="3"/>
      <c r="S151" s="3"/>
      <c r="T151" s="249"/>
      <c r="U151" s="249"/>
      <c r="V151" s="249"/>
      <c r="W151" s="249"/>
      <c r="X151" s="249"/>
      <c r="Y151" s="3"/>
      <c r="Z151" s="3"/>
      <c r="AA151" s="3"/>
      <c r="AB151" s="3"/>
      <c r="AC151" s="3"/>
      <c r="AD151" s="3"/>
      <c r="AE151" s="3"/>
    </row>
    <row r="152">
      <c r="A152" s="3"/>
      <c r="B152" s="3"/>
      <c r="C152" s="3"/>
      <c r="D152" s="3"/>
      <c r="E152" s="3"/>
      <c r="F152" s="3"/>
      <c r="G152" s="3"/>
      <c r="H152" s="3"/>
      <c r="I152" s="3"/>
      <c r="J152" s="3"/>
      <c r="K152" s="3"/>
      <c r="L152" s="3"/>
      <c r="M152" s="3"/>
      <c r="N152" s="3"/>
      <c r="O152" s="3"/>
      <c r="P152" s="3"/>
      <c r="Q152" s="3"/>
      <c r="R152" s="3"/>
      <c r="S152" s="3"/>
      <c r="T152" s="249"/>
      <c r="U152" s="249"/>
      <c r="V152" s="249"/>
      <c r="W152" s="249"/>
      <c r="X152" s="249"/>
      <c r="Y152" s="3"/>
      <c r="Z152" s="3"/>
      <c r="AA152" s="3"/>
      <c r="AB152" s="3"/>
      <c r="AC152" s="3"/>
      <c r="AD152" s="3"/>
      <c r="AE152" s="3"/>
    </row>
    <row r="153">
      <c r="A153" s="3"/>
      <c r="B153" s="3"/>
      <c r="C153" s="3"/>
      <c r="D153" s="3"/>
      <c r="E153" s="3"/>
      <c r="F153" s="3"/>
      <c r="G153" s="3"/>
      <c r="H153" s="3"/>
      <c r="I153" s="3"/>
      <c r="J153" s="3"/>
      <c r="K153" s="3"/>
      <c r="L153" s="3"/>
      <c r="M153" s="3"/>
      <c r="N153" s="3"/>
      <c r="O153" s="3"/>
      <c r="P153" s="3"/>
      <c r="Q153" s="3"/>
      <c r="R153" s="3"/>
      <c r="S153" s="3"/>
      <c r="T153" s="249"/>
      <c r="U153" s="249"/>
      <c r="V153" s="249"/>
      <c r="W153" s="249"/>
      <c r="X153" s="249"/>
      <c r="Y153" s="3"/>
      <c r="Z153" s="3"/>
      <c r="AA153" s="3"/>
      <c r="AB153" s="3"/>
      <c r="AC153" s="3"/>
      <c r="AD153" s="3"/>
      <c r="AE153" s="3"/>
    </row>
    <row r="154">
      <c r="A154" s="3"/>
      <c r="B154" s="3"/>
      <c r="C154" s="3"/>
      <c r="D154" s="3"/>
      <c r="E154" s="3"/>
      <c r="F154" s="3"/>
      <c r="G154" s="3"/>
      <c r="H154" s="3"/>
      <c r="I154" s="3"/>
      <c r="J154" s="3"/>
      <c r="K154" s="3"/>
      <c r="L154" s="3"/>
      <c r="M154" s="3"/>
      <c r="N154" s="3"/>
      <c r="O154" s="3"/>
      <c r="P154" s="3"/>
      <c r="Q154" s="3"/>
      <c r="R154" s="3"/>
      <c r="S154" s="3"/>
      <c r="T154" s="249"/>
      <c r="U154" s="249"/>
      <c r="V154" s="249"/>
      <c r="W154" s="249"/>
      <c r="X154" s="249"/>
      <c r="Y154" s="3"/>
      <c r="Z154" s="3"/>
      <c r="AA154" s="3"/>
      <c r="AB154" s="3"/>
      <c r="AC154" s="3"/>
      <c r="AD154" s="3"/>
      <c r="AE154" s="3"/>
    </row>
    <row r="155">
      <c r="A155" s="3"/>
      <c r="B155" s="3"/>
      <c r="C155" s="3"/>
      <c r="D155" s="3"/>
      <c r="E155" s="3"/>
      <c r="F155" s="3"/>
      <c r="G155" s="3"/>
      <c r="H155" s="3"/>
      <c r="I155" s="3"/>
      <c r="J155" s="3"/>
      <c r="K155" s="3"/>
      <c r="L155" s="3"/>
      <c r="M155" s="3"/>
      <c r="N155" s="3"/>
      <c r="O155" s="3"/>
      <c r="P155" s="3"/>
      <c r="Q155" s="3"/>
      <c r="R155" s="3"/>
      <c r="S155" s="3"/>
      <c r="T155" s="249"/>
      <c r="U155" s="249"/>
      <c r="V155" s="249"/>
      <c r="W155" s="249"/>
      <c r="X155" s="249"/>
      <c r="Y155" s="3"/>
      <c r="Z155" s="3"/>
      <c r="AA155" s="3"/>
      <c r="AB155" s="3"/>
      <c r="AC155" s="3"/>
      <c r="AD155" s="3"/>
      <c r="AE155" s="3"/>
    </row>
    <row r="156">
      <c r="A156" s="3"/>
      <c r="B156" s="3"/>
      <c r="C156" s="3"/>
      <c r="D156" s="3"/>
      <c r="E156" s="3"/>
      <c r="F156" s="3"/>
      <c r="G156" s="3"/>
      <c r="H156" s="3"/>
      <c r="I156" s="3"/>
      <c r="J156" s="3"/>
      <c r="K156" s="3"/>
      <c r="L156" s="3"/>
      <c r="M156" s="3"/>
      <c r="N156" s="3"/>
      <c r="O156" s="3"/>
      <c r="P156" s="3"/>
      <c r="Q156" s="3"/>
      <c r="R156" s="3"/>
      <c r="S156" s="3"/>
      <c r="T156" s="249"/>
      <c r="U156" s="249"/>
      <c r="V156" s="249"/>
      <c r="W156" s="249"/>
      <c r="X156" s="249"/>
      <c r="Y156" s="3"/>
      <c r="Z156" s="3"/>
      <c r="AA156" s="3"/>
      <c r="AB156" s="3"/>
      <c r="AC156" s="3"/>
      <c r="AD156" s="3"/>
      <c r="AE156" s="3"/>
    </row>
    <row r="157">
      <c r="A157" s="3"/>
      <c r="B157" s="3"/>
      <c r="C157" s="3"/>
      <c r="D157" s="3"/>
      <c r="E157" s="3"/>
      <c r="F157" s="3"/>
      <c r="G157" s="3"/>
      <c r="H157" s="3"/>
      <c r="I157" s="3"/>
      <c r="J157" s="3"/>
      <c r="K157" s="3"/>
      <c r="L157" s="3"/>
      <c r="M157" s="3"/>
      <c r="N157" s="3"/>
      <c r="O157" s="3"/>
      <c r="P157" s="3"/>
      <c r="Q157" s="3"/>
      <c r="R157" s="3"/>
      <c r="S157" s="3"/>
      <c r="T157" s="249"/>
      <c r="U157" s="249"/>
      <c r="V157" s="249"/>
      <c r="W157" s="249"/>
      <c r="X157" s="249"/>
      <c r="Y157" s="3"/>
      <c r="Z157" s="3"/>
      <c r="AA157" s="3"/>
      <c r="AB157" s="3"/>
      <c r="AC157" s="3"/>
      <c r="AD157" s="3"/>
      <c r="AE157" s="3"/>
    </row>
    <row r="158">
      <c r="A158" s="3"/>
      <c r="B158" s="3"/>
      <c r="C158" s="3"/>
      <c r="D158" s="3"/>
      <c r="E158" s="3"/>
      <c r="F158" s="3"/>
      <c r="G158" s="3"/>
      <c r="H158" s="3"/>
      <c r="I158" s="3"/>
      <c r="J158" s="3"/>
      <c r="K158" s="3"/>
      <c r="L158" s="3"/>
      <c r="M158" s="3"/>
      <c r="N158" s="3"/>
      <c r="O158" s="3"/>
      <c r="P158" s="3"/>
      <c r="Q158" s="3"/>
      <c r="R158" s="3"/>
      <c r="S158" s="3"/>
      <c r="T158" s="249"/>
      <c r="U158" s="249"/>
      <c r="V158" s="249"/>
      <c r="W158" s="249"/>
      <c r="X158" s="249"/>
      <c r="Y158" s="3"/>
      <c r="Z158" s="3"/>
      <c r="AA158" s="3"/>
      <c r="AB158" s="3"/>
      <c r="AC158" s="3"/>
      <c r="AD158" s="3"/>
      <c r="AE158" s="3"/>
    </row>
    <row r="159">
      <c r="A159" s="3"/>
      <c r="B159" s="3"/>
      <c r="C159" s="3"/>
      <c r="D159" s="3"/>
      <c r="E159" s="3"/>
      <c r="F159" s="3"/>
      <c r="G159" s="3"/>
      <c r="H159" s="3"/>
      <c r="I159" s="3"/>
      <c r="J159" s="3"/>
      <c r="K159" s="3"/>
      <c r="L159" s="3"/>
      <c r="M159" s="3"/>
      <c r="N159" s="3"/>
      <c r="O159" s="3"/>
      <c r="P159" s="3"/>
      <c r="Q159" s="3"/>
      <c r="R159" s="3"/>
      <c r="S159" s="3"/>
      <c r="T159" s="249"/>
      <c r="U159" s="249"/>
      <c r="V159" s="249"/>
      <c r="W159" s="249"/>
      <c r="X159" s="249"/>
      <c r="Y159" s="3"/>
      <c r="Z159" s="3"/>
      <c r="AA159" s="3"/>
      <c r="AB159" s="3"/>
      <c r="AC159" s="3"/>
      <c r="AD159" s="3"/>
      <c r="AE159" s="3"/>
    </row>
    <row r="160">
      <c r="A160" s="3"/>
      <c r="B160" s="3"/>
      <c r="C160" s="3"/>
      <c r="D160" s="3"/>
      <c r="E160" s="3"/>
      <c r="F160" s="3"/>
      <c r="G160" s="3"/>
      <c r="H160" s="3"/>
      <c r="I160" s="3"/>
      <c r="J160" s="3"/>
      <c r="K160" s="3"/>
      <c r="L160" s="3"/>
      <c r="M160" s="3"/>
      <c r="N160" s="3"/>
      <c r="O160" s="3"/>
      <c r="P160" s="3"/>
      <c r="Q160" s="3"/>
      <c r="R160" s="3"/>
      <c r="S160" s="3"/>
      <c r="T160" s="249"/>
      <c r="U160" s="249"/>
      <c r="V160" s="249"/>
      <c r="W160" s="249"/>
      <c r="X160" s="249"/>
      <c r="Y160" s="3"/>
      <c r="Z160" s="3"/>
      <c r="AA160" s="3"/>
      <c r="AB160" s="3"/>
      <c r="AC160" s="3"/>
      <c r="AD160" s="3"/>
      <c r="AE160" s="3"/>
    </row>
    <row r="161">
      <c r="A161" s="3"/>
      <c r="B161" s="3"/>
      <c r="C161" s="3"/>
      <c r="D161" s="3"/>
      <c r="E161" s="3"/>
      <c r="F161" s="3"/>
      <c r="G161" s="3"/>
      <c r="H161" s="3"/>
      <c r="I161" s="3"/>
      <c r="J161" s="3"/>
      <c r="K161" s="3"/>
      <c r="L161" s="3"/>
      <c r="M161" s="3"/>
      <c r="N161" s="3"/>
      <c r="O161" s="3"/>
      <c r="P161" s="3"/>
      <c r="Q161" s="3"/>
      <c r="R161" s="3"/>
      <c r="S161" s="3"/>
      <c r="T161" s="249"/>
      <c r="U161" s="249"/>
      <c r="V161" s="249"/>
      <c r="W161" s="249"/>
      <c r="X161" s="249"/>
      <c r="Y161" s="3"/>
      <c r="Z161" s="3"/>
      <c r="AA161" s="3"/>
      <c r="AB161" s="3"/>
      <c r="AC161" s="3"/>
      <c r="AD161" s="3"/>
      <c r="AE161" s="3"/>
    </row>
    <row r="162">
      <c r="A162" s="3"/>
      <c r="B162" s="3"/>
      <c r="C162" s="3"/>
      <c r="D162" s="3"/>
      <c r="E162" s="3"/>
      <c r="F162" s="3"/>
      <c r="G162" s="3"/>
      <c r="H162" s="3"/>
      <c r="I162" s="3"/>
      <c r="J162" s="3"/>
      <c r="K162" s="3"/>
      <c r="L162" s="3"/>
      <c r="M162" s="3"/>
      <c r="N162" s="3"/>
      <c r="O162" s="3"/>
      <c r="P162" s="3"/>
      <c r="Q162" s="3"/>
      <c r="R162" s="3"/>
      <c r="S162" s="3"/>
      <c r="T162" s="249"/>
      <c r="U162" s="249"/>
      <c r="V162" s="249"/>
      <c r="W162" s="249"/>
      <c r="X162" s="249"/>
      <c r="Y162" s="3"/>
      <c r="Z162" s="3"/>
      <c r="AA162" s="3"/>
      <c r="AB162" s="3"/>
      <c r="AC162" s="3"/>
      <c r="AD162" s="3"/>
      <c r="AE162" s="3"/>
    </row>
    <row r="163">
      <c r="A163" s="3"/>
      <c r="B163" s="3"/>
      <c r="C163" s="3"/>
      <c r="D163" s="3"/>
      <c r="E163" s="3"/>
      <c r="F163" s="3"/>
      <c r="G163" s="3"/>
      <c r="H163" s="3"/>
      <c r="I163" s="3"/>
      <c r="J163" s="3"/>
      <c r="K163" s="3"/>
      <c r="L163" s="3"/>
      <c r="M163" s="3"/>
      <c r="N163" s="3"/>
      <c r="O163" s="3"/>
      <c r="P163" s="3"/>
      <c r="Q163" s="3"/>
      <c r="R163" s="3"/>
      <c r="S163" s="3"/>
      <c r="T163" s="249"/>
      <c r="U163" s="249"/>
      <c r="V163" s="249"/>
      <c r="W163" s="249"/>
      <c r="X163" s="249"/>
      <c r="Y163" s="3"/>
      <c r="Z163" s="3"/>
      <c r="AA163" s="3"/>
      <c r="AB163" s="3"/>
      <c r="AC163" s="3"/>
      <c r="AD163" s="3"/>
      <c r="AE163" s="3"/>
    </row>
    <row r="164">
      <c r="A164" s="3"/>
      <c r="B164" s="3"/>
      <c r="C164" s="3"/>
      <c r="D164" s="3"/>
      <c r="E164" s="3"/>
      <c r="F164" s="3"/>
      <c r="G164" s="3"/>
      <c r="H164" s="3"/>
      <c r="I164" s="3"/>
      <c r="J164" s="3"/>
      <c r="K164" s="3"/>
      <c r="L164" s="3"/>
      <c r="M164" s="3"/>
      <c r="N164" s="3"/>
      <c r="O164" s="3"/>
      <c r="P164" s="3"/>
      <c r="Q164" s="3"/>
      <c r="R164" s="3"/>
      <c r="S164" s="3"/>
      <c r="T164" s="249"/>
      <c r="U164" s="249"/>
      <c r="V164" s="249"/>
      <c r="W164" s="249"/>
      <c r="X164" s="249"/>
      <c r="Y164" s="3"/>
      <c r="Z164" s="3"/>
      <c r="AA164" s="3"/>
      <c r="AB164" s="3"/>
      <c r="AC164" s="3"/>
      <c r="AD164" s="3"/>
      <c r="AE164" s="3"/>
    </row>
    <row r="165">
      <c r="A165" s="3"/>
      <c r="B165" s="3"/>
      <c r="C165" s="3"/>
      <c r="D165" s="3"/>
      <c r="E165" s="3"/>
      <c r="F165" s="3"/>
      <c r="G165" s="3"/>
      <c r="H165" s="3"/>
      <c r="I165" s="3"/>
      <c r="J165" s="3"/>
      <c r="K165" s="3"/>
      <c r="L165" s="3"/>
      <c r="M165" s="3"/>
      <c r="N165" s="3"/>
      <c r="O165" s="3"/>
      <c r="P165" s="3"/>
      <c r="Q165" s="3"/>
      <c r="R165" s="3"/>
      <c r="S165" s="3"/>
      <c r="T165" s="249"/>
      <c r="U165" s="249"/>
      <c r="V165" s="249"/>
      <c r="W165" s="249"/>
      <c r="X165" s="249"/>
      <c r="Y165" s="3"/>
      <c r="Z165" s="3"/>
      <c r="AA165" s="3"/>
      <c r="AB165" s="3"/>
      <c r="AC165" s="3"/>
      <c r="AD165" s="3"/>
      <c r="AE165" s="3"/>
    </row>
    <row r="166">
      <c r="A166" s="3"/>
      <c r="B166" s="3"/>
      <c r="C166" s="3"/>
      <c r="D166" s="3"/>
      <c r="E166" s="3"/>
      <c r="F166" s="3"/>
      <c r="G166" s="3"/>
      <c r="H166" s="3"/>
      <c r="I166" s="3"/>
      <c r="J166" s="3"/>
      <c r="K166" s="3"/>
      <c r="L166" s="3"/>
      <c r="M166" s="3"/>
      <c r="N166" s="3"/>
      <c r="O166" s="3"/>
      <c r="P166" s="3"/>
      <c r="Q166" s="3"/>
      <c r="R166" s="3"/>
      <c r="S166" s="3"/>
      <c r="T166" s="249"/>
      <c r="U166" s="249"/>
      <c r="V166" s="249"/>
      <c r="W166" s="249"/>
      <c r="X166" s="249"/>
      <c r="Y166" s="3"/>
      <c r="Z166" s="3"/>
      <c r="AA166" s="3"/>
      <c r="AB166" s="3"/>
      <c r="AC166" s="3"/>
      <c r="AD166" s="3"/>
      <c r="AE166" s="3"/>
    </row>
    <row r="167">
      <c r="A167" s="3"/>
      <c r="B167" s="3"/>
      <c r="C167" s="3"/>
      <c r="D167" s="3"/>
      <c r="E167" s="3"/>
      <c r="F167" s="3"/>
      <c r="G167" s="3"/>
      <c r="H167" s="3"/>
      <c r="I167" s="3"/>
      <c r="J167" s="3"/>
      <c r="K167" s="3"/>
      <c r="L167" s="3"/>
      <c r="M167" s="3"/>
      <c r="N167" s="3"/>
      <c r="O167" s="3"/>
      <c r="P167" s="3"/>
      <c r="Q167" s="3"/>
      <c r="R167" s="3"/>
      <c r="S167" s="3"/>
      <c r="T167" s="249"/>
      <c r="U167" s="249"/>
      <c r="V167" s="249"/>
      <c r="W167" s="249"/>
      <c r="X167" s="249"/>
      <c r="Y167" s="3"/>
      <c r="Z167" s="3"/>
      <c r="AA167" s="3"/>
      <c r="AB167" s="3"/>
      <c r="AC167" s="3"/>
      <c r="AD167" s="3"/>
      <c r="AE167" s="3"/>
    </row>
    <row r="168">
      <c r="A168" s="3"/>
      <c r="B168" s="3"/>
      <c r="C168" s="3"/>
      <c r="D168" s="3"/>
      <c r="E168" s="3"/>
      <c r="F168" s="3"/>
      <c r="G168" s="3"/>
      <c r="H168" s="3"/>
      <c r="I168" s="3"/>
      <c r="J168" s="3"/>
      <c r="K168" s="3"/>
      <c r="L168" s="3"/>
      <c r="M168" s="3"/>
      <c r="N168" s="3"/>
      <c r="O168" s="3"/>
      <c r="P168" s="3"/>
      <c r="Q168" s="3"/>
      <c r="R168" s="3"/>
      <c r="S168" s="3"/>
      <c r="T168" s="249"/>
      <c r="U168" s="249"/>
      <c r="V168" s="249"/>
      <c r="W168" s="249"/>
      <c r="X168" s="249"/>
      <c r="Y168" s="3"/>
      <c r="Z168" s="3"/>
      <c r="AA168" s="3"/>
      <c r="AB168" s="3"/>
      <c r="AC168" s="3"/>
      <c r="AD168" s="3"/>
      <c r="AE168" s="3"/>
    </row>
    <row r="169">
      <c r="A169" s="3"/>
      <c r="B169" s="3"/>
      <c r="C169" s="3"/>
      <c r="D169" s="3"/>
      <c r="E169" s="3"/>
      <c r="F169" s="3"/>
      <c r="G169" s="3"/>
      <c r="H169" s="3"/>
      <c r="I169" s="3"/>
      <c r="J169" s="3"/>
      <c r="K169" s="3"/>
      <c r="L169" s="3"/>
      <c r="M169" s="3"/>
      <c r="N169" s="3"/>
      <c r="O169" s="3"/>
      <c r="P169" s="3"/>
      <c r="Q169" s="3"/>
      <c r="R169" s="3"/>
      <c r="S169" s="3"/>
      <c r="T169" s="249"/>
      <c r="U169" s="249"/>
      <c r="V169" s="249"/>
      <c r="W169" s="249"/>
      <c r="X169" s="249"/>
      <c r="Y169" s="3"/>
      <c r="Z169" s="3"/>
      <c r="AA169" s="3"/>
      <c r="AB169" s="3"/>
      <c r="AC169" s="3"/>
      <c r="AD169" s="3"/>
      <c r="AE169" s="3"/>
    </row>
    <row r="170">
      <c r="A170" s="3"/>
      <c r="B170" s="3"/>
      <c r="C170" s="3"/>
      <c r="D170" s="3"/>
      <c r="E170" s="3"/>
      <c r="F170" s="3"/>
      <c r="G170" s="3"/>
      <c r="H170" s="3"/>
      <c r="I170" s="3"/>
      <c r="J170" s="3"/>
      <c r="K170" s="3"/>
      <c r="L170" s="3"/>
      <c r="M170" s="3"/>
      <c r="N170" s="3"/>
      <c r="O170" s="3"/>
      <c r="P170" s="3"/>
      <c r="Q170" s="3"/>
      <c r="R170" s="3"/>
      <c r="S170" s="3"/>
      <c r="T170" s="249"/>
      <c r="U170" s="249"/>
      <c r="V170" s="249"/>
      <c r="W170" s="249"/>
      <c r="X170" s="249"/>
      <c r="Y170" s="3"/>
      <c r="Z170" s="3"/>
      <c r="AA170" s="3"/>
      <c r="AB170" s="3"/>
      <c r="AC170" s="3"/>
      <c r="AD170" s="3"/>
      <c r="AE170" s="3"/>
    </row>
    <row r="171">
      <c r="A171" s="3"/>
      <c r="B171" s="3"/>
      <c r="C171" s="3"/>
      <c r="D171" s="3"/>
      <c r="E171" s="3"/>
      <c r="F171" s="3"/>
      <c r="G171" s="3"/>
      <c r="H171" s="3"/>
      <c r="I171" s="3"/>
      <c r="J171" s="3"/>
      <c r="K171" s="3"/>
      <c r="L171" s="3"/>
      <c r="M171" s="3"/>
      <c r="N171" s="3"/>
      <c r="O171" s="3"/>
      <c r="P171" s="3"/>
      <c r="Q171" s="3"/>
      <c r="R171" s="3"/>
      <c r="S171" s="3"/>
      <c r="T171" s="249"/>
      <c r="U171" s="249"/>
      <c r="V171" s="249"/>
      <c r="W171" s="249"/>
      <c r="X171" s="249"/>
      <c r="Y171" s="3"/>
      <c r="Z171" s="3"/>
      <c r="AA171" s="3"/>
      <c r="AB171" s="3"/>
      <c r="AC171" s="3"/>
      <c r="AD171" s="3"/>
      <c r="AE171" s="3"/>
    </row>
    <row r="172">
      <c r="A172" s="3"/>
      <c r="B172" s="3"/>
      <c r="C172" s="3"/>
      <c r="D172" s="3"/>
      <c r="E172" s="3"/>
      <c r="F172" s="3"/>
      <c r="G172" s="3"/>
      <c r="H172" s="3"/>
      <c r="I172" s="3"/>
      <c r="J172" s="3"/>
      <c r="K172" s="3"/>
      <c r="L172" s="3"/>
      <c r="M172" s="3"/>
      <c r="N172" s="3"/>
      <c r="O172" s="3"/>
      <c r="P172" s="3"/>
      <c r="Q172" s="3"/>
      <c r="R172" s="3"/>
      <c r="S172" s="3"/>
      <c r="T172" s="249"/>
      <c r="U172" s="249"/>
      <c r="V172" s="249"/>
      <c r="W172" s="249"/>
      <c r="X172" s="249"/>
      <c r="Y172" s="3"/>
      <c r="Z172" s="3"/>
      <c r="AA172" s="3"/>
      <c r="AB172" s="3"/>
      <c r="AC172" s="3"/>
      <c r="AD172" s="3"/>
      <c r="AE172" s="3"/>
    </row>
    <row r="173">
      <c r="A173" s="3"/>
      <c r="B173" s="3"/>
      <c r="C173" s="3"/>
      <c r="D173" s="3"/>
      <c r="E173" s="3"/>
      <c r="F173" s="3"/>
      <c r="G173" s="3"/>
      <c r="H173" s="3"/>
      <c r="I173" s="3"/>
      <c r="J173" s="3"/>
      <c r="K173" s="3"/>
      <c r="L173" s="3"/>
      <c r="M173" s="3"/>
      <c r="N173" s="3"/>
      <c r="O173" s="3"/>
      <c r="P173" s="3"/>
      <c r="Q173" s="3"/>
      <c r="R173" s="3"/>
      <c r="S173" s="3"/>
      <c r="T173" s="249"/>
      <c r="U173" s="249"/>
      <c r="V173" s="249"/>
      <c r="W173" s="249"/>
      <c r="X173" s="249"/>
      <c r="Y173" s="3"/>
      <c r="Z173" s="3"/>
      <c r="AA173" s="3"/>
      <c r="AB173" s="3"/>
      <c r="AC173" s="3"/>
      <c r="AD173" s="3"/>
      <c r="AE173" s="3"/>
    </row>
    <row r="174">
      <c r="A174" s="3"/>
      <c r="B174" s="3"/>
      <c r="C174" s="3"/>
      <c r="D174" s="3"/>
      <c r="E174" s="3"/>
      <c r="F174" s="3"/>
      <c r="G174" s="3"/>
      <c r="H174" s="3"/>
      <c r="I174" s="3"/>
      <c r="J174" s="3"/>
      <c r="K174" s="3"/>
      <c r="L174" s="3"/>
      <c r="M174" s="3"/>
      <c r="N174" s="3"/>
      <c r="O174" s="3"/>
      <c r="P174" s="3"/>
      <c r="Q174" s="3"/>
      <c r="R174" s="3"/>
      <c r="S174" s="3"/>
      <c r="T174" s="249"/>
      <c r="U174" s="249"/>
      <c r="V174" s="249"/>
      <c r="W174" s="249"/>
      <c r="X174" s="249"/>
      <c r="Y174" s="3"/>
      <c r="Z174" s="3"/>
      <c r="AA174" s="3"/>
      <c r="AB174" s="3"/>
      <c r="AC174" s="3"/>
      <c r="AD174" s="3"/>
      <c r="AE174" s="3"/>
    </row>
    <row r="175">
      <c r="A175" s="3"/>
      <c r="B175" s="3"/>
      <c r="C175" s="3"/>
      <c r="D175" s="3"/>
      <c r="E175" s="3"/>
      <c r="F175" s="3"/>
      <c r="G175" s="3"/>
      <c r="H175" s="3"/>
      <c r="I175" s="3"/>
      <c r="J175" s="3"/>
      <c r="K175" s="3"/>
      <c r="L175" s="3"/>
      <c r="M175" s="3"/>
      <c r="N175" s="3"/>
      <c r="O175" s="3"/>
      <c r="P175" s="3"/>
      <c r="Q175" s="3"/>
      <c r="R175" s="3"/>
      <c r="S175" s="3"/>
      <c r="T175" s="249"/>
      <c r="U175" s="249"/>
      <c r="V175" s="249"/>
      <c r="W175" s="249"/>
      <c r="X175" s="249"/>
      <c r="Y175" s="3"/>
      <c r="Z175" s="3"/>
      <c r="AA175" s="3"/>
      <c r="AB175" s="3"/>
      <c r="AC175" s="3"/>
      <c r="AD175" s="3"/>
      <c r="AE175" s="3"/>
    </row>
    <row r="176">
      <c r="A176" s="3"/>
      <c r="B176" s="3"/>
      <c r="C176" s="3"/>
      <c r="D176" s="3"/>
      <c r="E176" s="3"/>
      <c r="F176" s="3"/>
      <c r="G176" s="3"/>
      <c r="H176" s="3"/>
      <c r="I176" s="3"/>
      <c r="J176" s="3"/>
      <c r="K176" s="3"/>
      <c r="L176" s="3"/>
      <c r="M176" s="3"/>
      <c r="N176" s="3"/>
      <c r="O176" s="3"/>
      <c r="P176" s="3"/>
      <c r="Q176" s="3"/>
      <c r="R176" s="3"/>
      <c r="S176" s="3"/>
      <c r="T176" s="249"/>
      <c r="U176" s="249"/>
      <c r="V176" s="249"/>
      <c r="W176" s="249"/>
      <c r="X176" s="249"/>
      <c r="Y176" s="3"/>
      <c r="Z176" s="3"/>
      <c r="AA176" s="3"/>
      <c r="AB176" s="3"/>
      <c r="AC176" s="3"/>
      <c r="AD176" s="3"/>
      <c r="AE176" s="3"/>
    </row>
    <row r="177">
      <c r="A177" s="3"/>
      <c r="B177" s="3"/>
      <c r="C177" s="3"/>
      <c r="D177" s="3"/>
      <c r="E177" s="3"/>
      <c r="F177" s="3"/>
      <c r="G177" s="3"/>
      <c r="H177" s="3"/>
      <c r="I177" s="3"/>
      <c r="J177" s="3"/>
      <c r="K177" s="3"/>
      <c r="L177" s="3"/>
      <c r="M177" s="3"/>
      <c r="N177" s="3"/>
      <c r="O177" s="3"/>
      <c r="P177" s="3"/>
      <c r="Q177" s="3"/>
      <c r="R177" s="3"/>
      <c r="S177" s="3"/>
      <c r="T177" s="249"/>
      <c r="U177" s="249"/>
      <c r="V177" s="249"/>
      <c r="W177" s="249"/>
      <c r="X177" s="249"/>
      <c r="Y177" s="3"/>
      <c r="Z177" s="3"/>
      <c r="AA177" s="3"/>
      <c r="AB177" s="3"/>
      <c r="AC177" s="3"/>
      <c r="AD177" s="3"/>
      <c r="AE177" s="3"/>
    </row>
    <row r="178">
      <c r="A178" s="3"/>
      <c r="B178" s="3"/>
      <c r="C178" s="3"/>
      <c r="D178" s="3"/>
      <c r="E178" s="3"/>
      <c r="F178" s="3"/>
      <c r="G178" s="3"/>
      <c r="H178" s="3"/>
      <c r="I178" s="3"/>
      <c r="J178" s="3"/>
      <c r="K178" s="3"/>
      <c r="L178" s="3"/>
      <c r="M178" s="3"/>
      <c r="N178" s="3"/>
      <c r="O178" s="3"/>
      <c r="P178" s="3"/>
      <c r="Q178" s="3"/>
      <c r="R178" s="3"/>
      <c r="S178" s="3"/>
      <c r="T178" s="249"/>
      <c r="U178" s="249"/>
      <c r="V178" s="249"/>
      <c r="W178" s="249"/>
      <c r="X178" s="249"/>
      <c r="Y178" s="3"/>
      <c r="Z178" s="3"/>
      <c r="AA178" s="3"/>
      <c r="AB178" s="3"/>
      <c r="AC178" s="3"/>
      <c r="AD178" s="3"/>
      <c r="AE178" s="3"/>
    </row>
    <row r="179">
      <c r="A179" s="3"/>
      <c r="B179" s="3"/>
      <c r="C179" s="3"/>
      <c r="D179" s="3"/>
      <c r="E179" s="3"/>
      <c r="F179" s="3"/>
      <c r="G179" s="3"/>
      <c r="H179" s="3"/>
      <c r="I179" s="3"/>
      <c r="J179" s="3"/>
      <c r="K179" s="3"/>
      <c r="L179" s="3"/>
      <c r="M179" s="3"/>
      <c r="N179" s="3"/>
      <c r="O179" s="3"/>
      <c r="P179" s="3"/>
      <c r="Q179" s="3"/>
      <c r="R179" s="3"/>
      <c r="S179" s="3"/>
      <c r="T179" s="249"/>
      <c r="U179" s="249"/>
      <c r="V179" s="249"/>
      <c r="W179" s="249"/>
      <c r="X179" s="249"/>
      <c r="Y179" s="3"/>
      <c r="Z179" s="3"/>
      <c r="AA179" s="3"/>
      <c r="AB179" s="3"/>
      <c r="AC179" s="3"/>
      <c r="AD179" s="3"/>
      <c r="AE179" s="3"/>
    </row>
    <row r="180">
      <c r="A180" s="3"/>
      <c r="B180" s="3"/>
      <c r="C180" s="3"/>
      <c r="D180" s="3"/>
      <c r="E180" s="3"/>
      <c r="F180" s="3"/>
      <c r="G180" s="3"/>
      <c r="H180" s="3"/>
      <c r="I180" s="3"/>
      <c r="J180" s="3"/>
      <c r="K180" s="3"/>
      <c r="L180" s="3"/>
      <c r="M180" s="3"/>
      <c r="N180" s="3"/>
      <c r="O180" s="3"/>
      <c r="P180" s="3"/>
      <c r="Q180" s="3"/>
      <c r="R180" s="3"/>
      <c r="S180" s="3"/>
      <c r="T180" s="249"/>
      <c r="U180" s="249"/>
      <c r="V180" s="249"/>
      <c r="W180" s="249"/>
      <c r="X180" s="249"/>
      <c r="Y180" s="3"/>
      <c r="Z180" s="3"/>
      <c r="AA180" s="3"/>
      <c r="AB180" s="3"/>
      <c r="AC180" s="3"/>
      <c r="AD180" s="3"/>
      <c r="AE180" s="3"/>
    </row>
    <row r="181">
      <c r="A181" s="3"/>
      <c r="B181" s="3"/>
      <c r="C181" s="3"/>
      <c r="D181" s="3"/>
      <c r="E181" s="3"/>
      <c r="F181" s="3"/>
      <c r="G181" s="3"/>
      <c r="H181" s="3"/>
      <c r="I181" s="3"/>
      <c r="J181" s="3"/>
      <c r="K181" s="3"/>
      <c r="L181" s="3"/>
      <c r="M181" s="3"/>
      <c r="N181" s="3"/>
      <c r="O181" s="3"/>
      <c r="P181" s="3"/>
      <c r="Q181" s="3"/>
      <c r="R181" s="3"/>
      <c r="S181" s="3"/>
      <c r="T181" s="249"/>
      <c r="U181" s="249"/>
      <c r="V181" s="249"/>
      <c r="W181" s="249"/>
      <c r="X181" s="249"/>
      <c r="Y181" s="3"/>
      <c r="Z181" s="3"/>
      <c r="AA181" s="3"/>
      <c r="AB181" s="3"/>
      <c r="AC181" s="3"/>
      <c r="AD181" s="3"/>
      <c r="AE181" s="3"/>
    </row>
    <row r="182">
      <c r="A182" s="3"/>
      <c r="B182" s="3"/>
      <c r="C182" s="3"/>
      <c r="D182" s="3"/>
      <c r="E182" s="3"/>
      <c r="F182" s="3"/>
      <c r="G182" s="3"/>
      <c r="H182" s="3"/>
      <c r="I182" s="3"/>
      <c r="J182" s="3"/>
      <c r="K182" s="3"/>
      <c r="L182" s="3"/>
      <c r="M182" s="3"/>
      <c r="N182" s="3"/>
      <c r="O182" s="3"/>
      <c r="P182" s="3"/>
      <c r="Q182" s="3"/>
      <c r="R182" s="3"/>
      <c r="S182" s="3"/>
      <c r="T182" s="249"/>
      <c r="U182" s="249"/>
      <c r="V182" s="249"/>
      <c r="W182" s="249"/>
      <c r="X182" s="249"/>
      <c r="Y182" s="3"/>
      <c r="Z182" s="3"/>
      <c r="AA182" s="3"/>
      <c r="AB182" s="3"/>
      <c r="AC182" s="3"/>
      <c r="AD182" s="3"/>
      <c r="AE182" s="3"/>
    </row>
    <row r="183">
      <c r="A183" s="3"/>
      <c r="B183" s="3"/>
      <c r="C183" s="3"/>
      <c r="D183" s="3"/>
      <c r="E183" s="3"/>
      <c r="F183" s="3"/>
      <c r="G183" s="3"/>
      <c r="H183" s="3"/>
      <c r="I183" s="3"/>
      <c r="J183" s="3"/>
      <c r="K183" s="3"/>
      <c r="L183" s="3"/>
      <c r="M183" s="3"/>
      <c r="N183" s="3"/>
      <c r="O183" s="3"/>
      <c r="P183" s="3"/>
      <c r="Q183" s="3"/>
      <c r="R183" s="3"/>
      <c r="S183" s="3"/>
      <c r="T183" s="249"/>
      <c r="U183" s="249"/>
      <c r="V183" s="249"/>
      <c r="W183" s="249"/>
      <c r="X183" s="249"/>
      <c r="Y183" s="3"/>
      <c r="Z183" s="3"/>
      <c r="AA183" s="3"/>
      <c r="AB183" s="3"/>
      <c r="AC183" s="3"/>
      <c r="AD183" s="3"/>
      <c r="AE183" s="3"/>
    </row>
    <row r="184">
      <c r="A184" s="3"/>
      <c r="B184" s="3"/>
      <c r="C184" s="3"/>
      <c r="D184" s="3"/>
      <c r="E184" s="3"/>
      <c r="F184" s="3"/>
      <c r="G184" s="3"/>
      <c r="H184" s="3"/>
      <c r="I184" s="3"/>
      <c r="J184" s="3"/>
      <c r="K184" s="3"/>
      <c r="L184" s="3"/>
      <c r="M184" s="3"/>
      <c r="N184" s="3"/>
      <c r="O184" s="3"/>
      <c r="P184" s="3"/>
      <c r="Q184" s="3"/>
      <c r="R184" s="3"/>
      <c r="S184" s="3"/>
      <c r="T184" s="249"/>
      <c r="U184" s="249"/>
      <c r="V184" s="249"/>
      <c r="W184" s="249"/>
      <c r="X184" s="249"/>
      <c r="Y184" s="3"/>
      <c r="Z184" s="3"/>
      <c r="AA184" s="3"/>
      <c r="AB184" s="3"/>
      <c r="AC184" s="3"/>
      <c r="AD184" s="3"/>
      <c r="AE184" s="3"/>
    </row>
    <row r="185">
      <c r="A185" s="3"/>
      <c r="B185" s="3"/>
      <c r="C185" s="3"/>
      <c r="D185" s="3"/>
      <c r="E185" s="3"/>
      <c r="F185" s="3"/>
      <c r="G185" s="3"/>
      <c r="H185" s="3"/>
      <c r="I185" s="3"/>
      <c r="J185" s="3"/>
      <c r="K185" s="3"/>
      <c r="L185" s="3"/>
      <c r="M185" s="3"/>
      <c r="N185" s="3"/>
      <c r="O185" s="3"/>
      <c r="P185" s="3"/>
      <c r="Q185" s="3"/>
      <c r="R185" s="3"/>
      <c r="S185" s="3"/>
      <c r="T185" s="249"/>
      <c r="U185" s="249"/>
      <c r="V185" s="249"/>
      <c r="W185" s="249"/>
      <c r="X185" s="249"/>
      <c r="Y185" s="3"/>
      <c r="Z185" s="3"/>
      <c r="AA185" s="3"/>
      <c r="AB185" s="3"/>
      <c r="AC185" s="3"/>
      <c r="AD185" s="3"/>
      <c r="AE185" s="3"/>
    </row>
    <row r="186">
      <c r="A186" s="3"/>
      <c r="B186" s="3"/>
      <c r="C186" s="3"/>
      <c r="D186" s="3"/>
      <c r="E186" s="3"/>
      <c r="F186" s="3"/>
      <c r="G186" s="3"/>
      <c r="H186" s="3"/>
      <c r="I186" s="3"/>
      <c r="J186" s="3"/>
      <c r="K186" s="3"/>
      <c r="L186" s="3"/>
      <c r="M186" s="3"/>
      <c r="N186" s="3"/>
      <c r="O186" s="3"/>
      <c r="P186" s="3"/>
      <c r="Q186" s="3"/>
      <c r="R186" s="3"/>
      <c r="S186" s="3"/>
      <c r="T186" s="249"/>
      <c r="U186" s="249"/>
      <c r="V186" s="249"/>
      <c r="W186" s="249"/>
      <c r="X186" s="249"/>
      <c r="Y186" s="3"/>
      <c r="Z186" s="3"/>
      <c r="AA186" s="3"/>
      <c r="AB186" s="3"/>
      <c r="AC186" s="3"/>
      <c r="AD186" s="3"/>
      <c r="AE186" s="3"/>
    </row>
    <row r="187">
      <c r="A187" s="3"/>
      <c r="B187" s="3"/>
      <c r="C187" s="3"/>
      <c r="D187" s="3"/>
      <c r="E187" s="3"/>
      <c r="F187" s="3"/>
      <c r="G187" s="3"/>
      <c r="H187" s="3"/>
      <c r="I187" s="3"/>
      <c r="J187" s="3"/>
      <c r="K187" s="3"/>
      <c r="L187" s="3"/>
      <c r="M187" s="3"/>
      <c r="N187" s="3"/>
      <c r="O187" s="3"/>
      <c r="P187" s="3"/>
      <c r="Q187" s="3"/>
      <c r="R187" s="3"/>
      <c r="S187" s="3"/>
      <c r="T187" s="249"/>
      <c r="U187" s="249"/>
      <c r="V187" s="249"/>
      <c r="W187" s="249"/>
      <c r="X187" s="249"/>
      <c r="Y187" s="3"/>
      <c r="Z187" s="3"/>
      <c r="AA187" s="3"/>
      <c r="AB187" s="3"/>
      <c r="AC187" s="3"/>
      <c r="AD187" s="3"/>
      <c r="AE187" s="3"/>
    </row>
    <row r="188">
      <c r="A188" s="3"/>
      <c r="B188" s="3"/>
      <c r="C188" s="3"/>
      <c r="D188" s="3"/>
      <c r="E188" s="3"/>
      <c r="F188" s="3"/>
      <c r="G188" s="3"/>
      <c r="H188" s="3"/>
      <c r="I188" s="3"/>
      <c r="J188" s="3"/>
      <c r="K188" s="3"/>
      <c r="L188" s="3"/>
      <c r="M188" s="3"/>
      <c r="N188" s="3"/>
      <c r="O188" s="3"/>
      <c r="P188" s="3"/>
      <c r="Q188" s="3"/>
      <c r="R188" s="3"/>
      <c r="S188" s="3"/>
      <c r="T188" s="249"/>
      <c r="U188" s="249"/>
      <c r="V188" s="249"/>
      <c r="W188" s="249"/>
      <c r="X188" s="249"/>
      <c r="Y188" s="3"/>
      <c r="Z188" s="3"/>
      <c r="AA188" s="3"/>
      <c r="AB188" s="3"/>
      <c r="AC188" s="3"/>
      <c r="AD188" s="3"/>
      <c r="AE188" s="3"/>
    </row>
    <row r="189">
      <c r="A189" s="3"/>
      <c r="B189" s="3"/>
      <c r="C189" s="3"/>
      <c r="D189" s="3"/>
      <c r="E189" s="3"/>
      <c r="F189" s="3"/>
      <c r="G189" s="3"/>
      <c r="H189" s="3"/>
      <c r="I189" s="3"/>
      <c r="J189" s="3"/>
      <c r="K189" s="3"/>
      <c r="L189" s="3"/>
      <c r="M189" s="3"/>
      <c r="N189" s="3"/>
      <c r="O189" s="3"/>
      <c r="P189" s="3"/>
      <c r="Q189" s="3"/>
      <c r="R189" s="3"/>
      <c r="S189" s="3"/>
      <c r="T189" s="249"/>
      <c r="U189" s="249"/>
      <c r="V189" s="249"/>
      <c r="W189" s="249"/>
      <c r="X189" s="249"/>
      <c r="Y189" s="3"/>
      <c r="Z189" s="3"/>
      <c r="AA189" s="3"/>
      <c r="AB189" s="3"/>
      <c r="AC189" s="3"/>
      <c r="AD189" s="3"/>
      <c r="AE189" s="3"/>
    </row>
    <row r="190">
      <c r="A190" s="3"/>
      <c r="B190" s="3"/>
      <c r="C190" s="3"/>
      <c r="D190" s="3"/>
      <c r="E190" s="3"/>
      <c r="F190" s="3"/>
      <c r="G190" s="3"/>
      <c r="H190" s="3"/>
      <c r="I190" s="3"/>
      <c r="J190" s="3"/>
      <c r="K190" s="3"/>
      <c r="L190" s="3"/>
      <c r="M190" s="3"/>
      <c r="N190" s="3"/>
      <c r="O190" s="3"/>
      <c r="P190" s="3"/>
      <c r="Q190" s="3"/>
      <c r="R190" s="3"/>
      <c r="S190" s="3"/>
      <c r="T190" s="249"/>
      <c r="U190" s="249"/>
      <c r="V190" s="249"/>
      <c r="W190" s="249"/>
      <c r="X190" s="249"/>
      <c r="Y190" s="3"/>
      <c r="Z190" s="3"/>
      <c r="AA190" s="3"/>
      <c r="AB190" s="3"/>
      <c r="AC190" s="3"/>
      <c r="AD190" s="3"/>
      <c r="AE190" s="3"/>
    </row>
    <row r="191">
      <c r="A191" s="3"/>
      <c r="B191" s="3"/>
      <c r="C191" s="3"/>
      <c r="D191" s="3"/>
      <c r="E191" s="3"/>
      <c r="F191" s="3"/>
      <c r="G191" s="3"/>
      <c r="H191" s="3"/>
      <c r="I191" s="3"/>
      <c r="J191" s="3"/>
      <c r="K191" s="3"/>
      <c r="L191" s="3"/>
      <c r="M191" s="3"/>
      <c r="N191" s="3"/>
      <c r="O191" s="3"/>
      <c r="P191" s="3"/>
      <c r="Q191" s="3"/>
      <c r="R191" s="3"/>
      <c r="S191" s="3"/>
      <c r="T191" s="249"/>
      <c r="U191" s="249"/>
      <c r="V191" s="249"/>
      <c r="W191" s="249"/>
      <c r="X191" s="249"/>
      <c r="Y191" s="3"/>
      <c r="Z191" s="3"/>
      <c r="AA191" s="3"/>
      <c r="AB191" s="3"/>
      <c r="AC191" s="3"/>
      <c r="AD191" s="3"/>
      <c r="AE191" s="3"/>
    </row>
    <row r="192">
      <c r="A192" s="3"/>
      <c r="B192" s="3"/>
      <c r="C192" s="3"/>
      <c r="D192" s="3"/>
      <c r="E192" s="3"/>
      <c r="F192" s="3"/>
      <c r="G192" s="3"/>
      <c r="H192" s="3"/>
      <c r="I192" s="3"/>
      <c r="J192" s="3"/>
      <c r="K192" s="3"/>
      <c r="L192" s="3"/>
      <c r="M192" s="3"/>
      <c r="N192" s="3"/>
      <c r="O192" s="3"/>
      <c r="P192" s="3"/>
      <c r="Q192" s="3"/>
      <c r="R192" s="3"/>
      <c r="S192" s="3"/>
      <c r="T192" s="249"/>
      <c r="U192" s="249"/>
      <c r="V192" s="249"/>
      <c r="W192" s="249"/>
      <c r="X192" s="249"/>
      <c r="Y192" s="3"/>
      <c r="Z192" s="3"/>
      <c r="AA192" s="3"/>
      <c r="AB192" s="3"/>
      <c r="AC192" s="3"/>
      <c r="AD192" s="3"/>
      <c r="AE192" s="3"/>
    </row>
    <row r="193">
      <c r="A193" s="3"/>
      <c r="B193" s="3"/>
      <c r="C193" s="3"/>
      <c r="D193" s="3"/>
      <c r="E193" s="3"/>
      <c r="F193" s="3"/>
      <c r="G193" s="3"/>
      <c r="H193" s="3"/>
      <c r="I193" s="3"/>
      <c r="J193" s="3"/>
      <c r="K193" s="3"/>
      <c r="L193" s="3"/>
      <c r="M193" s="3"/>
      <c r="N193" s="3"/>
      <c r="O193" s="3"/>
      <c r="P193" s="3"/>
      <c r="Q193" s="3"/>
      <c r="R193" s="3"/>
      <c r="S193" s="3"/>
      <c r="T193" s="249"/>
      <c r="U193" s="249"/>
      <c r="V193" s="249"/>
      <c r="W193" s="249"/>
      <c r="X193" s="249"/>
      <c r="Y193" s="3"/>
      <c r="Z193" s="3"/>
      <c r="AA193" s="3"/>
      <c r="AB193" s="3"/>
      <c r="AC193" s="3"/>
      <c r="AD193" s="3"/>
      <c r="AE193" s="3"/>
    </row>
    <row r="194">
      <c r="A194" s="3"/>
      <c r="B194" s="3"/>
      <c r="C194" s="3"/>
      <c r="D194" s="3"/>
      <c r="E194" s="3"/>
      <c r="F194" s="3"/>
      <c r="G194" s="3"/>
      <c r="H194" s="3"/>
      <c r="I194" s="3"/>
      <c r="J194" s="3"/>
      <c r="K194" s="3"/>
      <c r="L194" s="3"/>
      <c r="M194" s="3"/>
      <c r="N194" s="3"/>
      <c r="O194" s="3"/>
      <c r="P194" s="3"/>
      <c r="Q194" s="3"/>
      <c r="R194" s="3"/>
      <c r="S194" s="3"/>
      <c r="T194" s="249"/>
      <c r="U194" s="249"/>
      <c r="V194" s="249"/>
      <c r="W194" s="249"/>
      <c r="X194" s="249"/>
      <c r="Y194" s="3"/>
      <c r="Z194" s="3"/>
      <c r="AA194" s="3"/>
      <c r="AB194" s="3"/>
      <c r="AC194" s="3"/>
      <c r="AD194" s="3"/>
      <c r="AE194" s="3"/>
    </row>
    <row r="195">
      <c r="A195" s="3"/>
      <c r="B195" s="3"/>
      <c r="C195" s="3"/>
      <c r="D195" s="3"/>
      <c r="E195" s="3"/>
      <c r="F195" s="3"/>
      <c r="G195" s="3"/>
      <c r="H195" s="3"/>
      <c r="I195" s="3"/>
      <c r="J195" s="3"/>
      <c r="K195" s="3"/>
      <c r="L195" s="3"/>
      <c r="M195" s="3"/>
      <c r="N195" s="3"/>
      <c r="O195" s="3"/>
      <c r="P195" s="3"/>
      <c r="Q195" s="3"/>
      <c r="R195" s="3"/>
      <c r="S195" s="3"/>
      <c r="T195" s="249"/>
      <c r="U195" s="249"/>
      <c r="V195" s="249"/>
      <c r="W195" s="249"/>
      <c r="X195" s="249"/>
      <c r="Y195" s="3"/>
      <c r="Z195" s="3"/>
      <c r="AA195" s="3"/>
      <c r="AB195" s="3"/>
      <c r="AC195" s="3"/>
      <c r="AD195" s="3"/>
      <c r="AE195" s="3"/>
    </row>
    <row r="196">
      <c r="A196" s="3"/>
      <c r="B196" s="3"/>
      <c r="C196" s="3"/>
      <c r="D196" s="3"/>
      <c r="E196" s="3"/>
      <c r="F196" s="3"/>
      <c r="G196" s="3"/>
      <c r="H196" s="3"/>
      <c r="I196" s="3"/>
      <c r="J196" s="3"/>
      <c r="K196" s="3"/>
      <c r="L196" s="3"/>
      <c r="M196" s="3"/>
      <c r="N196" s="3"/>
      <c r="O196" s="3"/>
      <c r="P196" s="3"/>
      <c r="Q196" s="3"/>
      <c r="R196" s="3"/>
      <c r="S196" s="3"/>
      <c r="T196" s="249"/>
      <c r="U196" s="249"/>
      <c r="V196" s="249"/>
      <c r="W196" s="249"/>
      <c r="X196" s="249"/>
      <c r="Y196" s="3"/>
      <c r="Z196" s="3"/>
      <c r="AA196" s="3"/>
      <c r="AB196" s="3"/>
      <c r="AC196" s="3"/>
      <c r="AD196" s="3"/>
      <c r="AE196" s="3"/>
    </row>
    <row r="197">
      <c r="A197" s="3"/>
      <c r="B197" s="3"/>
      <c r="C197" s="3"/>
      <c r="D197" s="3"/>
      <c r="E197" s="3"/>
      <c r="F197" s="3"/>
      <c r="G197" s="3"/>
      <c r="H197" s="3"/>
      <c r="I197" s="3"/>
      <c r="J197" s="3"/>
      <c r="K197" s="3"/>
      <c r="L197" s="3"/>
      <c r="M197" s="3"/>
      <c r="N197" s="3"/>
      <c r="O197" s="3"/>
      <c r="P197" s="3"/>
      <c r="Q197" s="3"/>
      <c r="R197" s="3"/>
      <c r="S197" s="3"/>
      <c r="T197" s="249"/>
      <c r="U197" s="249"/>
      <c r="V197" s="249"/>
      <c r="W197" s="249"/>
      <c r="X197" s="249"/>
      <c r="Y197" s="3"/>
      <c r="Z197" s="3"/>
      <c r="AA197" s="3"/>
      <c r="AB197" s="3"/>
      <c r="AC197" s="3"/>
      <c r="AD197" s="3"/>
      <c r="AE197" s="3"/>
    </row>
    <row r="198">
      <c r="A198" s="3"/>
      <c r="B198" s="3"/>
      <c r="C198" s="3"/>
      <c r="D198" s="3"/>
      <c r="E198" s="3"/>
      <c r="F198" s="3"/>
      <c r="G198" s="3"/>
      <c r="H198" s="3"/>
      <c r="I198" s="3"/>
      <c r="J198" s="3"/>
      <c r="K198" s="3"/>
      <c r="L198" s="3"/>
      <c r="M198" s="3"/>
      <c r="N198" s="3"/>
      <c r="O198" s="3"/>
      <c r="P198" s="3"/>
      <c r="Q198" s="3"/>
      <c r="R198" s="3"/>
      <c r="S198" s="3"/>
      <c r="T198" s="249"/>
      <c r="U198" s="249"/>
      <c r="V198" s="249"/>
      <c r="W198" s="249"/>
      <c r="X198" s="249"/>
      <c r="Y198" s="3"/>
      <c r="Z198" s="3"/>
      <c r="AA198" s="3"/>
      <c r="AB198" s="3"/>
      <c r="AC198" s="3"/>
      <c r="AD198" s="3"/>
      <c r="AE198" s="3"/>
    </row>
    <row r="199">
      <c r="A199" s="3"/>
      <c r="B199" s="3"/>
      <c r="C199" s="3"/>
      <c r="D199" s="3"/>
      <c r="E199" s="3"/>
      <c r="F199" s="3"/>
      <c r="G199" s="3"/>
      <c r="H199" s="3"/>
      <c r="I199" s="3"/>
      <c r="J199" s="3"/>
      <c r="K199" s="3"/>
      <c r="L199" s="3"/>
      <c r="M199" s="3"/>
      <c r="N199" s="3"/>
      <c r="O199" s="3"/>
      <c r="P199" s="3"/>
      <c r="Q199" s="3"/>
      <c r="R199" s="3"/>
      <c r="S199" s="3"/>
      <c r="T199" s="249"/>
      <c r="U199" s="249"/>
      <c r="V199" s="249"/>
      <c r="W199" s="249"/>
      <c r="X199" s="249"/>
      <c r="Y199" s="3"/>
      <c r="Z199" s="3"/>
      <c r="AA199" s="3"/>
      <c r="AB199" s="3"/>
      <c r="AC199" s="3"/>
      <c r="AD199" s="3"/>
      <c r="AE199" s="3"/>
    </row>
    <row r="200">
      <c r="A200" s="3"/>
      <c r="B200" s="3"/>
      <c r="C200" s="3"/>
      <c r="D200" s="3"/>
      <c r="E200" s="3"/>
      <c r="F200" s="3"/>
      <c r="G200" s="3"/>
      <c r="H200" s="3"/>
      <c r="I200" s="3"/>
      <c r="J200" s="3"/>
      <c r="K200" s="3"/>
      <c r="L200" s="3"/>
      <c r="M200" s="3"/>
      <c r="N200" s="3"/>
      <c r="O200" s="3"/>
      <c r="P200" s="3"/>
      <c r="Q200" s="3"/>
      <c r="R200" s="3"/>
      <c r="S200" s="3"/>
      <c r="T200" s="249"/>
      <c r="U200" s="249"/>
      <c r="V200" s="249"/>
      <c r="W200" s="249"/>
      <c r="X200" s="249"/>
      <c r="Y200" s="3"/>
      <c r="Z200" s="3"/>
      <c r="AA200" s="3"/>
      <c r="AB200" s="3"/>
      <c r="AC200" s="3"/>
      <c r="AD200" s="3"/>
      <c r="AE200" s="3"/>
    </row>
    <row r="201">
      <c r="A201" s="3"/>
      <c r="B201" s="3"/>
      <c r="C201" s="3"/>
      <c r="D201" s="3"/>
      <c r="E201" s="3"/>
      <c r="F201" s="3"/>
      <c r="G201" s="3"/>
      <c r="H201" s="3"/>
      <c r="I201" s="3"/>
      <c r="J201" s="3"/>
      <c r="K201" s="3"/>
      <c r="L201" s="3"/>
      <c r="M201" s="3"/>
      <c r="N201" s="3"/>
      <c r="O201" s="3"/>
      <c r="P201" s="3"/>
      <c r="Q201" s="3"/>
      <c r="R201" s="3"/>
      <c r="S201" s="3"/>
      <c r="T201" s="249"/>
      <c r="U201" s="249"/>
      <c r="V201" s="249"/>
      <c r="W201" s="249"/>
      <c r="X201" s="249"/>
      <c r="Y201" s="3"/>
      <c r="Z201" s="3"/>
      <c r="AA201" s="3"/>
      <c r="AB201" s="3"/>
      <c r="AC201" s="3"/>
      <c r="AD201" s="3"/>
      <c r="AE201" s="3"/>
    </row>
    <row r="202">
      <c r="A202" s="3"/>
      <c r="B202" s="3"/>
      <c r="C202" s="3"/>
      <c r="D202" s="3"/>
      <c r="E202" s="3"/>
      <c r="F202" s="3"/>
      <c r="G202" s="3"/>
      <c r="H202" s="3"/>
      <c r="I202" s="3"/>
      <c r="J202" s="3"/>
      <c r="K202" s="3"/>
      <c r="L202" s="3"/>
      <c r="M202" s="3"/>
      <c r="N202" s="3"/>
      <c r="O202" s="3"/>
      <c r="P202" s="3"/>
      <c r="Q202" s="3"/>
      <c r="R202" s="3"/>
      <c r="S202" s="3"/>
      <c r="T202" s="249"/>
      <c r="U202" s="249"/>
      <c r="V202" s="249"/>
      <c r="W202" s="249"/>
      <c r="X202" s="249"/>
      <c r="Y202" s="3"/>
      <c r="Z202" s="3"/>
      <c r="AA202" s="3"/>
      <c r="AB202" s="3"/>
      <c r="AC202" s="3"/>
      <c r="AD202" s="3"/>
      <c r="AE202" s="3"/>
    </row>
    <row r="203">
      <c r="A203" s="3"/>
      <c r="B203" s="3"/>
      <c r="C203" s="3"/>
      <c r="D203" s="3"/>
      <c r="E203" s="3"/>
      <c r="F203" s="3"/>
      <c r="G203" s="3"/>
      <c r="H203" s="3"/>
      <c r="I203" s="3"/>
      <c r="J203" s="3"/>
      <c r="K203" s="3"/>
      <c r="L203" s="3"/>
      <c r="M203" s="3"/>
      <c r="N203" s="3"/>
      <c r="O203" s="3"/>
      <c r="P203" s="3"/>
      <c r="Q203" s="3"/>
      <c r="R203" s="3"/>
      <c r="S203" s="3"/>
      <c r="T203" s="249"/>
      <c r="U203" s="249"/>
      <c r="V203" s="249"/>
      <c r="W203" s="249"/>
      <c r="X203" s="249"/>
      <c r="Y203" s="3"/>
      <c r="Z203" s="3"/>
      <c r="AA203" s="3"/>
      <c r="AB203" s="3"/>
      <c r="AC203" s="3"/>
      <c r="AD203" s="3"/>
      <c r="AE203" s="3"/>
    </row>
    <row r="204">
      <c r="A204" s="3"/>
      <c r="B204" s="3"/>
      <c r="C204" s="3"/>
      <c r="D204" s="3"/>
      <c r="E204" s="3"/>
      <c r="F204" s="3"/>
      <c r="G204" s="3"/>
      <c r="H204" s="3"/>
      <c r="I204" s="3"/>
      <c r="J204" s="3"/>
      <c r="K204" s="3"/>
      <c r="L204" s="3"/>
      <c r="M204" s="3"/>
      <c r="N204" s="3"/>
      <c r="O204" s="3"/>
      <c r="P204" s="3"/>
      <c r="Q204" s="3"/>
      <c r="R204" s="3"/>
      <c r="S204" s="3"/>
      <c r="T204" s="249"/>
      <c r="U204" s="249"/>
      <c r="V204" s="249"/>
      <c r="W204" s="249"/>
      <c r="X204" s="249"/>
      <c r="Y204" s="3"/>
      <c r="Z204" s="3"/>
      <c r="AA204" s="3"/>
      <c r="AB204" s="3"/>
      <c r="AC204" s="3"/>
      <c r="AD204" s="3"/>
      <c r="AE204" s="3"/>
    </row>
    <row r="205">
      <c r="A205" s="3"/>
      <c r="B205" s="3"/>
      <c r="C205" s="3"/>
      <c r="D205" s="3"/>
      <c r="E205" s="3"/>
      <c r="F205" s="3"/>
      <c r="G205" s="3"/>
      <c r="H205" s="3"/>
      <c r="I205" s="3"/>
      <c r="J205" s="3"/>
      <c r="K205" s="3"/>
      <c r="L205" s="3"/>
      <c r="M205" s="3"/>
      <c r="N205" s="3"/>
      <c r="O205" s="3"/>
      <c r="P205" s="3"/>
      <c r="Q205" s="3"/>
      <c r="R205" s="3"/>
      <c r="S205" s="3"/>
      <c r="T205" s="249"/>
      <c r="U205" s="249"/>
      <c r="V205" s="249"/>
      <c r="W205" s="249"/>
      <c r="X205" s="249"/>
      <c r="Y205" s="3"/>
      <c r="Z205" s="3"/>
      <c r="AA205" s="3"/>
      <c r="AB205" s="3"/>
      <c r="AC205" s="3"/>
      <c r="AD205" s="3"/>
      <c r="AE205" s="3"/>
    </row>
    <row r="206">
      <c r="A206" s="3"/>
      <c r="B206" s="3"/>
      <c r="C206" s="3"/>
      <c r="D206" s="3"/>
      <c r="E206" s="3"/>
      <c r="F206" s="3"/>
      <c r="G206" s="3"/>
      <c r="H206" s="3"/>
      <c r="I206" s="3"/>
      <c r="J206" s="3"/>
      <c r="K206" s="3"/>
      <c r="L206" s="3"/>
      <c r="M206" s="3"/>
      <c r="N206" s="3"/>
      <c r="O206" s="3"/>
      <c r="P206" s="3"/>
      <c r="Q206" s="3"/>
      <c r="R206" s="3"/>
      <c r="S206" s="3"/>
      <c r="T206" s="249"/>
      <c r="U206" s="249"/>
      <c r="V206" s="249"/>
      <c r="W206" s="249"/>
      <c r="X206" s="249"/>
      <c r="Y206" s="3"/>
      <c r="Z206" s="3"/>
      <c r="AA206" s="3"/>
      <c r="AB206" s="3"/>
      <c r="AC206" s="3"/>
      <c r="AD206" s="3"/>
      <c r="AE206" s="3"/>
    </row>
    <row r="207">
      <c r="A207" s="3"/>
      <c r="B207" s="3"/>
      <c r="C207" s="3"/>
      <c r="D207" s="3"/>
      <c r="E207" s="3"/>
      <c r="F207" s="3"/>
      <c r="G207" s="3"/>
      <c r="H207" s="3"/>
      <c r="I207" s="3"/>
      <c r="J207" s="3"/>
      <c r="K207" s="3"/>
      <c r="L207" s="3"/>
      <c r="M207" s="3"/>
      <c r="N207" s="3"/>
      <c r="O207" s="3"/>
      <c r="P207" s="3"/>
      <c r="Q207" s="3"/>
      <c r="R207" s="3"/>
      <c r="S207" s="3"/>
      <c r="T207" s="249"/>
      <c r="U207" s="249"/>
      <c r="V207" s="249"/>
      <c r="W207" s="249"/>
      <c r="X207" s="249"/>
      <c r="Y207" s="3"/>
      <c r="Z207" s="3"/>
      <c r="AA207" s="3"/>
      <c r="AB207" s="3"/>
      <c r="AC207" s="3"/>
      <c r="AD207" s="3"/>
      <c r="AE207" s="3"/>
    </row>
    <row r="208">
      <c r="A208" s="3"/>
      <c r="B208" s="3"/>
      <c r="C208" s="3"/>
      <c r="D208" s="3"/>
      <c r="E208" s="3"/>
      <c r="F208" s="3"/>
      <c r="G208" s="3"/>
      <c r="H208" s="3"/>
      <c r="I208" s="3"/>
      <c r="J208" s="3"/>
      <c r="K208" s="3"/>
      <c r="L208" s="3"/>
      <c r="M208" s="3"/>
      <c r="N208" s="3"/>
      <c r="O208" s="3"/>
      <c r="P208" s="3"/>
      <c r="Q208" s="3"/>
      <c r="R208" s="3"/>
      <c r="S208" s="3"/>
      <c r="T208" s="249"/>
      <c r="U208" s="249"/>
      <c r="V208" s="249"/>
      <c r="W208" s="249"/>
      <c r="X208" s="249"/>
      <c r="Y208" s="3"/>
      <c r="Z208" s="3"/>
      <c r="AA208" s="3"/>
      <c r="AB208" s="3"/>
      <c r="AC208" s="3"/>
      <c r="AD208" s="3"/>
      <c r="AE208" s="3"/>
    </row>
    <row r="209">
      <c r="A209" s="3"/>
      <c r="B209" s="3"/>
      <c r="C209" s="3"/>
      <c r="D209" s="3"/>
      <c r="E209" s="3"/>
      <c r="F209" s="3"/>
      <c r="G209" s="3"/>
      <c r="H209" s="3"/>
      <c r="I209" s="3"/>
      <c r="J209" s="3"/>
      <c r="K209" s="3"/>
      <c r="L209" s="3"/>
      <c r="M209" s="3"/>
      <c r="N209" s="3"/>
      <c r="O209" s="3"/>
      <c r="P209" s="3"/>
      <c r="Q209" s="3"/>
      <c r="R209" s="3"/>
      <c r="S209" s="3"/>
      <c r="T209" s="249"/>
      <c r="U209" s="249"/>
      <c r="V209" s="249"/>
      <c r="W209" s="249"/>
      <c r="X209" s="249"/>
      <c r="Y209" s="3"/>
      <c r="Z209" s="3"/>
      <c r="AA209" s="3"/>
      <c r="AB209" s="3"/>
      <c r="AC209" s="3"/>
      <c r="AD209" s="3"/>
      <c r="AE209" s="3"/>
    </row>
    <row r="210">
      <c r="A210" s="3"/>
      <c r="B210" s="3"/>
      <c r="C210" s="3"/>
      <c r="D210" s="3"/>
      <c r="E210" s="3"/>
      <c r="F210" s="3"/>
      <c r="G210" s="3"/>
      <c r="H210" s="3"/>
      <c r="I210" s="3"/>
      <c r="J210" s="3"/>
      <c r="K210" s="3"/>
      <c r="L210" s="3"/>
      <c r="M210" s="3"/>
      <c r="N210" s="3"/>
      <c r="O210" s="3"/>
      <c r="P210" s="3"/>
      <c r="Q210" s="3"/>
      <c r="R210" s="3"/>
      <c r="S210" s="3"/>
      <c r="T210" s="249"/>
      <c r="U210" s="249"/>
      <c r="V210" s="249"/>
      <c r="W210" s="249"/>
      <c r="X210" s="249"/>
      <c r="Y210" s="3"/>
      <c r="Z210" s="3"/>
      <c r="AA210" s="3"/>
      <c r="AB210" s="3"/>
      <c r="AC210" s="3"/>
      <c r="AD210" s="3"/>
      <c r="AE210" s="3"/>
    </row>
    <row r="211">
      <c r="A211" s="3"/>
      <c r="B211" s="3"/>
      <c r="C211" s="3"/>
      <c r="D211" s="3"/>
      <c r="E211" s="3"/>
      <c r="F211" s="3"/>
      <c r="G211" s="3"/>
      <c r="H211" s="3"/>
      <c r="I211" s="3"/>
      <c r="J211" s="3"/>
      <c r="K211" s="3"/>
      <c r="L211" s="3"/>
      <c r="M211" s="3"/>
      <c r="N211" s="3"/>
      <c r="O211" s="3"/>
      <c r="P211" s="3"/>
      <c r="Q211" s="3"/>
      <c r="R211" s="3"/>
      <c r="S211" s="3"/>
      <c r="T211" s="249"/>
      <c r="U211" s="249"/>
      <c r="V211" s="249"/>
      <c r="W211" s="249"/>
      <c r="X211" s="249"/>
      <c r="Y211" s="3"/>
      <c r="Z211" s="3"/>
      <c r="AA211" s="3"/>
      <c r="AB211" s="3"/>
      <c r="AC211" s="3"/>
      <c r="AD211" s="3"/>
      <c r="AE211" s="3"/>
    </row>
    <row r="212">
      <c r="A212" s="3"/>
      <c r="B212" s="3"/>
      <c r="C212" s="3"/>
      <c r="D212" s="3"/>
      <c r="E212" s="3"/>
      <c r="F212" s="3"/>
      <c r="G212" s="3"/>
      <c r="H212" s="3"/>
      <c r="I212" s="3"/>
      <c r="J212" s="3"/>
      <c r="K212" s="3"/>
      <c r="L212" s="3"/>
      <c r="M212" s="3"/>
      <c r="N212" s="3"/>
      <c r="O212" s="3"/>
      <c r="P212" s="3"/>
      <c r="Q212" s="3"/>
      <c r="R212" s="3"/>
      <c r="S212" s="3"/>
      <c r="T212" s="249"/>
      <c r="U212" s="249"/>
      <c r="V212" s="249"/>
      <c r="W212" s="249"/>
      <c r="X212" s="249"/>
      <c r="Y212" s="3"/>
      <c r="Z212" s="3"/>
      <c r="AA212" s="3"/>
      <c r="AB212" s="3"/>
      <c r="AC212" s="3"/>
      <c r="AD212" s="3"/>
      <c r="AE212" s="3"/>
    </row>
    <row r="213">
      <c r="A213" s="3"/>
      <c r="B213" s="3"/>
      <c r="C213" s="3"/>
      <c r="D213" s="3"/>
      <c r="E213" s="3"/>
      <c r="F213" s="3"/>
      <c r="G213" s="3"/>
      <c r="H213" s="3"/>
      <c r="I213" s="3"/>
      <c r="J213" s="3"/>
      <c r="K213" s="3"/>
      <c r="L213" s="3"/>
      <c r="M213" s="3"/>
      <c r="N213" s="3"/>
      <c r="O213" s="3"/>
      <c r="P213" s="3"/>
      <c r="Q213" s="3"/>
      <c r="R213" s="3"/>
      <c r="S213" s="3"/>
      <c r="T213" s="249"/>
      <c r="U213" s="249"/>
      <c r="V213" s="249"/>
      <c r="W213" s="249"/>
      <c r="X213" s="249"/>
      <c r="Y213" s="3"/>
      <c r="Z213" s="3"/>
      <c r="AA213" s="3"/>
      <c r="AB213" s="3"/>
      <c r="AC213" s="3"/>
      <c r="AD213" s="3"/>
      <c r="AE213" s="3"/>
    </row>
    <row r="214">
      <c r="A214" s="3"/>
      <c r="B214" s="3"/>
      <c r="C214" s="3"/>
      <c r="D214" s="3"/>
      <c r="E214" s="3"/>
      <c r="F214" s="3"/>
      <c r="G214" s="3"/>
      <c r="H214" s="3"/>
      <c r="I214" s="3"/>
      <c r="J214" s="3"/>
      <c r="K214" s="3"/>
      <c r="L214" s="3"/>
      <c r="M214" s="3"/>
      <c r="N214" s="3"/>
      <c r="O214" s="3"/>
      <c r="P214" s="3"/>
      <c r="Q214" s="3"/>
      <c r="R214" s="3"/>
      <c r="S214" s="3"/>
      <c r="T214" s="249"/>
      <c r="U214" s="249"/>
      <c r="V214" s="249"/>
      <c r="W214" s="249"/>
      <c r="X214" s="249"/>
      <c r="Y214" s="3"/>
      <c r="Z214" s="3"/>
      <c r="AA214" s="3"/>
      <c r="AB214" s="3"/>
      <c r="AC214" s="3"/>
      <c r="AD214" s="3"/>
      <c r="AE214" s="3"/>
    </row>
    <row r="215">
      <c r="A215" s="3"/>
      <c r="B215" s="3"/>
      <c r="C215" s="3"/>
      <c r="D215" s="3"/>
      <c r="E215" s="3"/>
      <c r="F215" s="3"/>
      <c r="G215" s="3"/>
      <c r="H215" s="3"/>
      <c r="I215" s="3"/>
      <c r="J215" s="3"/>
      <c r="K215" s="3"/>
      <c r="L215" s="3"/>
      <c r="M215" s="3"/>
      <c r="N215" s="3"/>
      <c r="O215" s="3"/>
      <c r="P215" s="3"/>
      <c r="Q215" s="3"/>
      <c r="R215" s="3"/>
      <c r="S215" s="3"/>
      <c r="T215" s="249"/>
      <c r="U215" s="249"/>
      <c r="V215" s="249"/>
      <c r="W215" s="249"/>
      <c r="X215" s="249"/>
      <c r="Y215" s="3"/>
      <c r="Z215" s="3"/>
      <c r="AA215" s="3"/>
      <c r="AB215" s="3"/>
      <c r="AC215" s="3"/>
      <c r="AD215" s="3"/>
      <c r="AE215" s="3"/>
    </row>
    <row r="216">
      <c r="A216" s="3"/>
      <c r="B216" s="3"/>
      <c r="C216" s="3"/>
      <c r="D216" s="3"/>
      <c r="E216" s="3"/>
      <c r="F216" s="3"/>
      <c r="G216" s="3"/>
      <c r="H216" s="3"/>
      <c r="I216" s="3"/>
      <c r="J216" s="3"/>
      <c r="K216" s="3"/>
      <c r="L216" s="3"/>
      <c r="M216" s="3"/>
      <c r="N216" s="3"/>
      <c r="O216" s="3"/>
      <c r="P216" s="3"/>
      <c r="Q216" s="3"/>
      <c r="R216" s="3"/>
      <c r="S216" s="3"/>
      <c r="T216" s="249"/>
      <c r="U216" s="249"/>
      <c r="V216" s="249"/>
      <c r="W216" s="249"/>
      <c r="X216" s="249"/>
      <c r="Y216" s="3"/>
      <c r="Z216" s="3"/>
      <c r="AA216" s="3"/>
      <c r="AB216" s="3"/>
      <c r="AC216" s="3"/>
      <c r="AD216" s="3"/>
      <c r="AE216" s="3"/>
    </row>
    <row r="217">
      <c r="A217" s="3"/>
      <c r="B217" s="3"/>
      <c r="C217" s="3"/>
      <c r="D217" s="3"/>
      <c r="E217" s="3"/>
      <c r="F217" s="3"/>
      <c r="G217" s="3"/>
      <c r="H217" s="3"/>
      <c r="I217" s="3"/>
      <c r="J217" s="3"/>
      <c r="K217" s="3"/>
      <c r="L217" s="3"/>
      <c r="M217" s="3"/>
      <c r="N217" s="3"/>
      <c r="O217" s="3"/>
      <c r="P217" s="3"/>
      <c r="Q217" s="3"/>
      <c r="R217" s="3"/>
      <c r="S217" s="3"/>
      <c r="T217" s="249"/>
      <c r="U217" s="249"/>
      <c r="V217" s="249"/>
      <c r="W217" s="249"/>
      <c r="X217" s="249"/>
      <c r="Y217" s="3"/>
      <c r="Z217" s="3"/>
      <c r="AA217" s="3"/>
      <c r="AB217" s="3"/>
      <c r="AC217" s="3"/>
      <c r="AD217" s="3"/>
      <c r="AE217" s="3"/>
    </row>
    <row r="218">
      <c r="A218" s="3"/>
      <c r="B218" s="3"/>
      <c r="C218" s="3"/>
      <c r="D218" s="3"/>
      <c r="E218" s="3"/>
      <c r="F218" s="3"/>
      <c r="G218" s="3"/>
      <c r="H218" s="3"/>
      <c r="I218" s="3"/>
      <c r="J218" s="3"/>
      <c r="K218" s="3"/>
      <c r="L218" s="3"/>
      <c r="M218" s="3"/>
      <c r="N218" s="3"/>
      <c r="O218" s="3"/>
      <c r="P218" s="3"/>
      <c r="Q218" s="3"/>
      <c r="R218" s="3"/>
      <c r="S218" s="3"/>
      <c r="T218" s="249"/>
      <c r="U218" s="249"/>
      <c r="V218" s="249"/>
      <c r="W218" s="249"/>
      <c r="X218" s="249"/>
      <c r="Y218" s="3"/>
      <c r="Z218" s="3"/>
      <c r="AA218" s="3"/>
      <c r="AB218" s="3"/>
      <c r="AC218" s="3"/>
      <c r="AD218" s="3"/>
      <c r="AE218" s="3"/>
    </row>
    <row r="219">
      <c r="A219" s="3"/>
      <c r="B219" s="3"/>
      <c r="C219" s="3"/>
      <c r="D219" s="3"/>
      <c r="E219" s="3"/>
      <c r="F219" s="3"/>
      <c r="G219" s="3"/>
      <c r="H219" s="3"/>
      <c r="I219" s="3"/>
      <c r="J219" s="3"/>
      <c r="K219" s="3"/>
      <c r="L219" s="3"/>
      <c r="M219" s="3"/>
      <c r="N219" s="3"/>
      <c r="O219" s="3"/>
      <c r="P219" s="3"/>
      <c r="Q219" s="3"/>
      <c r="R219" s="3"/>
      <c r="S219" s="3"/>
      <c r="T219" s="249"/>
      <c r="U219" s="249"/>
      <c r="V219" s="249"/>
      <c r="W219" s="249"/>
      <c r="X219" s="249"/>
      <c r="Y219" s="3"/>
      <c r="Z219" s="3"/>
      <c r="AA219" s="3"/>
      <c r="AB219" s="3"/>
      <c r="AC219" s="3"/>
      <c r="AD219" s="3"/>
      <c r="AE219" s="3"/>
    </row>
    <row r="220">
      <c r="A220" s="3"/>
      <c r="B220" s="3"/>
      <c r="C220" s="3"/>
      <c r="D220" s="3"/>
      <c r="E220" s="3"/>
      <c r="F220" s="3"/>
      <c r="G220" s="3"/>
      <c r="H220" s="3"/>
      <c r="I220" s="3"/>
      <c r="J220" s="3"/>
      <c r="K220" s="3"/>
      <c r="L220" s="3"/>
      <c r="M220" s="3"/>
      <c r="N220" s="3"/>
      <c r="O220" s="3"/>
      <c r="P220" s="3"/>
      <c r="Q220" s="3"/>
      <c r="R220" s="3"/>
      <c r="S220" s="3"/>
      <c r="T220" s="249"/>
      <c r="U220" s="249"/>
      <c r="V220" s="249"/>
      <c r="W220" s="249"/>
      <c r="X220" s="249"/>
      <c r="Y220" s="3"/>
      <c r="Z220" s="3"/>
      <c r="AA220" s="3"/>
      <c r="AB220" s="3"/>
      <c r="AC220" s="3"/>
      <c r="AD220" s="3"/>
      <c r="AE220" s="3"/>
    </row>
    <row r="221">
      <c r="A221" s="3"/>
      <c r="B221" s="3"/>
      <c r="C221" s="3"/>
      <c r="D221" s="3"/>
      <c r="E221" s="3"/>
      <c r="F221" s="3"/>
      <c r="G221" s="3"/>
      <c r="H221" s="3"/>
      <c r="I221" s="3"/>
      <c r="J221" s="3"/>
      <c r="K221" s="3"/>
      <c r="L221" s="3"/>
      <c r="M221" s="3"/>
      <c r="N221" s="3"/>
      <c r="O221" s="3"/>
      <c r="P221" s="3"/>
      <c r="Q221" s="3"/>
      <c r="R221" s="3"/>
      <c r="S221" s="3"/>
      <c r="T221" s="249"/>
      <c r="U221" s="249"/>
      <c r="V221" s="249"/>
      <c r="W221" s="249"/>
      <c r="X221" s="249"/>
      <c r="Y221" s="3"/>
      <c r="Z221" s="3"/>
      <c r="AA221" s="3"/>
      <c r="AB221" s="3"/>
      <c r="AC221" s="3"/>
      <c r="AD221" s="3"/>
      <c r="AE221" s="3"/>
    </row>
    <row r="222">
      <c r="A222" s="3"/>
      <c r="B222" s="3"/>
      <c r="C222" s="3"/>
      <c r="D222" s="3"/>
      <c r="E222" s="3"/>
      <c r="F222" s="3"/>
      <c r="G222" s="3"/>
      <c r="H222" s="3"/>
      <c r="I222" s="3"/>
      <c r="J222" s="3"/>
      <c r="K222" s="3"/>
      <c r="L222" s="3"/>
      <c r="M222" s="3"/>
      <c r="N222" s="3"/>
      <c r="O222" s="3"/>
      <c r="P222" s="3"/>
      <c r="Q222" s="3"/>
      <c r="R222" s="3"/>
      <c r="S222" s="3"/>
      <c r="T222" s="249"/>
      <c r="U222" s="249"/>
      <c r="V222" s="249"/>
      <c r="W222" s="249"/>
      <c r="X222" s="249"/>
      <c r="Y222" s="3"/>
      <c r="Z222" s="3"/>
      <c r="AA222" s="3"/>
      <c r="AB222" s="3"/>
      <c r="AC222" s="3"/>
      <c r="AD222" s="3"/>
      <c r="AE222" s="3"/>
    </row>
    <row r="223">
      <c r="A223" s="3"/>
      <c r="B223" s="3"/>
      <c r="C223" s="3"/>
      <c r="D223" s="3"/>
      <c r="E223" s="3"/>
      <c r="F223" s="3"/>
      <c r="G223" s="3"/>
      <c r="H223" s="3"/>
      <c r="I223" s="3"/>
      <c r="J223" s="3"/>
      <c r="K223" s="3"/>
      <c r="L223" s="3"/>
      <c r="M223" s="3"/>
      <c r="N223" s="3"/>
      <c r="O223" s="3"/>
      <c r="P223" s="3"/>
      <c r="Q223" s="3"/>
      <c r="R223" s="3"/>
      <c r="S223" s="3"/>
      <c r="T223" s="249"/>
      <c r="U223" s="249"/>
      <c r="V223" s="249"/>
      <c r="W223" s="249"/>
      <c r="X223" s="249"/>
      <c r="Y223" s="3"/>
      <c r="Z223" s="3"/>
      <c r="AA223" s="3"/>
      <c r="AB223" s="3"/>
      <c r="AC223" s="3"/>
      <c r="AD223" s="3"/>
      <c r="AE223" s="3"/>
    </row>
    <row r="224">
      <c r="A224" s="3"/>
      <c r="B224" s="3"/>
      <c r="C224" s="3"/>
      <c r="D224" s="3"/>
      <c r="E224" s="3"/>
      <c r="F224" s="3"/>
      <c r="G224" s="3"/>
      <c r="H224" s="3"/>
      <c r="I224" s="3"/>
      <c r="J224" s="3"/>
      <c r="K224" s="3"/>
      <c r="L224" s="3"/>
      <c r="M224" s="3"/>
      <c r="N224" s="3"/>
      <c r="O224" s="3"/>
      <c r="P224" s="3"/>
      <c r="Q224" s="3"/>
      <c r="R224" s="3"/>
      <c r="S224" s="3"/>
      <c r="T224" s="249"/>
      <c r="U224" s="249"/>
      <c r="V224" s="249"/>
      <c r="W224" s="249"/>
      <c r="X224" s="249"/>
      <c r="Y224" s="3"/>
      <c r="Z224" s="3"/>
      <c r="AA224" s="3"/>
      <c r="AB224" s="3"/>
      <c r="AC224" s="3"/>
      <c r="AD224" s="3"/>
      <c r="AE224" s="3"/>
    </row>
    <row r="225">
      <c r="A225" s="3"/>
      <c r="B225" s="3"/>
      <c r="C225" s="3"/>
      <c r="D225" s="3"/>
      <c r="E225" s="3"/>
      <c r="F225" s="3"/>
      <c r="G225" s="3"/>
      <c r="H225" s="3"/>
      <c r="I225" s="3"/>
      <c r="J225" s="3"/>
      <c r="K225" s="3"/>
      <c r="L225" s="3"/>
      <c r="M225" s="3"/>
      <c r="N225" s="3"/>
      <c r="O225" s="3"/>
      <c r="P225" s="3"/>
      <c r="Q225" s="3"/>
      <c r="R225" s="3"/>
      <c r="S225" s="3"/>
      <c r="T225" s="249"/>
      <c r="U225" s="249"/>
      <c r="V225" s="249"/>
      <c r="W225" s="249"/>
      <c r="X225" s="249"/>
      <c r="Y225" s="3"/>
      <c r="Z225" s="3"/>
      <c r="AA225" s="3"/>
      <c r="AB225" s="3"/>
      <c r="AC225" s="3"/>
      <c r="AD225" s="3"/>
      <c r="AE225" s="3"/>
    </row>
    <row r="226">
      <c r="A226" s="3"/>
      <c r="B226" s="3"/>
      <c r="C226" s="3"/>
      <c r="D226" s="3"/>
      <c r="E226" s="3"/>
      <c r="F226" s="3"/>
      <c r="G226" s="3"/>
      <c r="H226" s="3"/>
      <c r="I226" s="3"/>
      <c r="J226" s="3"/>
      <c r="K226" s="3"/>
      <c r="L226" s="3"/>
      <c r="M226" s="3"/>
      <c r="N226" s="3"/>
      <c r="O226" s="3"/>
      <c r="P226" s="3"/>
      <c r="Q226" s="3"/>
      <c r="R226" s="3"/>
      <c r="S226" s="3"/>
      <c r="T226" s="249"/>
      <c r="U226" s="249"/>
      <c r="V226" s="249"/>
      <c r="W226" s="249"/>
      <c r="X226" s="249"/>
      <c r="Y226" s="3"/>
      <c r="Z226" s="3"/>
      <c r="AA226" s="3"/>
      <c r="AB226" s="3"/>
      <c r="AC226" s="3"/>
      <c r="AD226" s="3"/>
      <c r="AE226" s="3"/>
    </row>
    <row r="227">
      <c r="A227" s="3"/>
      <c r="B227" s="3"/>
      <c r="C227" s="3"/>
      <c r="D227" s="3"/>
      <c r="E227" s="3"/>
      <c r="F227" s="3"/>
      <c r="G227" s="3"/>
      <c r="H227" s="3"/>
      <c r="I227" s="3"/>
      <c r="J227" s="3"/>
      <c r="K227" s="3"/>
      <c r="L227" s="3"/>
      <c r="M227" s="3"/>
      <c r="N227" s="3"/>
      <c r="O227" s="3"/>
      <c r="P227" s="3"/>
      <c r="Q227" s="3"/>
      <c r="R227" s="3"/>
      <c r="S227" s="3"/>
      <c r="T227" s="249"/>
      <c r="U227" s="249"/>
      <c r="V227" s="249"/>
      <c r="W227" s="249"/>
      <c r="X227" s="249"/>
      <c r="Y227" s="3"/>
      <c r="Z227" s="3"/>
      <c r="AA227" s="3"/>
      <c r="AB227" s="3"/>
      <c r="AC227" s="3"/>
      <c r="AD227" s="3"/>
      <c r="AE227" s="3"/>
    </row>
    <row r="228">
      <c r="A228" s="3"/>
      <c r="B228" s="3"/>
      <c r="C228" s="3"/>
      <c r="D228" s="3"/>
      <c r="E228" s="3"/>
      <c r="F228" s="3"/>
      <c r="G228" s="3"/>
      <c r="H228" s="3"/>
      <c r="I228" s="3"/>
      <c r="J228" s="3"/>
      <c r="K228" s="3"/>
      <c r="L228" s="3"/>
      <c r="M228" s="3"/>
      <c r="N228" s="3"/>
      <c r="O228" s="3"/>
      <c r="P228" s="3"/>
      <c r="Q228" s="3"/>
      <c r="R228" s="3"/>
      <c r="S228" s="3"/>
      <c r="T228" s="249"/>
      <c r="U228" s="249"/>
      <c r="V228" s="249"/>
      <c r="W228" s="249"/>
      <c r="X228" s="249"/>
      <c r="Y228" s="3"/>
      <c r="Z228" s="3"/>
      <c r="AA228" s="3"/>
      <c r="AB228" s="3"/>
      <c r="AC228" s="3"/>
      <c r="AD228" s="3"/>
      <c r="AE228" s="3"/>
    </row>
    <row r="229">
      <c r="A229" s="3"/>
      <c r="B229" s="3"/>
      <c r="C229" s="3"/>
      <c r="D229" s="3"/>
      <c r="E229" s="3"/>
      <c r="F229" s="3"/>
      <c r="G229" s="3"/>
      <c r="H229" s="3"/>
      <c r="I229" s="3"/>
      <c r="J229" s="3"/>
      <c r="K229" s="3"/>
      <c r="L229" s="3"/>
      <c r="M229" s="3"/>
      <c r="N229" s="3"/>
      <c r="O229" s="3"/>
      <c r="P229" s="3"/>
      <c r="Q229" s="3"/>
      <c r="R229" s="3"/>
      <c r="S229" s="3"/>
      <c r="T229" s="249"/>
      <c r="U229" s="249"/>
      <c r="V229" s="249"/>
      <c r="W229" s="249"/>
      <c r="X229" s="249"/>
      <c r="Y229" s="3"/>
      <c r="Z229" s="3"/>
      <c r="AA229" s="3"/>
      <c r="AB229" s="3"/>
      <c r="AC229" s="3"/>
      <c r="AD229" s="3"/>
      <c r="AE229" s="3"/>
    </row>
    <row r="230">
      <c r="A230" s="3"/>
      <c r="B230" s="3"/>
      <c r="C230" s="3"/>
      <c r="D230" s="3"/>
      <c r="E230" s="3"/>
      <c r="F230" s="3"/>
      <c r="G230" s="3"/>
      <c r="H230" s="3"/>
      <c r="I230" s="3"/>
      <c r="J230" s="3"/>
      <c r="K230" s="3"/>
      <c r="L230" s="3"/>
      <c r="M230" s="3"/>
      <c r="N230" s="3"/>
      <c r="O230" s="3"/>
      <c r="P230" s="3"/>
      <c r="Q230" s="3"/>
      <c r="R230" s="3"/>
      <c r="S230" s="3"/>
      <c r="T230" s="249"/>
      <c r="U230" s="249"/>
      <c r="V230" s="249"/>
      <c r="W230" s="249"/>
      <c r="X230" s="249"/>
      <c r="Y230" s="3"/>
      <c r="Z230" s="3"/>
      <c r="AA230" s="3"/>
      <c r="AB230" s="3"/>
      <c r="AC230" s="3"/>
      <c r="AD230" s="3"/>
      <c r="AE230" s="3"/>
    </row>
    <row r="231">
      <c r="A231" s="3"/>
      <c r="B231" s="3"/>
      <c r="C231" s="3"/>
      <c r="D231" s="3"/>
      <c r="E231" s="3"/>
      <c r="F231" s="3"/>
      <c r="G231" s="3"/>
      <c r="H231" s="3"/>
      <c r="I231" s="3"/>
      <c r="J231" s="3"/>
      <c r="K231" s="3"/>
      <c r="L231" s="3"/>
      <c r="M231" s="3"/>
      <c r="N231" s="3"/>
      <c r="O231" s="3"/>
      <c r="P231" s="3"/>
      <c r="Q231" s="3"/>
      <c r="R231" s="3"/>
      <c r="S231" s="3"/>
      <c r="T231" s="249"/>
      <c r="U231" s="249"/>
      <c r="V231" s="249"/>
      <c r="W231" s="249"/>
      <c r="X231" s="249"/>
      <c r="Y231" s="3"/>
      <c r="Z231" s="3"/>
      <c r="AA231" s="3"/>
      <c r="AB231" s="3"/>
      <c r="AC231" s="3"/>
      <c r="AD231" s="3"/>
      <c r="AE231" s="3"/>
    </row>
    <row r="232">
      <c r="A232" s="3"/>
      <c r="B232" s="3"/>
      <c r="C232" s="3"/>
      <c r="D232" s="3"/>
      <c r="E232" s="3"/>
      <c r="F232" s="3"/>
      <c r="G232" s="3"/>
      <c r="H232" s="3"/>
      <c r="I232" s="3"/>
      <c r="J232" s="3"/>
      <c r="K232" s="3"/>
      <c r="L232" s="3"/>
      <c r="M232" s="3"/>
      <c r="N232" s="3"/>
      <c r="O232" s="3"/>
      <c r="P232" s="3"/>
      <c r="Q232" s="3"/>
      <c r="R232" s="3"/>
      <c r="S232" s="3"/>
      <c r="T232" s="249"/>
      <c r="U232" s="249"/>
      <c r="V232" s="249"/>
      <c r="W232" s="249"/>
      <c r="X232" s="249"/>
      <c r="Y232" s="3"/>
      <c r="Z232" s="3"/>
      <c r="AA232" s="3"/>
      <c r="AB232" s="3"/>
      <c r="AC232" s="3"/>
      <c r="AD232" s="3"/>
      <c r="AE232" s="3"/>
    </row>
    <row r="233">
      <c r="A233" s="3"/>
      <c r="B233" s="3"/>
      <c r="C233" s="3"/>
      <c r="D233" s="3"/>
      <c r="E233" s="3"/>
      <c r="F233" s="3"/>
      <c r="G233" s="3"/>
      <c r="H233" s="3"/>
      <c r="I233" s="3"/>
      <c r="J233" s="3"/>
      <c r="K233" s="3"/>
      <c r="L233" s="3"/>
      <c r="M233" s="3"/>
      <c r="N233" s="3"/>
      <c r="O233" s="3"/>
      <c r="P233" s="3"/>
      <c r="Q233" s="3"/>
      <c r="R233" s="3"/>
      <c r="S233" s="3"/>
      <c r="T233" s="249"/>
      <c r="U233" s="249"/>
      <c r="V233" s="249"/>
      <c r="W233" s="249"/>
      <c r="X233" s="249"/>
      <c r="Y233" s="3"/>
      <c r="Z233" s="3"/>
      <c r="AA233" s="3"/>
      <c r="AB233" s="3"/>
      <c r="AC233" s="3"/>
      <c r="AD233" s="3"/>
      <c r="AE233" s="3"/>
    </row>
    <row r="234">
      <c r="A234" s="3"/>
      <c r="B234" s="3"/>
      <c r="C234" s="3"/>
      <c r="D234" s="3"/>
      <c r="E234" s="3"/>
      <c r="F234" s="3"/>
      <c r="G234" s="3"/>
      <c r="H234" s="3"/>
      <c r="I234" s="3"/>
      <c r="J234" s="3"/>
      <c r="K234" s="3"/>
      <c r="L234" s="3"/>
      <c r="M234" s="3"/>
      <c r="N234" s="3"/>
      <c r="O234" s="3"/>
      <c r="P234" s="3"/>
      <c r="Q234" s="3"/>
      <c r="R234" s="3"/>
      <c r="S234" s="3"/>
      <c r="T234" s="249"/>
      <c r="U234" s="249"/>
      <c r="V234" s="249"/>
      <c r="W234" s="249"/>
      <c r="X234" s="249"/>
      <c r="Y234" s="3"/>
      <c r="Z234" s="3"/>
      <c r="AA234" s="3"/>
      <c r="AB234" s="3"/>
      <c r="AC234" s="3"/>
      <c r="AD234" s="3"/>
      <c r="AE234" s="3"/>
    </row>
    <row r="235">
      <c r="A235" s="3"/>
      <c r="B235" s="3"/>
      <c r="C235" s="3"/>
      <c r="D235" s="3"/>
      <c r="E235" s="3"/>
      <c r="F235" s="3"/>
      <c r="G235" s="3"/>
      <c r="H235" s="3"/>
      <c r="I235" s="3"/>
      <c r="J235" s="3"/>
      <c r="K235" s="3"/>
      <c r="L235" s="3"/>
      <c r="M235" s="3"/>
      <c r="N235" s="3"/>
      <c r="O235" s="3"/>
      <c r="P235" s="3"/>
      <c r="Q235" s="3"/>
      <c r="R235" s="3"/>
      <c r="S235" s="3"/>
      <c r="T235" s="249"/>
      <c r="U235" s="249"/>
      <c r="V235" s="249"/>
      <c r="W235" s="249"/>
      <c r="X235" s="249"/>
      <c r="Y235" s="3"/>
      <c r="Z235" s="3"/>
      <c r="AA235" s="3"/>
      <c r="AB235" s="3"/>
      <c r="AC235" s="3"/>
      <c r="AD235" s="3"/>
      <c r="AE235" s="3"/>
    </row>
    <row r="236">
      <c r="A236" s="3"/>
      <c r="B236" s="3"/>
      <c r="C236" s="3"/>
      <c r="D236" s="3"/>
      <c r="E236" s="3"/>
      <c r="F236" s="3"/>
      <c r="G236" s="3"/>
      <c r="H236" s="3"/>
      <c r="I236" s="3"/>
      <c r="J236" s="3"/>
      <c r="K236" s="3"/>
      <c r="L236" s="3"/>
      <c r="M236" s="3"/>
      <c r="N236" s="3"/>
      <c r="O236" s="3"/>
      <c r="P236" s="3"/>
      <c r="Q236" s="3"/>
      <c r="R236" s="3"/>
      <c r="S236" s="3"/>
      <c r="T236" s="249"/>
      <c r="U236" s="249"/>
      <c r="V236" s="249"/>
      <c r="W236" s="249"/>
      <c r="X236" s="249"/>
      <c r="Y236" s="3"/>
      <c r="Z236" s="3"/>
      <c r="AA236" s="3"/>
      <c r="AB236" s="3"/>
      <c r="AC236" s="3"/>
      <c r="AD236" s="3"/>
      <c r="AE236" s="3"/>
    </row>
    <row r="237">
      <c r="A237" s="3"/>
      <c r="B237" s="3"/>
      <c r="C237" s="3"/>
      <c r="D237" s="3"/>
      <c r="E237" s="3"/>
      <c r="F237" s="3"/>
      <c r="G237" s="3"/>
      <c r="H237" s="3"/>
      <c r="I237" s="3"/>
      <c r="J237" s="3"/>
      <c r="K237" s="3"/>
      <c r="L237" s="3"/>
      <c r="M237" s="3"/>
      <c r="N237" s="3"/>
      <c r="O237" s="3"/>
      <c r="P237" s="3"/>
      <c r="Q237" s="3"/>
      <c r="R237" s="3"/>
      <c r="S237" s="3"/>
      <c r="T237" s="249"/>
      <c r="U237" s="249"/>
      <c r="V237" s="249"/>
      <c r="W237" s="249"/>
      <c r="X237" s="249"/>
      <c r="Y237" s="3"/>
      <c r="Z237" s="3"/>
      <c r="AA237" s="3"/>
      <c r="AB237" s="3"/>
      <c r="AC237" s="3"/>
      <c r="AD237" s="3"/>
      <c r="AE237" s="3"/>
    </row>
    <row r="238">
      <c r="A238" s="3"/>
      <c r="B238" s="3"/>
      <c r="C238" s="3"/>
      <c r="D238" s="3"/>
      <c r="E238" s="3"/>
      <c r="F238" s="3"/>
      <c r="G238" s="3"/>
      <c r="H238" s="3"/>
      <c r="I238" s="3"/>
      <c r="J238" s="3"/>
      <c r="K238" s="3"/>
      <c r="L238" s="3"/>
      <c r="M238" s="3"/>
      <c r="N238" s="3"/>
      <c r="O238" s="3"/>
      <c r="P238" s="3"/>
      <c r="Q238" s="3"/>
      <c r="R238" s="3"/>
      <c r="S238" s="3"/>
      <c r="T238" s="249"/>
      <c r="U238" s="249"/>
      <c r="V238" s="249"/>
      <c r="W238" s="249"/>
      <c r="X238" s="249"/>
      <c r="Y238" s="3"/>
      <c r="Z238" s="3"/>
      <c r="AA238" s="3"/>
      <c r="AB238" s="3"/>
      <c r="AC238" s="3"/>
      <c r="AD238" s="3"/>
      <c r="AE238" s="3"/>
    </row>
    <row r="239">
      <c r="A239" s="3"/>
      <c r="B239" s="3"/>
      <c r="C239" s="3"/>
      <c r="D239" s="3"/>
      <c r="E239" s="3"/>
      <c r="F239" s="3"/>
      <c r="G239" s="3"/>
      <c r="H239" s="3"/>
      <c r="I239" s="3"/>
      <c r="J239" s="3"/>
      <c r="K239" s="3"/>
      <c r="L239" s="3"/>
      <c r="M239" s="3"/>
      <c r="N239" s="3"/>
      <c r="O239" s="3"/>
      <c r="P239" s="3"/>
      <c r="Q239" s="3"/>
      <c r="R239" s="3"/>
      <c r="S239" s="3"/>
      <c r="T239" s="249"/>
      <c r="U239" s="249"/>
      <c r="V239" s="249"/>
      <c r="W239" s="249"/>
      <c r="X239" s="249"/>
      <c r="Y239" s="3"/>
      <c r="Z239" s="3"/>
      <c r="AA239" s="3"/>
      <c r="AB239" s="3"/>
      <c r="AC239" s="3"/>
      <c r="AD239" s="3"/>
      <c r="AE239" s="3"/>
    </row>
    <row r="240">
      <c r="A240" s="3"/>
      <c r="B240" s="3"/>
      <c r="C240" s="3"/>
      <c r="D240" s="3"/>
      <c r="E240" s="3"/>
      <c r="F240" s="3"/>
      <c r="G240" s="3"/>
      <c r="H240" s="3"/>
      <c r="I240" s="3"/>
      <c r="J240" s="3"/>
      <c r="K240" s="3"/>
      <c r="L240" s="3"/>
      <c r="M240" s="3"/>
      <c r="N240" s="3"/>
      <c r="O240" s="3"/>
      <c r="P240" s="3"/>
      <c r="Q240" s="3"/>
      <c r="R240" s="3"/>
      <c r="S240" s="3"/>
      <c r="T240" s="249"/>
      <c r="U240" s="249"/>
      <c r="V240" s="249"/>
      <c r="W240" s="249"/>
      <c r="X240" s="249"/>
      <c r="Y240" s="3"/>
      <c r="Z240" s="3"/>
      <c r="AA240" s="3"/>
      <c r="AB240" s="3"/>
      <c r="AC240" s="3"/>
      <c r="AD240" s="3"/>
      <c r="AE240" s="3"/>
    </row>
    <row r="241">
      <c r="A241" s="3"/>
      <c r="B241" s="3"/>
      <c r="C241" s="3"/>
      <c r="D241" s="3"/>
      <c r="E241" s="3"/>
      <c r="F241" s="3"/>
      <c r="G241" s="3"/>
      <c r="H241" s="3"/>
      <c r="I241" s="3"/>
      <c r="J241" s="3"/>
      <c r="K241" s="3"/>
      <c r="L241" s="3"/>
      <c r="M241" s="3"/>
      <c r="N241" s="3"/>
      <c r="O241" s="3"/>
      <c r="P241" s="3"/>
      <c r="Q241" s="3"/>
      <c r="R241" s="3"/>
      <c r="S241" s="3"/>
      <c r="T241" s="249"/>
      <c r="U241" s="249"/>
      <c r="V241" s="249"/>
      <c r="W241" s="249"/>
      <c r="X241" s="249"/>
      <c r="Y241" s="3"/>
      <c r="Z241" s="3"/>
      <c r="AA241" s="3"/>
      <c r="AB241" s="3"/>
      <c r="AC241" s="3"/>
      <c r="AD241" s="3"/>
      <c r="AE241" s="3"/>
    </row>
    <row r="242">
      <c r="A242" s="3"/>
      <c r="B242" s="3"/>
      <c r="C242" s="3"/>
      <c r="D242" s="3"/>
      <c r="E242" s="3"/>
      <c r="F242" s="3"/>
      <c r="G242" s="3"/>
      <c r="H242" s="3"/>
      <c r="I242" s="3"/>
      <c r="J242" s="3"/>
      <c r="K242" s="3"/>
      <c r="L242" s="3"/>
      <c r="M242" s="3"/>
      <c r="N242" s="3"/>
      <c r="O242" s="3"/>
      <c r="P242" s="3"/>
      <c r="Q242" s="3"/>
      <c r="R242" s="3"/>
      <c r="S242" s="3"/>
      <c r="T242" s="249"/>
      <c r="U242" s="249"/>
      <c r="V242" s="249"/>
      <c r="W242" s="249"/>
      <c r="X242" s="249"/>
      <c r="Y242" s="3"/>
      <c r="Z242" s="3"/>
      <c r="AA242" s="3"/>
      <c r="AB242" s="3"/>
      <c r="AC242" s="3"/>
      <c r="AD242" s="3"/>
      <c r="AE242" s="3"/>
    </row>
    <row r="243">
      <c r="A243" s="3"/>
      <c r="B243" s="3"/>
      <c r="C243" s="3"/>
      <c r="D243" s="3"/>
      <c r="E243" s="3"/>
      <c r="F243" s="3"/>
      <c r="G243" s="3"/>
      <c r="H243" s="3"/>
      <c r="I243" s="3"/>
      <c r="J243" s="3"/>
      <c r="K243" s="3"/>
      <c r="L243" s="3"/>
      <c r="M243" s="3"/>
      <c r="N243" s="3"/>
      <c r="O243" s="3"/>
      <c r="P243" s="3"/>
      <c r="Q243" s="3"/>
      <c r="R243" s="3"/>
      <c r="S243" s="3"/>
      <c r="T243" s="249"/>
      <c r="U243" s="249"/>
      <c r="V243" s="249"/>
      <c r="W243" s="249"/>
      <c r="X243" s="249"/>
      <c r="Y243" s="3"/>
      <c r="Z243" s="3"/>
      <c r="AA243" s="3"/>
      <c r="AB243" s="3"/>
      <c r="AC243" s="3"/>
      <c r="AD243" s="3"/>
      <c r="AE243" s="3"/>
    </row>
    <row r="244">
      <c r="A244" s="3"/>
      <c r="B244" s="3"/>
      <c r="C244" s="3"/>
      <c r="D244" s="3"/>
      <c r="E244" s="3"/>
      <c r="F244" s="3"/>
      <c r="G244" s="3"/>
      <c r="H244" s="3"/>
      <c r="I244" s="3"/>
      <c r="J244" s="3"/>
      <c r="K244" s="3"/>
      <c r="L244" s="3"/>
      <c r="M244" s="3"/>
      <c r="N244" s="3"/>
      <c r="O244" s="3"/>
      <c r="P244" s="3"/>
      <c r="Q244" s="3"/>
      <c r="R244" s="3"/>
      <c r="S244" s="3"/>
      <c r="T244" s="249"/>
      <c r="U244" s="249"/>
      <c r="V244" s="249"/>
      <c r="W244" s="249"/>
      <c r="X244" s="249"/>
      <c r="Y244" s="3"/>
      <c r="Z244" s="3"/>
      <c r="AA244" s="3"/>
      <c r="AB244" s="3"/>
      <c r="AC244" s="3"/>
      <c r="AD244" s="3"/>
      <c r="AE244" s="3"/>
    </row>
    <row r="245">
      <c r="A245" s="3"/>
      <c r="B245" s="3"/>
      <c r="C245" s="3"/>
      <c r="D245" s="3"/>
      <c r="E245" s="3"/>
      <c r="F245" s="3"/>
      <c r="G245" s="3"/>
      <c r="H245" s="3"/>
      <c r="I245" s="3"/>
      <c r="J245" s="3"/>
      <c r="K245" s="3"/>
      <c r="L245" s="3"/>
      <c r="M245" s="3"/>
      <c r="N245" s="3"/>
      <c r="O245" s="3"/>
      <c r="P245" s="3"/>
      <c r="Q245" s="3"/>
      <c r="R245" s="3"/>
      <c r="S245" s="3"/>
      <c r="T245" s="249"/>
      <c r="U245" s="249"/>
      <c r="V245" s="249"/>
      <c r="W245" s="249"/>
      <c r="X245" s="249"/>
      <c r="Y245" s="3"/>
      <c r="Z245" s="3"/>
      <c r="AA245" s="3"/>
      <c r="AB245" s="3"/>
      <c r="AC245" s="3"/>
      <c r="AD245" s="3"/>
      <c r="AE245" s="3"/>
    </row>
    <row r="246">
      <c r="A246" s="3"/>
      <c r="B246" s="3"/>
      <c r="C246" s="3"/>
      <c r="D246" s="3"/>
      <c r="E246" s="3"/>
      <c r="F246" s="3"/>
      <c r="G246" s="3"/>
      <c r="H246" s="3"/>
      <c r="I246" s="3"/>
      <c r="J246" s="3"/>
      <c r="K246" s="3"/>
      <c r="L246" s="3"/>
      <c r="M246" s="3"/>
      <c r="N246" s="3"/>
      <c r="O246" s="3"/>
      <c r="P246" s="3"/>
      <c r="Q246" s="3"/>
      <c r="R246" s="3"/>
      <c r="S246" s="3"/>
      <c r="T246" s="249"/>
      <c r="U246" s="249"/>
      <c r="V246" s="249"/>
      <c r="W246" s="249"/>
      <c r="X246" s="249"/>
      <c r="Y246" s="3"/>
      <c r="Z246" s="3"/>
      <c r="AA246" s="3"/>
      <c r="AB246" s="3"/>
      <c r="AC246" s="3"/>
      <c r="AD246" s="3"/>
      <c r="AE246" s="3"/>
    </row>
    <row r="247">
      <c r="A247" s="3"/>
      <c r="B247" s="3"/>
      <c r="C247" s="3"/>
      <c r="D247" s="3"/>
      <c r="E247" s="3"/>
      <c r="F247" s="3"/>
      <c r="G247" s="3"/>
      <c r="H247" s="3"/>
      <c r="I247" s="3"/>
      <c r="J247" s="3"/>
      <c r="K247" s="3"/>
      <c r="L247" s="3"/>
      <c r="M247" s="3"/>
      <c r="N247" s="3"/>
      <c r="O247" s="3"/>
      <c r="P247" s="3"/>
      <c r="Q247" s="3"/>
      <c r="R247" s="3"/>
      <c r="S247" s="3"/>
      <c r="T247" s="249"/>
      <c r="U247" s="249"/>
      <c r="V247" s="249"/>
      <c r="W247" s="249"/>
      <c r="X247" s="249"/>
      <c r="Y247" s="3"/>
      <c r="Z247" s="3"/>
      <c r="AA247" s="3"/>
      <c r="AB247" s="3"/>
      <c r="AC247" s="3"/>
      <c r="AD247" s="3"/>
      <c r="AE247" s="3"/>
    </row>
    <row r="248">
      <c r="A248" s="3"/>
      <c r="B248" s="3"/>
      <c r="C248" s="3"/>
      <c r="D248" s="3"/>
      <c r="E248" s="3"/>
      <c r="F248" s="3"/>
      <c r="G248" s="3"/>
      <c r="H248" s="3"/>
      <c r="I248" s="3"/>
      <c r="J248" s="3"/>
      <c r="K248" s="3"/>
      <c r="L248" s="3"/>
      <c r="M248" s="3"/>
      <c r="N248" s="3"/>
      <c r="O248" s="3"/>
      <c r="P248" s="3"/>
      <c r="Q248" s="3"/>
      <c r="R248" s="3"/>
      <c r="S248" s="3"/>
      <c r="T248" s="249"/>
      <c r="U248" s="249"/>
      <c r="V248" s="249"/>
      <c r="W248" s="249"/>
      <c r="X248" s="249"/>
      <c r="Y248" s="3"/>
      <c r="Z248" s="3"/>
      <c r="AA248" s="3"/>
      <c r="AB248" s="3"/>
      <c r="AC248" s="3"/>
      <c r="AD248" s="3"/>
      <c r="AE248" s="3"/>
    </row>
    <row r="249">
      <c r="A249" s="3"/>
      <c r="B249" s="3"/>
      <c r="C249" s="3"/>
      <c r="D249" s="3"/>
      <c r="E249" s="3"/>
      <c r="F249" s="3"/>
      <c r="G249" s="3"/>
      <c r="H249" s="3"/>
      <c r="I249" s="3"/>
      <c r="J249" s="3"/>
      <c r="K249" s="3"/>
      <c r="L249" s="3"/>
      <c r="M249" s="3"/>
      <c r="N249" s="3"/>
      <c r="O249" s="3"/>
      <c r="P249" s="3"/>
      <c r="Q249" s="3"/>
      <c r="R249" s="3"/>
      <c r="S249" s="3"/>
      <c r="T249" s="249"/>
      <c r="U249" s="249"/>
      <c r="V249" s="249"/>
      <c r="W249" s="249"/>
      <c r="X249" s="249"/>
      <c r="Y249" s="3"/>
      <c r="Z249" s="3"/>
      <c r="AA249" s="3"/>
      <c r="AB249" s="3"/>
      <c r="AC249" s="3"/>
      <c r="AD249" s="3"/>
      <c r="AE249" s="3"/>
    </row>
    <row r="250">
      <c r="A250" s="3"/>
      <c r="B250" s="3"/>
      <c r="C250" s="3"/>
      <c r="D250" s="3"/>
      <c r="E250" s="3"/>
      <c r="F250" s="3"/>
      <c r="G250" s="3"/>
      <c r="H250" s="3"/>
      <c r="I250" s="3"/>
      <c r="J250" s="3"/>
      <c r="K250" s="3"/>
      <c r="L250" s="3"/>
      <c r="M250" s="3"/>
      <c r="N250" s="3"/>
      <c r="O250" s="3"/>
      <c r="P250" s="3"/>
      <c r="Q250" s="3"/>
      <c r="R250" s="3"/>
      <c r="S250" s="3"/>
      <c r="T250" s="249"/>
      <c r="U250" s="249"/>
      <c r="V250" s="249"/>
      <c r="W250" s="249"/>
      <c r="X250" s="249"/>
      <c r="Y250" s="3"/>
      <c r="Z250" s="3"/>
      <c r="AA250" s="3"/>
      <c r="AB250" s="3"/>
      <c r="AC250" s="3"/>
      <c r="AD250" s="3"/>
      <c r="AE250" s="3"/>
    </row>
    <row r="251">
      <c r="A251" s="3"/>
      <c r="B251" s="3"/>
      <c r="C251" s="3"/>
      <c r="D251" s="3"/>
      <c r="E251" s="3"/>
      <c r="F251" s="3"/>
      <c r="G251" s="3"/>
      <c r="H251" s="3"/>
      <c r="I251" s="3"/>
      <c r="J251" s="3"/>
      <c r="K251" s="3"/>
      <c r="L251" s="3"/>
      <c r="M251" s="3"/>
      <c r="N251" s="3"/>
      <c r="O251" s="3"/>
      <c r="P251" s="3"/>
      <c r="Q251" s="3"/>
      <c r="R251" s="3"/>
      <c r="S251" s="3"/>
      <c r="T251" s="249"/>
      <c r="U251" s="249"/>
      <c r="V251" s="249"/>
      <c r="W251" s="249"/>
      <c r="X251" s="249"/>
      <c r="Y251" s="3"/>
      <c r="Z251" s="3"/>
      <c r="AA251" s="3"/>
      <c r="AB251" s="3"/>
      <c r="AC251" s="3"/>
      <c r="AD251" s="3"/>
      <c r="AE251" s="3"/>
    </row>
    <row r="252">
      <c r="A252" s="3"/>
      <c r="B252" s="3"/>
      <c r="C252" s="3"/>
      <c r="D252" s="3"/>
      <c r="E252" s="3"/>
      <c r="F252" s="3"/>
      <c r="G252" s="3"/>
      <c r="H252" s="3"/>
      <c r="I252" s="3"/>
      <c r="J252" s="3"/>
      <c r="K252" s="3"/>
      <c r="L252" s="3"/>
      <c r="M252" s="3"/>
      <c r="N252" s="3"/>
      <c r="O252" s="3"/>
      <c r="P252" s="3"/>
      <c r="Q252" s="3"/>
      <c r="R252" s="3"/>
      <c r="S252" s="3"/>
      <c r="T252" s="249"/>
      <c r="U252" s="249"/>
      <c r="V252" s="249"/>
      <c r="W252" s="249"/>
      <c r="X252" s="249"/>
      <c r="Y252" s="3"/>
      <c r="Z252" s="3"/>
      <c r="AA252" s="3"/>
      <c r="AB252" s="3"/>
      <c r="AC252" s="3"/>
      <c r="AD252" s="3"/>
      <c r="AE252" s="3"/>
    </row>
    <row r="253">
      <c r="A253" s="3"/>
      <c r="B253" s="3"/>
      <c r="C253" s="3"/>
      <c r="D253" s="3"/>
      <c r="E253" s="3"/>
      <c r="F253" s="3"/>
      <c r="G253" s="3"/>
      <c r="H253" s="3"/>
      <c r="I253" s="3"/>
      <c r="J253" s="3"/>
      <c r="K253" s="3"/>
      <c r="L253" s="3"/>
      <c r="M253" s="3"/>
      <c r="N253" s="3"/>
      <c r="O253" s="3"/>
      <c r="P253" s="3"/>
      <c r="Q253" s="3"/>
      <c r="R253" s="3"/>
      <c r="S253" s="3"/>
      <c r="T253" s="249"/>
      <c r="U253" s="249"/>
      <c r="V253" s="249"/>
      <c r="W253" s="249"/>
      <c r="X253" s="249"/>
      <c r="Y253" s="3"/>
      <c r="Z253" s="3"/>
      <c r="AA253" s="3"/>
      <c r="AB253" s="3"/>
      <c r="AC253" s="3"/>
      <c r="AD253" s="3"/>
      <c r="AE253" s="3"/>
    </row>
    <row r="254">
      <c r="A254" s="3"/>
      <c r="B254" s="3"/>
      <c r="C254" s="3"/>
      <c r="D254" s="3"/>
      <c r="E254" s="3"/>
      <c r="F254" s="3"/>
      <c r="G254" s="3"/>
      <c r="H254" s="3"/>
      <c r="I254" s="3"/>
      <c r="J254" s="3"/>
      <c r="K254" s="3"/>
      <c r="L254" s="3"/>
      <c r="M254" s="3"/>
      <c r="N254" s="3"/>
      <c r="O254" s="3"/>
      <c r="P254" s="3"/>
      <c r="Q254" s="3"/>
      <c r="R254" s="3"/>
      <c r="S254" s="3"/>
      <c r="T254" s="249"/>
      <c r="U254" s="249"/>
      <c r="V254" s="249"/>
      <c r="W254" s="249"/>
      <c r="X254" s="249"/>
      <c r="Y254" s="3"/>
      <c r="Z254" s="3"/>
      <c r="AA254" s="3"/>
      <c r="AB254" s="3"/>
      <c r="AC254" s="3"/>
      <c r="AD254" s="3"/>
      <c r="AE254" s="3"/>
    </row>
    <row r="255">
      <c r="A255" s="3"/>
      <c r="B255" s="3"/>
      <c r="C255" s="3"/>
      <c r="D255" s="3"/>
      <c r="E255" s="3"/>
      <c r="F255" s="3"/>
      <c r="G255" s="3"/>
      <c r="H255" s="3"/>
      <c r="I255" s="3"/>
      <c r="J255" s="3"/>
      <c r="K255" s="3"/>
      <c r="L255" s="3"/>
      <c r="M255" s="3"/>
      <c r="N255" s="3"/>
      <c r="O255" s="3"/>
      <c r="P255" s="3"/>
      <c r="Q255" s="3"/>
      <c r="R255" s="3"/>
      <c r="S255" s="3"/>
      <c r="T255" s="249"/>
      <c r="U255" s="249"/>
      <c r="V255" s="249"/>
      <c r="W255" s="249"/>
      <c r="X255" s="249"/>
      <c r="Y255" s="3"/>
      <c r="Z255" s="3"/>
      <c r="AA255" s="3"/>
      <c r="AB255" s="3"/>
      <c r="AC255" s="3"/>
      <c r="AD255" s="3"/>
      <c r="AE255" s="3"/>
    </row>
    <row r="256">
      <c r="A256" s="3"/>
      <c r="B256" s="3"/>
      <c r="C256" s="3"/>
      <c r="D256" s="3"/>
      <c r="E256" s="3"/>
      <c r="F256" s="3"/>
      <c r="G256" s="3"/>
      <c r="H256" s="3"/>
      <c r="I256" s="3"/>
      <c r="J256" s="3"/>
      <c r="K256" s="3"/>
      <c r="L256" s="3"/>
      <c r="M256" s="3"/>
      <c r="N256" s="3"/>
      <c r="O256" s="3"/>
      <c r="P256" s="3"/>
      <c r="Q256" s="3"/>
      <c r="R256" s="3"/>
      <c r="S256" s="3"/>
      <c r="T256" s="249"/>
      <c r="U256" s="249"/>
      <c r="V256" s="249"/>
      <c r="W256" s="249"/>
      <c r="X256" s="249"/>
      <c r="Y256" s="3"/>
      <c r="Z256" s="3"/>
      <c r="AA256" s="3"/>
      <c r="AB256" s="3"/>
      <c r="AC256" s="3"/>
      <c r="AD256" s="3"/>
      <c r="AE256" s="3"/>
    </row>
    <row r="257">
      <c r="A257" s="3"/>
      <c r="B257" s="3"/>
      <c r="C257" s="3"/>
      <c r="D257" s="3"/>
      <c r="E257" s="3"/>
      <c r="F257" s="3"/>
      <c r="G257" s="3"/>
      <c r="H257" s="3"/>
      <c r="I257" s="3"/>
      <c r="J257" s="3"/>
      <c r="K257" s="3"/>
      <c r="L257" s="3"/>
      <c r="M257" s="3"/>
      <c r="N257" s="3"/>
      <c r="O257" s="3"/>
      <c r="P257" s="3"/>
      <c r="Q257" s="3"/>
      <c r="R257" s="3"/>
      <c r="S257" s="3"/>
      <c r="T257" s="249"/>
      <c r="U257" s="249"/>
      <c r="V257" s="249"/>
      <c r="W257" s="249"/>
      <c r="X257" s="249"/>
      <c r="Y257" s="3"/>
      <c r="Z257" s="3"/>
      <c r="AA257" s="3"/>
      <c r="AB257" s="3"/>
      <c r="AC257" s="3"/>
      <c r="AD257" s="3"/>
      <c r="AE257" s="3"/>
    </row>
    <row r="258">
      <c r="A258" s="3"/>
      <c r="B258" s="3"/>
      <c r="C258" s="3"/>
      <c r="D258" s="3"/>
      <c r="E258" s="3"/>
      <c r="F258" s="3"/>
      <c r="G258" s="3"/>
      <c r="H258" s="3"/>
      <c r="I258" s="3"/>
      <c r="J258" s="3"/>
      <c r="K258" s="3"/>
      <c r="L258" s="3"/>
      <c r="M258" s="3"/>
      <c r="N258" s="3"/>
      <c r="O258" s="3"/>
      <c r="P258" s="3"/>
      <c r="Q258" s="3"/>
      <c r="R258" s="3"/>
      <c r="S258" s="3"/>
      <c r="T258" s="249"/>
      <c r="U258" s="249"/>
      <c r="V258" s="249"/>
      <c r="W258" s="249"/>
      <c r="X258" s="249"/>
      <c r="Y258" s="3"/>
      <c r="Z258" s="3"/>
      <c r="AA258" s="3"/>
      <c r="AB258" s="3"/>
      <c r="AC258" s="3"/>
      <c r="AD258" s="3"/>
      <c r="AE258" s="3"/>
    </row>
    <row r="259">
      <c r="A259" s="3"/>
      <c r="B259" s="3"/>
      <c r="C259" s="3"/>
      <c r="D259" s="3"/>
      <c r="E259" s="3"/>
      <c r="F259" s="3"/>
      <c r="G259" s="3"/>
      <c r="H259" s="3"/>
      <c r="I259" s="3"/>
      <c r="J259" s="3"/>
      <c r="K259" s="3"/>
      <c r="L259" s="3"/>
      <c r="M259" s="3"/>
      <c r="N259" s="3"/>
      <c r="O259" s="3"/>
      <c r="P259" s="3"/>
      <c r="Q259" s="3"/>
      <c r="R259" s="3"/>
      <c r="S259" s="3"/>
      <c r="T259" s="249"/>
      <c r="U259" s="249"/>
      <c r="V259" s="249"/>
      <c r="W259" s="249"/>
      <c r="X259" s="249"/>
      <c r="Y259" s="3"/>
      <c r="Z259" s="3"/>
      <c r="AA259" s="3"/>
      <c r="AB259" s="3"/>
      <c r="AC259" s="3"/>
      <c r="AD259" s="3"/>
      <c r="AE259" s="3"/>
    </row>
    <row r="260">
      <c r="A260" s="3"/>
      <c r="B260" s="3"/>
      <c r="C260" s="3"/>
      <c r="D260" s="3"/>
      <c r="E260" s="3"/>
      <c r="F260" s="3"/>
      <c r="G260" s="3"/>
      <c r="H260" s="3"/>
      <c r="I260" s="3"/>
      <c r="J260" s="3"/>
      <c r="K260" s="3"/>
      <c r="L260" s="3"/>
      <c r="M260" s="3"/>
      <c r="N260" s="3"/>
      <c r="O260" s="3"/>
      <c r="P260" s="3"/>
      <c r="Q260" s="3"/>
      <c r="R260" s="3"/>
      <c r="S260" s="3"/>
      <c r="T260" s="249"/>
      <c r="U260" s="249"/>
      <c r="V260" s="249"/>
      <c r="W260" s="249"/>
      <c r="X260" s="249"/>
      <c r="Y260" s="3"/>
      <c r="Z260" s="3"/>
      <c r="AA260" s="3"/>
      <c r="AB260" s="3"/>
      <c r="AC260" s="3"/>
      <c r="AD260" s="3"/>
      <c r="AE260" s="3"/>
    </row>
    <row r="261">
      <c r="A261" s="3"/>
      <c r="B261" s="3"/>
      <c r="C261" s="3"/>
      <c r="D261" s="3"/>
      <c r="E261" s="3"/>
      <c r="F261" s="3"/>
      <c r="G261" s="3"/>
      <c r="H261" s="3"/>
      <c r="I261" s="3"/>
      <c r="J261" s="3"/>
      <c r="K261" s="3"/>
      <c r="L261" s="3"/>
      <c r="M261" s="3"/>
      <c r="N261" s="3"/>
      <c r="O261" s="3"/>
      <c r="P261" s="3"/>
      <c r="Q261" s="3"/>
      <c r="R261" s="3"/>
      <c r="S261" s="3"/>
      <c r="T261" s="249"/>
      <c r="U261" s="249"/>
      <c r="V261" s="249"/>
      <c r="W261" s="249"/>
      <c r="X261" s="249"/>
      <c r="Y261" s="3"/>
      <c r="Z261" s="3"/>
      <c r="AA261" s="3"/>
      <c r="AB261" s="3"/>
      <c r="AC261" s="3"/>
      <c r="AD261" s="3"/>
      <c r="AE261" s="3"/>
    </row>
    <row r="262">
      <c r="A262" s="3"/>
      <c r="B262" s="3"/>
      <c r="C262" s="3"/>
      <c r="D262" s="3"/>
      <c r="E262" s="3"/>
      <c r="F262" s="3"/>
      <c r="G262" s="3"/>
      <c r="H262" s="3"/>
      <c r="I262" s="3"/>
      <c r="J262" s="3"/>
      <c r="K262" s="3"/>
      <c r="L262" s="3"/>
      <c r="M262" s="3"/>
      <c r="N262" s="3"/>
      <c r="O262" s="3"/>
      <c r="P262" s="3"/>
      <c r="Q262" s="3"/>
      <c r="R262" s="3"/>
      <c r="S262" s="3"/>
      <c r="T262" s="249"/>
      <c r="U262" s="249"/>
      <c r="V262" s="249"/>
      <c r="W262" s="249"/>
      <c r="X262" s="249"/>
      <c r="Y262" s="3"/>
      <c r="Z262" s="3"/>
      <c r="AA262" s="3"/>
      <c r="AB262" s="3"/>
      <c r="AC262" s="3"/>
      <c r="AD262" s="3"/>
      <c r="AE262" s="3"/>
    </row>
    <row r="263">
      <c r="A263" s="3"/>
      <c r="B263" s="3"/>
      <c r="C263" s="3"/>
      <c r="D263" s="3"/>
      <c r="E263" s="3"/>
      <c r="F263" s="3"/>
      <c r="G263" s="3"/>
      <c r="H263" s="3"/>
      <c r="I263" s="3"/>
      <c r="J263" s="3"/>
      <c r="K263" s="3"/>
      <c r="L263" s="3"/>
      <c r="M263" s="3"/>
      <c r="N263" s="3"/>
      <c r="O263" s="3"/>
      <c r="P263" s="3"/>
      <c r="Q263" s="3"/>
      <c r="R263" s="3"/>
      <c r="S263" s="3"/>
      <c r="T263" s="249"/>
      <c r="U263" s="249"/>
      <c r="V263" s="249"/>
      <c r="W263" s="249"/>
      <c r="X263" s="249"/>
      <c r="Y263" s="3"/>
      <c r="Z263" s="3"/>
      <c r="AA263" s="3"/>
      <c r="AB263" s="3"/>
      <c r="AC263" s="3"/>
      <c r="AD263" s="3"/>
      <c r="AE263" s="3"/>
    </row>
    <row r="264">
      <c r="A264" s="3"/>
      <c r="B264" s="3"/>
      <c r="C264" s="3"/>
      <c r="D264" s="3"/>
      <c r="E264" s="3"/>
      <c r="F264" s="3"/>
      <c r="G264" s="3"/>
      <c r="H264" s="3"/>
      <c r="I264" s="3"/>
      <c r="J264" s="3"/>
      <c r="K264" s="3"/>
      <c r="L264" s="3"/>
      <c r="M264" s="3"/>
      <c r="N264" s="3"/>
      <c r="O264" s="3"/>
      <c r="P264" s="3"/>
      <c r="Q264" s="3"/>
      <c r="R264" s="3"/>
      <c r="S264" s="3"/>
      <c r="T264" s="249"/>
      <c r="U264" s="249"/>
      <c r="V264" s="249"/>
      <c r="W264" s="249"/>
      <c r="X264" s="249"/>
      <c r="Y264" s="3"/>
      <c r="Z264" s="3"/>
      <c r="AA264" s="3"/>
      <c r="AB264" s="3"/>
      <c r="AC264" s="3"/>
      <c r="AD264" s="3"/>
      <c r="AE264" s="3"/>
    </row>
    <row r="265">
      <c r="A265" s="3"/>
      <c r="B265" s="3"/>
      <c r="C265" s="3"/>
      <c r="D265" s="3"/>
      <c r="E265" s="3"/>
      <c r="F265" s="3"/>
      <c r="G265" s="3"/>
      <c r="H265" s="3"/>
      <c r="I265" s="3"/>
      <c r="J265" s="3"/>
      <c r="K265" s="3"/>
      <c r="L265" s="3"/>
      <c r="M265" s="3"/>
      <c r="N265" s="3"/>
      <c r="O265" s="3"/>
      <c r="P265" s="3"/>
      <c r="Q265" s="3"/>
      <c r="R265" s="3"/>
      <c r="S265" s="3"/>
      <c r="T265" s="249"/>
      <c r="U265" s="249"/>
      <c r="V265" s="249"/>
      <c r="W265" s="249"/>
      <c r="X265" s="249"/>
      <c r="Y265" s="3"/>
      <c r="Z265" s="3"/>
      <c r="AA265" s="3"/>
      <c r="AB265" s="3"/>
      <c r="AC265" s="3"/>
      <c r="AD265" s="3"/>
      <c r="AE265" s="3"/>
    </row>
    <row r="266">
      <c r="A266" s="3"/>
      <c r="B266" s="3"/>
      <c r="C266" s="3"/>
      <c r="D266" s="3"/>
      <c r="E266" s="3"/>
      <c r="F266" s="3"/>
      <c r="G266" s="3"/>
      <c r="H266" s="3"/>
      <c r="I266" s="3"/>
      <c r="J266" s="3"/>
      <c r="K266" s="3"/>
      <c r="L266" s="3"/>
      <c r="M266" s="3"/>
      <c r="N266" s="3"/>
      <c r="O266" s="3"/>
      <c r="P266" s="3"/>
      <c r="Q266" s="3"/>
      <c r="R266" s="3"/>
      <c r="S266" s="3"/>
      <c r="T266" s="249"/>
      <c r="U266" s="249"/>
      <c r="V266" s="249"/>
      <c r="W266" s="249"/>
      <c r="X266" s="249"/>
      <c r="Y266" s="3"/>
      <c r="Z266" s="3"/>
      <c r="AA266" s="3"/>
      <c r="AB266" s="3"/>
      <c r="AC266" s="3"/>
      <c r="AD266" s="3"/>
      <c r="AE266" s="3"/>
    </row>
    <row r="267">
      <c r="A267" s="3"/>
      <c r="B267" s="3"/>
      <c r="C267" s="3"/>
      <c r="D267" s="3"/>
      <c r="E267" s="3"/>
      <c r="F267" s="3"/>
      <c r="G267" s="3"/>
      <c r="H267" s="3"/>
      <c r="I267" s="3"/>
      <c r="J267" s="3"/>
      <c r="K267" s="3"/>
      <c r="L267" s="3"/>
      <c r="M267" s="3"/>
      <c r="N267" s="3"/>
      <c r="O267" s="3"/>
      <c r="P267" s="3"/>
      <c r="Q267" s="3"/>
      <c r="R267" s="3"/>
      <c r="S267" s="3"/>
      <c r="T267" s="249"/>
      <c r="U267" s="249"/>
      <c r="V267" s="249"/>
      <c r="W267" s="249"/>
      <c r="X267" s="249"/>
      <c r="Y267" s="3"/>
      <c r="Z267" s="3"/>
      <c r="AA267" s="3"/>
      <c r="AB267" s="3"/>
      <c r="AC267" s="3"/>
      <c r="AD267" s="3"/>
      <c r="AE267" s="3"/>
    </row>
    <row r="268">
      <c r="A268" s="3"/>
      <c r="B268" s="3"/>
      <c r="C268" s="3"/>
      <c r="D268" s="3"/>
      <c r="E268" s="3"/>
      <c r="F268" s="3"/>
      <c r="G268" s="3"/>
      <c r="H268" s="3"/>
      <c r="I268" s="3"/>
      <c r="J268" s="3"/>
      <c r="K268" s="3"/>
      <c r="L268" s="3"/>
      <c r="M268" s="3"/>
      <c r="N268" s="3"/>
      <c r="O268" s="3"/>
      <c r="P268" s="3"/>
      <c r="Q268" s="3"/>
      <c r="R268" s="3"/>
      <c r="S268" s="3"/>
      <c r="T268" s="249"/>
      <c r="U268" s="249"/>
      <c r="V268" s="249"/>
      <c r="W268" s="249"/>
      <c r="X268" s="249"/>
      <c r="Y268" s="3"/>
      <c r="Z268" s="3"/>
      <c r="AA268" s="3"/>
      <c r="AB268" s="3"/>
      <c r="AC268" s="3"/>
      <c r="AD268" s="3"/>
      <c r="AE268" s="3"/>
    </row>
    <row r="269">
      <c r="A269" s="3"/>
      <c r="B269" s="3"/>
      <c r="C269" s="3"/>
      <c r="D269" s="3"/>
      <c r="E269" s="3"/>
      <c r="F269" s="3"/>
      <c r="G269" s="3"/>
      <c r="H269" s="3"/>
      <c r="I269" s="3"/>
      <c r="J269" s="3"/>
      <c r="K269" s="3"/>
      <c r="L269" s="3"/>
      <c r="M269" s="3"/>
      <c r="N269" s="3"/>
      <c r="O269" s="3"/>
      <c r="P269" s="3"/>
      <c r="Q269" s="3"/>
      <c r="R269" s="3"/>
      <c r="S269" s="3"/>
      <c r="T269" s="249"/>
      <c r="U269" s="249"/>
      <c r="V269" s="249"/>
      <c r="W269" s="249"/>
      <c r="X269" s="249"/>
      <c r="Y269" s="3"/>
      <c r="Z269" s="3"/>
      <c r="AA269" s="3"/>
      <c r="AB269" s="3"/>
      <c r="AC269" s="3"/>
      <c r="AD269" s="3"/>
      <c r="AE269" s="3"/>
    </row>
    <row r="270">
      <c r="A270" s="3"/>
      <c r="B270" s="3"/>
      <c r="C270" s="3"/>
      <c r="D270" s="3"/>
      <c r="E270" s="3"/>
      <c r="F270" s="3"/>
      <c r="G270" s="3"/>
      <c r="H270" s="3"/>
      <c r="I270" s="3"/>
      <c r="J270" s="3"/>
      <c r="K270" s="3"/>
      <c r="L270" s="3"/>
      <c r="M270" s="3"/>
      <c r="N270" s="3"/>
      <c r="O270" s="3"/>
      <c r="P270" s="3"/>
      <c r="Q270" s="3"/>
      <c r="R270" s="3"/>
      <c r="S270" s="3"/>
      <c r="T270" s="249"/>
      <c r="U270" s="249"/>
      <c r="V270" s="249"/>
      <c r="W270" s="249"/>
      <c r="X270" s="249"/>
      <c r="Y270" s="3"/>
      <c r="Z270" s="3"/>
      <c r="AA270" s="3"/>
      <c r="AB270" s="3"/>
      <c r="AC270" s="3"/>
      <c r="AD270" s="3"/>
      <c r="AE270" s="3"/>
    </row>
    <row r="271">
      <c r="A271" s="3"/>
      <c r="B271" s="3"/>
      <c r="C271" s="3"/>
      <c r="D271" s="3"/>
      <c r="E271" s="3"/>
      <c r="F271" s="3"/>
      <c r="G271" s="3"/>
      <c r="H271" s="3"/>
      <c r="I271" s="3"/>
      <c r="J271" s="3"/>
      <c r="K271" s="3"/>
      <c r="L271" s="3"/>
      <c r="M271" s="3"/>
      <c r="N271" s="3"/>
      <c r="O271" s="3"/>
      <c r="P271" s="3"/>
      <c r="Q271" s="3"/>
      <c r="R271" s="3"/>
      <c r="S271" s="3"/>
      <c r="T271" s="249"/>
      <c r="U271" s="249"/>
      <c r="V271" s="249"/>
      <c r="W271" s="249"/>
      <c r="X271" s="249"/>
      <c r="Y271" s="3"/>
      <c r="Z271" s="3"/>
      <c r="AA271" s="3"/>
      <c r="AB271" s="3"/>
      <c r="AC271" s="3"/>
      <c r="AD271" s="3"/>
      <c r="AE271" s="3"/>
    </row>
    <row r="272">
      <c r="A272" s="3"/>
      <c r="B272" s="3"/>
      <c r="C272" s="3"/>
      <c r="D272" s="3"/>
      <c r="E272" s="3"/>
      <c r="F272" s="3"/>
      <c r="G272" s="3"/>
      <c r="H272" s="3"/>
      <c r="I272" s="3"/>
      <c r="J272" s="3"/>
      <c r="K272" s="3"/>
      <c r="L272" s="3"/>
      <c r="M272" s="3"/>
      <c r="N272" s="3"/>
      <c r="O272" s="3"/>
      <c r="P272" s="3"/>
      <c r="Q272" s="3"/>
      <c r="R272" s="3"/>
      <c r="S272" s="3"/>
      <c r="T272" s="249"/>
      <c r="U272" s="249"/>
      <c r="V272" s="249"/>
      <c r="W272" s="249"/>
      <c r="X272" s="249"/>
      <c r="Y272" s="3"/>
      <c r="Z272" s="3"/>
      <c r="AA272" s="3"/>
      <c r="AB272" s="3"/>
      <c r="AC272" s="3"/>
      <c r="AD272" s="3"/>
      <c r="AE272" s="3"/>
    </row>
    <row r="273">
      <c r="A273" s="3"/>
      <c r="B273" s="3"/>
      <c r="C273" s="3"/>
      <c r="D273" s="3"/>
      <c r="E273" s="3"/>
      <c r="F273" s="3"/>
      <c r="G273" s="3"/>
      <c r="H273" s="3"/>
      <c r="I273" s="3"/>
      <c r="J273" s="3"/>
      <c r="K273" s="3"/>
      <c r="L273" s="3"/>
      <c r="M273" s="3"/>
      <c r="N273" s="3"/>
      <c r="O273" s="3"/>
      <c r="P273" s="3"/>
      <c r="Q273" s="3"/>
      <c r="R273" s="3"/>
      <c r="S273" s="3"/>
      <c r="T273" s="249"/>
      <c r="U273" s="249"/>
      <c r="V273" s="249"/>
      <c r="W273" s="249"/>
      <c r="X273" s="249"/>
      <c r="Y273" s="3"/>
      <c r="Z273" s="3"/>
      <c r="AA273" s="3"/>
      <c r="AB273" s="3"/>
      <c r="AC273" s="3"/>
      <c r="AD273" s="3"/>
      <c r="AE273" s="3"/>
    </row>
    <row r="274">
      <c r="A274" s="3"/>
      <c r="B274" s="3"/>
      <c r="C274" s="3"/>
      <c r="D274" s="3"/>
      <c r="E274" s="3"/>
      <c r="F274" s="3"/>
      <c r="G274" s="3"/>
      <c r="H274" s="3"/>
      <c r="I274" s="3"/>
      <c r="J274" s="3"/>
      <c r="K274" s="3"/>
      <c r="L274" s="3"/>
      <c r="M274" s="3"/>
      <c r="N274" s="3"/>
      <c r="O274" s="3"/>
      <c r="P274" s="3"/>
      <c r="Q274" s="3"/>
      <c r="R274" s="3"/>
      <c r="S274" s="3"/>
      <c r="T274" s="249"/>
      <c r="U274" s="249"/>
      <c r="V274" s="249"/>
      <c r="W274" s="249"/>
      <c r="X274" s="249"/>
      <c r="Y274" s="3"/>
      <c r="Z274" s="3"/>
      <c r="AA274" s="3"/>
      <c r="AB274" s="3"/>
      <c r="AC274" s="3"/>
      <c r="AD274" s="3"/>
      <c r="AE274" s="3"/>
    </row>
    <row r="275">
      <c r="A275" s="3"/>
      <c r="B275" s="3"/>
      <c r="C275" s="3"/>
      <c r="D275" s="3"/>
      <c r="E275" s="3"/>
      <c r="F275" s="3"/>
      <c r="G275" s="3"/>
      <c r="H275" s="3"/>
      <c r="I275" s="3"/>
      <c r="J275" s="3"/>
      <c r="K275" s="3"/>
      <c r="L275" s="3"/>
      <c r="M275" s="3"/>
      <c r="N275" s="3"/>
      <c r="O275" s="3"/>
      <c r="P275" s="3"/>
      <c r="Q275" s="3"/>
      <c r="R275" s="3"/>
      <c r="S275" s="3"/>
      <c r="T275" s="249"/>
      <c r="U275" s="249"/>
      <c r="V275" s="249"/>
      <c r="W275" s="249"/>
      <c r="X275" s="249"/>
      <c r="Y275" s="3"/>
      <c r="Z275" s="3"/>
      <c r="AA275" s="3"/>
      <c r="AB275" s="3"/>
      <c r="AC275" s="3"/>
      <c r="AD275" s="3"/>
      <c r="AE275" s="3"/>
    </row>
    <row r="276">
      <c r="A276" s="3"/>
      <c r="B276" s="3"/>
      <c r="C276" s="3"/>
      <c r="D276" s="3"/>
      <c r="E276" s="3"/>
      <c r="F276" s="3"/>
      <c r="G276" s="3"/>
      <c r="H276" s="3"/>
      <c r="I276" s="3"/>
      <c r="J276" s="3"/>
      <c r="K276" s="3"/>
      <c r="L276" s="3"/>
      <c r="M276" s="3"/>
      <c r="N276" s="3"/>
      <c r="O276" s="3"/>
      <c r="P276" s="3"/>
      <c r="Q276" s="3"/>
      <c r="R276" s="3"/>
      <c r="S276" s="3"/>
      <c r="T276" s="249"/>
      <c r="U276" s="249"/>
      <c r="V276" s="249"/>
      <c r="W276" s="249"/>
      <c r="X276" s="249"/>
      <c r="Y276" s="3"/>
      <c r="Z276" s="3"/>
      <c r="AA276" s="3"/>
      <c r="AB276" s="3"/>
      <c r="AC276" s="3"/>
      <c r="AD276" s="3"/>
      <c r="AE276" s="3"/>
    </row>
    <row r="277">
      <c r="A277" s="3"/>
      <c r="B277" s="3"/>
      <c r="C277" s="3"/>
      <c r="D277" s="3"/>
      <c r="E277" s="3"/>
      <c r="F277" s="3"/>
      <c r="G277" s="3"/>
      <c r="H277" s="3"/>
      <c r="I277" s="3"/>
      <c r="J277" s="3"/>
      <c r="K277" s="3"/>
      <c r="L277" s="3"/>
      <c r="M277" s="3"/>
      <c r="N277" s="3"/>
      <c r="O277" s="3"/>
      <c r="P277" s="3"/>
      <c r="Q277" s="3"/>
      <c r="R277" s="3"/>
      <c r="S277" s="3"/>
      <c r="T277" s="249"/>
      <c r="U277" s="249"/>
      <c r="V277" s="249"/>
      <c r="W277" s="249"/>
      <c r="X277" s="249"/>
      <c r="Y277" s="3"/>
      <c r="Z277" s="3"/>
      <c r="AA277" s="3"/>
      <c r="AB277" s="3"/>
      <c r="AC277" s="3"/>
      <c r="AD277" s="3"/>
      <c r="AE277" s="3"/>
    </row>
    <row r="278">
      <c r="A278" s="3"/>
      <c r="B278" s="3"/>
      <c r="C278" s="3"/>
      <c r="D278" s="3"/>
      <c r="E278" s="3"/>
      <c r="F278" s="3"/>
      <c r="G278" s="3"/>
      <c r="H278" s="3"/>
      <c r="I278" s="3"/>
      <c r="J278" s="3"/>
      <c r="K278" s="3"/>
      <c r="L278" s="3"/>
      <c r="M278" s="3"/>
      <c r="N278" s="3"/>
      <c r="O278" s="3"/>
      <c r="P278" s="3"/>
      <c r="Q278" s="3"/>
      <c r="R278" s="3"/>
      <c r="S278" s="3"/>
      <c r="T278" s="249"/>
      <c r="U278" s="249"/>
      <c r="V278" s="249"/>
      <c r="W278" s="249"/>
      <c r="X278" s="249"/>
      <c r="Y278" s="3"/>
      <c r="Z278" s="3"/>
      <c r="AA278" s="3"/>
      <c r="AB278" s="3"/>
      <c r="AC278" s="3"/>
      <c r="AD278" s="3"/>
      <c r="AE278" s="3"/>
    </row>
    <row r="279">
      <c r="A279" s="3"/>
      <c r="B279" s="3"/>
      <c r="C279" s="3"/>
      <c r="D279" s="3"/>
      <c r="E279" s="3"/>
      <c r="F279" s="3"/>
      <c r="G279" s="3"/>
      <c r="H279" s="3"/>
      <c r="I279" s="3"/>
      <c r="J279" s="3"/>
      <c r="K279" s="3"/>
      <c r="L279" s="3"/>
      <c r="M279" s="3"/>
      <c r="N279" s="3"/>
      <c r="O279" s="3"/>
      <c r="P279" s="3"/>
      <c r="Q279" s="3"/>
      <c r="R279" s="3"/>
      <c r="S279" s="3"/>
      <c r="T279" s="249"/>
      <c r="U279" s="249"/>
      <c r="V279" s="249"/>
      <c r="W279" s="249"/>
      <c r="X279" s="249"/>
      <c r="Y279" s="3"/>
      <c r="Z279" s="3"/>
      <c r="AA279" s="3"/>
      <c r="AB279" s="3"/>
      <c r="AC279" s="3"/>
      <c r="AD279" s="3"/>
      <c r="AE279" s="3"/>
    </row>
    <row r="280">
      <c r="A280" s="3"/>
      <c r="B280" s="3"/>
      <c r="C280" s="3"/>
      <c r="D280" s="3"/>
      <c r="E280" s="3"/>
      <c r="F280" s="3"/>
      <c r="G280" s="3"/>
      <c r="H280" s="3"/>
      <c r="I280" s="3"/>
      <c r="J280" s="3"/>
      <c r="K280" s="3"/>
      <c r="L280" s="3"/>
      <c r="M280" s="3"/>
      <c r="N280" s="3"/>
      <c r="O280" s="3"/>
      <c r="P280" s="3"/>
      <c r="Q280" s="3"/>
      <c r="R280" s="3"/>
      <c r="S280" s="3"/>
      <c r="T280" s="249"/>
      <c r="U280" s="249"/>
      <c r="V280" s="249"/>
      <c r="W280" s="249"/>
      <c r="X280" s="249"/>
      <c r="Y280" s="3"/>
      <c r="Z280" s="3"/>
      <c r="AA280" s="3"/>
      <c r="AB280" s="3"/>
      <c r="AC280" s="3"/>
      <c r="AD280" s="3"/>
      <c r="AE280" s="3"/>
    </row>
    <row r="281">
      <c r="A281" s="3"/>
      <c r="B281" s="3"/>
      <c r="C281" s="3"/>
      <c r="D281" s="3"/>
      <c r="E281" s="3"/>
      <c r="F281" s="3"/>
      <c r="G281" s="3"/>
      <c r="H281" s="3"/>
      <c r="I281" s="3"/>
      <c r="J281" s="3"/>
      <c r="K281" s="3"/>
      <c r="L281" s="3"/>
      <c r="M281" s="3"/>
      <c r="N281" s="3"/>
      <c r="O281" s="3"/>
      <c r="P281" s="3"/>
      <c r="Q281" s="3"/>
      <c r="R281" s="3"/>
      <c r="S281" s="3"/>
      <c r="T281" s="249"/>
      <c r="U281" s="249"/>
      <c r="V281" s="249"/>
      <c r="W281" s="249"/>
      <c r="X281" s="249"/>
      <c r="Y281" s="3"/>
      <c r="Z281" s="3"/>
      <c r="AA281" s="3"/>
      <c r="AB281" s="3"/>
      <c r="AC281" s="3"/>
      <c r="AD281" s="3"/>
      <c r="AE281" s="3"/>
    </row>
    <row r="282">
      <c r="A282" s="3"/>
      <c r="B282" s="3"/>
      <c r="C282" s="3"/>
      <c r="D282" s="3"/>
      <c r="E282" s="3"/>
      <c r="F282" s="3"/>
      <c r="G282" s="3"/>
      <c r="H282" s="3"/>
      <c r="I282" s="3"/>
      <c r="J282" s="3"/>
      <c r="K282" s="3"/>
      <c r="L282" s="3"/>
      <c r="M282" s="3"/>
      <c r="N282" s="3"/>
      <c r="O282" s="3"/>
      <c r="P282" s="3"/>
      <c r="Q282" s="3"/>
      <c r="R282" s="3"/>
      <c r="S282" s="3"/>
      <c r="T282" s="249"/>
      <c r="U282" s="249"/>
      <c r="V282" s="249"/>
      <c r="W282" s="249"/>
      <c r="X282" s="249"/>
      <c r="Y282" s="3"/>
      <c r="Z282" s="3"/>
      <c r="AA282" s="3"/>
      <c r="AB282" s="3"/>
      <c r="AC282" s="3"/>
      <c r="AD282" s="3"/>
      <c r="AE282" s="3"/>
    </row>
    <row r="283">
      <c r="A283" s="3"/>
      <c r="B283" s="3"/>
      <c r="C283" s="3"/>
      <c r="D283" s="3"/>
      <c r="E283" s="3"/>
      <c r="F283" s="3"/>
      <c r="G283" s="3"/>
      <c r="H283" s="3"/>
      <c r="I283" s="3"/>
      <c r="J283" s="3"/>
      <c r="K283" s="3"/>
      <c r="L283" s="3"/>
      <c r="M283" s="3"/>
      <c r="N283" s="3"/>
      <c r="O283" s="3"/>
      <c r="P283" s="3"/>
      <c r="Q283" s="3"/>
      <c r="R283" s="3"/>
      <c r="S283" s="3"/>
      <c r="T283" s="249"/>
      <c r="U283" s="249"/>
      <c r="V283" s="249"/>
      <c r="W283" s="249"/>
      <c r="X283" s="249"/>
      <c r="Y283" s="3"/>
      <c r="Z283" s="3"/>
      <c r="AA283" s="3"/>
      <c r="AB283" s="3"/>
      <c r="AC283" s="3"/>
      <c r="AD283" s="3"/>
      <c r="AE283" s="3"/>
    </row>
    <row r="284">
      <c r="A284" s="3"/>
      <c r="B284" s="3"/>
      <c r="C284" s="3"/>
      <c r="D284" s="3"/>
      <c r="E284" s="3"/>
      <c r="F284" s="3"/>
      <c r="G284" s="3"/>
      <c r="H284" s="3"/>
      <c r="I284" s="3"/>
      <c r="J284" s="3"/>
      <c r="K284" s="3"/>
      <c r="L284" s="3"/>
      <c r="M284" s="3"/>
      <c r="N284" s="3"/>
      <c r="O284" s="3"/>
      <c r="P284" s="3"/>
      <c r="Q284" s="3"/>
      <c r="R284" s="3"/>
      <c r="S284" s="3"/>
      <c r="T284" s="249"/>
      <c r="U284" s="249"/>
      <c r="V284" s="249"/>
      <c r="W284" s="249"/>
      <c r="X284" s="249"/>
      <c r="Y284" s="3"/>
      <c r="Z284" s="3"/>
      <c r="AA284" s="3"/>
      <c r="AB284" s="3"/>
      <c r="AC284" s="3"/>
      <c r="AD284" s="3"/>
      <c r="AE284" s="3"/>
    </row>
    <row r="285">
      <c r="A285" s="3"/>
      <c r="B285" s="3"/>
      <c r="C285" s="3"/>
      <c r="D285" s="3"/>
      <c r="E285" s="3"/>
      <c r="F285" s="3"/>
      <c r="G285" s="3"/>
      <c r="H285" s="3"/>
      <c r="I285" s="3"/>
      <c r="J285" s="3"/>
      <c r="K285" s="3"/>
      <c r="L285" s="3"/>
      <c r="M285" s="3"/>
      <c r="N285" s="3"/>
      <c r="O285" s="3"/>
      <c r="P285" s="3"/>
      <c r="Q285" s="3"/>
      <c r="R285" s="3"/>
      <c r="S285" s="3"/>
      <c r="T285" s="249"/>
      <c r="U285" s="249"/>
      <c r="V285" s="249"/>
      <c r="W285" s="249"/>
      <c r="X285" s="249"/>
      <c r="Y285" s="3"/>
      <c r="Z285" s="3"/>
      <c r="AA285" s="3"/>
      <c r="AB285" s="3"/>
      <c r="AC285" s="3"/>
      <c r="AD285" s="3"/>
      <c r="AE285" s="3"/>
    </row>
    <row r="286">
      <c r="A286" s="3"/>
      <c r="B286" s="3"/>
      <c r="C286" s="3"/>
      <c r="D286" s="3"/>
      <c r="E286" s="3"/>
      <c r="F286" s="3"/>
      <c r="G286" s="3"/>
      <c r="H286" s="3"/>
      <c r="I286" s="3"/>
      <c r="J286" s="3"/>
      <c r="K286" s="3"/>
      <c r="L286" s="3"/>
      <c r="M286" s="3"/>
      <c r="N286" s="3"/>
      <c r="O286" s="3"/>
      <c r="P286" s="3"/>
      <c r="Q286" s="3"/>
      <c r="R286" s="3"/>
      <c r="S286" s="3"/>
      <c r="T286" s="249"/>
      <c r="U286" s="249"/>
      <c r="V286" s="249"/>
      <c r="W286" s="249"/>
      <c r="X286" s="249"/>
      <c r="Y286" s="3"/>
      <c r="Z286" s="3"/>
      <c r="AA286" s="3"/>
      <c r="AB286" s="3"/>
      <c r="AC286" s="3"/>
      <c r="AD286" s="3"/>
      <c r="AE286" s="3"/>
    </row>
    <row r="287">
      <c r="A287" s="3"/>
      <c r="B287" s="3"/>
      <c r="C287" s="3"/>
      <c r="D287" s="3"/>
      <c r="E287" s="3"/>
      <c r="F287" s="3"/>
      <c r="G287" s="3"/>
      <c r="H287" s="3"/>
      <c r="I287" s="3"/>
      <c r="J287" s="3"/>
      <c r="K287" s="3"/>
      <c r="L287" s="3"/>
      <c r="M287" s="3"/>
      <c r="N287" s="3"/>
      <c r="O287" s="3"/>
      <c r="P287" s="3"/>
      <c r="Q287" s="3"/>
      <c r="R287" s="3"/>
      <c r="S287" s="3"/>
      <c r="T287" s="249"/>
      <c r="U287" s="249"/>
      <c r="V287" s="249"/>
      <c r="W287" s="249"/>
      <c r="X287" s="249"/>
      <c r="Y287" s="3"/>
      <c r="Z287" s="3"/>
      <c r="AA287" s="3"/>
      <c r="AB287" s="3"/>
      <c r="AC287" s="3"/>
      <c r="AD287" s="3"/>
      <c r="AE287" s="3"/>
    </row>
    <row r="288">
      <c r="A288" s="3"/>
      <c r="B288" s="3"/>
      <c r="C288" s="3"/>
      <c r="D288" s="3"/>
      <c r="E288" s="3"/>
      <c r="F288" s="3"/>
      <c r="G288" s="3"/>
      <c r="H288" s="3"/>
      <c r="I288" s="3"/>
      <c r="J288" s="3"/>
      <c r="K288" s="3"/>
      <c r="L288" s="3"/>
      <c r="M288" s="3"/>
      <c r="N288" s="3"/>
      <c r="O288" s="3"/>
      <c r="P288" s="3"/>
      <c r="Q288" s="3"/>
      <c r="R288" s="3"/>
      <c r="S288" s="3"/>
      <c r="T288" s="249"/>
      <c r="U288" s="249"/>
      <c r="V288" s="249"/>
      <c r="W288" s="249"/>
      <c r="X288" s="249"/>
      <c r="Y288" s="3"/>
      <c r="Z288" s="3"/>
      <c r="AA288" s="3"/>
      <c r="AB288" s="3"/>
      <c r="AC288" s="3"/>
      <c r="AD288" s="3"/>
      <c r="AE288" s="3"/>
    </row>
    <row r="289">
      <c r="A289" s="3"/>
      <c r="B289" s="3"/>
      <c r="C289" s="3"/>
      <c r="D289" s="3"/>
      <c r="E289" s="3"/>
      <c r="F289" s="3"/>
      <c r="G289" s="3"/>
      <c r="H289" s="3"/>
      <c r="I289" s="3"/>
      <c r="J289" s="3"/>
      <c r="K289" s="3"/>
      <c r="L289" s="3"/>
      <c r="M289" s="3"/>
      <c r="N289" s="3"/>
      <c r="O289" s="3"/>
      <c r="P289" s="3"/>
      <c r="Q289" s="3"/>
      <c r="R289" s="3"/>
      <c r="S289" s="3"/>
      <c r="T289" s="249"/>
      <c r="U289" s="249"/>
      <c r="V289" s="249"/>
      <c r="W289" s="249"/>
      <c r="X289" s="249"/>
      <c r="Y289" s="3"/>
      <c r="Z289" s="3"/>
      <c r="AA289" s="3"/>
      <c r="AB289" s="3"/>
      <c r="AC289" s="3"/>
      <c r="AD289" s="3"/>
      <c r="AE289" s="3"/>
    </row>
    <row r="290">
      <c r="A290" s="3"/>
      <c r="B290" s="3"/>
      <c r="C290" s="3"/>
      <c r="D290" s="3"/>
      <c r="E290" s="3"/>
      <c r="F290" s="3"/>
      <c r="G290" s="3"/>
      <c r="H290" s="3"/>
      <c r="I290" s="3"/>
      <c r="J290" s="3"/>
      <c r="K290" s="3"/>
      <c r="L290" s="3"/>
      <c r="M290" s="3"/>
      <c r="N290" s="3"/>
      <c r="O290" s="3"/>
      <c r="P290" s="3"/>
      <c r="Q290" s="3"/>
      <c r="R290" s="3"/>
      <c r="S290" s="3"/>
      <c r="T290" s="249"/>
      <c r="U290" s="249"/>
      <c r="V290" s="249"/>
      <c r="W290" s="249"/>
      <c r="X290" s="249"/>
      <c r="Y290" s="3"/>
      <c r="Z290" s="3"/>
      <c r="AA290" s="3"/>
      <c r="AB290" s="3"/>
      <c r="AC290" s="3"/>
      <c r="AD290" s="3"/>
      <c r="AE290" s="3"/>
    </row>
    <row r="291">
      <c r="A291" s="3"/>
      <c r="B291" s="3"/>
      <c r="C291" s="3"/>
      <c r="D291" s="3"/>
      <c r="E291" s="3"/>
      <c r="F291" s="3"/>
      <c r="G291" s="3"/>
      <c r="H291" s="3"/>
      <c r="I291" s="3"/>
      <c r="J291" s="3"/>
      <c r="K291" s="3"/>
      <c r="L291" s="3"/>
      <c r="M291" s="3"/>
      <c r="N291" s="3"/>
      <c r="O291" s="3"/>
      <c r="P291" s="3"/>
      <c r="Q291" s="3"/>
      <c r="R291" s="3"/>
      <c r="S291" s="3"/>
      <c r="T291" s="249"/>
      <c r="U291" s="249"/>
      <c r="V291" s="249"/>
      <c r="W291" s="249"/>
      <c r="X291" s="249"/>
      <c r="Y291" s="3"/>
      <c r="Z291" s="3"/>
      <c r="AA291" s="3"/>
      <c r="AB291" s="3"/>
      <c r="AC291" s="3"/>
      <c r="AD291" s="3"/>
      <c r="AE291" s="3"/>
    </row>
    <row r="292">
      <c r="A292" s="3"/>
      <c r="B292" s="3"/>
      <c r="C292" s="3"/>
      <c r="D292" s="3"/>
      <c r="E292" s="3"/>
      <c r="F292" s="3"/>
      <c r="G292" s="3"/>
      <c r="H292" s="3"/>
      <c r="I292" s="3"/>
      <c r="J292" s="3"/>
      <c r="K292" s="3"/>
      <c r="L292" s="3"/>
      <c r="M292" s="3"/>
      <c r="N292" s="3"/>
      <c r="O292" s="3"/>
      <c r="P292" s="3"/>
      <c r="Q292" s="3"/>
      <c r="R292" s="3"/>
      <c r="S292" s="3"/>
      <c r="T292" s="249"/>
      <c r="U292" s="249"/>
      <c r="V292" s="249"/>
      <c r="W292" s="249"/>
      <c r="X292" s="249"/>
      <c r="Y292" s="3"/>
      <c r="Z292" s="3"/>
      <c r="AA292" s="3"/>
      <c r="AB292" s="3"/>
      <c r="AC292" s="3"/>
      <c r="AD292" s="3"/>
      <c r="AE292" s="3"/>
    </row>
    <row r="293">
      <c r="A293" s="3"/>
      <c r="B293" s="3"/>
      <c r="C293" s="3"/>
      <c r="D293" s="3"/>
      <c r="E293" s="3"/>
      <c r="F293" s="3"/>
      <c r="G293" s="3"/>
      <c r="H293" s="3"/>
      <c r="I293" s="3"/>
      <c r="J293" s="3"/>
      <c r="K293" s="3"/>
      <c r="L293" s="3"/>
      <c r="M293" s="3"/>
      <c r="N293" s="3"/>
      <c r="O293" s="3"/>
      <c r="P293" s="3"/>
      <c r="Q293" s="3"/>
      <c r="R293" s="3"/>
      <c r="S293" s="3"/>
      <c r="T293" s="249"/>
      <c r="U293" s="249"/>
      <c r="V293" s="249"/>
      <c r="W293" s="249"/>
      <c r="X293" s="249"/>
      <c r="Y293" s="3"/>
      <c r="Z293" s="3"/>
      <c r="AA293" s="3"/>
      <c r="AB293" s="3"/>
      <c r="AC293" s="3"/>
      <c r="AD293" s="3"/>
      <c r="AE293" s="3"/>
    </row>
    <row r="294">
      <c r="A294" s="3"/>
      <c r="B294" s="3"/>
      <c r="C294" s="3"/>
      <c r="D294" s="3"/>
      <c r="E294" s="3"/>
      <c r="F294" s="3"/>
      <c r="G294" s="3"/>
      <c r="H294" s="3"/>
      <c r="I294" s="3"/>
      <c r="J294" s="3"/>
      <c r="K294" s="3"/>
      <c r="L294" s="3"/>
      <c r="M294" s="3"/>
      <c r="N294" s="3"/>
      <c r="O294" s="3"/>
      <c r="P294" s="3"/>
      <c r="Q294" s="3"/>
      <c r="R294" s="3"/>
      <c r="S294" s="3"/>
      <c r="T294" s="249"/>
      <c r="U294" s="249"/>
      <c r="V294" s="249"/>
      <c r="W294" s="249"/>
      <c r="X294" s="249"/>
      <c r="Y294" s="3"/>
      <c r="Z294" s="3"/>
      <c r="AA294" s="3"/>
      <c r="AB294" s="3"/>
      <c r="AC294" s="3"/>
      <c r="AD294" s="3"/>
      <c r="AE294" s="3"/>
    </row>
    <row r="295">
      <c r="A295" s="3"/>
      <c r="B295" s="3"/>
      <c r="C295" s="3"/>
      <c r="D295" s="3"/>
      <c r="E295" s="3"/>
      <c r="F295" s="3"/>
      <c r="G295" s="3"/>
      <c r="H295" s="3"/>
      <c r="I295" s="3"/>
      <c r="J295" s="3"/>
      <c r="K295" s="3"/>
      <c r="L295" s="3"/>
      <c r="M295" s="3"/>
      <c r="N295" s="3"/>
      <c r="O295" s="3"/>
      <c r="P295" s="3"/>
      <c r="Q295" s="3"/>
      <c r="R295" s="3"/>
      <c r="S295" s="3"/>
      <c r="T295" s="249"/>
      <c r="U295" s="249"/>
      <c r="V295" s="249"/>
      <c r="W295" s="249"/>
      <c r="X295" s="249"/>
      <c r="Y295" s="3"/>
      <c r="Z295" s="3"/>
      <c r="AA295" s="3"/>
      <c r="AB295" s="3"/>
      <c r="AC295" s="3"/>
      <c r="AD295" s="3"/>
      <c r="AE295" s="3"/>
    </row>
    <row r="296">
      <c r="A296" s="3"/>
      <c r="B296" s="3"/>
      <c r="C296" s="3"/>
      <c r="D296" s="3"/>
      <c r="E296" s="3"/>
      <c r="F296" s="3"/>
      <c r="G296" s="3"/>
      <c r="H296" s="3"/>
      <c r="I296" s="3"/>
      <c r="J296" s="3"/>
      <c r="K296" s="3"/>
      <c r="L296" s="3"/>
      <c r="M296" s="3"/>
      <c r="N296" s="3"/>
      <c r="O296" s="3"/>
      <c r="P296" s="3"/>
      <c r="Q296" s="3"/>
      <c r="R296" s="3"/>
      <c r="S296" s="3"/>
      <c r="T296" s="249"/>
      <c r="U296" s="249"/>
      <c r="V296" s="249"/>
      <c r="W296" s="249"/>
      <c r="X296" s="249"/>
      <c r="Y296" s="3"/>
      <c r="Z296" s="3"/>
      <c r="AA296" s="3"/>
      <c r="AB296" s="3"/>
      <c r="AC296" s="3"/>
      <c r="AD296" s="3"/>
      <c r="AE296" s="3"/>
    </row>
    <row r="297">
      <c r="A297" s="3"/>
      <c r="B297" s="3"/>
      <c r="C297" s="3"/>
      <c r="D297" s="3"/>
      <c r="E297" s="3"/>
      <c r="F297" s="3"/>
      <c r="G297" s="3"/>
      <c r="H297" s="3"/>
      <c r="I297" s="3"/>
      <c r="J297" s="3"/>
      <c r="K297" s="3"/>
      <c r="L297" s="3"/>
      <c r="M297" s="3"/>
      <c r="N297" s="3"/>
      <c r="O297" s="3"/>
      <c r="P297" s="3"/>
      <c r="Q297" s="3"/>
      <c r="R297" s="3"/>
      <c r="S297" s="3"/>
      <c r="T297" s="249"/>
      <c r="U297" s="249"/>
      <c r="V297" s="249"/>
      <c r="W297" s="249"/>
      <c r="X297" s="249"/>
      <c r="Y297" s="3"/>
      <c r="Z297" s="3"/>
      <c r="AA297" s="3"/>
      <c r="AB297" s="3"/>
      <c r="AC297" s="3"/>
      <c r="AD297" s="3"/>
      <c r="AE297" s="3"/>
    </row>
    <row r="298">
      <c r="A298" s="3"/>
      <c r="B298" s="3"/>
      <c r="C298" s="3"/>
      <c r="D298" s="3"/>
      <c r="E298" s="3"/>
      <c r="F298" s="3"/>
      <c r="G298" s="3"/>
      <c r="H298" s="3"/>
      <c r="I298" s="3"/>
      <c r="J298" s="3"/>
      <c r="K298" s="3"/>
      <c r="L298" s="3"/>
      <c r="M298" s="3"/>
      <c r="N298" s="3"/>
      <c r="O298" s="3"/>
      <c r="P298" s="3"/>
      <c r="Q298" s="3"/>
      <c r="R298" s="3"/>
      <c r="S298" s="3"/>
      <c r="T298" s="249"/>
      <c r="U298" s="249"/>
      <c r="V298" s="249"/>
      <c r="W298" s="249"/>
      <c r="X298" s="249"/>
      <c r="Y298" s="3"/>
      <c r="Z298" s="3"/>
      <c r="AA298" s="3"/>
      <c r="AB298" s="3"/>
      <c r="AC298" s="3"/>
      <c r="AD298" s="3"/>
      <c r="AE298" s="3"/>
    </row>
    <row r="299">
      <c r="A299" s="3"/>
      <c r="B299" s="3"/>
      <c r="C299" s="3"/>
      <c r="D299" s="3"/>
      <c r="E299" s="3"/>
      <c r="F299" s="3"/>
      <c r="G299" s="3"/>
      <c r="H299" s="3"/>
      <c r="I299" s="3"/>
      <c r="J299" s="3"/>
      <c r="K299" s="3"/>
      <c r="L299" s="3"/>
      <c r="M299" s="3"/>
      <c r="N299" s="3"/>
      <c r="O299" s="3"/>
      <c r="P299" s="3"/>
      <c r="Q299" s="3"/>
      <c r="R299" s="3"/>
      <c r="S299" s="3"/>
      <c r="T299" s="249"/>
      <c r="U299" s="249"/>
      <c r="V299" s="249"/>
      <c r="W299" s="249"/>
      <c r="X299" s="249"/>
      <c r="Y299" s="3"/>
      <c r="Z299" s="3"/>
      <c r="AA299" s="3"/>
      <c r="AB299" s="3"/>
      <c r="AC299" s="3"/>
      <c r="AD299" s="3"/>
      <c r="AE299" s="3"/>
    </row>
    <row r="300">
      <c r="A300" s="3"/>
      <c r="B300" s="3"/>
      <c r="C300" s="3"/>
      <c r="D300" s="3"/>
      <c r="E300" s="3"/>
      <c r="F300" s="3"/>
      <c r="G300" s="3"/>
      <c r="H300" s="3"/>
      <c r="I300" s="3"/>
      <c r="J300" s="3"/>
      <c r="K300" s="3"/>
      <c r="L300" s="3"/>
      <c r="M300" s="3"/>
      <c r="N300" s="3"/>
      <c r="O300" s="3"/>
      <c r="P300" s="3"/>
      <c r="Q300" s="3"/>
      <c r="R300" s="3"/>
      <c r="S300" s="3"/>
      <c r="T300" s="249"/>
      <c r="U300" s="249"/>
      <c r="V300" s="249"/>
      <c r="W300" s="249"/>
      <c r="X300" s="249"/>
      <c r="Y300" s="3"/>
      <c r="Z300" s="3"/>
      <c r="AA300" s="3"/>
      <c r="AB300" s="3"/>
      <c r="AC300" s="3"/>
      <c r="AD300" s="3"/>
      <c r="AE300" s="3"/>
    </row>
    <row r="301">
      <c r="A301" s="3"/>
      <c r="B301" s="3"/>
      <c r="C301" s="3"/>
      <c r="D301" s="3"/>
      <c r="E301" s="3"/>
      <c r="F301" s="3"/>
      <c r="G301" s="3"/>
      <c r="H301" s="3"/>
      <c r="I301" s="3"/>
      <c r="J301" s="3"/>
      <c r="K301" s="3"/>
      <c r="L301" s="3"/>
      <c r="M301" s="3"/>
      <c r="N301" s="3"/>
      <c r="O301" s="3"/>
      <c r="P301" s="3"/>
      <c r="Q301" s="3"/>
      <c r="R301" s="3"/>
      <c r="S301" s="3"/>
      <c r="T301" s="249"/>
      <c r="U301" s="249"/>
      <c r="V301" s="249"/>
      <c r="W301" s="249"/>
      <c r="X301" s="249"/>
      <c r="Y301" s="3"/>
      <c r="Z301" s="3"/>
      <c r="AA301" s="3"/>
      <c r="AB301" s="3"/>
      <c r="AC301" s="3"/>
      <c r="AD301" s="3"/>
      <c r="AE301" s="3"/>
    </row>
    <row r="302">
      <c r="A302" s="3"/>
      <c r="B302" s="3"/>
      <c r="C302" s="3"/>
      <c r="D302" s="3"/>
      <c r="E302" s="3"/>
      <c r="F302" s="3"/>
      <c r="G302" s="3"/>
      <c r="H302" s="3"/>
      <c r="I302" s="3"/>
      <c r="J302" s="3"/>
      <c r="K302" s="3"/>
      <c r="L302" s="3"/>
      <c r="M302" s="3"/>
      <c r="N302" s="3"/>
      <c r="O302" s="3"/>
      <c r="P302" s="3"/>
      <c r="Q302" s="3"/>
      <c r="R302" s="3"/>
      <c r="S302" s="3"/>
      <c r="T302" s="249"/>
      <c r="U302" s="249"/>
      <c r="V302" s="249"/>
      <c r="W302" s="249"/>
      <c r="X302" s="249"/>
      <c r="Y302" s="3"/>
      <c r="Z302" s="3"/>
      <c r="AA302" s="3"/>
      <c r="AB302" s="3"/>
      <c r="AC302" s="3"/>
      <c r="AD302" s="3"/>
      <c r="AE302" s="3"/>
    </row>
    <row r="303">
      <c r="A303" s="3"/>
      <c r="B303" s="3"/>
      <c r="C303" s="3"/>
      <c r="D303" s="3"/>
      <c r="E303" s="3"/>
      <c r="F303" s="3"/>
      <c r="G303" s="3"/>
      <c r="H303" s="3"/>
      <c r="I303" s="3"/>
      <c r="J303" s="3"/>
      <c r="K303" s="3"/>
      <c r="L303" s="3"/>
      <c r="M303" s="3"/>
      <c r="N303" s="3"/>
      <c r="O303" s="3"/>
      <c r="P303" s="3"/>
      <c r="Q303" s="3"/>
      <c r="R303" s="3"/>
      <c r="S303" s="3"/>
      <c r="T303" s="249"/>
      <c r="U303" s="249"/>
      <c r="V303" s="249"/>
      <c r="W303" s="249"/>
      <c r="X303" s="249"/>
      <c r="Y303" s="3"/>
      <c r="Z303" s="3"/>
      <c r="AA303" s="3"/>
      <c r="AB303" s="3"/>
      <c r="AC303" s="3"/>
      <c r="AD303" s="3"/>
      <c r="AE303" s="3"/>
    </row>
    <row r="304">
      <c r="A304" s="3"/>
      <c r="B304" s="3"/>
      <c r="C304" s="3"/>
      <c r="D304" s="3"/>
      <c r="E304" s="3"/>
      <c r="F304" s="3"/>
      <c r="G304" s="3"/>
      <c r="H304" s="3"/>
      <c r="I304" s="3"/>
      <c r="J304" s="3"/>
      <c r="K304" s="3"/>
      <c r="L304" s="3"/>
      <c r="M304" s="3"/>
      <c r="N304" s="3"/>
      <c r="O304" s="3"/>
      <c r="P304" s="3"/>
      <c r="Q304" s="3"/>
      <c r="R304" s="3"/>
      <c r="S304" s="3"/>
      <c r="T304" s="249"/>
      <c r="U304" s="249"/>
      <c r="V304" s="249"/>
      <c r="W304" s="249"/>
      <c r="X304" s="249"/>
      <c r="Y304" s="3"/>
      <c r="Z304" s="3"/>
      <c r="AA304" s="3"/>
      <c r="AB304" s="3"/>
      <c r="AC304" s="3"/>
      <c r="AD304" s="3"/>
      <c r="AE304" s="3"/>
    </row>
    <row r="305">
      <c r="A305" s="3"/>
      <c r="B305" s="3"/>
      <c r="C305" s="3"/>
      <c r="D305" s="3"/>
      <c r="E305" s="3"/>
      <c r="F305" s="3"/>
      <c r="G305" s="3"/>
      <c r="H305" s="3"/>
      <c r="I305" s="3"/>
      <c r="J305" s="3"/>
      <c r="K305" s="3"/>
      <c r="L305" s="3"/>
      <c r="M305" s="3"/>
      <c r="N305" s="3"/>
      <c r="O305" s="3"/>
      <c r="P305" s="3"/>
      <c r="Q305" s="3"/>
      <c r="R305" s="3"/>
      <c r="S305" s="3"/>
      <c r="T305" s="249"/>
      <c r="U305" s="249"/>
      <c r="V305" s="249"/>
      <c r="W305" s="249"/>
      <c r="X305" s="249"/>
      <c r="Y305" s="3"/>
      <c r="Z305" s="3"/>
      <c r="AA305" s="3"/>
      <c r="AB305" s="3"/>
      <c r="AC305" s="3"/>
      <c r="AD305" s="3"/>
      <c r="AE305" s="3"/>
    </row>
    <row r="306">
      <c r="A306" s="3"/>
      <c r="B306" s="3"/>
      <c r="C306" s="3"/>
      <c r="D306" s="3"/>
      <c r="E306" s="3"/>
      <c r="F306" s="3"/>
      <c r="G306" s="3"/>
      <c r="H306" s="3"/>
      <c r="I306" s="3"/>
      <c r="J306" s="3"/>
      <c r="K306" s="3"/>
      <c r="L306" s="3"/>
      <c r="M306" s="3"/>
      <c r="N306" s="3"/>
      <c r="O306" s="3"/>
      <c r="P306" s="3"/>
      <c r="Q306" s="3"/>
      <c r="R306" s="3"/>
      <c r="S306" s="3"/>
      <c r="T306" s="249"/>
      <c r="U306" s="249"/>
      <c r="V306" s="249"/>
      <c r="W306" s="249"/>
      <c r="X306" s="249"/>
      <c r="Y306" s="3"/>
      <c r="Z306" s="3"/>
      <c r="AA306" s="3"/>
      <c r="AB306" s="3"/>
      <c r="AC306" s="3"/>
      <c r="AD306" s="3"/>
      <c r="AE306" s="3"/>
    </row>
    <row r="307">
      <c r="A307" s="3"/>
      <c r="B307" s="3"/>
      <c r="C307" s="3"/>
      <c r="D307" s="3"/>
      <c r="E307" s="3"/>
      <c r="F307" s="3"/>
      <c r="G307" s="3"/>
      <c r="H307" s="3"/>
      <c r="I307" s="3"/>
      <c r="J307" s="3"/>
      <c r="K307" s="3"/>
      <c r="L307" s="3"/>
      <c r="M307" s="3"/>
      <c r="N307" s="3"/>
      <c r="O307" s="3"/>
      <c r="P307" s="3"/>
      <c r="Q307" s="3"/>
      <c r="R307" s="3"/>
      <c r="S307" s="3"/>
      <c r="T307" s="249"/>
      <c r="U307" s="249"/>
      <c r="V307" s="249"/>
      <c r="W307" s="249"/>
      <c r="X307" s="249"/>
      <c r="Y307" s="3"/>
      <c r="Z307" s="3"/>
      <c r="AA307" s="3"/>
      <c r="AB307" s="3"/>
      <c r="AC307" s="3"/>
      <c r="AD307" s="3"/>
      <c r="AE307" s="3"/>
    </row>
    <row r="308">
      <c r="A308" s="3"/>
      <c r="B308" s="3"/>
      <c r="C308" s="3"/>
      <c r="D308" s="3"/>
      <c r="E308" s="3"/>
      <c r="F308" s="3"/>
      <c r="G308" s="3"/>
      <c r="H308" s="3"/>
      <c r="I308" s="3"/>
      <c r="J308" s="3"/>
      <c r="K308" s="3"/>
      <c r="L308" s="3"/>
      <c r="M308" s="3"/>
      <c r="N308" s="3"/>
      <c r="O308" s="3"/>
      <c r="P308" s="3"/>
      <c r="Q308" s="3"/>
      <c r="R308" s="3"/>
      <c r="S308" s="3"/>
      <c r="T308" s="249"/>
      <c r="U308" s="249"/>
      <c r="V308" s="249"/>
      <c r="W308" s="249"/>
      <c r="X308" s="249"/>
      <c r="Y308" s="3"/>
      <c r="Z308" s="3"/>
      <c r="AA308" s="3"/>
      <c r="AB308" s="3"/>
      <c r="AC308" s="3"/>
      <c r="AD308" s="3"/>
      <c r="AE308" s="3"/>
    </row>
    <row r="309">
      <c r="A309" s="3"/>
      <c r="B309" s="3"/>
      <c r="C309" s="3"/>
      <c r="D309" s="3"/>
      <c r="E309" s="3"/>
      <c r="F309" s="3"/>
      <c r="G309" s="3"/>
      <c r="H309" s="3"/>
      <c r="I309" s="3"/>
      <c r="J309" s="3"/>
      <c r="K309" s="3"/>
      <c r="L309" s="3"/>
      <c r="M309" s="3"/>
      <c r="N309" s="3"/>
      <c r="O309" s="3"/>
      <c r="P309" s="3"/>
      <c r="Q309" s="3"/>
      <c r="R309" s="3"/>
      <c r="S309" s="3"/>
      <c r="T309" s="249"/>
      <c r="U309" s="249"/>
      <c r="V309" s="249"/>
      <c r="W309" s="249"/>
      <c r="X309" s="249"/>
      <c r="Y309" s="3"/>
      <c r="Z309" s="3"/>
      <c r="AA309" s="3"/>
      <c r="AB309" s="3"/>
      <c r="AC309" s="3"/>
      <c r="AD309" s="3"/>
      <c r="AE309" s="3"/>
    </row>
    <row r="310">
      <c r="A310" s="3"/>
      <c r="B310" s="3"/>
      <c r="C310" s="3"/>
      <c r="D310" s="3"/>
      <c r="E310" s="3"/>
      <c r="F310" s="3"/>
      <c r="G310" s="3"/>
      <c r="H310" s="3"/>
      <c r="I310" s="3"/>
      <c r="J310" s="3"/>
      <c r="K310" s="3"/>
      <c r="L310" s="3"/>
      <c r="M310" s="3"/>
      <c r="N310" s="3"/>
      <c r="O310" s="3"/>
      <c r="P310" s="3"/>
      <c r="Q310" s="3"/>
      <c r="R310" s="3"/>
      <c r="S310" s="3"/>
      <c r="T310" s="249"/>
      <c r="U310" s="249"/>
      <c r="V310" s="249"/>
      <c r="W310" s="249"/>
      <c r="X310" s="249"/>
      <c r="Y310" s="3"/>
      <c r="Z310" s="3"/>
      <c r="AA310" s="3"/>
      <c r="AB310" s="3"/>
      <c r="AC310" s="3"/>
      <c r="AD310" s="3"/>
      <c r="AE310" s="3"/>
    </row>
    <row r="311">
      <c r="A311" s="3"/>
      <c r="B311" s="3"/>
      <c r="C311" s="3"/>
      <c r="D311" s="3"/>
      <c r="E311" s="3"/>
      <c r="F311" s="3"/>
      <c r="G311" s="3"/>
      <c r="H311" s="3"/>
      <c r="I311" s="3"/>
      <c r="J311" s="3"/>
      <c r="K311" s="3"/>
      <c r="L311" s="3"/>
      <c r="M311" s="3"/>
      <c r="N311" s="3"/>
      <c r="O311" s="3"/>
      <c r="P311" s="3"/>
      <c r="Q311" s="3"/>
      <c r="R311" s="3"/>
      <c r="S311" s="3"/>
      <c r="T311" s="249"/>
      <c r="U311" s="249"/>
      <c r="V311" s="249"/>
      <c r="W311" s="249"/>
      <c r="X311" s="249"/>
      <c r="Y311" s="3"/>
      <c r="Z311" s="3"/>
      <c r="AA311" s="3"/>
      <c r="AB311" s="3"/>
      <c r="AC311" s="3"/>
      <c r="AD311" s="3"/>
      <c r="AE311" s="3"/>
    </row>
    <row r="312">
      <c r="A312" s="3"/>
      <c r="B312" s="3"/>
      <c r="C312" s="3"/>
      <c r="D312" s="3"/>
      <c r="E312" s="3"/>
      <c r="F312" s="3"/>
      <c r="G312" s="3"/>
      <c r="H312" s="3"/>
      <c r="I312" s="3"/>
      <c r="J312" s="3"/>
      <c r="K312" s="3"/>
      <c r="L312" s="3"/>
      <c r="M312" s="3"/>
      <c r="N312" s="3"/>
      <c r="O312" s="3"/>
      <c r="P312" s="3"/>
      <c r="Q312" s="3"/>
      <c r="R312" s="3"/>
      <c r="S312" s="3"/>
      <c r="T312" s="249"/>
      <c r="U312" s="249"/>
      <c r="V312" s="249"/>
      <c r="W312" s="249"/>
      <c r="X312" s="249"/>
      <c r="Y312" s="3"/>
      <c r="Z312" s="3"/>
      <c r="AA312" s="3"/>
      <c r="AB312" s="3"/>
      <c r="AC312" s="3"/>
      <c r="AD312" s="3"/>
      <c r="AE312" s="3"/>
    </row>
    <row r="313">
      <c r="A313" s="3"/>
      <c r="B313" s="3"/>
      <c r="C313" s="3"/>
      <c r="D313" s="3"/>
      <c r="E313" s="3"/>
      <c r="F313" s="3"/>
      <c r="G313" s="3"/>
      <c r="H313" s="3"/>
      <c r="I313" s="3"/>
      <c r="J313" s="3"/>
      <c r="K313" s="3"/>
      <c r="L313" s="3"/>
      <c r="M313" s="3"/>
      <c r="N313" s="3"/>
      <c r="O313" s="3"/>
      <c r="P313" s="3"/>
      <c r="Q313" s="3"/>
      <c r="R313" s="3"/>
      <c r="S313" s="3"/>
      <c r="T313" s="249"/>
      <c r="U313" s="249"/>
      <c r="V313" s="249"/>
      <c r="W313" s="249"/>
      <c r="X313" s="249"/>
      <c r="Y313" s="3"/>
      <c r="Z313" s="3"/>
      <c r="AA313" s="3"/>
      <c r="AB313" s="3"/>
      <c r="AC313" s="3"/>
      <c r="AD313" s="3"/>
      <c r="AE313" s="3"/>
    </row>
    <row r="314">
      <c r="A314" s="3"/>
      <c r="B314" s="3"/>
      <c r="C314" s="3"/>
      <c r="D314" s="3"/>
      <c r="E314" s="3"/>
      <c r="F314" s="3"/>
      <c r="G314" s="3"/>
      <c r="H314" s="3"/>
      <c r="I314" s="3"/>
      <c r="J314" s="3"/>
      <c r="K314" s="3"/>
      <c r="L314" s="3"/>
      <c r="M314" s="3"/>
      <c r="N314" s="3"/>
      <c r="O314" s="3"/>
      <c r="P314" s="3"/>
      <c r="Q314" s="3"/>
      <c r="R314" s="3"/>
      <c r="S314" s="3"/>
      <c r="T314" s="249"/>
      <c r="U314" s="249"/>
      <c r="V314" s="249"/>
      <c r="W314" s="249"/>
      <c r="X314" s="249"/>
      <c r="Y314" s="3"/>
      <c r="Z314" s="3"/>
      <c r="AA314" s="3"/>
      <c r="AB314" s="3"/>
      <c r="AC314" s="3"/>
      <c r="AD314" s="3"/>
      <c r="AE314" s="3"/>
    </row>
    <row r="315">
      <c r="A315" s="3"/>
      <c r="B315" s="3"/>
      <c r="C315" s="3"/>
      <c r="D315" s="3"/>
      <c r="E315" s="3"/>
      <c r="F315" s="3"/>
      <c r="G315" s="3"/>
      <c r="H315" s="3"/>
      <c r="I315" s="3"/>
      <c r="J315" s="3"/>
      <c r="K315" s="3"/>
      <c r="L315" s="3"/>
      <c r="M315" s="3"/>
      <c r="N315" s="3"/>
      <c r="O315" s="3"/>
      <c r="P315" s="3"/>
      <c r="Q315" s="3"/>
      <c r="R315" s="3"/>
      <c r="S315" s="3"/>
      <c r="T315" s="249"/>
      <c r="U315" s="249"/>
      <c r="V315" s="249"/>
      <c r="W315" s="249"/>
      <c r="X315" s="249"/>
      <c r="Y315" s="3"/>
      <c r="Z315" s="3"/>
      <c r="AA315" s="3"/>
      <c r="AB315" s="3"/>
      <c r="AC315" s="3"/>
      <c r="AD315" s="3"/>
      <c r="AE315" s="3"/>
    </row>
    <row r="316">
      <c r="A316" s="3"/>
      <c r="B316" s="3"/>
      <c r="C316" s="3"/>
      <c r="D316" s="3"/>
      <c r="E316" s="3"/>
      <c r="F316" s="3"/>
      <c r="G316" s="3"/>
      <c r="H316" s="3"/>
      <c r="I316" s="3"/>
      <c r="J316" s="3"/>
      <c r="K316" s="3"/>
      <c r="L316" s="3"/>
      <c r="M316" s="3"/>
      <c r="N316" s="3"/>
      <c r="O316" s="3"/>
      <c r="P316" s="3"/>
      <c r="Q316" s="3"/>
      <c r="R316" s="3"/>
      <c r="S316" s="3"/>
      <c r="T316" s="249"/>
      <c r="U316" s="249"/>
      <c r="V316" s="249"/>
      <c r="W316" s="249"/>
      <c r="X316" s="249"/>
      <c r="Y316" s="3"/>
      <c r="Z316" s="3"/>
      <c r="AA316" s="3"/>
      <c r="AB316" s="3"/>
      <c r="AC316" s="3"/>
      <c r="AD316" s="3"/>
      <c r="AE316" s="3"/>
    </row>
    <row r="317">
      <c r="A317" s="3"/>
      <c r="B317" s="3"/>
      <c r="C317" s="3"/>
      <c r="D317" s="3"/>
      <c r="E317" s="3"/>
      <c r="F317" s="3"/>
      <c r="G317" s="3"/>
      <c r="H317" s="3"/>
      <c r="I317" s="3"/>
      <c r="J317" s="3"/>
      <c r="K317" s="3"/>
      <c r="L317" s="3"/>
      <c r="M317" s="3"/>
      <c r="N317" s="3"/>
      <c r="O317" s="3"/>
      <c r="P317" s="3"/>
      <c r="Q317" s="3"/>
      <c r="R317" s="3"/>
      <c r="S317" s="3"/>
      <c r="T317" s="249"/>
      <c r="U317" s="249"/>
      <c r="V317" s="249"/>
      <c r="W317" s="249"/>
      <c r="X317" s="249"/>
      <c r="Y317" s="3"/>
      <c r="Z317" s="3"/>
      <c r="AA317" s="3"/>
      <c r="AB317" s="3"/>
      <c r="AC317" s="3"/>
      <c r="AD317" s="3"/>
      <c r="AE317" s="3"/>
    </row>
    <row r="318">
      <c r="A318" s="3"/>
      <c r="B318" s="3"/>
      <c r="C318" s="3"/>
      <c r="D318" s="3"/>
      <c r="E318" s="3"/>
      <c r="F318" s="3"/>
      <c r="G318" s="3"/>
      <c r="H318" s="3"/>
      <c r="I318" s="3"/>
      <c r="J318" s="3"/>
      <c r="K318" s="3"/>
      <c r="L318" s="3"/>
      <c r="M318" s="3"/>
      <c r="N318" s="3"/>
      <c r="O318" s="3"/>
      <c r="P318" s="3"/>
      <c r="Q318" s="3"/>
      <c r="R318" s="3"/>
      <c r="S318" s="3"/>
      <c r="T318" s="249"/>
      <c r="U318" s="249"/>
      <c r="V318" s="249"/>
      <c r="W318" s="249"/>
      <c r="X318" s="249"/>
      <c r="Y318" s="3"/>
      <c r="Z318" s="3"/>
      <c r="AA318" s="3"/>
      <c r="AB318" s="3"/>
      <c r="AC318" s="3"/>
      <c r="AD318" s="3"/>
      <c r="AE318" s="3"/>
    </row>
    <row r="319">
      <c r="A319" s="3"/>
      <c r="B319" s="3"/>
      <c r="C319" s="3"/>
      <c r="D319" s="3"/>
      <c r="E319" s="3"/>
      <c r="F319" s="3"/>
      <c r="G319" s="3"/>
      <c r="H319" s="3"/>
      <c r="I319" s="3"/>
      <c r="J319" s="3"/>
      <c r="K319" s="3"/>
      <c r="L319" s="3"/>
      <c r="M319" s="3"/>
      <c r="N319" s="3"/>
      <c r="O319" s="3"/>
      <c r="P319" s="3"/>
      <c r="Q319" s="3"/>
      <c r="R319" s="3"/>
      <c r="S319" s="3"/>
      <c r="T319" s="249"/>
      <c r="U319" s="249"/>
      <c r="V319" s="249"/>
      <c r="W319" s="249"/>
      <c r="X319" s="249"/>
      <c r="Y319" s="3"/>
      <c r="Z319" s="3"/>
      <c r="AA319" s="3"/>
      <c r="AB319" s="3"/>
      <c r="AC319" s="3"/>
      <c r="AD319" s="3"/>
      <c r="AE319" s="3"/>
    </row>
    <row r="320">
      <c r="A320" s="3"/>
      <c r="B320" s="3"/>
      <c r="C320" s="3"/>
      <c r="D320" s="3"/>
      <c r="E320" s="3"/>
      <c r="F320" s="3"/>
      <c r="G320" s="3"/>
      <c r="H320" s="3"/>
      <c r="I320" s="3"/>
      <c r="J320" s="3"/>
      <c r="K320" s="3"/>
      <c r="L320" s="3"/>
      <c r="M320" s="3"/>
      <c r="N320" s="3"/>
      <c r="O320" s="3"/>
      <c r="P320" s="3"/>
      <c r="Q320" s="3"/>
      <c r="R320" s="3"/>
      <c r="S320" s="3"/>
      <c r="T320" s="249"/>
      <c r="U320" s="249"/>
      <c r="V320" s="249"/>
      <c r="W320" s="249"/>
      <c r="X320" s="249"/>
      <c r="Y320" s="3"/>
      <c r="Z320" s="3"/>
      <c r="AA320" s="3"/>
      <c r="AB320" s="3"/>
      <c r="AC320" s="3"/>
      <c r="AD320" s="3"/>
      <c r="AE320" s="3"/>
    </row>
    <row r="321">
      <c r="A321" s="3"/>
      <c r="B321" s="3"/>
      <c r="C321" s="3"/>
      <c r="D321" s="3"/>
      <c r="E321" s="3"/>
      <c r="F321" s="3"/>
      <c r="G321" s="3"/>
      <c r="H321" s="3"/>
      <c r="I321" s="3"/>
      <c r="J321" s="3"/>
      <c r="K321" s="3"/>
      <c r="L321" s="3"/>
      <c r="M321" s="3"/>
      <c r="N321" s="3"/>
      <c r="O321" s="3"/>
      <c r="P321" s="3"/>
      <c r="Q321" s="3"/>
      <c r="R321" s="3"/>
      <c r="S321" s="3"/>
      <c r="T321" s="249"/>
      <c r="U321" s="249"/>
      <c r="V321" s="249"/>
      <c r="W321" s="249"/>
      <c r="X321" s="249"/>
      <c r="Y321" s="3"/>
      <c r="Z321" s="3"/>
      <c r="AA321" s="3"/>
      <c r="AB321" s="3"/>
      <c r="AC321" s="3"/>
      <c r="AD321" s="3"/>
      <c r="AE321" s="3"/>
    </row>
    <row r="322">
      <c r="A322" s="3"/>
      <c r="B322" s="3"/>
      <c r="C322" s="3"/>
      <c r="D322" s="3"/>
      <c r="E322" s="3"/>
      <c r="F322" s="3"/>
      <c r="G322" s="3"/>
      <c r="H322" s="3"/>
      <c r="I322" s="3"/>
      <c r="J322" s="3"/>
      <c r="K322" s="3"/>
      <c r="L322" s="3"/>
      <c r="M322" s="3"/>
      <c r="N322" s="3"/>
      <c r="O322" s="3"/>
      <c r="P322" s="3"/>
      <c r="Q322" s="3"/>
      <c r="R322" s="3"/>
      <c r="S322" s="3"/>
      <c r="T322" s="249"/>
      <c r="U322" s="249"/>
      <c r="V322" s="249"/>
      <c r="W322" s="249"/>
      <c r="X322" s="249"/>
      <c r="Y322" s="3"/>
      <c r="Z322" s="3"/>
      <c r="AA322" s="3"/>
      <c r="AB322" s="3"/>
      <c r="AC322" s="3"/>
      <c r="AD322" s="3"/>
      <c r="AE322" s="3"/>
    </row>
    <row r="323">
      <c r="A323" s="3"/>
      <c r="B323" s="3"/>
      <c r="C323" s="3"/>
      <c r="D323" s="3"/>
      <c r="E323" s="3"/>
      <c r="F323" s="3"/>
      <c r="G323" s="3"/>
      <c r="H323" s="3"/>
      <c r="I323" s="3"/>
      <c r="J323" s="3"/>
      <c r="K323" s="3"/>
      <c r="L323" s="3"/>
      <c r="M323" s="3"/>
      <c r="N323" s="3"/>
      <c r="O323" s="3"/>
      <c r="P323" s="3"/>
      <c r="Q323" s="3"/>
      <c r="R323" s="3"/>
      <c r="S323" s="3"/>
      <c r="T323" s="249"/>
      <c r="U323" s="249"/>
      <c r="V323" s="249"/>
      <c r="W323" s="249"/>
      <c r="X323" s="249"/>
      <c r="Y323" s="3"/>
      <c r="Z323" s="3"/>
      <c r="AA323" s="3"/>
      <c r="AB323" s="3"/>
      <c r="AC323" s="3"/>
      <c r="AD323" s="3"/>
      <c r="AE323" s="3"/>
    </row>
    <row r="324">
      <c r="A324" s="3"/>
      <c r="B324" s="3"/>
      <c r="C324" s="3"/>
      <c r="D324" s="3"/>
      <c r="E324" s="3"/>
      <c r="F324" s="3"/>
      <c r="G324" s="3"/>
      <c r="H324" s="3"/>
      <c r="I324" s="3"/>
      <c r="J324" s="3"/>
      <c r="K324" s="3"/>
      <c r="L324" s="3"/>
      <c r="M324" s="3"/>
      <c r="N324" s="3"/>
      <c r="O324" s="3"/>
      <c r="P324" s="3"/>
      <c r="Q324" s="3"/>
      <c r="R324" s="3"/>
      <c r="S324" s="3"/>
      <c r="T324" s="249"/>
      <c r="U324" s="249"/>
      <c r="V324" s="249"/>
      <c r="W324" s="249"/>
      <c r="X324" s="249"/>
      <c r="Y324" s="3"/>
      <c r="Z324" s="3"/>
      <c r="AA324" s="3"/>
      <c r="AB324" s="3"/>
      <c r="AC324" s="3"/>
      <c r="AD324" s="3"/>
      <c r="AE324" s="3"/>
    </row>
    <row r="325">
      <c r="A325" s="3"/>
      <c r="B325" s="3"/>
      <c r="C325" s="3"/>
      <c r="D325" s="3"/>
      <c r="E325" s="3"/>
      <c r="F325" s="3"/>
      <c r="G325" s="3"/>
      <c r="H325" s="3"/>
      <c r="I325" s="3"/>
      <c r="J325" s="3"/>
      <c r="K325" s="3"/>
      <c r="L325" s="3"/>
      <c r="M325" s="3"/>
      <c r="N325" s="3"/>
      <c r="O325" s="3"/>
      <c r="P325" s="3"/>
      <c r="Q325" s="3"/>
      <c r="R325" s="3"/>
      <c r="S325" s="3"/>
      <c r="T325" s="249"/>
      <c r="U325" s="249"/>
      <c r="V325" s="249"/>
      <c r="W325" s="249"/>
      <c r="X325" s="249"/>
      <c r="Y325" s="3"/>
      <c r="Z325" s="3"/>
      <c r="AA325" s="3"/>
      <c r="AB325" s="3"/>
      <c r="AC325" s="3"/>
      <c r="AD325" s="3"/>
      <c r="AE325" s="3"/>
    </row>
    <row r="326">
      <c r="A326" s="3"/>
      <c r="B326" s="3"/>
      <c r="C326" s="3"/>
      <c r="D326" s="3"/>
      <c r="E326" s="3"/>
      <c r="F326" s="3"/>
      <c r="G326" s="3"/>
      <c r="H326" s="3"/>
      <c r="I326" s="3"/>
      <c r="J326" s="3"/>
      <c r="K326" s="3"/>
      <c r="L326" s="3"/>
      <c r="M326" s="3"/>
      <c r="N326" s="3"/>
      <c r="O326" s="3"/>
      <c r="P326" s="3"/>
      <c r="Q326" s="3"/>
      <c r="R326" s="3"/>
      <c r="S326" s="3"/>
      <c r="T326" s="249"/>
      <c r="U326" s="249"/>
      <c r="V326" s="249"/>
      <c r="W326" s="249"/>
      <c r="X326" s="249"/>
      <c r="Y326" s="3"/>
      <c r="Z326" s="3"/>
      <c r="AA326" s="3"/>
      <c r="AB326" s="3"/>
      <c r="AC326" s="3"/>
      <c r="AD326" s="3"/>
      <c r="AE326" s="3"/>
    </row>
    <row r="327">
      <c r="A327" s="3"/>
      <c r="B327" s="3"/>
      <c r="C327" s="3"/>
      <c r="D327" s="3"/>
      <c r="E327" s="3"/>
      <c r="F327" s="3"/>
      <c r="G327" s="3"/>
      <c r="H327" s="3"/>
      <c r="I327" s="3"/>
      <c r="J327" s="3"/>
      <c r="K327" s="3"/>
      <c r="L327" s="3"/>
      <c r="M327" s="3"/>
      <c r="N327" s="3"/>
      <c r="O327" s="3"/>
      <c r="P327" s="3"/>
      <c r="Q327" s="3"/>
      <c r="R327" s="3"/>
      <c r="S327" s="3"/>
      <c r="T327" s="249"/>
      <c r="U327" s="249"/>
      <c r="V327" s="249"/>
      <c r="W327" s="249"/>
      <c r="X327" s="249"/>
      <c r="Y327" s="3"/>
      <c r="Z327" s="3"/>
      <c r="AA327" s="3"/>
      <c r="AB327" s="3"/>
      <c r="AC327" s="3"/>
      <c r="AD327" s="3"/>
      <c r="AE327" s="3"/>
    </row>
    <row r="328">
      <c r="A328" s="3"/>
      <c r="B328" s="3"/>
      <c r="C328" s="3"/>
      <c r="D328" s="3"/>
      <c r="E328" s="3"/>
      <c r="F328" s="3"/>
      <c r="G328" s="3"/>
      <c r="H328" s="3"/>
      <c r="I328" s="3"/>
      <c r="J328" s="3"/>
      <c r="K328" s="3"/>
      <c r="L328" s="3"/>
      <c r="M328" s="3"/>
      <c r="N328" s="3"/>
      <c r="O328" s="3"/>
      <c r="P328" s="3"/>
      <c r="Q328" s="3"/>
      <c r="R328" s="3"/>
      <c r="S328" s="3"/>
      <c r="T328" s="249"/>
      <c r="U328" s="249"/>
      <c r="V328" s="249"/>
      <c r="W328" s="249"/>
      <c r="X328" s="249"/>
      <c r="Y328" s="3"/>
      <c r="Z328" s="3"/>
      <c r="AA328" s="3"/>
      <c r="AB328" s="3"/>
      <c r="AC328" s="3"/>
      <c r="AD328" s="3"/>
      <c r="AE328" s="3"/>
    </row>
    <row r="329">
      <c r="A329" s="3"/>
      <c r="B329" s="3"/>
      <c r="C329" s="3"/>
      <c r="D329" s="3"/>
      <c r="E329" s="3"/>
      <c r="F329" s="3"/>
      <c r="G329" s="3"/>
      <c r="H329" s="3"/>
      <c r="I329" s="3"/>
      <c r="J329" s="3"/>
      <c r="K329" s="3"/>
      <c r="L329" s="3"/>
      <c r="M329" s="3"/>
      <c r="N329" s="3"/>
      <c r="O329" s="3"/>
      <c r="P329" s="3"/>
      <c r="Q329" s="3"/>
      <c r="R329" s="3"/>
      <c r="S329" s="3"/>
      <c r="T329" s="249"/>
      <c r="U329" s="249"/>
      <c r="V329" s="249"/>
      <c r="W329" s="249"/>
      <c r="X329" s="249"/>
      <c r="Y329" s="3"/>
      <c r="Z329" s="3"/>
      <c r="AA329" s="3"/>
      <c r="AB329" s="3"/>
      <c r="AC329" s="3"/>
      <c r="AD329" s="3"/>
      <c r="AE329" s="3"/>
    </row>
    <row r="330">
      <c r="A330" s="3"/>
      <c r="B330" s="3"/>
      <c r="C330" s="3"/>
      <c r="D330" s="3"/>
      <c r="E330" s="3"/>
      <c r="F330" s="3"/>
      <c r="G330" s="3"/>
      <c r="H330" s="3"/>
      <c r="I330" s="3"/>
      <c r="J330" s="3"/>
      <c r="K330" s="3"/>
      <c r="L330" s="3"/>
      <c r="M330" s="3"/>
      <c r="N330" s="3"/>
      <c r="O330" s="3"/>
      <c r="P330" s="3"/>
      <c r="Q330" s="3"/>
      <c r="R330" s="3"/>
      <c r="S330" s="3"/>
      <c r="T330" s="249"/>
      <c r="U330" s="249"/>
      <c r="V330" s="249"/>
      <c r="W330" s="249"/>
      <c r="X330" s="249"/>
      <c r="Y330" s="3"/>
      <c r="Z330" s="3"/>
      <c r="AA330" s="3"/>
      <c r="AB330" s="3"/>
      <c r="AC330" s="3"/>
      <c r="AD330" s="3"/>
      <c r="AE330" s="3"/>
    </row>
    <row r="331">
      <c r="A331" s="3"/>
      <c r="B331" s="3"/>
      <c r="C331" s="3"/>
      <c r="D331" s="3"/>
      <c r="E331" s="3"/>
      <c r="F331" s="3"/>
      <c r="G331" s="3"/>
      <c r="H331" s="3"/>
      <c r="I331" s="3"/>
      <c r="J331" s="3"/>
      <c r="K331" s="3"/>
      <c r="L331" s="3"/>
      <c r="M331" s="3"/>
      <c r="N331" s="3"/>
      <c r="O331" s="3"/>
      <c r="P331" s="3"/>
      <c r="Q331" s="3"/>
      <c r="R331" s="3"/>
      <c r="S331" s="3"/>
      <c r="T331" s="249"/>
      <c r="U331" s="249"/>
      <c r="V331" s="249"/>
      <c r="W331" s="249"/>
      <c r="X331" s="249"/>
      <c r="Y331" s="3"/>
      <c r="Z331" s="3"/>
      <c r="AA331" s="3"/>
      <c r="AB331" s="3"/>
      <c r="AC331" s="3"/>
      <c r="AD331" s="3"/>
      <c r="AE331" s="3"/>
    </row>
    <row r="332">
      <c r="A332" s="3"/>
      <c r="B332" s="3"/>
      <c r="C332" s="3"/>
      <c r="D332" s="3"/>
      <c r="E332" s="3"/>
      <c r="F332" s="3"/>
      <c r="G332" s="3"/>
      <c r="H332" s="3"/>
      <c r="I332" s="3"/>
      <c r="J332" s="3"/>
      <c r="K332" s="3"/>
      <c r="L332" s="3"/>
      <c r="M332" s="3"/>
      <c r="N332" s="3"/>
      <c r="O332" s="3"/>
      <c r="P332" s="3"/>
      <c r="Q332" s="3"/>
      <c r="R332" s="3"/>
      <c r="S332" s="3"/>
      <c r="T332" s="249"/>
      <c r="U332" s="249"/>
      <c r="V332" s="249"/>
      <c r="W332" s="249"/>
      <c r="X332" s="249"/>
      <c r="Y332" s="3"/>
      <c r="Z332" s="3"/>
      <c r="AA332" s="3"/>
      <c r="AB332" s="3"/>
      <c r="AC332" s="3"/>
      <c r="AD332" s="3"/>
      <c r="AE332" s="3"/>
    </row>
    <row r="333">
      <c r="A333" s="3"/>
      <c r="B333" s="3"/>
      <c r="C333" s="3"/>
      <c r="D333" s="3"/>
      <c r="E333" s="3"/>
      <c r="F333" s="3"/>
      <c r="G333" s="3"/>
      <c r="H333" s="3"/>
      <c r="I333" s="3"/>
      <c r="J333" s="3"/>
      <c r="K333" s="3"/>
      <c r="L333" s="3"/>
      <c r="M333" s="3"/>
      <c r="N333" s="3"/>
      <c r="O333" s="3"/>
      <c r="P333" s="3"/>
      <c r="Q333" s="3"/>
      <c r="R333" s="3"/>
      <c r="S333" s="3"/>
      <c r="T333" s="249"/>
      <c r="U333" s="249"/>
      <c r="V333" s="249"/>
      <c r="W333" s="249"/>
      <c r="X333" s="249"/>
      <c r="Y333" s="3"/>
      <c r="Z333" s="3"/>
      <c r="AA333" s="3"/>
      <c r="AB333" s="3"/>
      <c r="AC333" s="3"/>
      <c r="AD333" s="3"/>
      <c r="AE333" s="3"/>
    </row>
    <row r="334">
      <c r="A334" s="3"/>
      <c r="B334" s="3"/>
      <c r="C334" s="3"/>
      <c r="D334" s="3"/>
      <c r="E334" s="3"/>
      <c r="F334" s="3"/>
      <c r="G334" s="3"/>
      <c r="H334" s="3"/>
      <c r="I334" s="3"/>
      <c r="J334" s="3"/>
      <c r="K334" s="3"/>
      <c r="L334" s="3"/>
      <c r="M334" s="3"/>
      <c r="N334" s="3"/>
      <c r="O334" s="3"/>
      <c r="P334" s="3"/>
      <c r="Q334" s="3"/>
      <c r="R334" s="3"/>
      <c r="S334" s="3"/>
      <c r="T334" s="249"/>
      <c r="U334" s="249"/>
      <c r="V334" s="249"/>
      <c r="W334" s="249"/>
      <c r="X334" s="249"/>
      <c r="Y334" s="3"/>
      <c r="Z334" s="3"/>
      <c r="AA334" s="3"/>
      <c r="AB334" s="3"/>
      <c r="AC334" s="3"/>
      <c r="AD334" s="3"/>
      <c r="AE334" s="3"/>
    </row>
    <row r="335">
      <c r="A335" s="3"/>
      <c r="B335" s="3"/>
      <c r="C335" s="3"/>
      <c r="D335" s="3"/>
      <c r="E335" s="3"/>
      <c r="F335" s="3"/>
      <c r="G335" s="3"/>
      <c r="H335" s="3"/>
      <c r="I335" s="3"/>
      <c r="J335" s="3"/>
      <c r="K335" s="3"/>
      <c r="L335" s="3"/>
      <c r="M335" s="3"/>
      <c r="N335" s="3"/>
      <c r="O335" s="3"/>
      <c r="P335" s="3"/>
      <c r="Q335" s="3"/>
      <c r="R335" s="3"/>
      <c r="S335" s="3"/>
      <c r="T335" s="249"/>
      <c r="U335" s="249"/>
      <c r="V335" s="249"/>
      <c r="W335" s="249"/>
      <c r="X335" s="249"/>
      <c r="Y335" s="3"/>
      <c r="Z335" s="3"/>
      <c r="AA335" s="3"/>
      <c r="AB335" s="3"/>
      <c r="AC335" s="3"/>
      <c r="AD335" s="3"/>
      <c r="AE335" s="3"/>
    </row>
    <row r="336">
      <c r="A336" s="3"/>
      <c r="B336" s="3"/>
      <c r="C336" s="3"/>
      <c r="D336" s="3"/>
      <c r="E336" s="3"/>
      <c r="F336" s="3"/>
      <c r="G336" s="3"/>
      <c r="H336" s="3"/>
      <c r="I336" s="3"/>
      <c r="J336" s="3"/>
      <c r="K336" s="3"/>
      <c r="L336" s="3"/>
      <c r="M336" s="3"/>
      <c r="N336" s="3"/>
      <c r="O336" s="3"/>
      <c r="P336" s="3"/>
      <c r="Q336" s="3"/>
      <c r="R336" s="3"/>
      <c r="S336" s="3"/>
      <c r="T336" s="249"/>
      <c r="U336" s="249"/>
      <c r="V336" s="249"/>
      <c r="W336" s="249"/>
      <c r="X336" s="249"/>
      <c r="Y336" s="3"/>
      <c r="Z336" s="3"/>
      <c r="AA336" s="3"/>
      <c r="AB336" s="3"/>
      <c r="AC336" s="3"/>
      <c r="AD336" s="3"/>
      <c r="AE336" s="3"/>
    </row>
    <row r="337">
      <c r="A337" s="3"/>
      <c r="B337" s="3"/>
      <c r="C337" s="3"/>
      <c r="D337" s="3"/>
      <c r="E337" s="3"/>
      <c r="F337" s="3"/>
      <c r="G337" s="3"/>
      <c r="H337" s="3"/>
      <c r="I337" s="3"/>
      <c r="J337" s="3"/>
      <c r="K337" s="3"/>
      <c r="L337" s="3"/>
      <c r="M337" s="3"/>
      <c r="N337" s="3"/>
      <c r="O337" s="3"/>
      <c r="P337" s="3"/>
      <c r="Q337" s="3"/>
      <c r="R337" s="3"/>
      <c r="S337" s="3"/>
      <c r="T337" s="249"/>
      <c r="U337" s="249"/>
      <c r="V337" s="249"/>
      <c r="W337" s="249"/>
      <c r="X337" s="249"/>
      <c r="Y337" s="3"/>
      <c r="Z337" s="3"/>
      <c r="AA337" s="3"/>
      <c r="AB337" s="3"/>
      <c r="AC337" s="3"/>
      <c r="AD337" s="3"/>
      <c r="AE337" s="3"/>
    </row>
    <row r="338">
      <c r="A338" s="3"/>
      <c r="B338" s="3"/>
      <c r="C338" s="3"/>
      <c r="D338" s="3"/>
      <c r="E338" s="3"/>
      <c r="F338" s="3"/>
      <c r="G338" s="3"/>
      <c r="H338" s="3"/>
      <c r="I338" s="3"/>
      <c r="J338" s="3"/>
      <c r="K338" s="3"/>
      <c r="L338" s="3"/>
      <c r="M338" s="3"/>
      <c r="N338" s="3"/>
      <c r="O338" s="3"/>
      <c r="P338" s="3"/>
      <c r="Q338" s="3"/>
      <c r="R338" s="3"/>
      <c r="S338" s="3"/>
      <c r="T338" s="249"/>
      <c r="U338" s="249"/>
      <c r="V338" s="249"/>
      <c r="W338" s="249"/>
      <c r="X338" s="249"/>
      <c r="Y338" s="3"/>
      <c r="Z338" s="3"/>
      <c r="AA338" s="3"/>
      <c r="AB338" s="3"/>
      <c r="AC338" s="3"/>
      <c r="AD338" s="3"/>
      <c r="AE338" s="3"/>
    </row>
    <row r="339">
      <c r="A339" s="3"/>
      <c r="B339" s="3"/>
      <c r="C339" s="3"/>
      <c r="D339" s="3"/>
      <c r="E339" s="3"/>
      <c r="F339" s="3"/>
      <c r="G339" s="3"/>
      <c r="H339" s="3"/>
      <c r="I339" s="3"/>
      <c r="J339" s="3"/>
      <c r="K339" s="3"/>
      <c r="L339" s="3"/>
      <c r="M339" s="3"/>
      <c r="N339" s="3"/>
      <c r="O339" s="3"/>
      <c r="P339" s="3"/>
      <c r="Q339" s="3"/>
      <c r="R339" s="3"/>
      <c r="S339" s="3"/>
      <c r="T339" s="249"/>
      <c r="U339" s="249"/>
      <c r="V339" s="249"/>
      <c r="W339" s="249"/>
      <c r="X339" s="249"/>
      <c r="Y339" s="3"/>
      <c r="Z339" s="3"/>
      <c r="AA339" s="3"/>
      <c r="AB339" s="3"/>
      <c r="AC339" s="3"/>
      <c r="AD339" s="3"/>
      <c r="AE339" s="3"/>
    </row>
    <row r="340">
      <c r="A340" s="3"/>
      <c r="B340" s="3"/>
      <c r="C340" s="3"/>
      <c r="D340" s="3"/>
      <c r="E340" s="3"/>
      <c r="F340" s="3"/>
      <c r="G340" s="3"/>
      <c r="H340" s="3"/>
      <c r="I340" s="3"/>
      <c r="J340" s="3"/>
      <c r="K340" s="3"/>
      <c r="L340" s="3"/>
      <c r="M340" s="3"/>
      <c r="N340" s="3"/>
      <c r="O340" s="3"/>
      <c r="P340" s="3"/>
      <c r="Q340" s="3"/>
      <c r="R340" s="3"/>
      <c r="S340" s="3"/>
      <c r="T340" s="249"/>
      <c r="U340" s="249"/>
      <c r="V340" s="249"/>
      <c r="W340" s="249"/>
      <c r="X340" s="249"/>
      <c r="Y340" s="3"/>
      <c r="Z340" s="3"/>
      <c r="AA340" s="3"/>
      <c r="AB340" s="3"/>
      <c r="AC340" s="3"/>
      <c r="AD340" s="3"/>
      <c r="AE340" s="3"/>
    </row>
    <row r="341">
      <c r="A341" s="3"/>
      <c r="B341" s="3"/>
      <c r="C341" s="3"/>
      <c r="D341" s="3"/>
      <c r="E341" s="3"/>
      <c r="F341" s="3"/>
      <c r="G341" s="3"/>
      <c r="H341" s="3"/>
      <c r="I341" s="3"/>
      <c r="J341" s="3"/>
      <c r="K341" s="3"/>
      <c r="L341" s="3"/>
      <c r="M341" s="3"/>
      <c r="N341" s="3"/>
      <c r="O341" s="3"/>
      <c r="P341" s="3"/>
      <c r="Q341" s="3"/>
      <c r="R341" s="3"/>
      <c r="S341" s="3"/>
      <c r="T341" s="249"/>
      <c r="U341" s="249"/>
      <c r="V341" s="249"/>
      <c r="W341" s="249"/>
      <c r="X341" s="249"/>
      <c r="Y341" s="3"/>
      <c r="Z341" s="3"/>
      <c r="AA341" s="3"/>
      <c r="AB341" s="3"/>
      <c r="AC341" s="3"/>
      <c r="AD341" s="3"/>
      <c r="AE341" s="3"/>
    </row>
    <row r="342">
      <c r="A342" s="3"/>
      <c r="B342" s="3"/>
      <c r="C342" s="3"/>
      <c r="D342" s="3"/>
      <c r="E342" s="3"/>
      <c r="F342" s="3"/>
      <c r="G342" s="3"/>
      <c r="H342" s="3"/>
      <c r="I342" s="3"/>
      <c r="J342" s="3"/>
      <c r="K342" s="3"/>
      <c r="L342" s="3"/>
      <c r="M342" s="3"/>
      <c r="N342" s="3"/>
      <c r="O342" s="3"/>
      <c r="P342" s="3"/>
      <c r="Q342" s="3"/>
      <c r="R342" s="3"/>
      <c r="S342" s="3"/>
      <c r="T342" s="249"/>
      <c r="U342" s="249"/>
      <c r="V342" s="249"/>
      <c r="W342" s="249"/>
      <c r="X342" s="249"/>
      <c r="Y342" s="3"/>
      <c r="Z342" s="3"/>
      <c r="AA342" s="3"/>
      <c r="AB342" s="3"/>
      <c r="AC342" s="3"/>
      <c r="AD342" s="3"/>
      <c r="AE342" s="3"/>
    </row>
    <row r="343">
      <c r="A343" s="3"/>
      <c r="B343" s="3"/>
      <c r="C343" s="3"/>
      <c r="D343" s="3"/>
      <c r="E343" s="3"/>
      <c r="F343" s="3"/>
      <c r="G343" s="3"/>
      <c r="H343" s="3"/>
      <c r="I343" s="3"/>
      <c r="J343" s="3"/>
      <c r="K343" s="3"/>
      <c r="L343" s="3"/>
      <c r="M343" s="3"/>
      <c r="N343" s="3"/>
      <c r="O343" s="3"/>
      <c r="P343" s="3"/>
      <c r="Q343" s="3"/>
      <c r="R343" s="3"/>
      <c r="S343" s="3"/>
      <c r="T343" s="249"/>
      <c r="U343" s="249"/>
      <c r="V343" s="249"/>
      <c r="W343" s="249"/>
      <c r="X343" s="249"/>
      <c r="Y343" s="3"/>
      <c r="Z343" s="3"/>
      <c r="AA343" s="3"/>
      <c r="AB343" s="3"/>
      <c r="AC343" s="3"/>
      <c r="AD343" s="3"/>
      <c r="AE343" s="3"/>
    </row>
    <row r="344">
      <c r="A344" s="3"/>
      <c r="B344" s="3"/>
      <c r="C344" s="3"/>
      <c r="D344" s="3"/>
      <c r="E344" s="3"/>
      <c r="F344" s="3"/>
      <c r="G344" s="3"/>
      <c r="H344" s="3"/>
      <c r="I344" s="3"/>
      <c r="J344" s="3"/>
      <c r="K344" s="3"/>
      <c r="L344" s="3"/>
      <c r="M344" s="3"/>
      <c r="N344" s="3"/>
      <c r="O344" s="3"/>
      <c r="P344" s="3"/>
      <c r="Q344" s="3"/>
      <c r="R344" s="3"/>
      <c r="S344" s="3"/>
      <c r="T344" s="249"/>
      <c r="U344" s="249"/>
      <c r="V344" s="249"/>
      <c r="W344" s="249"/>
      <c r="X344" s="249"/>
      <c r="Y344" s="3"/>
      <c r="Z344" s="3"/>
      <c r="AA344" s="3"/>
      <c r="AB344" s="3"/>
      <c r="AC344" s="3"/>
      <c r="AD344" s="3"/>
      <c r="AE344" s="3"/>
    </row>
    <row r="345">
      <c r="A345" s="3"/>
      <c r="B345" s="3"/>
      <c r="C345" s="3"/>
      <c r="D345" s="3"/>
      <c r="E345" s="3"/>
      <c r="F345" s="3"/>
      <c r="G345" s="3"/>
      <c r="H345" s="3"/>
      <c r="I345" s="3"/>
      <c r="J345" s="3"/>
      <c r="K345" s="3"/>
      <c r="L345" s="3"/>
      <c r="M345" s="3"/>
      <c r="N345" s="3"/>
      <c r="O345" s="3"/>
      <c r="P345" s="3"/>
      <c r="Q345" s="3"/>
      <c r="R345" s="3"/>
      <c r="S345" s="3"/>
      <c r="T345" s="249"/>
      <c r="U345" s="249"/>
      <c r="V345" s="249"/>
      <c r="W345" s="249"/>
      <c r="X345" s="249"/>
      <c r="Y345" s="3"/>
      <c r="Z345" s="3"/>
      <c r="AA345" s="3"/>
      <c r="AB345" s="3"/>
      <c r="AC345" s="3"/>
      <c r="AD345" s="3"/>
      <c r="AE345" s="3"/>
    </row>
    <row r="346">
      <c r="A346" s="3"/>
      <c r="B346" s="3"/>
      <c r="C346" s="3"/>
      <c r="D346" s="3"/>
      <c r="E346" s="3"/>
      <c r="F346" s="3"/>
      <c r="G346" s="3"/>
      <c r="H346" s="3"/>
      <c r="I346" s="3"/>
      <c r="J346" s="3"/>
      <c r="K346" s="3"/>
      <c r="L346" s="3"/>
      <c r="M346" s="3"/>
      <c r="N346" s="3"/>
      <c r="O346" s="3"/>
      <c r="P346" s="3"/>
      <c r="Q346" s="3"/>
      <c r="R346" s="3"/>
      <c r="S346" s="3"/>
      <c r="T346" s="249"/>
      <c r="U346" s="249"/>
      <c r="V346" s="249"/>
      <c r="W346" s="249"/>
      <c r="X346" s="249"/>
      <c r="Y346" s="3"/>
      <c r="Z346" s="3"/>
      <c r="AA346" s="3"/>
      <c r="AB346" s="3"/>
      <c r="AC346" s="3"/>
      <c r="AD346" s="3"/>
      <c r="AE346" s="3"/>
    </row>
    <row r="347">
      <c r="A347" s="3"/>
      <c r="B347" s="3"/>
      <c r="C347" s="3"/>
      <c r="D347" s="3"/>
      <c r="E347" s="3"/>
      <c r="F347" s="3"/>
      <c r="G347" s="3"/>
      <c r="H347" s="3"/>
      <c r="I347" s="3"/>
      <c r="J347" s="3"/>
      <c r="K347" s="3"/>
      <c r="L347" s="3"/>
      <c r="M347" s="3"/>
      <c r="N347" s="3"/>
      <c r="O347" s="3"/>
      <c r="P347" s="3"/>
      <c r="Q347" s="3"/>
      <c r="R347" s="3"/>
      <c r="S347" s="3"/>
      <c r="T347" s="249"/>
      <c r="U347" s="249"/>
      <c r="V347" s="249"/>
      <c r="W347" s="249"/>
      <c r="X347" s="249"/>
      <c r="Y347" s="3"/>
      <c r="Z347" s="3"/>
      <c r="AA347" s="3"/>
      <c r="AB347" s="3"/>
      <c r="AC347" s="3"/>
      <c r="AD347" s="3"/>
      <c r="AE347" s="3"/>
    </row>
    <row r="348">
      <c r="A348" s="3"/>
      <c r="B348" s="3"/>
      <c r="C348" s="3"/>
      <c r="D348" s="3"/>
      <c r="E348" s="3"/>
      <c r="F348" s="3"/>
      <c r="G348" s="3"/>
      <c r="H348" s="3"/>
      <c r="I348" s="3"/>
      <c r="J348" s="3"/>
      <c r="K348" s="3"/>
      <c r="L348" s="3"/>
      <c r="M348" s="3"/>
      <c r="N348" s="3"/>
      <c r="O348" s="3"/>
      <c r="P348" s="3"/>
      <c r="Q348" s="3"/>
      <c r="R348" s="3"/>
      <c r="S348" s="3"/>
      <c r="T348" s="249"/>
      <c r="U348" s="249"/>
      <c r="V348" s="249"/>
      <c r="W348" s="249"/>
      <c r="X348" s="249"/>
      <c r="Y348" s="3"/>
      <c r="Z348" s="3"/>
      <c r="AA348" s="3"/>
      <c r="AB348" s="3"/>
      <c r="AC348" s="3"/>
      <c r="AD348" s="3"/>
      <c r="AE348" s="3"/>
    </row>
    <row r="349">
      <c r="A349" s="3"/>
      <c r="B349" s="3"/>
      <c r="C349" s="3"/>
      <c r="D349" s="3"/>
      <c r="E349" s="3"/>
      <c r="F349" s="3"/>
      <c r="G349" s="3"/>
      <c r="H349" s="3"/>
      <c r="I349" s="3"/>
      <c r="J349" s="3"/>
      <c r="K349" s="3"/>
      <c r="L349" s="3"/>
      <c r="M349" s="3"/>
      <c r="N349" s="3"/>
      <c r="O349" s="3"/>
      <c r="P349" s="3"/>
      <c r="Q349" s="3"/>
      <c r="R349" s="3"/>
      <c r="S349" s="3"/>
      <c r="T349" s="249"/>
      <c r="U349" s="249"/>
      <c r="V349" s="249"/>
      <c r="W349" s="249"/>
      <c r="X349" s="249"/>
      <c r="Y349" s="3"/>
      <c r="Z349" s="3"/>
      <c r="AA349" s="3"/>
      <c r="AB349" s="3"/>
      <c r="AC349" s="3"/>
      <c r="AD349" s="3"/>
      <c r="AE349" s="3"/>
    </row>
    <row r="350">
      <c r="A350" s="3"/>
      <c r="B350" s="3"/>
      <c r="C350" s="3"/>
      <c r="D350" s="3"/>
      <c r="E350" s="3"/>
      <c r="F350" s="3"/>
      <c r="G350" s="3"/>
      <c r="H350" s="3"/>
      <c r="I350" s="3"/>
      <c r="J350" s="3"/>
      <c r="K350" s="3"/>
      <c r="L350" s="3"/>
      <c r="M350" s="3"/>
      <c r="N350" s="3"/>
      <c r="O350" s="3"/>
      <c r="P350" s="3"/>
      <c r="Q350" s="3"/>
      <c r="R350" s="3"/>
      <c r="S350" s="3"/>
      <c r="T350" s="249"/>
      <c r="U350" s="249"/>
      <c r="V350" s="249"/>
      <c r="W350" s="249"/>
      <c r="X350" s="249"/>
      <c r="Y350" s="3"/>
      <c r="Z350" s="3"/>
      <c r="AA350" s="3"/>
      <c r="AB350" s="3"/>
      <c r="AC350" s="3"/>
      <c r="AD350" s="3"/>
      <c r="AE350" s="3"/>
    </row>
    <row r="351">
      <c r="A351" s="3"/>
      <c r="B351" s="3"/>
      <c r="C351" s="3"/>
      <c r="D351" s="3"/>
      <c r="E351" s="3"/>
      <c r="F351" s="3"/>
      <c r="G351" s="3"/>
      <c r="H351" s="3"/>
      <c r="I351" s="3"/>
      <c r="J351" s="3"/>
      <c r="K351" s="3"/>
      <c r="L351" s="3"/>
      <c r="M351" s="3"/>
      <c r="N351" s="3"/>
      <c r="O351" s="3"/>
      <c r="P351" s="3"/>
      <c r="Q351" s="3"/>
      <c r="R351" s="3"/>
      <c r="S351" s="3"/>
      <c r="T351" s="249"/>
      <c r="U351" s="249"/>
      <c r="V351" s="249"/>
      <c r="W351" s="249"/>
      <c r="X351" s="249"/>
      <c r="Y351" s="3"/>
      <c r="Z351" s="3"/>
      <c r="AA351" s="3"/>
      <c r="AB351" s="3"/>
      <c r="AC351" s="3"/>
      <c r="AD351" s="3"/>
      <c r="AE351" s="3"/>
    </row>
    <row r="352">
      <c r="A352" s="3"/>
      <c r="B352" s="3"/>
      <c r="C352" s="3"/>
      <c r="D352" s="3"/>
      <c r="E352" s="3"/>
      <c r="F352" s="3"/>
      <c r="G352" s="3"/>
      <c r="H352" s="3"/>
      <c r="I352" s="3"/>
      <c r="J352" s="3"/>
      <c r="K352" s="3"/>
      <c r="L352" s="3"/>
      <c r="M352" s="3"/>
      <c r="N352" s="3"/>
      <c r="O352" s="3"/>
      <c r="P352" s="3"/>
      <c r="Q352" s="3"/>
      <c r="R352" s="3"/>
      <c r="S352" s="3"/>
      <c r="T352" s="249"/>
      <c r="U352" s="249"/>
      <c r="V352" s="249"/>
      <c r="W352" s="249"/>
      <c r="X352" s="249"/>
      <c r="Y352" s="3"/>
      <c r="Z352" s="3"/>
      <c r="AA352" s="3"/>
      <c r="AB352" s="3"/>
      <c r="AC352" s="3"/>
      <c r="AD352" s="3"/>
      <c r="AE352" s="3"/>
    </row>
    <row r="353">
      <c r="A353" s="3"/>
      <c r="B353" s="3"/>
      <c r="C353" s="3"/>
      <c r="D353" s="3"/>
      <c r="E353" s="3"/>
      <c r="F353" s="3"/>
      <c r="G353" s="3"/>
      <c r="H353" s="3"/>
      <c r="I353" s="3"/>
      <c r="J353" s="3"/>
      <c r="K353" s="3"/>
      <c r="L353" s="3"/>
      <c r="M353" s="3"/>
      <c r="N353" s="3"/>
      <c r="O353" s="3"/>
      <c r="P353" s="3"/>
      <c r="Q353" s="3"/>
      <c r="R353" s="3"/>
      <c r="S353" s="3"/>
      <c r="T353" s="249"/>
      <c r="U353" s="249"/>
      <c r="V353" s="249"/>
      <c r="W353" s="249"/>
      <c r="X353" s="249"/>
      <c r="Y353" s="3"/>
      <c r="Z353" s="3"/>
      <c r="AA353" s="3"/>
      <c r="AB353" s="3"/>
      <c r="AC353" s="3"/>
      <c r="AD353" s="3"/>
      <c r="AE353" s="3"/>
    </row>
    <row r="354">
      <c r="A354" s="3"/>
      <c r="B354" s="3"/>
      <c r="C354" s="3"/>
      <c r="D354" s="3"/>
      <c r="E354" s="3"/>
      <c r="F354" s="3"/>
      <c r="G354" s="3"/>
      <c r="H354" s="3"/>
      <c r="I354" s="3"/>
      <c r="J354" s="3"/>
      <c r="K354" s="3"/>
      <c r="L354" s="3"/>
      <c r="M354" s="3"/>
      <c r="N354" s="3"/>
      <c r="O354" s="3"/>
      <c r="P354" s="3"/>
      <c r="Q354" s="3"/>
      <c r="R354" s="3"/>
      <c r="S354" s="3"/>
      <c r="T354" s="249"/>
      <c r="U354" s="249"/>
      <c r="V354" s="249"/>
      <c r="W354" s="249"/>
      <c r="X354" s="249"/>
      <c r="Y354" s="3"/>
      <c r="Z354" s="3"/>
      <c r="AA354" s="3"/>
      <c r="AB354" s="3"/>
      <c r="AC354" s="3"/>
      <c r="AD354" s="3"/>
      <c r="AE354" s="3"/>
    </row>
    <row r="355">
      <c r="A355" s="3"/>
      <c r="B355" s="3"/>
      <c r="C355" s="3"/>
      <c r="D355" s="3"/>
      <c r="E355" s="3"/>
      <c r="F355" s="3"/>
      <c r="G355" s="3"/>
      <c r="H355" s="3"/>
      <c r="I355" s="3"/>
      <c r="J355" s="3"/>
      <c r="K355" s="3"/>
      <c r="L355" s="3"/>
      <c r="M355" s="3"/>
      <c r="N355" s="3"/>
      <c r="O355" s="3"/>
      <c r="P355" s="3"/>
      <c r="Q355" s="3"/>
      <c r="R355" s="3"/>
      <c r="S355" s="3"/>
      <c r="T355" s="249"/>
      <c r="U355" s="249"/>
      <c r="V355" s="249"/>
      <c r="W355" s="249"/>
      <c r="X355" s="249"/>
      <c r="Y355" s="3"/>
      <c r="Z355" s="3"/>
      <c r="AA355" s="3"/>
      <c r="AB355" s="3"/>
      <c r="AC355" s="3"/>
      <c r="AD355" s="3"/>
      <c r="AE355" s="3"/>
    </row>
    <row r="356">
      <c r="A356" s="3"/>
      <c r="B356" s="3"/>
      <c r="C356" s="3"/>
      <c r="D356" s="3"/>
      <c r="E356" s="3"/>
      <c r="F356" s="3"/>
      <c r="G356" s="3"/>
      <c r="H356" s="3"/>
      <c r="I356" s="3"/>
      <c r="J356" s="3"/>
      <c r="K356" s="3"/>
      <c r="L356" s="3"/>
      <c r="M356" s="3"/>
      <c r="N356" s="3"/>
      <c r="O356" s="3"/>
      <c r="P356" s="3"/>
      <c r="Q356" s="3"/>
      <c r="R356" s="3"/>
      <c r="S356" s="3"/>
      <c r="T356" s="249"/>
      <c r="U356" s="249"/>
      <c r="V356" s="249"/>
      <c r="W356" s="249"/>
      <c r="X356" s="249"/>
      <c r="Y356" s="3"/>
      <c r="Z356" s="3"/>
      <c r="AA356" s="3"/>
      <c r="AB356" s="3"/>
      <c r="AC356" s="3"/>
      <c r="AD356" s="3"/>
      <c r="AE356" s="3"/>
    </row>
    <row r="357">
      <c r="A357" s="3"/>
      <c r="B357" s="3"/>
      <c r="C357" s="3"/>
      <c r="D357" s="3"/>
      <c r="E357" s="3"/>
      <c r="F357" s="3"/>
      <c r="G357" s="3"/>
      <c r="H357" s="3"/>
      <c r="I357" s="3"/>
      <c r="J357" s="3"/>
      <c r="K357" s="3"/>
      <c r="L357" s="3"/>
      <c r="M357" s="3"/>
      <c r="N357" s="3"/>
      <c r="O357" s="3"/>
      <c r="P357" s="3"/>
      <c r="Q357" s="3"/>
      <c r="R357" s="3"/>
      <c r="S357" s="3"/>
      <c r="T357" s="249"/>
      <c r="U357" s="249"/>
      <c r="V357" s="249"/>
      <c r="W357" s="249"/>
      <c r="X357" s="249"/>
      <c r="Y357" s="3"/>
      <c r="Z357" s="3"/>
      <c r="AA357" s="3"/>
      <c r="AB357" s="3"/>
      <c r="AC357" s="3"/>
      <c r="AD357" s="3"/>
      <c r="AE357" s="3"/>
    </row>
    <row r="358">
      <c r="A358" s="3"/>
      <c r="B358" s="3"/>
      <c r="C358" s="3"/>
      <c r="D358" s="3"/>
      <c r="E358" s="3"/>
      <c r="F358" s="3"/>
      <c r="G358" s="3"/>
      <c r="H358" s="3"/>
      <c r="I358" s="3"/>
      <c r="J358" s="3"/>
      <c r="K358" s="3"/>
      <c r="L358" s="3"/>
      <c r="M358" s="3"/>
      <c r="N358" s="3"/>
      <c r="O358" s="3"/>
      <c r="P358" s="3"/>
      <c r="Q358" s="3"/>
      <c r="R358" s="3"/>
      <c r="S358" s="3"/>
      <c r="T358" s="249"/>
      <c r="U358" s="249"/>
      <c r="V358" s="249"/>
      <c r="W358" s="249"/>
      <c r="X358" s="249"/>
      <c r="Y358" s="3"/>
      <c r="Z358" s="3"/>
      <c r="AA358" s="3"/>
      <c r="AB358" s="3"/>
      <c r="AC358" s="3"/>
      <c r="AD358" s="3"/>
      <c r="AE358" s="3"/>
    </row>
    <row r="359">
      <c r="A359" s="3"/>
      <c r="B359" s="3"/>
      <c r="C359" s="3"/>
      <c r="D359" s="3"/>
      <c r="E359" s="3"/>
      <c r="F359" s="3"/>
      <c r="G359" s="3"/>
      <c r="H359" s="3"/>
      <c r="I359" s="3"/>
      <c r="J359" s="3"/>
      <c r="K359" s="3"/>
      <c r="L359" s="3"/>
      <c r="M359" s="3"/>
      <c r="N359" s="3"/>
      <c r="O359" s="3"/>
      <c r="P359" s="3"/>
      <c r="Q359" s="3"/>
      <c r="R359" s="3"/>
      <c r="S359" s="3"/>
      <c r="T359" s="249"/>
      <c r="U359" s="249"/>
      <c r="V359" s="249"/>
      <c r="W359" s="249"/>
      <c r="X359" s="249"/>
      <c r="Y359" s="3"/>
      <c r="Z359" s="3"/>
      <c r="AA359" s="3"/>
      <c r="AB359" s="3"/>
      <c r="AC359" s="3"/>
      <c r="AD359" s="3"/>
      <c r="AE359" s="3"/>
    </row>
    <row r="360">
      <c r="A360" s="3"/>
      <c r="B360" s="3"/>
      <c r="C360" s="3"/>
      <c r="D360" s="3"/>
      <c r="E360" s="3"/>
      <c r="F360" s="3"/>
      <c r="G360" s="3"/>
      <c r="H360" s="3"/>
      <c r="I360" s="3"/>
      <c r="J360" s="3"/>
      <c r="K360" s="3"/>
      <c r="L360" s="3"/>
      <c r="M360" s="3"/>
      <c r="N360" s="3"/>
      <c r="O360" s="3"/>
      <c r="P360" s="3"/>
      <c r="Q360" s="3"/>
      <c r="R360" s="3"/>
      <c r="S360" s="3"/>
      <c r="T360" s="249"/>
      <c r="U360" s="249"/>
      <c r="V360" s="249"/>
      <c r="W360" s="249"/>
      <c r="X360" s="249"/>
      <c r="Y360" s="3"/>
      <c r="Z360" s="3"/>
      <c r="AA360" s="3"/>
      <c r="AB360" s="3"/>
      <c r="AC360" s="3"/>
      <c r="AD360" s="3"/>
      <c r="AE360" s="3"/>
    </row>
    <row r="361">
      <c r="A361" s="3"/>
      <c r="B361" s="3"/>
      <c r="C361" s="3"/>
      <c r="D361" s="3"/>
      <c r="E361" s="3"/>
      <c r="F361" s="3"/>
      <c r="G361" s="3"/>
      <c r="H361" s="3"/>
      <c r="I361" s="3"/>
      <c r="J361" s="3"/>
      <c r="K361" s="3"/>
      <c r="L361" s="3"/>
      <c r="M361" s="3"/>
      <c r="N361" s="3"/>
      <c r="O361" s="3"/>
      <c r="P361" s="3"/>
      <c r="Q361" s="3"/>
      <c r="R361" s="3"/>
      <c r="S361" s="3"/>
      <c r="T361" s="249"/>
      <c r="U361" s="249"/>
      <c r="V361" s="249"/>
      <c r="W361" s="249"/>
      <c r="X361" s="249"/>
      <c r="Y361" s="3"/>
      <c r="Z361" s="3"/>
      <c r="AA361" s="3"/>
      <c r="AB361" s="3"/>
      <c r="AC361" s="3"/>
      <c r="AD361" s="3"/>
      <c r="AE361" s="3"/>
    </row>
    <row r="362">
      <c r="A362" s="3"/>
      <c r="B362" s="3"/>
      <c r="C362" s="3"/>
      <c r="D362" s="3"/>
      <c r="E362" s="3"/>
      <c r="F362" s="3"/>
      <c r="G362" s="3"/>
      <c r="H362" s="3"/>
      <c r="I362" s="3"/>
      <c r="J362" s="3"/>
      <c r="K362" s="3"/>
      <c r="L362" s="3"/>
      <c r="M362" s="3"/>
      <c r="N362" s="3"/>
      <c r="O362" s="3"/>
      <c r="P362" s="3"/>
      <c r="Q362" s="3"/>
      <c r="R362" s="3"/>
      <c r="S362" s="3"/>
      <c r="T362" s="249"/>
      <c r="U362" s="249"/>
      <c r="V362" s="249"/>
      <c r="W362" s="249"/>
      <c r="X362" s="249"/>
      <c r="Y362" s="3"/>
      <c r="Z362" s="3"/>
      <c r="AA362" s="3"/>
      <c r="AB362" s="3"/>
      <c r="AC362" s="3"/>
      <c r="AD362" s="3"/>
      <c r="AE362" s="3"/>
    </row>
    <row r="363">
      <c r="A363" s="3"/>
      <c r="B363" s="3"/>
      <c r="C363" s="3"/>
      <c r="D363" s="3"/>
      <c r="E363" s="3"/>
      <c r="F363" s="3"/>
      <c r="G363" s="3"/>
      <c r="H363" s="3"/>
      <c r="I363" s="3"/>
      <c r="J363" s="3"/>
      <c r="K363" s="3"/>
      <c r="L363" s="3"/>
      <c r="M363" s="3"/>
      <c r="N363" s="3"/>
      <c r="O363" s="3"/>
      <c r="P363" s="3"/>
      <c r="Q363" s="3"/>
      <c r="R363" s="3"/>
      <c r="S363" s="3"/>
      <c r="T363" s="249"/>
      <c r="U363" s="249"/>
      <c r="V363" s="249"/>
      <c r="W363" s="249"/>
      <c r="X363" s="249"/>
      <c r="Y363" s="3"/>
      <c r="Z363" s="3"/>
      <c r="AA363" s="3"/>
      <c r="AB363" s="3"/>
      <c r="AC363" s="3"/>
      <c r="AD363" s="3"/>
      <c r="AE363" s="3"/>
    </row>
    <row r="364">
      <c r="A364" s="3"/>
      <c r="B364" s="3"/>
      <c r="C364" s="3"/>
      <c r="D364" s="3"/>
      <c r="E364" s="3"/>
      <c r="F364" s="3"/>
      <c r="G364" s="3"/>
      <c r="H364" s="3"/>
      <c r="I364" s="3"/>
      <c r="J364" s="3"/>
      <c r="K364" s="3"/>
      <c r="L364" s="3"/>
      <c r="M364" s="3"/>
      <c r="N364" s="3"/>
      <c r="O364" s="3"/>
      <c r="P364" s="3"/>
      <c r="Q364" s="3"/>
      <c r="R364" s="3"/>
      <c r="S364" s="3"/>
      <c r="T364" s="249"/>
      <c r="U364" s="249"/>
      <c r="V364" s="249"/>
      <c r="W364" s="249"/>
      <c r="X364" s="249"/>
      <c r="Y364" s="3"/>
      <c r="Z364" s="3"/>
      <c r="AA364" s="3"/>
      <c r="AB364" s="3"/>
      <c r="AC364" s="3"/>
      <c r="AD364" s="3"/>
      <c r="AE364" s="3"/>
    </row>
    <row r="365">
      <c r="A365" s="3"/>
      <c r="B365" s="3"/>
      <c r="C365" s="3"/>
      <c r="D365" s="3"/>
      <c r="E365" s="3"/>
      <c r="F365" s="3"/>
      <c r="G365" s="3"/>
      <c r="H365" s="3"/>
      <c r="I365" s="3"/>
      <c r="J365" s="3"/>
      <c r="K365" s="3"/>
      <c r="L365" s="3"/>
      <c r="M365" s="3"/>
      <c r="N365" s="3"/>
      <c r="O365" s="3"/>
      <c r="P365" s="3"/>
      <c r="Q365" s="3"/>
      <c r="R365" s="3"/>
      <c r="S365" s="3"/>
      <c r="T365" s="249"/>
      <c r="U365" s="249"/>
      <c r="V365" s="249"/>
      <c r="W365" s="249"/>
      <c r="X365" s="249"/>
      <c r="Y365" s="3"/>
      <c r="Z365" s="3"/>
      <c r="AA365" s="3"/>
      <c r="AB365" s="3"/>
      <c r="AC365" s="3"/>
      <c r="AD365" s="3"/>
      <c r="AE365" s="3"/>
    </row>
    <row r="366">
      <c r="A366" s="3"/>
      <c r="B366" s="3"/>
      <c r="C366" s="3"/>
      <c r="D366" s="3"/>
      <c r="E366" s="3"/>
      <c r="F366" s="3"/>
      <c r="G366" s="3"/>
      <c r="H366" s="3"/>
      <c r="I366" s="3"/>
      <c r="J366" s="3"/>
      <c r="K366" s="3"/>
      <c r="L366" s="3"/>
      <c r="M366" s="3"/>
      <c r="N366" s="3"/>
      <c r="O366" s="3"/>
      <c r="P366" s="3"/>
      <c r="Q366" s="3"/>
      <c r="R366" s="3"/>
      <c r="S366" s="3"/>
      <c r="T366" s="249"/>
      <c r="U366" s="249"/>
      <c r="V366" s="249"/>
      <c r="W366" s="249"/>
      <c r="X366" s="249"/>
      <c r="Y366" s="3"/>
      <c r="Z366" s="3"/>
      <c r="AA366" s="3"/>
      <c r="AB366" s="3"/>
      <c r="AC366" s="3"/>
      <c r="AD366" s="3"/>
      <c r="AE366" s="3"/>
    </row>
    <row r="367">
      <c r="A367" s="3"/>
      <c r="B367" s="3"/>
      <c r="C367" s="3"/>
      <c r="D367" s="3"/>
      <c r="E367" s="3"/>
      <c r="F367" s="3"/>
      <c r="G367" s="3"/>
      <c r="H367" s="3"/>
      <c r="I367" s="3"/>
      <c r="J367" s="3"/>
      <c r="K367" s="3"/>
      <c r="L367" s="3"/>
      <c r="M367" s="3"/>
      <c r="N367" s="3"/>
      <c r="O367" s="3"/>
      <c r="P367" s="3"/>
      <c r="Q367" s="3"/>
      <c r="R367" s="3"/>
      <c r="S367" s="3"/>
      <c r="T367" s="249"/>
      <c r="U367" s="249"/>
      <c r="V367" s="249"/>
      <c r="W367" s="249"/>
      <c r="X367" s="249"/>
      <c r="Y367" s="3"/>
      <c r="Z367" s="3"/>
      <c r="AA367" s="3"/>
      <c r="AB367" s="3"/>
      <c r="AC367" s="3"/>
      <c r="AD367" s="3"/>
      <c r="AE367" s="3"/>
    </row>
    <row r="368">
      <c r="A368" s="3"/>
      <c r="B368" s="3"/>
      <c r="C368" s="3"/>
      <c r="D368" s="3"/>
      <c r="E368" s="3"/>
      <c r="F368" s="3"/>
      <c r="G368" s="3"/>
      <c r="H368" s="3"/>
      <c r="I368" s="3"/>
      <c r="J368" s="3"/>
      <c r="K368" s="3"/>
      <c r="L368" s="3"/>
      <c r="M368" s="3"/>
      <c r="N368" s="3"/>
      <c r="O368" s="3"/>
      <c r="P368" s="3"/>
      <c r="Q368" s="3"/>
      <c r="R368" s="3"/>
      <c r="S368" s="3"/>
      <c r="T368" s="249"/>
      <c r="U368" s="249"/>
      <c r="V368" s="249"/>
      <c r="W368" s="249"/>
      <c r="X368" s="249"/>
      <c r="Y368" s="3"/>
      <c r="Z368" s="3"/>
      <c r="AA368" s="3"/>
      <c r="AB368" s="3"/>
      <c r="AC368" s="3"/>
      <c r="AD368" s="3"/>
      <c r="AE368" s="3"/>
    </row>
    <row r="369">
      <c r="A369" s="3"/>
      <c r="B369" s="3"/>
      <c r="C369" s="3"/>
      <c r="D369" s="3"/>
      <c r="E369" s="3"/>
      <c r="F369" s="3"/>
      <c r="G369" s="3"/>
      <c r="H369" s="3"/>
      <c r="I369" s="3"/>
      <c r="J369" s="3"/>
      <c r="K369" s="3"/>
      <c r="L369" s="3"/>
      <c r="M369" s="3"/>
      <c r="N369" s="3"/>
      <c r="O369" s="3"/>
      <c r="P369" s="3"/>
      <c r="Q369" s="3"/>
      <c r="R369" s="3"/>
      <c r="S369" s="3"/>
      <c r="T369" s="249"/>
      <c r="U369" s="249"/>
      <c r="V369" s="249"/>
      <c r="W369" s="249"/>
      <c r="X369" s="249"/>
      <c r="Y369" s="3"/>
      <c r="Z369" s="3"/>
      <c r="AA369" s="3"/>
      <c r="AB369" s="3"/>
      <c r="AC369" s="3"/>
      <c r="AD369" s="3"/>
      <c r="AE369" s="3"/>
    </row>
    <row r="370">
      <c r="A370" s="3"/>
      <c r="B370" s="3"/>
      <c r="C370" s="3"/>
      <c r="D370" s="3"/>
      <c r="E370" s="3"/>
      <c r="F370" s="3"/>
      <c r="G370" s="3"/>
      <c r="H370" s="3"/>
      <c r="I370" s="3"/>
      <c r="J370" s="3"/>
      <c r="K370" s="3"/>
      <c r="L370" s="3"/>
      <c r="M370" s="3"/>
      <c r="N370" s="3"/>
      <c r="O370" s="3"/>
      <c r="P370" s="3"/>
      <c r="Q370" s="3"/>
      <c r="R370" s="3"/>
      <c r="S370" s="3"/>
      <c r="T370" s="249"/>
      <c r="U370" s="249"/>
      <c r="V370" s="249"/>
      <c r="W370" s="249"/>
      <c r="X370" s="249"/>
      <c r="Y370" s="3"/>
      <c r="Z370" s="3"/>
      <c r="AA370" s="3"/>
      <c r="AB370" s="3"/>
      <c r="AC370" s="3"/>
      <c r="AD370" s="3"/>
      <c r="AE370" s="3"/>
    </row>
    <row r="371">
      <c r="A371" s="3"/>
      <c r="B371" s="3"/>
      <c r="C371" s="3"/>
      <c r="D371" s="3"/>
      <c r="E371" s="3"/>
      <c r="F371" s="3"/>
      <c r="G371" s="3"/>
      <c r="H371" s="3"/>
      <c r="I371" s="3"/>
      <c r="J371" s="3"/>
      <c r="K371" s="3"/>
      <c r="L371" s="3"/>
      <c r="M371" s="3"/>
      <c r="N371" s="3"/>
      <c r="O371" s="3"/>
      <c r="P371" s="3"/>
      <c r="Q371" s="3"/>
      <c r="R371" s="3"/>
      <c r="S371" s="3"/>
      <c r="T371" s="249"/>
      <c r="U371" s="249"/>
      <c r="V371" s="249"/>
      <c r="W371" s="249"/>
      <c r="X371" s="249"/>
      <c r="Y371" s="3"/>
      <c r="Z371" s="3"/>
      <c r="AA371" s="3"/>
      <c r="AB371" s="3"/>
      <c r="AC371" s="3"/>
      <c r="AD371" s="3"/>
      <c r="AE371" s="3"/>
    </row>
    <row r="372">
      <c r="A372" s="3"/>
      <c r="B372" s="3"/>
      <c r="C372" s="3"/>
      <c r="D372" s="3"/>
      <c r="E372" s="3"/>
      <c r="F372" s="3"/>
      <c r="G372" s="3"/>
      <c r="H372" s="3"/>
      <c r="I372" s="3"/>
      <c r="J372" s="3"/>
      <c r="K372" s="3"/>
      <c r="L372" s="3"/>
      <c r="M372" s="3"/>
      <c r="N372" s="3"/>
      <c r="O372" s="3"/>
      <c r="P372" s="3"/>
      <c r="Q372" s="3"/>
      <c r="R372" s="3"/>
      <c r="S372" s="3"/>
      <c r="T372" s="249"/>
      <c r="U372" s="249"/>
      <c r="V372" s="249"/>
      <c r="W372" s="249"/>
      <c r="X372" s="249"/>
      <c r="Y372" s="3"/>
      <c r="Z372" s="3"/>
      <c r="AA372" s="3"/>
      <c r="AB372" s="3"/>
      <c r="AC372" s="3"/>
      <c r="AD372" s="3"/>
      <c r="AE372" s="3"/>
    </row>
    <row r="373">
      <c r="A373" s="3"/>
      <c r="B373" s="3"/>
      <c r="C373" s="3"/>
      <c r="D373" s="3"/>
      <c r="E373" s="3"/>
      <c r="F373" s="3"/>
      <c r="G373" s="3"/>
      <c r="H373" s="3"/>
      <c r="I373" s="3"/>
      <c r="J373" s="3"/>
      <c r="K373" s="3"/>
      <c r="L373" s="3"/>
      <c r="M373" s="3"/>
      <c r="N373" s="3"/>
      <c r="O373" s="3"/>
      <c r="P373" s="3"/>
      <c r="Q373" s="3"/>
      <c r="R373" s="3"/>
      <c r="S373" s="3"/>
      <c r="T373" s="249"/>
      <c r="U373" s="249"/>
      <c r="V373" s="249"/>
      <c r="W373" s="249"/>
      <c r="X373" s="249"/>
      <c r="Y373" s="3"/>
      <c r="Z373" s="3"/>
      <c r="AA373" s="3"/>
      <c r="AB373" s="3"/>
      <c r="AC373" s="3"/>
      <c r="AD373" s="3"/>
      <c r="AE373" s="3"/>
    </row>
    <row r="374">
      <c r="A374" s="3"/>
      <c r="B374" s="3"/>
      <c r="C374" s="3"/>
      <c r="D374" s="3"/>
      <c r="E374" s="3"/>
      <c r="F374" s="3"/>
      <c r="G374" s="3"/>
      <c r="H374" s="3"/>
      <c r="I374" s="3"/>
      <c r="J374" s="3"/>
      <c r="K374" s="3"/>
      <c r="L374" s="3"/>
      <c r="M374" s="3"/>
      <c r="N374" s="3"/>
      <c r="O374" s="3"/>
      <c r="P374" s="3"/>
      <c r="Q374" s="3"/>
      <c r="R374" s="3"/>
      <c r="S374" s="3"/>
      <c r="T374" s="249"/>
      <c r="U374" s="249"/>
      <c r="V374" s="249"/>
      <c r="W374" s="249"/>
      <c r="X374" s="249"/>
      <c r="Y374" s="3"/>
      <c r="Z374" s="3"/>
      <c r="AA374" s="3"/>
      <c r="AB374" s="3"/>
      <c r="AC374" s="3"/>
      <c r="AD374" s="3"/>
      <c r="AE374" s="3"/>
    </row>
    <row r="375">
      <c r="A375" s="3"/>
      <c r="B375" s="3"/>
      <c r="C375" s="3"/>
      <c r="D375" s="3"/>
      <c r="E375" s="3"/>
      <c r="F375" s="3"/>
      <c r="G375" s="3"/>
      <c r="H375" s="3"/>
      <c r="I375" s="3"/>
      <c r="J375" s="3"/>
      <c r="K375" s="3"/>
      <c r="L375" s="3"/>
      <c r="M375" s="3"/>
      <c r="N375" s="3"/>
      <c r="O375" s="3"/>
      <c r="P375" s="3"/>
      <c r="Q375" s="3"/>
      <c r="R375" s="3"/>
      <c r="S375" s="3"/>
      <c r="T375" s="249"/>
      <c r="U375" s="249"/>
      <c r="V375" s="249"/>
      <c r="W375" s="249"/>
      <c r="X375" s="249"/>
      <c r="Y375" s="3"/>
      <c r="Z375" s="3"/>
      <c r="AA375" s="3"/>
      <c r="AB375" s="3"/>
      <c r="AC375" s="3"/>
      <c r="AD375" s="3"/>
      <c r="AE375" s="3"/>
    </row>
    <row r="376">
      <c r="A376" s="3"/>
      <c r="B376" s="3"/>
      <c r="C376" s="3"/>
      <c r="D376" s="3"/>
      <c r="E376" s="3"/>
      <c r="F376" s="3"/>
      <c r="G376" s="3"/>
      <c r="H376" s="3"/>
      <c r="I376" s="3"/>
      <c r="J376" s="3"/>
      <c r="K376" s="3"/>
      <c r="L376" s="3"/>
      <c r="M376" s="3"/>
      <c r="N376" s="3"/>
      <c r="O376" s="3"/>
      <c r="P376" s="3"/>
      <c r="Q376" s="3"/>
      <c r="R376" s="3"/>
      <c r="S376" s="3"/>
      <c r="T376" s="249"/>
      <c r="U376" s="249"/>
      <c r="V376" s="249"/>
      <c r="W376" s="249"/>
      <c r="X376" s="249"/>
      <c r="Y376" s="3"/>
      <c r="Z376" s="3"/>
      <c r="AA376" s="3"/>
      <c r="AB376" s="3"/>
      <c r="AC376" s="3"/>
      <c r="AD376" s="3"/>
      <c r="AE376" s="3"/>
    </row>
    <row r="377">
      <c r="A377" s="3"/>
      <c r="B377" s="3"/>
      <c r="C377" s="3"/>
      <c r="D377" s="3"/>
      <c r="E377" s="3"/>
      <c r="F377" s="3"/>
      <c r="G377" s="3"/>
      <c r="H377" s="3"/>
      <c r="I377" s="3"/>
      <c r="J377" s="3"/>
      <c r="K377" s="3"/>
      <c r="L377" s="3"/>
      <c r="M377" s="3"/>
      <c r="N377" s="3"/>
      <c r="O377" s="3"/>
      <c r="P377" s="3"/>
      <c r="Q377" s="3"/>
      <c r="R377" s="3"/>
      <c r="S377" s="3"/>
      <c r="T377" s="249"/>
      <c r="U377" s="249"/>
      <c r="V377" s="249"/>
      <c r="W377" s="249"/>
      <c r="X377" s="249"/>
      <c r="Y377" s="3"/>
      <c r="Z377" s="3"/>
      <c r="AA377" s="3"/>
      <c r="AB377" s="3"/>
      <c r="AC377" s="3"/>
      <c r="AD377" s="3"/>
      <c r="AE377" s="3"/>
    </row>
    <row r="378">
      <c r="A378" s="3"/>
      <c r="B378" s="3"/>
      <c r="C378" s="3"/>
      <c r="D378" s="3"/>
      <c r="E378" s="3"/>
      <c r="F378" s="3"/>
      <c r="G378" s="3"/>
      <c r="H378" s="3"/>
      <c r="I378" s="3"/>
      <c r="J378" s="3"/>
      <c r="K378" s="3"/>
      <c r="L378" s="3"/>
      <c r="M378" s="3"/>
      <c r="N378" s="3"/>
      <c r="O378" s="3"/>
      <c r="P378" s="3"/>
      <c r="Q378" s="3"/>
      <c r="R378" s="3"/>
      <c r="S378" s="3"/>
      <c r="T378" s="249"/>
      <c r="U378" s="249"/>
      <c r="V378" s="249"/>
      <c r="W378" s="249"/>
      <c r="X378" s="249"/>
      <c r="Y378" s="3"/>
      <c r="Z378" s="3"/>
      <c r="AA378" s="3"/>
      <c r="AB378" s="3"/>
      <c r="AC378" s="3"/>
      <c r="AD378" s="3"/>
      <c r="AE378" s="3"/>
    </row>
    <row r="379">
      <c r="A379" s="3"/>
      <c r="B379" s="3"/>
      <c r="C379" s="3"/>
      <c r="D379" s="3"/>
      <c r="E379" s="3"/>
      <c r="F379" s="3"/>
      <c r="G379" s="3"/>
      <c r="H379" s="3"/>
      <c r="I379" s="3"/>
      <c r="J379" s="3"/>
      <c r="K379" s="3"/>
      <c r="L379" s="3"/>
      <c r="M379" s="3"/>
      <c r="N379" s="3"/>
      <c r="O379" s="3"/>
      <c r="P379" s="3"/>
      <c r="Q379" s="3"/>
      <c r="R379" s="3"/>
      <c r="S379" s="3"/>
      <c r="T379" s="249"/>
      <c r="U379" s="249"/>
      <c r="V379" s="249"/>
      <c r="W379" s="249"/>
      <c r="X379" s="249"/>
      <c r="Y379" s="3"/>
      <c r="Z379" s="3"/>
      <c r="AA379" s="3"/>
      <c r="AB379" s="3"/>
      <c r="AC379" s="3"/>
      <c r="AD379" s="3"/>
      <c r="AE379" s="3"/>
    </row>
    <row r="380">
      <c r="A380" s="3"/>
      <c r="B380" s="3"/>
      <c r="C380" s="3"/>
      <c r="D380" s="3"/>
      <c r="E380" s="3"/>
      <c r="F380" s="3"/>
      <c r="G380" s="3"/>
      <c r="H380" s="3"/>
      <c r="I380" s="3"/>
      <c r="J380" s="3"/>
      <c r="K380" s="3"/>
      <c r="L380" s="3"/>
      <c r="M380" s="3"/>
      <c r="N380" s="3"/>
      <c r="O380" s="3"/>
      <c r="P380" s="3"/>
      <c r="Q380" s="3"/>
      <c r="R380" s="3"/>
      <c r="S380" s="3"/>
      <c r="T380" s="249"/>
      <c r="U380" s="249"/>
      <c r="V380" s="249"/>
      <c r="W380" s="249"/>
      <c r="X380" s="249"/>
      <c r="Y380" s="3"/>
      <c r="Z380" s="3"/>
      <c r="AA380" s="3"/>
      <c r="AB380" s="3"/>
      <c r="AC380" s="3"/>
      <c r="AD380" s="3"/>
      <c r="AE380" s="3"/>
    </row>
    <row r="381">
      <c r="A381" s="3"/>
      <c r="B381" s="3"/>
      <c r="C381" s="3"/>
      <c r="D381" s="3"/>
      <c r="E381" s="3"/>
      <c r="F381" s="3"/>
      <c r="G381" s="3"/>
      <c r="H381" s="3"/>
      <c r="I381" s="3"/>
      <c r="J381" s="3"/>
      <c r="K381" s="3"/>
      <c r="L381" s="3"/>
      <c r="M381" s="3"/>
      <c r="N381" s="3"/>
      <c r="O381" s="3"/>
      <c r="P381" s="3"/>
      <c r="Q381" s="3"/>
      <c r="R381" s="3"/>
      <c r="S381" s="3"/>
      <c r="T381" s="249"/>
      <c r="U381" s="249"/>
      <c r="V381" s="249"/>
      <c r="W381" s="249"/>
      <c r="X381" s="249"/>
      <c r="Y381" s="3"/>
      <c r="Z381" s="3"/>
      <c r="AA381" s="3"/>
      <c r="AB381" s="3"/>
      <c r="AC381" s="3"/>
      <c r="AD381" s="3"/>
      <c r="AE381" s="3"/>
    </row>
    <row r="382">
      <c r="A382" s="3"/>
      <c r="B382" s="3"/>
      <c r="C382" s="3"/>
      <c r="D382" s="3"/>
      <c r="E382" s="3"/>
      <c r="F382" s="3"/>
      <c r="G382" s="3"/>
      <c r="H382" s="3"/>
      <c r="I382" s="3"/>
      <c r="J382" s="3"/>
      <c r="K382" s="3"/>
      <c r="L382" s="3"/>
      <c r="M382" s="3"/>
      <c r="N382" s="3"/>
      <c r="O382" s="3"/>
      <c r="P382" s="3"/>
      <c r="Q382" s="3"/>
      <c r="R382" s="3"/>
      <c r="S382" s="3"/>
      <c r="T382" s="249"/>
      <c r="U382" s="249"/>
      <c r="V382" s="249"/>
      <c r="W382" s="249"/>
      <c r="X382" s="249"/>
      <c r="Y382" s="3"/>
      <c r="Z382" s="3"/>
      <c r="AA382" s="3"/>
      <c r="AB382" s="3"/>
      <c r="AC382" s="3"/>
      <c r="AD382" s="3"/>
      <c r="AE382" s="3"/>
    </row>
    <row r="383">
      <c r="A383" s="3"/>
      <c r="B383" s="3"/>
      <c r="C383" s="3"/>
      <c r="D383" s="3"/>
      <c r="E383" s="3"/>
      <c r="F383" s="3"/>
      <c r="G383" s="3"/>
      <c r="H383" s="3"/>
      <c r="I383" s="3"/>
      <c r="J383" s="3"/>
      <c r="K383" s="3"/>
      <c r="L383" s="3"/>
      <c r="M383" s="3"/>
      <c r="N383" s="3"/>
      <c r="O383" s="3"/>
      <c r="P383" s="3"/>
      <c r="Q383" s="3"/>
      <c r="R383" s="3"/>
      <c r="S383" s="3"/>
      <c r="T383" s="249"/>
      <c r="U383" s="249"/>
      <c r="V383" s="249"/>
      <c r="W383" s="249"/>
      <c r="X383" s="249"/>
      <c r="Y383" s="3"/>
      <c r="Z383" s="3"/>
      <c r="AA383" s="3"/>
      <c r="AB383" s="3"/>
      <c r="AC383" s="3"/>
      <c r="AD383" s="3"/>
      <c r="AE383" s="3"/>
    </row>
    <row r="384">
      <c r="A384" s="3"/>
      <c r="B384" s="3"/>
      <c r="C384" s="3"/>
      <c r="D384" s="3"/>
      <c r="E384" s="3"/>
      <c r="F384" s="3"/>
      <c r="G384" s="3"/>
      <c r="H384" s="3"/>
      <c r="I384" s="3"/>
      <c r="J384" s="3"/>
      <c r="K384" s="3"/>
      <c r="L384" s="3"/>
      <c r="M384" s="3"/>
      <c r="N384" s="3"/>
      <c r="O384" s="3"/>
      <c r="P384" s="3"/>
      <c r="Q384" s="3"/>
      <c r="R384" s="3"/>
      <c r="S384" s="3"/>
      <c r="T384" s="249"/>
      <c r="U384" s="249"/>
      <c r="V384" s="249"/>
      <c r="W384" s="249"/>
      <c r="X384" s="249"/>
      <c r="Y384" s="3"/>
      <c r="Z384" s="3"/>
      <c r="AA384" s="3"/>
      <c r="AB384" s="3"/>
      <c r="AC384" s="3"/>
      <c r="AD384" s="3"/>
      <c r="AE384" s="3"/>
    </row>
    <row r="385">
      <c r="A385" s="3"/>
      <c r="B385" s="3"/>
      <c r="C385" s="3"/>
      <c r="D385" s="3"/>
      <c r="E385" s="3"/>
      <c r="F385" s="3"/>
      <c r="G385" s="3"/>
      <c r="H385" s="3"/>
      <c r="I385" s="3"/>
      <c r="J385" s="3"/>
      <c r="K385" s="3"/>
      <c r="L385" s="3"/>
      <c r="M385" s="3"/>
      <c r="N385" s="3"/>
      <c r="O385" s="3"/>
      <c r="P385" s="3"/>
      <c r="Q385" s="3"/>
      <c r="R385" s="3"/>
      <c r="S385" s="3"/>
      <c r="T385" s="249"/>
      <c r="U385" s="249"/>
      <c r="V385" s="249"/>
      <c r="W385" s="249"/>
      <c r="X385" s="249"/>
      <c r="Y385" s="3"/>
      <c r="Z385" s="3"/>
      <c r="AA385" s="3"/>
      <c r="AB385" s="3"/>
      <c r="AC385" s="3"/>
      <c r="AD385" s="3"/>
      <c r="AE385" s="3"/>
    </row>
    <row r="386">
      <c r="A386" s="3"/>
      <c r="B386" s="3"/>
      <c r="C386" s="3"/>
      <c r="D386" s="3"/>
      <c r="E386" s="3"/>
      <c r="F386" s="3"/>
      <c r="G386" s="3"/>
      <c r="H386" s="3"/>
      <c r="I386" s="3"/>
      <c r="J386" s="3"/>
      <c r="K386" s="3"/>
      <c r="L386" s="3"/>
      <c r="M386" s="3"/>
      <c r="N386" s="3"/>
      <c r="O386" s="3"/>
      <c r="P386" s="3"/>
      <c r="Q386" s="3"/>
      <c r="R386" s="3"/>
      <c r="S386" s="3"/>
      <c r="T386" s="249"/>
      <c r="U386" s="249"/>
      <c r="V386" s="249"/>
      <c r="W386" s="249"/>
      <c r="X386" s="249"/>
      <c r="Y386" s="3"/>
      <c r="Z386" s="3"/>
      <c r="AA386" s="3"/>
      <c r="AB386" s="3"/>
      <c r="AC386" s="3"/>
      <c r="AD386" s="3"/>
      <c r="AE386" s="3"/>
    </row>
    <row r="387">
      <c r="A387" s="3"/>
      <c r="B387" s="3"/>
      <c r="C387" s="3"/>
      <c r="D387" s="3"/>
      <c r="E387" s="3"/>
      <c r="F387" s="3"/>
      <c r="G387" s="3"/>
      <c r="H387" s="3"/>
      <c r="I387" s="3"/>
      <c r="J387" s="3"/>
      <c r="K387" s="3"/>
      <c r="L387" s="3"/>
      <c r="M387" s="3"/>
      <c r="N387" s="3"/>
      <c r="O387" s="3"/>
      <c r="P387" s="3"/>
      <c r="Q387" s="3"/>
      <c r="R387" s="3"/>
      <c r="S387" s="3"/>
      <c r="T387" s="249"/>
      <c r="U387" s="249"/>
      <c r="V387" s="249"/>
      <c r="W387" s="249"/>
      <c r="X387" s="249"/>
      <c r="Y387" s="3"/>
      <c r="Z387" s="3"/>
      <c r="AA387" s="3"/>
      <c r="AB387" s="3"/>
      <c r="AC387" s="3"/>
      <c r="AD387" s="3"/>
      <c r="AE387" s="3"/>
    </row>
    <row r="388">
      <c r="A388" s="3"/>
      <c r="B388" s="3"/>
      <c r="C388" s="3"/>
      <c r="D388" s="3"/>
      <c r="E388" s="3"/>
      <c r="F388" s="3"/>
      <c r="G388" s="3"/>
      <c r="H388" s="3"/>
      <c r="I388" s="3"/>
      <c r="J388" s="3"/>
      <c r="K388" s="3"/>
      <c r="L388" s="3"/>
      <c r="M388" s="3"/>
      <c r="N388" s="3"/>
      <c r="O388" s="3"/>
      <c r="P388" s="3"/>
      <c r="Q388" s="3"/>
      <c r="R388" s="3"/>
      <c r="S388" s="3"/>
      <c r="T388" s="249"/>
      <c r="U388" s="249"/>
      <c r="V388" s="249"/>
      <c r="W388" s="249"/>
      <c r="X388" s="249"/>
      <c r="Y388" s="3"/>
      <c r="Z388" s="3"/>
      <c r="AA388" s="3"/>
      <c r="AB388" s="3"/>
      <c r="AC388" s="3"/>
      <c r="AD388" s="3"/>
      <c r="AE388" s="3"/>
    </row>
    <row r="389">
      <c r="A389" s="3"/>
      <c r="B389" s="3"/>
      <c r="C389" s="3"/>
      <c r="D389" s="3"/>
      <c r="E389" s="3"/>
      <c r="F389" s="3"/>
      <c r="G389" s="3"/>
      <c r="H389" s="3"/>
      <c r="I389" s="3"/>
      <c r="J389" s="3"/>
      <c r="K389" s="3"/>
      <c r="L389" s="3"/>
      <c r="M389" s="3"/>
      <c r="N389" s="3"/>
      <c r="O389" s="3"/>
      <c r="P389" s="3"/>
      <c r="Q389" s="3"/>
      <c r="R389" s="3"/>
      <c r="S389" s="3"/>
      <c r="T389" s="249"/>
      <c r="U389" s="249"/>
      <c r="V389" s="249"/>
      <c r="W389" s="249"/>
      <c r="X389" s="249"/>
      <c r="Y389" s="3"/>
      <c r="Z389" s="3"/>
      <c r="AA389" s="3"/>
      <c r="AB389" s="3"/>
      <c r="AC389" s="3"/>
      <c r="AD389" s="3"/>
      <c r="AE389" s="3"/>
    </row>
    <row r="390">
      <c r="A390" s="3"/>
      <c r="B390" s="3"/>
      <c r="C390" s="3"/>
      <c r="D390" s="3"/>
      <c r="E390" s="3"/>
      <c r="F390" s="3"/>
      <c r="G390" s="3"/>
      <c r="H390" s="3"/>
      <c r="I390" s="3"/>
      <c r="J390" s="3"/>
      <c r="K390" s="3"/>
      <c r="L390" s="3"/>
      <c r="M390" s="3"/>
      <c r="N390" s="3"/>
      <c r="O390" s="3"/>
      <c r="P390" s="3"/>
      <c r="Q390" s="3"/>
      <c r="R390" s="3"/>
      <c r="S390" s="3"/>
      <c r="T390" s="249"/>
      <c r="U390" s="249"/>
      <c r="V390" s="249"/>
      <c r="W390" s="249"/>
      <c r="X390" s="249"/>
      <c r="Y390" s="3"/>
      <c r="Z390" s="3"/>
      <c r="AA390" s="3"/>
      <c r="AB390" s="3"/>
      <c r="AC390" s="3"/>
      <c r="AD390" s="3"/>
      <c r="AE390" s="3"/>
    </row>
    <row r="391">
      <c r="A391" s="3"/>
      <c r="B391" s="3"/>
      <c r="C391" s="3"/>
      <c r="D391" s="3"/>
      <c r="E391" s="3"/>
      <c r="F391" s="3"/>
      <c r="G391" s="3"/>
      <c r="H391" s="3"/>
      <c r="I391" s="3"/>
      <c r="J391" s="3"/>
      <c r="K391" s="3"/>
      <c r="L391" s="3"/>
      <c r="M391" s="3"/>
      <c r="N391" s="3"/>
      <c r="O391" s="3"/>
      <c r="P391" s="3"/>
      <c r="Q391" s="3"/>
      <c r="R391" s="3"/>
      <c r="S391" s="3"/>
      <c r="T391" s="249"/>
      <c r="U391" s="249"/>
      <c r="V391" s="249"/>
      <c r="W391" s="249"/>
      <c r="X391" s="249"/>
      <c r="Y391" s="3"/>
      <c r="Z391" s="3"/>
      <c r="AA391" s="3"/>
      <c r="AB391" s="3"/>
      <c r="AC391" s="3"/>
      <c r="AD391" s="3"/>
      <c r="AE391" s="3"/>
    </row>
    <row r="392">
      <c r="A392" s="3"/>
      <c r="B392" s="3"/>
      <c r="C392" s="3"/>
      <c r="D392" s="3"/>
      <c r="E392" s="3"/>
      <c r="F392" s="3"/>
      <c r="G392" s="3"/>
      <c r="H392" s="3"/>
      <c r="I392" s="3"/>
      <c r="J392" s="3"/>
      <c r="K392" s="3"/>
      <c r="L392" s="3"/>
      <c r="M392" s="3"/>
      <c r="N392" s="3"/>
      <c r="O392" s="3"/>
      <c r="P392" s="3"/>
      <c r="Q392" s="3"/>
      <c r="R392" s="3"/>
      <c r="S392" s="3"/>
      <c r="T392" s="249"/>
      <c r="U392" s="249"/>
      <c r="V392" s="249"/>
      <c r="W392" s="249"/>
      <c r="X392" s="249"/>
      <c r="Y392" s="3"/>
      <c r="Z392" s="3"/>
      <c r="AA392" s="3"/>
      <c r="AB392" s="3"/>
      <c r="AC392" s="3"/>
      <c r="AD392" s="3"/>
      <c r="AE392" s="3"/>
    </row>
    <row r="393">
      <c r="A393" s="3"/>
      <c r="B393" s="3"/>
      <c r="C393" s="3"/>
      <c r="D393" s="3"/>
      <c r="E393" s="3"/>
      <c r="F393" s="3"/>
      <c r="G393" s="3"/>
      <c r="H393" s="3"/>
      <c r="I393" s="3"/>
      <c r="J393" s="3"/>
      <c r="K393" s="3"/>
      <c r="L393" s="3"/>
      <c r="M393" s="3"/>
      <c r="N393" s="3"/>
      <c r="O393" s="3"/>
      <c r="P393" s="3"/>
      <c r="Q393" s="3"/>
      <c r="R393" s="3"/>
      <c r="S393" s="3"/>
      <c r="T393" s="249"/>
      <c r="U393" s="249"/>
      <c r="V393" s="249"/>
      <c r="W393" s="249"/>
      <c r="X393" s="249"/>
      <c r="Y393" s="3"/>
      <c r="Z393" s="3"/>
      <c r="AA393" s="3"/>
      <c r="AB393" s="3"/>
      <c r="AC393" s="3"/>
      <c r="AD393" s="3"/>
      <c r="AE393" s="3"/>
    </row>
    <row r="394">
      <c r="A394" s="3"/>
      <c r="B394" s="3"/>
      <c r="C394" s="3"/>
      <c r="D394" s="3"/>
      <c r="E394" s="3"/>
      <c r="F394" s="3"/>
      <c r="G394" s="3"/>
      <c r="H394" s="3"/>
      <c r="I394" s="3"/>
      <c r="J394" s="3"/>
      <c r="K394" s="3"/>
      <c r="L394" s="3"/>
      <c r="M394" s="3"/>
      <c r="N394" s="3"/>
      <c r="O394" s="3"/>
      <c r="P394" s="3"/>
      <c r="Q394" s="3"/>
      <c r="R394" s="3"/>
      <c r="S394" s="3"/>
      <c r="T394" s="249"/>
      <c r="U394" s="249"/>
      <c r="V394" s="249"/>
      <c r="W394" s="249"/>
      <c r="X394" s="249"/>
      <c r="Y394" s="3"/>
      <c r="Z394" s="3"/>
      <c r="AA394" s="3"/>
      <c r="AB394" s="3"/>
      <c r="AC394" s="3"/>
      <c r="AD394" s="3"/>
      <c r="AE394" s="3"/>
    </row>
    <row r="395">
      <c r="A395" s="3"/>
      <c r="B395" s="3"/>
      <c r="C395" s="3"/>
      <c r="D395" s="3"/>
      <c r="E395" s="3"/>
      <c r="F395" s="3"/>
      <c r="G395" s="3"/>
      <c r="H395" s="3"/>
      <c r="I395" s="3"/>
      <c r="J395" s="3"/>
      <c r="K395" s="3"/>
      <c r="L395" s="3"/>
      <c r="M395" s="3"/>
      <c r="N395" s="3"/>
      <c r="O395" s="3"/>
      <c r="P395" s="3"/>
      <c r="Q395" s="3"/>
      <c r="R395" s="3"/>
      <c r="S395" s="3"/>
      <c r="T395" s="249"/>
      <c r="U395" s="249"/>
      <c r="V395" s="249"/>
      <c r="W395" s="249"/>
      <c r="X395" s="249"/>
      <c r="Y395" s="3"/>
      <c r="Z395" s="3"/>
      <c r="AA395" s="3"/>
      <c r="AB395" s="3"/>
      <c r="AC395" s="3"/>
      <c r="AD395" s="3"/>
      <c r="AE395" s="3"/>
    </row>
    <row r="396">
      <c r="A396" s="3"/>
      <c r="B396" s="3"/>
      <c r="C396" s="3"/>
      <c r="D396" s="3"/>
      <c r="E396" s="3"/>
      <c r="F396" s="3"/>
      <c r="G396" s="3"/>
      <c r="H396" s="3"/>
      <c r="I396" s="3"/>
      <c r="J396" s="3"/>
      <c r="K396" s="3"/>
      <c r="L396" s="3"/>
      <c r="M396" s="3"/>
      <c r="N396" s="3"/>
      <c r="O396" s="3"/>
      <c r="P396" s="3"/>
      <c r="Q396" s="3"/>
      <c r="R396" s="3"/>
      <c r="S396" s="3"/>
      <c r="T396" s="249"/>
      <c r="U396" s="249"/>
      <c r="V396" s="249"/>
      <c r="W396" s="249"/>
      <c r="X396" s="249"/>
      <c r="Y396" s="3"/>
      <c r="Z396" s="3"/>
      <c r="AA396" s="3"/>
      <c r="AB396" s="3"/>
      <c r="AC396" s="3"/>
      <c r="AD396" s="3"/>
      <c r="AE396" s="3"/>
    </row>
    <row r="397">
      <c r="A397" s="3"/>
      <c r="B397" s="3"/>
      <c r="C397" s="3"/>
      <c r="D397" s="3"/>
      <c r="E397" s="3"/>
      <c r="F397" s="3"/>
      <c r="G397" s="3"/>
      <c r="H397" s="3"/>
      <c r="I397" s="3"/>
      <c r="J397" s="3"/>
      <c r="K397" s="3"/>
      <c r="L397" s="3"/>
      <c r="M397" s="3"/>
      <c r="N397" s="3"/>
      <c r="O397" s="3"/>
      <c r="P397" s="3"/>
      <c r="Q397" s="3"/>
      <c r="R397" s="3"/>
      <c r="S397" s="3"/>
      <c r="T397" s="249"/>
      <c r="U397" s="249"/>
      <c r="V397" s="249"/>
      <c r="W397" s="249"/>
      <c r="X397" s="249"/>
      <c r="Y397" s="3"/>
      <c r="Z397" s="3"/>
      <c r="AA397" s="3"/>
      <c r="AB397" s="3"/>
      <c r="AC397" s="3"/>
      <c r="AD397" s="3"/>
      <c r="AE397" s="3"/>
    </row>
    <row r="398">
      <c r="A398" s="3"/>
      <c r="B398" s="3"/>
      <c r="C398" s="3"/>
      <c r="D398" s="3"/>
      <c r="E398" s="3"/>
      <c r="F398" s="3"/>
      <c r="G398" s="3"/>
      <c r="H398" s="3"/>
      <c r="I398" s="3"/>
      <c r="J398" s="3"/>
      <c r="K398" s="3"/>
      <c r="L398" s="3"/>
      <c r="M398" s="3"/>
      <c r="N398" s="3"/>
      <c r="O398" s="3"/>
      <c r="P398" s="3"/>
      <c r="Q398" s="3"/>
      <c r="R398" s="3"/>
      <c r="S398" s="3"/>
      <c r="T398" s="249"/>
      <c r="U398" s="249"/>
      <c r="V398" s="249"/>
      <c r="W398" s="249"/>
      <c r="X398" s="249"/>
      <c r="Y398" s="3"/>
      <c r="Z398" s="3"/>
      <c r="AA398" s="3"/>
      <c r="AB398" s="3"/>
      <c r="AC398" s="3"/>
      <c r="AD398" s="3"/>
      <c r="AE398" s="3"/>
    </row>
    <row r="399">
      <c r="A399" s="3"/>
      <c r="B399" s="3"/>
      <c r="C399" s="3"/>
      <c r="D399" s="3"/>
      <c r="E399" s="3"/>
      <c r="F399" s="3"/>
      <c r="G399" s="3"/>
      <c r="H399" s="3"/>
      <c r="I399" s="3"/>
      <c r="J399" s="3"/>
      <c r="K399" s="3"/>
      <c r="L399" s="3"/>
      <c r="M399" s="3"/>
      <c r="N399" s="3"/>
      <c r="O399" s="3"/>
      <c r="P399" s="3"/>
      <c r="Q399" s="3"/>
      <c r="R399" s="3"/>
      <c r="S399" s="3"/>
      <c r="T399" s="249"/>
      <c r="U399" s="249"/>
      <c r="V399" s="249"/>
      <c r="W399" s="249"/>
      <c r="X399" s="249"/>
      <c r="Y399" s="3"/>
      <c r="Z399" s="3"/>
      <c r="AA399" s="3"/>
      <c r="AB399" s="3"/>
      <c r="AC399" s="3"/>
      <c r="AD399" s="3"/>
      <c r="AE399" s="3"/>
    </row>
    <row r="400">
      <c r="A400" s="3"/>
      <c r="B400" s="3"/>
      <c r="C400" s="3"/>
      <c r="D400" s="3"/>
      <c r="E400" s="3"/>
      <c r="F400" s="3"/>
      <c r="G400" s="3"/>
      <c r="H400" s="3"/>
      <c r="I400" s="3"/>
      <c r="J400" s="3"/>
      <c r="K400" s="3"/>
      <c r="L400" s="3"/>
      <c r="M400" s="3"/>
      <c r="N400" s="3"/>
      <c r="O400" s="3"/>
      <c r="P400" s="3"/>
      <c r="Q400" s="3"/>
      <c r="R400" s="3"/>
      <c r="S400" s="3"/>
      <c r="T400" s="249"/>
      <c r="U400" s="249"/>
      <c r="V400" s="249"/>
      <c r="W400" s="249"/>
      <c r="X400" s="249"/>
      <c r="Y400" s="3"/>
      <c r="Z400" s="3"/>
      <c r="AA400" s="3"/>
      <c r="AB400" s="3"/>
      <c r="AC400" s="3"/>
      <c r="AD400" s="3"/>
      <c r="AE400" s="3"/>
    </row>
    <row r="401">
      <c r="A401" s="3"/>
      <c r="B401" s="3"/>
      <c r="C401" s="3"/>
      <c r="D401" s="3"/>
      <c r="E401" s="3"/>
      <c r="F401" s="3"/>
      <c r="G401" s="3"/>
      <c r="H401" s="3"/>
      <c r="I401" s="3"/>
      <c r="J401" s="3"/>
      <c r="K401" s="3"/>
      <c r="L401" s="3"/>
      <c r="M401" s="3"/>
      <c r="N401" s="3"/>
      <c r="O401" s="3"/>
      <c r="P401" s="3"/>
      <c r="Q401" s="3"/>
      <c r="R401" s="3"/>
      <c r="S401" s="3"/>
      <c r="T401" s="249"/>
      <c r="U401" s="249"/>
      <c r="V401" s="249"/>
      <c r="W401" s="249"/>
      <c r="X401" s="249"/>
      <c r="Y401" s="3"/>
      <c r="Z401" s="3"/>
      <c r="AA401" s="3"/>
      <c r="AB401" s="3"/>
      <c r="AC401" s="3"/>
      <c r="AD401" s="3"/>
      <c r="AE401" s="3"/>
    </row>
    <row r="402">
      <c r="A402" s="3"/>
      <c r="B402" s="3"/>
      <c r="C402" s="3"/>
      <c r="D402" s="3"/>
      <c r="E402" s="3"/>
      <c r="F402" s="3"/>
      <c r="G402" s="3"/>
      <c r="H402" s="3"/>
      <c r="I402" s="3"/>
      <c r="J402" s="3"/>
      <c r="K402" s="3"/>
      <c r="L402" s="3"/>
      <c r="M402" s="3"/>
      <c r="N402" s="3"/>
      <c r="O402" s="3"/>
      <c r="P402" s="3"/>
      <c r="Q402" s="3"/>
      <c r="R402" s="3"/>
      <c r="S402" s="3"/>
      <c r="T402" s="249"/>
      <c r="U402" s="249"/>
      <c r="V402" s="249"/>
      <c r="W402" s="249"/>
      <c r="X402" s="249"/>
      <c r="Y402" s="3"/>
      <c r="Z402" s="3"/>
      <c r="AA402" s="3"/>
      <c r="AB402" s="3"/>
      <c r="AC402" s="3"/>
      <c r="AD402" s="3"/>
      <c r="AE402" s="3"/>
    </row>
    <row r="403">
      <c r="A403" s="3"/>
      <c r="B403" s="3"/>
      <c r="C403" s="3"/>
      <c r="D403" s="3"/>
      <c r="E403" s="3"/>
      <c r="F403" s="3"/>
      <c r="G403" s="3"/>
      <c r="H403" s="3"/>
      <c r="I403" s="3"/>
      <c r="J403" s="3"/>
      <c r="K403" s="3"/>
      <c r="L403" s="3"/>
      <c r="M403" s="3"/>
      <c r="N403" s="3"/>
      <c r="O403" s="3"/>
      <c r="P403" s="3"/>
      <c r="Q403" s="3"/>
      <c r="R403" s="3"/>
      <c r="S403" s="3"/>
      <c r="T403" s="249"/>
      <c r="U403" s="249"/>
      <c r="V403" s="249"/>
      <c r="W403" s="249"/>
      <c r="X403" s="249"/>
      <c r="Y403" s="3"/>
      <c r="Z403" s="3"/>
      <c r="AA403" s="3"/>
      <c r="AB403" s="3"/>
      <c r="AC403" s="3"/>
      <c r="AD403" s="3"/>
      <c r="AE403" s="3"/>
    </row>
    <row r="404">
      <c r="A404" s="3"/>
      <c r="B404" s="3"/>
      <c r="C404" s="3"/>
      <c r="D404" s="3"/>
      <c r="E404" s="3"/>
      <c r="F404" s="3"/>
      <c r="G404" s="3"/>
      <c r="H404" s="3"/>
      <c r="I404" s="3"/>
      <c r="J404" s="3"/>
      <c r="K404" s="3"/>
      <c r="L404" s="3"/>
      <c r="M404" s="3"/>
      <c r="N404" s="3"/>
      <c r="O404" s="3"/>
      <c r="P404" s="3"/>
      <c r="Q404" s="3"/>
      <c r="R404" s="3"/>
      <c r="S404" s="3"/>
      <c r="T404" s="249"/>
      <c r="U404" s="249"/>
      <c r="V404" s="249"/>
      <c r="W404" s="249"/>
      <c r="X404" s="249"/>
      <c r="Y404" s="3"/>
      <c r="Z404" s="3"/>
      <c r="AA404" s="3"/>
      <c r="AB404" s="3"/>
      <c r="AC404" s="3"/>
      <c r="AD404" s="3"/>
      <c r="AE404" s="3"/>
    </row>
    <row r="405">
      <c r="A405" s="3"/>
      <c r="B405" s="3"/>
      <c r="C405" s="3"/>
      <c r="D405" s="3"/>
      <c r="E405" s="3"/>
      <c r="F405" s="3"/>
      <c r="G405" s="3"/>
      <c r="H405" s="3"/>
      <c r="I405" s="3"/>
      <c r="J405" s="3"/>
      <c r="K405" s="3"/>
      <c r="L405" s="3"/>
      <c r="M405" s="3"/>
      <c r="N405" s="3"/>
      <c r="O405" s="3"/>
      <c r="P405" s="3"/>
      <c r="Q405" s="3"/>
      <c r="R405" s="3"/>
      <c r="S405" s="3"/>
      <c r="T405" s="249"/>
      <c r="U405" s="249"/>
      <c r="V405" s="249"/>
      <c r="W405" s="249"/>
      <c r="X405" s="249"/>
      <c r="Y405" s="3"/>
      <c r="Z405" s="3"/>
      <c r="AA405" s="3"/>
      <c r="AB405" s="3"/>
      <c r="AC405" s="3"/>
      <c r="AD405" s="3"/>
      <c r="AE405" s="3"/>
    </row>
    <row r="406">
      <c r="A406" s="3"/>
      <c r="B406" s="3"/>
      <c r="C406" s="3"/>
      <c r="D406" s="3"/>
      <c r="E406" s="3"/>
      <c r="F406" s="3"/>
      <c r="G406" s="3"/>
      <c r="H406" s="3"/>
      <c r="I406" s="3"/>
      <c r="J406" s="3"/>
      <c r="K406" s="3"/>
      <c r="L406" s="3"/>
      <c r="M406" s="3"/>
      <c r="N406" s="3"/>
      <c r="O406" s="3"/>
      <c r="P406" s="3"/>
      <c r="Q406" s="3"/>
      <c r="R406" s="3"/>
      <c r="S406" s="3"/>
      <c r="T406" s="249"/>
      <c r="U406" s="249"/>
      <c r="V406" s="249"/>
      <c r="W406" s="249"/>
      <c r="X406" s="249"/>
      <c r="Y406" s="3"/>
      <c r="Z406" s="3"/>
      <c r="AA406" s="3"/>
      <c r="AB406" s="3"/>
      <c r="AC406" s="3"/>
      <c r="AD406" s="3"/>
      <c r="AE406" s="3"/>
    </row>
    <row r="407">
      <c r="A407" s="3"/>
      <c r="B407" s="3"/>
      <c r="C407" s="3"/>
      <c r="D407" s="3"/>
      <c r="E407" s="3"/>
      <c r="F407" s="3"/>
      <c r="G407" s="3"/>
      <c r="H407" s="3"/>
      <c r="I407" s="3"/>
      <c r="J407" s="3"/>
      <c r="K407" s="3"/>
      <c r="L407" s="3"/>
      <c r="M407" s="3"/>
      <c r="N407" s="3"/>
      <c r="O407" s="3"/>
      <c r="P407" s="3"/>
      <c r="Q407" s="3"/>
      <c r="R407" s="3"/>
      <c r="S407" s="3"/>
      <c r="T407" s="249"/>
      <c r="U407" s="249"/>
      <c r="V407" s="249"/>
      <c r="W407" s="249"/>
      <c r="X407" s="249"/>
      <c r="Y407" s="3"/>
      <c r="Z407" s="3"/>
      <c r="AA407" s="3"/>
      <c r="AB407" s="3"/>
      <c r="AC407" s="3"/>
      <c r="AD407" s="3"/>
      <c r="AE407" s="3"/>
    </row>
    <row r="408">
      <c r="A408" s="3"/>
      <c r="B408" s="3"/>
      <c r="C408" s="3"/>
      <c r="D408" s="3"/>
      <c r="E408" s="3"/>
      <c r="F408" s="3"/>
      <c r="G408" s="3"/>
      <c r="H408" s="3"/>
      <c r="I408" s="3"/>
      <c r="J408" s="3"/>
      <c r="K408" s="3"/>
      <c r="L408" s="3"/>
      <c r="M408" s="3"/>
      <c r="N408" s="3"/>
      <c r="O408" s="3"/>
      <c r="P408" s="3"/>
      <c r="Q408" s="3"/>
      <c r="R408" s="3"/>
      <c r="S408" s="3"/>
      <c r="T408" s="249"/>
      <c r="U408" s="249"/>
      <c r="V408" s="249"/>
      <c r="W408" s="249"/>
      <c r="X408" s="249"/>
      <c r="Y408" s="3"/>
      <c r="Z408" s="3"/>
      <c r="AA408" s="3"/>
      <c r="AB408" s="3"/>
      <c r="AC408" s="3"/>
      <c r="AD408" s="3"/>
      <c r="AE408" s="3"/>
    </row>
    <row r="409">
      <c r="A409" s="3"/>
      <c r="B409" s="3"/>
      <c r="C409" s="3"/>
      <c r="D409" s="3"/>
      <c r="E409" s="3"/>
      <c r="F409" s="3"/>
      <c r="G409" s="3"/>
      <c r="H409" s="3"/>
      <c r="I409" s="3"/>
      <c r="J409" s="3"/>
      <c r="K409" s="3"/>
      <c r="L409" s="3"/>
      <c r="M409" s="3"/>
      <c r="N409" s="3"/>
      <c r="O409" s="3"/>
      <c r="P409" s="3"/>
      <c r="Q409" s="3"/>
      <c r="R409" s="3"/>
      <c r="S409" s="3"/>
      <c r="T409" s="249"/>
      <c r="U409" s="249"/>
      <c r="V409" s="249"/>
      <c r="W409" s="249"/>
      <c r="X409" s="249"/>
      <c r="Y409" s="3"/>
      <c r="Z409" s="3"/>
      <c r="AA409" s="3"/>
      <c r="AB409" s="3"/>
      <c r="AC409" s="3"/>
      <c r="AD409" s="3"/>
      <c r="AE409" s="3"/>
    </row>
    <row r="410">
      <c r="A410" s="3"/>
      <c r="B410" s="3"/>
      <c r="C410" s="3"/>
      <c r="D410" s="3"/>
      <c r="E410" s="3"/>
      <c r="F410" s="3"/>
      <c r="G410" s="3"/>
      <c r="H410" s="3"/>
      <c r="I410" s="3"/>
      <c r="J410" s="3"/>
      <c r="K410" s="3"/>
      <c r="L410" s="3"/>
      <c r="M410" s="3"/>
      <c r="N410" s="3"/>
      <c r="O410" s="3"/>
      <c r="P410" s="3"/>
      <c r="Q410" s="3"/>
      <c r="R410" s="3"/>
      <c r="S410" s="3"/>
      <c r="T410" s="249"/>
      <c r="U410" s="249"/>
      <c r="V410" s="249"/>
      <c r="W410" s="249"/>
      <c r="X410" s="249"/>
      <c r="Y410" s="3"/>
      <c r="Z410" s="3"/>
      <c r="AA410" s="3"/>
      <c r="AB410" s="3"/>
      <c r="AC410" s="3"/>
      <c r="AD410" s="3"/>
      <c r="AE410" s="3"/>
    </row>
    <row r="411">
      <c r="A411" s="3"/>
      <c r="B411" s="3"/>
      <c r="C411" s="3"/>
      <c r="D411" s="3"/>
      <c r="E411" s="3"/>
      <c r="F411" s="3"/>
      <c r="G411" s="3"/>
      <c r="H411" s="3"/>
      <c r="I411" s="3"/>
      <c r="J411" s="3"/>
      <c r="K411" s="3"/>
      <c r="L411" s="3"/>
      <c r="M411" s="3"/>
      <c r="N411" s="3"/>
      <c r="O411" s="3"/>
      <c r="P411" s="3"/>
      <c r="Q411" s="3"/>
      <c r="R411" s="3"/>
      <c r="S411" s="3"/>
      <c r="T411" s="249"/>
      <c r="U411" s="249"/>
      <c r="V411" s="249"/>
      <c r="W411" s="249"/>
      <c r="X411" s="249"/>
      <c r="Y411" s="3"/>
      <c r="Z411" s="3"/>
      <c r="AA411" s="3"/>
      <c r="AB411" s="3"/>
      <c r="AC411" s="3"/>
      <c r="AD411" s="3"/>
      <c r="AE411" s="3"/>
    </row>
    <row r="412">
      <c r="A412" s="3"/>
      <c r="B412" s="3"/>
      <c r="C412" s="3"/>
      <c r="D412" s="3"/>
      <c r="E412" s="3"/>
      <c r="F412" s="3"/>
      <c r="G412" s="3"/>
      <c r="H412" s="3"/>
      <c r="I412" s="3"/>
      <c r="J412" s="3"/>
      <c r="K412" s="3"/>
      <c r="L412" s="3"/>
      <c r="M412" s="3"/>
      <c r="N412" s="3"/>
      <c r="O412" s="3"/>
      <c r="P412" s="3"/>
      <c r="Q412" s="3"/>
      <c r="R412" s="3"/>
      <c r="S412" s="3"/>
      <c r="T412" s="249"/>
      <c r="U412" s="249"/>
      <c r="V412" s="249"/>
      <c r="W412" s="249"/>
      <c r="X412" s="249"/>
      <c r="Y412" s="3"/>
      <c r="Z412" s="3"/>
      <c r="AA412" s="3"/>
      <c r="AB412" s="3"/>
      <c r="AC412" s="3"/>
      <c r="AD412" s="3"/>
      <c r="AE412" s="3"/>
    </row>
    <row r="413">
      <c r="A413" s="3"/>
      <c r="B413" s="3"/>
      <c r="C413" s="3"/>
      <c r="D413" s="3"/>
      <c r="E413" s="3"/>
      <c r="F413" s="3"/>
      <c r="G413" s="3"/>
      <c r="H413" s="3"/>
      <c r="I413" s="3"/>
      <c r="J413" s="3"/>
      <c r="K413" s="3"/>
      <c r="L413" s="3"/>
      <c r="M413" s="3"/>
      <c r="N413" s="3"/>
      <c r="O413" s="3"/>
      <c r="P413" s="3"/>
      <c r="Q413" s="3"/>
      <c r="R413" s="3"/>
      <c r="S413" s="3"/>
      <c r="T413" s="249"/>
      <c r="U413" s="249"/>
      <c r="V413" s="249"/>
      <c r="W413" s="249"/>
      <c r="X413" s="249"/>
      <c r="Y413" s="3"/>
      <c r="Z413" s="3"/>
      <c r="AA413" s="3"/>
      <c r="AB413" s="3"/>
      <c r="AC413" s="3"/>
      <c r="AD413" s="3"/>
      <c r="AE413" s="3"/>
    </row>
    <row r="414">
      <c r="A414" s="3"/>
      <c r="B414" s="3"/>
      <c r="C414" s="3"/>
      <c r="D414" s="3"/>
      <c r="E414" s="3"/>
      <c r="F414" s="3"/>
      <c r="G414" s="3"/>
      <c r="H414" s="3"/>
      <c r="I414" s="3"/>
      <c r="J414" s="3"/>
      <c r="K414" s="3"/>
      <c r="L414" s="3"/>
      <c r="M414" s="3"/>
      <c r="N414" s="3"/>
      <c r="O414" s="3"/>
      <c r="P414" s="3"/>
      <c r="Q414" s="3"/>
      <c r="R414" s="3"/>
      <c r="S414" s="3"/>
      <c r="T414" s="249"/>
      <c r="U414" s="249"/>
      <c r="V414" s="249"/>
      <c r="W414" s="249"/>
      <c r="X414" s="249"/>
      <c r="Y414" s="3"/>
      <c r="Z414" s="3"/>
      <c r="AA414" s="3"/>
      <c r="AB414" s="3"/>
      <c r="AC414" s="3"/>
      <c r="AD414" s="3"/>
      <c r="AE414" s="3"/>
    </row>
    <row r="415">
      <c r="A415" s="3"/>
      <c r="B415" s="3"/>
      <c r="C415" s="3"/>
      <c r="D415" s="3"/>
      <c r="E415" s="3"/>
      <c r="F415" s="3"/>
      <c r="G415" s="3"/>
      <c r="H415" s="3"/>
      <c r="I415" s="3"/>
      <c r="J415" s="3"/>
      <c r="K415" s="3"/>
      <c r="L415" s="3"/>
      <c r="M415" s="3"/>
      <c r="N415" s="3"/>
      <c r="O415" s="3"/>
      <c r="P415" s="3"/>
      <c r="Q415" s="3"/>
      <c r="R415" s="3"/>
      <c r="S415" s="3"/>
      <c r="T415" s="249"/>
      <c r="U415" s="249"/>
      <c r="V415" s="249"/>
      <c r="W415" s="249"/>
      <c r="X415" s="249"/>
      <c r="Y415" s="3"/>
      <c r="Z415" s="3"/>
      <c r="AA415" s="3"/>
      <c r="AB415" s="3"/>
      <c r="AC415" s="3"/>
      <c r="AD415" s="3"/>
      <c r="AE415" s="3"/>
    </row>
    <row r="416">
      <c r="A416" s="3"/>
      <c r="B416" s="3"/>
      <c r="C416" s="3"/>
      <c r="D416" s="3"/>
      <c r="E416" s="3"/>
      <c r="F416" s="3"/>
      <c r="G416" s="3"/>
      <c r="H416" s="3"/>
      <c r="I416" s="3"/>
      <c r="J416" s="3"/>
      <c r="K416" s="3"/>
      <c r="L416" s="3"/>
      <c r="M416" s="3"/>
      <c r="N416" s="3"/>
      <c r="O416" s="3"/>
      <c r="P416" s="3"/>
      <c r="Q416" s="3"/>
      <c r="R416" s="3"/>
      <c r="S416" s="3"/>
      <c r="T416" s="249"/>
      <c r="U416" s="249"/>
      <c r="V416" s="249"/>
      <c r="W416" s="249"/>
      <c r="X416" s="249"/>
      <c r="Y416" s="3"/>
      <c r="Z416" s="3"/>
      <c r="AA416" s="3"/>
      <c r="AB416" s="3"/>
      <c r="AC416" s="3"/>
      <c r="AD416" s="3"/>
      <c r="AE416" s="3"/>
    </row>
    <row r="417">
      <c r="A417" s="3"/>
      <c r="B417" s="3"/>
      <c r="C417" s="3"/>
      <c r="D417" s="3"/>
      <c r="E417" s="3"/>
      <c r="F417" s="3"/>
      <c r="G417" s="3"/>
      <c r="H417" s="3"/>
      <c r="I417" s="3"/>
      <c r="J417" s="3"/>
      <c r="K417" s="3"/>
      <c r="L417" s="3"/>
      <c r="M417" s="3"/>
      <c r="N417" s="3"/>
      <c r="O417" s="3"/>
      <c r="P417" s="3"/>
      <c r="Q417" s="3"/>
      <c r="R417" s="3"/>
      <c r="S417" s="3"/>
      <c r="T417" s="249"/>
      <c r="U417" s="249"/>
      <c r="V417" s="249"/>
      <c r="W417" s="249"/>
      <c r="X417" s="249"/>
      <c r="Y417" s="3"/>
      <c r="Z417" s="3"/>
      <c r="AA417" s="3"/>
      <c r="AB417" s="3"/>
      <c r="AC417" s="3"/>
      <c r="AD417" s="3"/>
      <c r="AE417" s="3"/>
    </row>
    <row r="418">
      <c r="A418" s="3"/>
      <c r="B418" s="3"/>
      <c r="C418" s="3"/>
      <c r="D418" s="3"/>
      <c r="E418" s="3"/>
      <c r="F418" s="3"/>
      <c r="G418" s="3"/>
      <c r="H418" s="3"/>
      <c r="I418" s="3"/>
      <c r="J418" s="3"/>
      <c r="K418" s="3"/>
      <c r="L418" s="3"/>
      <c r="M418" s="3"/>
      <c r="N418" s="3"/>
      <c r="O418" s="3"/>
      <c r="P418" s="3"/>
      <c r="Q418" s="3"/>
      <c r="R418" s="3"/>
      <c r="S418" s="3"/>
      <c r="T418" s="249"/>
      <c r="U418" s="249"/>
      <c r="V418" s="249"/>
      <c r="W418" s="249"/>
      <c r="X418" s="249"/>
      <c r="Y418" s="3"/>
      <c r="Z418" s="3"/>
      <c r="AA418" s="3"/>
      <c r="AB418" s="3"/>
      <c r="AC418" s="3"/>
      <c r="AD418" s="3"/>
      <c r="AE418" s="3"/>
    </row>
    <row r="419">
      <c r="A419" s="3"/>
      <c r="B419" s="3"/>
      <c r="C419" s="3"/>
      <c r="D419" s="3"/>
      <c r="E419" s="3"/>
      <c r="F419" s="3"/>
      <c r="G419" s="3"/>
      <c r="H419" s="3"/>
      <c r="I419" s="3"/>
      <c r="J419" s="3"/>
      <c r="K419" s="3"/>
      <c r="L419" s="3"/>
      <c r="M419" s="3"/>
      <c r="N419" s="3"/>
      <c r="O419" s="3"/>
      <c r="P419" s="3"/>
      <c r="Q419" s="3"/>
      <c r="R419" s="3"/>
      <c r="S419" s="3"/>
      <c r="T419" s="249"/>
      <c r="U419" s="249"/>
      <c r="V419" s="249"/>
      <c r="W419" s="249"/>
      <c r="X419" s="249"/>
      <c r="Y419" s="3"/>
      <c r="Z419" s="3"/>
      <c r="AA419" s="3"/>
      <c r="AB419" s="3"/>
      <c r="AC419" s="3"/>
      <c r="AD419" s="3"/>
      <c r="AE419" s="3"/>
    </row>
    <row r="420">
      <c r="A420" s="3"/>
      <c r="B420" s="3"/>
      <c r="C420" s="3"/>
      <c r="D420" s="3"/>
      <c r="E420" s="3"/>
      <c r="F420" s="3"/>
      <c r="G420" s="3"/>
      <c r="H420" s="3"/>
      <c r="I420" s="3"/>
      <c r="J420" s="3"/>
      <c r="K420" s="3"/>
      <c r="L420" s="3"/>
      <c r="M420" s="3"/>
      <c r="N420" s="3"/>
      <c r="O420" s="3"/>
      <c r="P420" s="3"/>
      <c r="Q420" s="3"/>
      <c r="R420" s="3"/>
      <c r="S420" s="3"/>
      <c r="T420" s="249"/>
      <c r="U420" s="249"/>
      <c r="V420" s="249"/>
      <c r="W420" s="249"/>
      <c r="X420" s="249"/>
      <c r="Y420" s="3"/>
      <c r="Z420" s="3"/>
      <c r="AA420" s="3"/>
      <c r="AB420" s="3"/>
      <c r="AC420" s="3"/>
      <c r="AD420" s="3"/>
      <c r="AE420" s="3"/>
    </row>
    <row r="421">
      <c r="A421" s="3"/>
      <c r="B421" s="3"/>
      <c r="C421" s="3"/>
      <c r="D421" s="3"/>
      <c r="E421" s="3"/>
      <c r="F421" s="3"/>
      <c r="G421" s="3"/>
      <c r="H421" s="3"/>
      <c r="I421" s="3"/>
      <c r="J421" s="3"/>
      <c r="K421" s="3"/>
      <c r="L421" s="3"/>
      <c r="M421" s="3"/>
      <c r="N421" s="3"/>
      <c r="O421" s="3"/>
      <c r="P421" s="3"/>
      <c r="Q421" s="3"/>
      <c r="R421" s="3"/>
      <c r="S421" s="3"/>
      <c r="T421" s="249"/>
      <c r="U421" s="249"/>
      <c r="V421" s="249"/>
      <c r="W421" s="249"/>
      <c r="X421" s="249"/>
      <c r="Y421" s="3"/>
      <c r="Z421" s="3"/>
      <c r="AA421" s="3"/>
      <c r="AB421" s="3"/>
      <c r="AC421" s="3"/>
      <c r="AD421" s="3"/>
      <c r="AE421" s="3"/>
    </row>
    <row r="422">
      <c r="A422" s="3"/>
      <c r="B422" s="3"/>
      <c r="C422" s="3"/>
      <c r="D422" s="3"/>
      <c r="E422" s="3"/>
      <c r="F422" s="3"/>
      <c r="G422" s="3"/>
      <c r="H422" s="3"/>
      <c r="I422" s="3"/>
      <c r="J422" s="3"/>
      <c r="K422" s="3"/>
      <c r="L422" s="3"/>
      <c r="M422" s="3"/>
      <c r="N422" s="3"/>
      <c r="O422" s="3"/>
      <c r="P422" s="3"/>
      <c r="Q422" s="3"/>
      <c r="R422" s="3"/>
      <c r="S422" s="3"/>
      <c r="T422" s="249"/>
      <c r="U422" s="249"/>
      <c r="V422" s="249"/>
      <c r="W422" s="249"/>
      <c r="X422" s="249"/>
      <c r="Y422" s="3"/>
      <c r="Z422" s="3"/>
      <c r="AA422" s="3"/>
      <c r="AB422" s="3"/>
      <c r="AC422" s="3"/>
      <c r="AD422" s="3"/>
      <c r="AE422" s="3"/>
    </row>
    <row r="423">
      <c r="A423" s="3"/>
      <c r="B423" s="3"/>
      <c r="C423" s="3"/>
      <c r="D423" s="3"/>
      <c r="E423" s="3"/>
      <c r="F423" s="3"/>
      <c r="G423" s="3"/>
      <c r="H423" s="3"/>
      <c r="I423" s="3"/>
      <c r="J423" s="3"/>
      <c r="K423" s="3"/>
      <c r="L423" s="3"/>
      <c r="M423" s="3"/>
      <c r="N423" s="3"/>
      <c r="O423" s="3"/>
      <c r="P423" s="3"/>
      <c r="Q423" s="3"/>
      <c r="R423" s="3"/>
      <c r="S423" s="3"/>
      <c r="T423" s="249"/>
      <c r="U423" s="249"/>
      <c r="V423" s="249"/>
      <c r="W423" s="249"/>
      <c r="X423" s="249"/>
      <c r="Y423" s="3"/>
      <c r="Z423" s="3"/>
      <c r="AA423" s="3"/>
      <c r="AB423" s="3"/>
      <c r="AC423" s="3"/>
      <c r="AD423" s="3"/>
      <c r="AE423" s="3"/>
    </row>
    <row r="424">
      <c r="A424" s="3"/>
      <c r="B424" s="3"/>
      <c r="C424" s="3"/>
      <c r="D424" s="3"/>
      <c r="E424" s="3"/>
      <c r="F424" s="3"/>
      <c r="G424" s="3"/>
      <c r="H424" s="3"/>
      <c r="I424" s="3"/>
      <c r="J424" s="3"/>
      <c r="K424" s="3"/>
      <c r="L424" s="3"/>
      <c r="M424" s="3"/>
      <c r="N424" s="3"/>
      <c r="O424" s="3"/>
      <c r="P424" s="3"/>
      <c r="Q424" s="3"/>
      <c r="R424" s="3"/>
      <c r="S424" s="3"/>
      <c r="T424" s="249"/>
      <c r="U424" s="249"/>
      <c r="V424" s="249"/>
      <c r="W424" s="249"/>
      <c r="X424" s="249"/>
      <c r="Y424" s="3"/>
      <c r="Z424" s="3"/>
      <c r="AA424" s="3"/>
      <c r="AB424" s="3"/>
      <c r="AC424" s="3"/>
      <c r="AD424" s="3"/>
      <c r="AE424" s="3"/>
    </row>
    <row r="425">
      <c r="A425" s="3"/>
      <c r="B425" s="3"/>
      <c r="C425" s="3"/>
      <c r="D425" s="3"/>
      <c r="E425" s="3"/>
      <c r="F425" s="3"/>
      <c r="G425" s="3"/>
      <c r="H425" s="3"/>
      <c r="I425" s="3"/>
      <c r="J425" s="3"/>
      <c r="K425" s="3"/>
      <c r="L425" s="3"/>
      <c r="M425" s="3"/>
      <c r="N425" s="3"/>
      <c r="O425" s="3"/>
      <c r="P425" s="3"/>
      <c r="Q425" s="3"/>
      <c r="R425" s="3"/>
      <c r="S425" s="3"/>
      <c r="T425" s="249"/>
      <c r="U425" s="249"/>
      <c r="V425" s="249"/>
      <c r="W425" s="249"/>
      <c r="X425" s="249"/>
      <c r="Y425" s="3"/>
      <c r="Z425" s="3"/>
      <c r="AA425" s="3"/>
      <c r="AB425" s="3"/>
      <c r="AC425" s="3"/>
      <c r="AD425" s="3"/>
      <c r="AE425" s="3"/>
    </row>
    <row r="426">
      <c r="A426" s="3"/>
      <c r="B426" s="3"/>
      <c r="C426" s="3"/>
      <c r="D426" s="3"/>
      <c r="E426" s="3"/>
      <c r="F426" s="3"/>
      <c r="G426" s="3"/>
      <c r="H426" s="3"/>
      <c r="I426" s="3"/>
      <c r="J426" s="3"/>
      <c r="K426" s="3"/>
      <c r="L426" s="3"/>
      <c r="M426" s="3"/>
      <c r="N426" s="3"/>
      <c r="O426" s="3"/>
      <c r="P426" s="3"/>
      <c r="Q426" s="3"/>
      <c r="R426" s="3"/>
      <c r="S426" s="3"/>
      <c r="T426" s="249"/>
      <c r="U426" s="249"/>
      <c r="V426" s="249"/>
      <c r="W426" s="249"/>
      <c r="X426" s="249"/>
      <c r="Y426" s="3"/>
      <c r="Z426" s="3"/>
      <c r="AA426" s="3"/>
      <c r="AB426" s="3"/>
      <c r="AC426" s="3"/>
      <c r="AD426" s="3"/>
      <c r="AE426" s="3"/>
    </row>
    <row r="427">
      <c r="A427" s="3"/>
      <c r="B427" s="3"/>
      <c r="C427" s="3"/>
      <c r="D427" s="3"/>
      <c r="E427" s="3"/>
      <c r="F427" s="3"/>
      <c r="G427" s="3"/>
      <c r="H427" s="3"/>
      <c r="I427" s="3"/>
      <c r="J427" s="3"/>
      <c r="K427" s="3"/>
      <c r="L427" s="3"/>
      <c r="M427" s="3"/>
      <c r="N427" s="3"/>
      <c r="O427" s="3"/>
      <c r="P427" s="3"/>
      <c r="Q427" s="3"/>
      <c r="R427" s="3"/>
      <c r="S427" s="3"/>
      <c r="T427" s="249"/>
      <c r="U427" s="249"/>
      <c r="V427" s="249"/>
      <c r="W427" s="249"/>
      <c r="X427" s="249"/>
      <c r="Y427" s="3"/>
      <c r="Z427" s="3"/>
      <c r="AA427" s="3"/>
      <c r="AB427" s="3"/>
      <c r="AC427" s="3"/>
      <c r="AD427" s="3"/>
      <c r="AE427" s="3"/>
    </row>
    <row r="428">
      <c r="A428" s="3"/>
      <c r="B428" s="3"/>
      <c r="C428" s="3"/>
      <c r="D428" s="3"/>
      <c r="E428" s="3"/>
      <c r="F428" s="3"/>
      <c r="G428" s="3"/>
      <c r="H428" s="3"/>
      <c r="I428" s="3"/>
      <c r="J428" s="3"/>
      <c r="K428" s="3"/>
      <c r="L428" s="3"/>
      <c r="M428" s="3"/>
      <c r="N428" s="3"/>
      <c r="O428" s="3"/>
      <c r="P428" s="3"/>
      <c r="Q428" s="3"/>
      <c r="R428" s="3"/>
      <c r="S428" s="3"/>
      <c r="T428" s="249"/>
      <c r="U428" s="249"/>
      <c r="V428" s="249"/>
      <c r="W428" s="249"/>
      <c r="X428" s="249"/>
      <c r="Y428" s="3"/>
      <c r="Z428" s="3"/>
      <c r="AA428" s="3"/>
      <c r="AB428" s="3"/>
      <c r="AC428" s="3"/>
      <c r="AD428" s="3"/>
      <c r="AE428" s="3"/>
    </row>
    <row r="429">
      <c r="A429" s="3"/>
      <c r="B429" s="3"/>
      <c r="C429" s="3"/>
      <c r="D429" s="3"/>
      <c r="E429" s="3"/>
      <c r="F429" s="3"/>
      <c r="G429" s="3"/>
      <c r="H429" s="3"/>
      <c r="I429" s="3"/>
      <c r="J429" s="3"/>
      <c r="K429" s="3"/>
      <c r="L429" s="3"/>
      <c r="M429" s="3"/>
      <c r="N429" s="3"/>
      <c r="O429" s="3"/>
      <c r="P429" s="3"/>
      <c r="Q429" s="3"/>
      <c r="R429" s="3"/>
      <c r="S429" s="3"/>
      <c r="T429" s="249"/>
      <c r="U429" s="249"/>
      <c r="V429" s="249"/>
      <c r="W429" s="249"/>
      <c r="X429" s="249"/>
      <c r="Y429" s="3"/>
      <c r="Z429" s="3"/>
      <c r="AA429" s="3"/>
      <c r="AB429" s="3"/>
      <c r="AC429" s="3"/>
      <c r="AD429" s="3"/>
      <c r="AE429" s="3"/>
    </row>
    <row r="430">
      <c r="A430" s="3"/>
      <c r="B430" s="3"/>
      <c r="C430" s="3"/>
      <c r="D430" s="3"/>
      <c r="E430" s="3"/>
      <c r="F430" s="3"/>
      <c r="G430" s="3"/>
      <c r="H430" s="3"/>
      <c r="I430" s="3"/>
      <c r="J430" s="3"/>
      <c r="K430" s="3"/>
      <c r="L430" s="3"/>
      <c r="M430" s="3"/>
      <c r="N430" s="3"/>
      <c r="O430" s="3"/>
      <c r="P430" s="3"/>
      <c r="Q430" s="3"/>
      <c r="R430" s="3"/>
      <c r="S430" s="3"/>
      <c r="T430" s="249"/>
      <c r="U430" s="249"/>
      <c r="V430" s="249"/>
      <c r="W430" s="249"/>
      <c r="X430" s="249"/>
      <c r="Y430" s="3"/>
      <c r="Z430" s="3"/>
      <c r="AA430" s="3"/>
      <c r="AB430" s="3"/>
      <c r="AC430" s="3"/>
      <c r="AD430" s="3"/>
      <c r="AE430" s="3"/>
    </row>
    <row r="431">
      <c r="A431" s="3"/>
      <c r="B431" s="3"/>
      <c r="C431" s="3"/>
      <c r="D431" s="3"/>
      <c r="E431" s="3"/>
      <c r="F431" s="3"/>
      <c r="G431" s="3"/>
      <c r="H431" s="3"/>
      <c r="I431" s="3"/>
      <c r="J431" s="3"/>
      <c r="K431" s="3"/>
      <c r="L431" s="3"/>
      <c r="M431" s="3"/>
      <c r="N431" s="3"/>
      <c r="O431" s="3"/>
      <c r="P431" s="3"/>
      <c r="Q431" s="3"/>
      <c r="R431" s="3"/>
      <c r="S431" s="3"/>
      <c r="T431" s="249"/>
      <c r="U431" s="249"/>
      <c r="V431" s="249"/>
      <c r="W431" s="249"/>
      <c r="X431" s="249"/>
      <c r="Y431" s="3"/>
      <c r="Z431" s="3"/>
      <c r="AA431" s="3"/>
      <c r="AB431" s="3"/>
      <c r="AC431" s="3"/>
      <c r="AD431" s="3"/>
      <c r="AE431" s="3"/>
    </row>
    <row r="432">
      <c r="A432" s="3"/>
      <c r="B432" s="3"/>
      <c r="C432" s="3"/>
      <c r="D432" s="3"/>
      <c r="E432" s="3"/>
      <c r="F432" s="3"/>
      <c r="G432" s="3"/>
      <c r="H432" s="3"/>
      <c r="I432" s="3"/>
      <c r="J432" s="3"/>
      <c r="K432" s="3"/>
      <c r="L432" s="3"/>
      <c r="M432" s="3"/>
      <c r="N432" s="3"/>
      <c r="O432" s="3"/>
      <c r="P432" s="3"/>
      <c r="Q432" s="3"/>
      <c r="R432" s="3"/>
      <c r="S432" s="3"/>
      <c r="T432" s="249"/>
      <c r="U432" s="249"/>
      <c r="V432" s="249"/>
      <c r="W432" s="249"/>
      <c r="X432" s="249"/>
      <c r="Y432" s="3"/>
      <c r="Z432" s="3"/>
      <c r="AA432" s="3"/>
      <c r="AB432" s="3"/>
      <c r="AC432" s="3"/>
      <c r="AD432" s="3"/>
      <c r="AE432" s="3"/>
    </row>
    <row r="433">
      <c r="A433" s="3"/>
      <c r="B433" s="3"/>
      <c r="C433" s="3"/>
      <c r="D433" s="3"/>
      <c r="E433" s="3"/>
      <c r="F433" s="3"/>
      <c r="G433" s="3"/>
      <c r="H433" s="3"/>
      <c r="I433" s="3"/>
      <c r="J433" s="3"/>
      <c r="K433" s="3"/>
      <c r="L433" s="3"/>
      <c r="M433" s="3"/>
      <c r="N433" s="3"/>
      <c r="O433" s="3"/>
      <c r="P433" s="3"/>
      <c r="Q433" s="3"/>
      <c r="R433" s="3"/>
      <c r="S433" s="3"/>
      <c r="T433" s="249"/>
      <c r="U433" s="249"/>
      <c r="V433" s="249"/>
      <c r="W433" s="249"/>
      <c r="X433" s="249"/>
      <c r="Y433" s="3"/>
      <c r="Z433" s="3"/>
      <c r="AA433" s="3"/>
      <c r="AB433" s="3"/>
      <c r="AC433" s="3"/>
      <c r="AD433" s="3"/>
      <c r="AE433" s="3"/>
    </row>
    <row r="434">
      <c r="A434" s="3"/>
      <c r="B434" s="3"/>
      <c r="C434" s="3"/>
      <c r="D434" s="3"/>
      <c r="E434" s="3"/>
      <c r="F434" s="3"/>
      <c r="G434" s="3"/>
      <c r="H434" s="3"/>
      <c r="I434" s="3"/>
      <c r="J434" s="3"/>
      <c r="K434" s="3"/>
      <c r="L434" s="3"/>
      <c r="M434" s="3"/>
      <c r="N434" s="3"/>
      <c r="O434" s="3"/>
      <c r="P434" s="3"/>
      <c r="Q434" s="3"/>
      <c r="R434" s="3"/>
      <c r="S434" s="3"/>
      <c r="T434" s="249"/>
      <c r="U434" s="249"/>
      <c r="V434" s="249"/>
      <c r="W434" s="249"/>
      <c r="X434" s="249"/>
      <c r="Y434" s="3"/>
      <c r="Z434" s="3"/>
      <c r="AA434" s="3"/>
      <c r="AB434" s="3"/>
      <c r="AC434" s="3"/>
      <c r="AD434" s="3"/>
      <c r="AE434" s="3"/>
    </row>
    <row r="435">
      <c r="A435" s="3"/>
      <c r="B435" s="3"/>
      <c r="C435" s="3"/>
      <c r="D435" s="3"/>
      <c r="E435" s="3"/>
      <c r="F435" s="3"/>
      <c r="G435" s="3"/>
      <c r="H435" s="3"/>
      <c r="I435" s="3"/>
      <c r="J435" s="3"/>
      <c r="K435" s="3"/>
      <c r="L435" s="3"/>
      <c r="M435" s="3"/>
      <c r="N435" s="3"/>
      <c r="O435" s="3"/>
      <c r="P435" s="3"/>
      <c r="Q435" s="3"/>
      <c r="R435" s="3"/>
      <c r="S435" s="3"/>
      <c r="T435" s="249"/>
      <c r="U435" s="249"/>
      <c r="V435" s="249"/>
      <c r="W435" s="249"/>
      <c r="X435" s="249"/>
      <c r="Y435" s="3"/>
      <c r="Z435" s="3"/>
      <c r="AA435" s="3"/>
      <c r="AB435" s="3"/>
      <c r="AC435" s="3"/>
      <c r="AD435" s="3"/>
      <c r="AE435" s="3"/>
    </row>
    <row r="436">
      <c r="A436" s="3"/>
      <c r="B436" s="3"/>
      <c r="C436" s="3"/>
      <c r="D436" s="3"/>
      <c r="E436" s="3"/>
      <c r="F436" s="3"/>
      <c r="G436" s="3"/>
      <c r="H436" s="3"/>
      <c r="I436" s="3"/>
      <c r="J436" s="3"/>
      <c r="K436" s="3"/>
      <c r="L436" s="3"/>
      <c r="M436" s="3"/>
      <c r="N436" s="3"/>
      <c r="O436" s="3"/>
      <c r="P436" s="3"/>
      <c r="Q436" s="3"/>
      <c r="R436" s="3"/>
      <c r="S436" s="3"/>
      <c r="T436" s="249"/>
      <c r="U436" s="249"/>
      <c r="V436" s="249"/>
      <c r="W436" s="249"/>
      <c r="X436" s="249"/>
      <c r="Y436" s="3"/>
      <c r="Z436" s="3"/>
      <c r="AA436" s="3"/>
      <c r="AB436" s="3"/>
      <c r="AC436" s="3"/>
      <c r="AD436" s="3"/>
      <c r="AE436" s="3"/>
    </row>
    <row r="437">
      <c r="A437" s="3"/>
      <c r="B437" s="3"/>
      <c r="C437" s="3"/>
      <c r="D437" s="3"/>
      <c r="E437" s="3"/>
      <c r="F437" s="3"/>
      <c r="G437" s="3"/>
      <c r="H437" s="3"/>
      <c r="I437" s="3"/>
      <c r="J437" s="3"/>
      <c r="K437" s="3"/>
      <c r="L437" s="3"/>
      <c r="M437" s="3"/>
      <c r="N437" s="3"/>
      <c r="O437" s="3"/>
      <c r="P437" s="3"/>
      <c r="Q437" s="3"/>
      <c r="R437" s="3"/>
      <c r="S437" s="3"/>
      <c r="T437" s="249"/>
      <c r="U437" s="249"/>
      <c r="V437" s="249"/>
      <c r="W437" s="249"/>
      <c r="X437" s="249"/>
      <c r="Y437" s="3"/>
      <c r="Z437" s="3"/>
      <c r="AA437" s="3"/>
      <c r="AB437" s="3"/>
      <c r="AC437" s="3"/>
      <c r="AD437" s="3"/>
      <c r="AE437" s="3"/>
    </row>
    <row r="438">
      <c r="A438" s="3"/>
      <c r="B438" s="3"/>
      <c r="C438" s="3"/>
      <c r="D438" s="3"/>
      <c r="E438" s="3"/>
      <c r="F438" s="3"/>
      <c r="G438" s="3"/>
      <c r="H438" s="3"/>
      <c r="I438" s="3"/>
      <c r="J438" s="3"/>
      <c r="K438" s="3"/>
      <c r="L438" s="3"/>
      <c r="M438" s="3"/>
      <c r="N438" s="3"/>
      <c r="O438" s="3"/>
      <c r="P438" s="3"/>
      <c r="Q438" s="3"/>
      <c r="R438" s="3"/>
      <c r="S438" s="3"/>
      <c r="T438" s="249"/>
      <c r="U438" s="249"/>
      <c r="V438" s="249"/>
      <c r="W438" s="249"/>
      <c r="X438" s="249"/>
      <c r="Y438" s="3"/>
      <c r="Z438" s="3"/>
      <c r="AA438" s="3"/>
      <c r="AB438" s="3"/>
      <c r="AC438" s="3"/>
      <c r="AD438" s="3"/>
      <c r="AE438" s="3"/>
    </row>
    <row r="439">
      <c r="A439" s="3"/>
      <c r="B439" s="3"/>
      <c r="C439" s="3"/>
      <c r="D439" s="3"/>
      <c r="E439" s="3"/>
      <c r="F439" s="3"/>
      <c r="G439" s="3"/>
      <c r="H439" s="3"/>
      <c r="I439" s="3"/>
      <c r="J439" s="3"/>
      <c r="K439" s="3"/>
      <c r="L439" s="3"/>
      <c r="M439" s="3"/>
      <c r="N439" s="3"/>
      <c r="O439" s="3"/>
      <c r="P439" s="3"/>
      <c r="Q439" s="3"/>
      <c r="R439" s="3"/>
      <c r="S439" s="3"/>
      <c r="T439" s="249"/>
      <c r="U439" s="249"/>
      <c r="V439" s="249"/>
      <c r="W439" s="249"/>
      <c r="X439" s="249"/>
      <c r="Y439" s="3"/>
      <c r="Z439" s="3"/>
      <c r="AA439" s="3"/>
      <c r="AB439" s="3"/>
      <c r="AC439" s="3"/>
      <c r="AD439" s="3"/>
      <c r="AE439" s="3"/>
    </row>
    <row r="440">
      <c r="A440" s="3"/>
      <c r="B440" s="3"/>
      <c r="C440" s="3"/>
      <c r="D440" s="3"/>
      <c r="E440" s="3"/>
      <c r="F440" s="3"/>
      <c r="G440" s="3"/>
      <c r="H440" s="3"/>
      <c r="I440" s="3"/>
      <c r="J440" s="3"/>
      <c r="K440" s="3"/>
      <c r="L440" s="3"/>
      <c r="M440" s="3"/>
      <c r="N440" s="3"/>
      <c r="O440" s="3"/>
      <c r="P440" s="3"/>
      <c r="Q440" s="3"/>
      <c r="R440" s="3"/>
      <c r="S440" s="3"/>
      <c r="T440" s="249"/>
      <c r="U440" s="249"/>
      <c r="V440" s="249"/>
      <c r="W440" s="249"/>
      <c r="X440" s="249"/>
      <c r="Y440" s="3"/>
      <c r="Z440" s="3"/>
      <c r="AA440" s="3"/>
      <c r="AB440" s="3"/>
      <c r="AC440" s="3"/>
      <c r="AD440" s="3"/>
      <c r="AE440" s="3"/>
    </row>
    <row r="441">
      <c r="A441" s="3"/>
      <c r="B441" s="3"/>
      <c r="C441" s="3"/>
      <c r="D441" s="3"/>
      <c r="E441" s="3"/>
      <c r="F441" s="3"/>
      <c r="G441" s="3"/>
      <c r="H441" s="3"/>
      <c r="I441" s="3"/>
      <c r="J441" s="3"/>
      <c r="K441" s="3"/>
      <c r="L441" s="3"/>
      <c r="M441" s="3"/>
      <c r="N441" s="3"/>
      <c r="O441" s="3"/>
      <c r="P441" s="3"/>
      <c r="Q441" s="3"/>
      <c r="R441" s="3"/>
      <c r="S441" s="3"/>
      <c r="T441" s="249"/>
      <c r="U441" s="249"/>
      <c r="V441" s="249"/>
      <c r="W441" s="249"/>
      <c r="X441" s="249"/>
      <c r="Y441" s="3"/>
      <c r="Z441" s="3"/>
      <c r="AA441" s="3"/>
      <c r="AB441" s="3"/>
      <c r="AC441" s="3"/>
      <c r="AD441" s="3"/>
      <c r="AE441" s="3"/>
    </row>
    <row r="442">
      <c r="A442" s="3"/>
      <c r="B442" s="3"/>
      <c r="C442" s="3"/>
      <c r="D442" s="3"/>
      <c r="E442" s="3"/>
      <c r="F442" s="3"/>
      <c r="G442" s="3"/>
      <c r="H442" s="3"/>
      <c r="I442" s="3"/>
      <c r="J442" s="3"/>
      <c r="K442" s="3"/>
      <c r="L442" s="3"/>
      <c r="M442" s="3"/>
      <c r="N442" s="3"/>
      <c r="O442" s="3"/>
      <c r="P442" s="3"/>
      <c r="Q442" s="3"/>
      <c r="R442" s="3"/>
      <c r="S442" s="3"/>
      <c r="T442" s="249"/>
      <c r="U442" s="249"/>
      <c r="V442" s="249"/>
      <c r="W442" s="249"/>
      <c r="X442" s="249"/>
      <c r="Y442" s="3"/>
      <c r="Z442" s="3"/>
      <c r="AA442" s="3"/>
      <c r="AB442" s="3"/>
      <c r="AC442" s="3"/>
      <c r="AD442" s="3"/>
      <c r="AE442" s="3"/>
    </row>
    <row r="443">
      <c r="A443" s="3"/>
      <c r="B443" s="3"/>
      <c r="C443" s="3"/>
      <c r="D443" s="3"/>
      <c r="E443" s="3"/>
      <c r="F443" s="3"/>
      <c r="G443" s="3"/>
      <c r="H443" s="3"/>
      <c r="I443" s="3"/>
      <c r="J443" s="3"/>
      <c r="K443" s="3"/>
      <c r="L443" s="3"/>
      <c r="M443" s="3"/>
      <c r="N443" s="3"/>
      <c r="O443" s="3"/>
      <c r="P443" s="3"/>
      <c r="Q443" s="3"/>
      <c r="R443" s="3"/>
      <c r="S443" s="3"/>
      <c r="T443" s="249"/>
      <c r="U443" s="249"/>
      <c r="V443" s="249"/>
      <c r="W443" s="249"/>
      <c r="X443" s="249"/>
      <c r="Y443" s="3"/>
      <c r="Z443" s="3"/>
      <c r="AA443" s="3"/>
      <c r="AB443" s="3"/>
      <c r="AC443" s="3"/>
      <c r="AD443" s="3"/>
      <c r="AE443" s="3"/>
    </row>
    <row r="444">
      <c r="A444" s="3"/>
      <c r="B444" s="3"/>
      <c r="C444" s="3"/>
      <c r="D444" s="3"/>
      <c r="E444" s="3"/>
      <c r="F444" s="3"/>
      <c r="G444" s="3"/>
      <c r="H444" s="3"/>
      <c r="I444" s="3"/>
      <c r="J444" s="3"/>
      <c r="K444" s="3"/>
      <c r="L444" s="3"/>
      <c r="M444" s="3"/>
      <c r="N444" s="3"/>
      <c r="O444" s="3"/>
      <c r="P444" s="3"/>
      <c r="Q444" s="3"/>
      <c r="R444" s="3"/>
      <c r="S444" s="3"/>
      <c r="T444" s="249"/>
      <c r="U444" s="249"/>
      <c r="V444" s="249"/>
      <c r="W444" s="249"/>
      <c r="X444" s="249"/>
      <c r="Y444" s="3"/>
      <c r="Z444" s="3"/>
      <c r="AA444" s="3"/>
      <c r="AB444" s="3"/>
      <c r="AC444" s="3"/>
      <c r="AD444" s="3"/>
      <c r="AE444" s="3"/>
    </row>
    <row r="445">
      <c r="A445" s="3"/>
      <c r="B445" s="3"/>
      <c r="C445" s="3"/>
      <c r="D445" s="3"/>
      <c r="E445" s="3"/>
      <c r="F445" s="3"/>
      <c r="G445" s="3"/>
      <c r="H445" s="3"/>
      <c r="I445" s="3"/>
      <c r="J445" s="3"/>
      <c r="K445" s="3"/>
      <c r="L445" s="3"/>
      <c r="M445" s="3"/>
      <c r="N445" s="3"/>
      <c r="O445" s="3"/>
      <c r="P445" s="3"/>
      <c r="Q445" s="3"/>
      <c r="R445" s="3"/>
      <c r="S445" s="3"/>
      <c r="T445" s="249"/>
      <c r="U445" s="249"/>
      <c r="V445" s="249"/>
      <c r="W445" s="249"/>
      <c r="X445" s="249"/>
      <c r="Y445" s="3"/>
      <c r="Z445" s="3"/>
      <c r="AA445" s="3"/>
      <c r="AB445" s="3"/>
      <c r="AC445" s="3"/>
      <c r="AD445" s="3"/>
      <c r="AE445" s="3"/>
    </row>
    <row r="446">
      <c r="A446" s="3"/>
      <c r="B446" s="3"/>
      <c r="C446" s="3"/>
      <c r="D446" s="3"/>
      <c r="E446" s="3"/>
      <c r="F446" s="3"/>
      <c r="G446" s="3"/>
      <c r="H446" s="3"/>
      <c r="I446" s="3"/>
      <c r="J446" s="3"/>
      <c r="K446" s="3"/>
      <c r="L446" s="3"/>
      <c r="M446" s="3"/>
      <c r="N446" s="3"/>
      <c r="O446" s="3"/>
      <c r="P446" s="3"/>
      <c r="Q446" s="3"/>
      <c r="R446" s="3"/>
      <c r="S446" s="3"/>
      <c r="T446" s="249"/>
      <c r="U446" s="249"/>
      <c r="V446" s="249"/>
      <c r="W446" s="249"/>
      <c r="X446" s="249"/>
      <c r="Y446" s="3"/>
      <c r="Z446" s="3"/>
      <c r="AA446" s="3"/>
      <c r="AB446" s="3"/>
      <c r="AC446" s="3"/>
      <c r="AD446" s="3"/>
      <c r="AE446" s="3"/>
    </row>
    <row r="447">
      <c r="A447" s="3"/>
      <c r="B447" s="3"/>
      <c r="C447" s="3"/>
      <c r="D447" s="3"/>
      <c r="E447" s="3"/>
      <c r="F447" s="3"/>
      <c r="G447" s="3"/>
      <c r="H447" s="3"/>
      <c r="I447" s="3"/>
      <c r="J447" s="3"/>
      <c r="K447" s="3"/>
      <c r="L447" s="3"/>
      <c r="M447" s="3"/>
      <c r="N447" s="3"/>
      <c r="O447" s="3"/>
      <c r="P447" s="3"/>
      <c r="Q447" s="3"/>
      <c r="R447" s="3"/>
      <c r="S447" s="3"/>
      <c r="T447" s="249"/>
      <c r="U447" s="249"/>
      <c r="V447" s="249"/>
      <c r="W447" s="249"/>
      <c r="X447" s="249"/>
      <c r="Y447" s="3"/>
      <c r="Z447" s="3"/>
      <c r="AA447" s="3"/>
      <c r="AB447" s="3"/>
      <c r="AC447" s="3"/>
      <c r="AD447" s="3"/>
      <c r="AE447" s="3"/>
    </row>
    <row r="448">
      <c r="A448" s="3"/>
      <c r="B448" s="3"/>
      <c r="C448" s="3"/>
      <c r="D448" s="3"/>
      <c r="E448" s="3"/>
      <c r="F448" s="3"/>
      <c r="G448" s="3"/>
      <c r="H448" s="3"/>
      <c r="I448" s="3"/>
      <c r="J448" s="3"/>
      <c r="K448" s="3"/>
      <c r="L448" s="3"/>
      <c r="M448" s="3"/>
      <c r="N448" s="3"/>
      <c r="O448" s="3"/>
      <c r="P448" s="3"/>
      <c r="Q448" s="3"/>
      <c r="R448" s="3"/>
      <c r="S448" s="3"/>
      <c r="T448" s="249"/>
      <c r="U448" s="249"/>
      <c r="V448" s="249"/>
      <c r="W448" s="249"/>
      <c r="X448" s="249"/>
      <c r="Y448" s="3"/>
      <c r="Z448" s="3"/>
      <c r="AA448" s="3"/>
      <c r="AB448" s="3"/>
      <c r="AC448" s="3"/>
      <c r="AD448" s="3"/>
      <c r="AE448" s="3"/>
    </row>
    <row r="449">
      <c r="A449" s="3"/>
      <c r="B449" s="3"/>
      <c r="C449" s="3"/>
      <c r="D449" s="3"/>
      <c r="E449" s="3"/>
      <c r="F449" s="3"/>
      <c r="G449" s="3"/>
      <c r="H449" s="3"/>
      <c r="I449" s="3"/>
      <c r="J449" s="3"/>
      <c r="K449" s="3"/>
      <c r="L449" s="3"/>
      <c r="M449" s="3"/>
      <c r="N449" s="3"/>
      <c r="O449" s="3"/>
      <c r="P449" s="3"/>
      <c r="Q449" s="3"/>
      <c r="R449" s="3"/>
      <c r="S449" s="3"/>
      <c r="T449" s="249"/>
      <c r="U449" s="249"/>
      <c r="V449" s="249"/>
      <c r="W449" s="249"/>
      <c r="X449" s="249"/>
      <c r="Y449" s="3"/>
      <c r="Z449" s="3"/>
      <c r="AA449" s="3"/>
      <c r="AB449" s="3"/>
      <c r="AC449" s="3"/>
      <c r="AD449" s="3"/>
      <c r="AE449" s="3"/>
    </row>
    <row r="450">
      <c r="A450" s="3"/>
      <c r="B450" s="3"/>
      <c r="C450" s="3"/>
      <c r="D450" s="3"/>
      <c r="E450" s="3"/>
      <c r="F450" s="3"/>
      <c r="G450" s="3"/>
      <c r="H450" s="3"/>
      <c r="I450" s="3"/>
      <c r="J450" s="3"/>
      <c r="K450" s="3"/>
      <c r="L450" s="3"/>
      <c r="M450" s="3"/>
      <c r="N450" s="3"/>
      <c r="O450" s="3"/>
      <c r="P450" s="3"/>
      <c r="Q450" s="3"/>
      <c r="R450" s="3"/>
      <c r="S450" s="3"/>
      <c r="T450" s="249"/>
      <c r="U450" s="249"/>
      <c r="V450" s="249"/>
      <c r="W450" s="249"/>
      <c r="X450" s="249"/>
      <c r="Y450" s="3"/>
      <c r="Z450" s="3"/>
      <c r="AA450" s="3"/>
      <c r="AB450" s="3"/>
      <c r="AC450" s="3"/>
      <c r="AD450" s="3"/>
      <c r="AE450" s="3"/>
    </row>
    <row r="451">
      <c r="A451" s="3"/>
      <c r="B451" s="3"/>
      <c r="C451" s="3"/>
      <c r="D451" s="3"/>
      <c r="E451" s="3"/>
      <c r="F451" s="3"/>
      <c r="G451" s="3"/>
      <c r="H451" s="3"/>
      <c r="I451" s="3"/>
      <c r="J451" s="3"/>
      <c r="K451" s="3"/>
      <c r="L451" s="3"/>
      <c r="M451" s="3"/>
      <c r="N451" s="3"/>
      <c r="O451" s="3"/>
      <c r="P451" s="3"/>
      <c r="Q451" s="3"/>
      <c r="R451" s="3"/>
      <c r="S451" s="3"/>
      <c r="T451" s="249"/>
      <c r="U451" s="249"/>
      <c r="V451" s="249"/>
      <c r="W451" s="249"/>
      <c r="X451" s="249"/>
      <c r="Y451" s="3"/>
      <c r="Z451" s="3"/>
      <c r="AA451" s="3"/>
      <c r="AB451" s="3"/>
      <c r="AC451" s="3"/>
      <c r="AD451" s="3"/>
      <c r="AE451" s="3"/>
    </row>
    <row r="452">
      <c r="A452" s="3"/>
      <c r="B452" s="3"/>
      <c r="C452" s="3"/>
      <c r="D452" s="3"/>
      <c r="E452" s="3"/>
      <c r="F452" s="3"/>
      <c r="G452" s="3"/>
      <c r="H452" s="3"/>
      <c r="I452" s="3"/>
      <c r="J452" s="3"/>
      <c r="K452" s="3"/>
      <c r="L452" s="3"/>
      <c r="M452" s="3"/>
      <c r="N452" s="3"/>
      <c r="O452" s="3"/>
      <c r="P452" s="3"/>
      <c r="Q452" s="3"/>
      <c r="R452" s="3"/>
      <c r="S452" s="3"/>
      <c r="T452" s="249"/>
      <c r="U452" s="249"/>
      <c r="V452" s="249"/>
      <c r="W452" s="249"/>
      <c r="X452" s="249"/>
      <c r="Y452" s="3"/>
      <c r="Z452" s="3"/>
      <c r="AA452" s="3"/>
      <c r="AB452" s="3"/>
      <c r="AC452" s="3"/>
      <c r="AD452" s="3"/>
      <c r="AE452" s="3"/>
    </row>
    <row r="453">
      <c r="A453" s="3"/>
      <c r="B453" s="3"/>
      <c r="C453" s="3"/>
      <c r="D453" s="3"/>
      <c r="E453" s="3"/>
      <c r="F453" s="3"/>
      <c r="G453" s="3"/>
      <c r="H453" s="3"/>
      <c r="I453" s="3"/>
      <c r="J453" s="3"/>
      <c r="K453" s="3"/>
      <c r="L453" s="3"/>
      <c r="M453" s="3"/>
      <c r="N453" s="3"/>
      <c r="O453" s="3"/>
      <c r="P453" s="3"/>
      <c r="Q453" s="3"/>
      <c r="R453" s="3"/>
      <c r="S453" s="3"/>
      <c r="T453" s="249"/>
      <c r="U453" s="249"/>
      <c r="V453" s="249"/>
      <c r="W453" s="249"/>
      <c r="X453" s="249"/>
      <c r="Y453" s="3"/>
      <c r="Z453" s="3"/>
      <c r="AA453" s="3"/>
      <c r="AB453" s="3"/>
      <c r="AC453" s="3"/>
      <c r="AD453" s="3"/>
      <c r="AE453" s="3"/>
    </row>
    <row r="454">
      <c r="A454" s="3"/>
      <c r="B454" s="3"/>
      <c r="C454" s="3"/>
      <c r="D454" s="3"/>
      <c r="E454" s="3"/>
      <c r="F454" s="3"/>
      <c r="G454" s="3"/>
      <c r="H454" s="3"/>
      <c r="I454" s="3"/>
      <c r="J454" s="3"/>
      <c r="K454" s="3"/>
      <c r="L454" s="3"/>
      <c r="M454" s="3"/>
      <c r="N454" s="3"/>
      <c r="O454" s="3"/>
      <c r="P454" s="3"/>
      <c r="Q454" s="3"/>
      <c r="R454" s="3"/>
      <c r="S454" s="3"/>
      <c r="T454" s="249"/>
      <c r="U454" s="249"/>
      <c r="V454" s="249"/>
      <c r="W454" s="249"/>
      <c r="X454" s="249"/>
      <c r="Y454" s="3"/>
      <c r="Z454" s="3"/>
      <c r="AA454" s="3"/>
      <c r="AB454" s="3"/>
      <c r="AC454" s="3"/>
      <c r="AD454" s="3"/>
      <c r="AE454" s="3"/>
    </row>
    <row r="455">
      <c r="A455" s="3"/>
      <c r="B455" s="3"/>
      <c r="C455" s="3"/>
      <c r="D455" s="3"/>
      <c r="E455" s="3"/>
      <c r="F455" s="3"/>
      <c r="G455" s="3"/>
      <c r="H455" s="3"/>
      <c r="I455" s="3"/>
      <c r="J455" s="3"/>
      <c r="K455" s="3"/>
      <c r="L455" s="3"/>
      <c r="M455" s="3"/>
      <c r="N455" s="3"/>
      <c r="O455" s="3"/>
      <c r="P455" s="3"/>
      <c r="Q455" s="3"/>
      <c r="R455" s="3"/>
      <c r="S455" s="3"/>
      <c r="T455" s="249"/>
      <c r="U455" s="249"/>
      <c r="V455" s="249"/>
      <c r="W455" s="249"/>
      <c r="X455" s="249"/>
      <c r="Y455" s="3"/>
      <c r="Z455" s="3"/>
      <c r="AA455" s="3"/>
      <c r="AB455" s="3"/>
      <c r="AC455" s="3"/>
      <c r="AD455" s="3"/>
      <c r="AE455" s="3"/>
    </row>
    <row r="456">
      <c r="A456" s="3"/>
      <c r="B456" s="3"/>
      <c r="C456" s="3"/>
      <c r="D456" s="3"/>
      <c r="E456" s="3"/>
      <c r="F456" s="3"/>
      <c r="G456" s="3"/>
      <c r="H456" s="3"/>
      <c r="I456" s="3"/>
      <c r="J456" s="3"/>
      <c r="K456" s="3"/>
      <c r="L456" s="3"/>
      <c r="M456" s="3"/>
      <c r="N456" s="3"/>
      <c r="O456" s="3"/>
      <c r="P456" s="3"/>
      <c r="Q456" s="3"/>
      <c r="R456" s="3"/>
      <c r="S456" s="3"/>
      <c r="T456" s="249"/>
      <c r="U456" s="249"/>
      <c r="V456" s="249"/>
      <c r="W456" s="249"/>
      <c r="X456" s="249"/>
      <c r="Y456" s="3"/>
      <c r="Z456" s="3"/>
      <c r="AA456" s="3"/>
      <c r="AB456" s="3"/>
      <c r="AC456" s="3"/>
      <c r="AD456" s="3"/>
      <c r="AE456" s="3"/>
    </row>
    <row r="457">
      <c r="A457" s="3"/>
      <c r="B457" s="3"/>
      <c r="C457" s="3"/>
      <c r="D457" s="3"/>
      <c r="E457" s="3"/>
      <c r="F457" s="3"/>
      <c r="G457" s="3"/>
      <c r="H457" s="3"/>
      <c r="I457" s="3"/>
      <c r="J457" s="3"/>
      <c r="K457" s="3"/>
      <c r="L457" s="3"/>
      <c r="M457" s="3"/>
      <c r="N457" s="3"/>
      <c r="O457" s="3"/>
      <c r="P457" s="3"/>
      <c r="Q457" s="3"/>
      <c r="R457" s="3"/>
      <c r="S457" s="3"/>
      <c r="T457" s="249"/>
      <c r="U457" s="249"/>
      <c r="V457" s="249"/>
      <c r="W457" s="249"/>
      <c r="X457" s="249"/>
      <c r="Y457" s="3"/>
      <c r="Z457" s="3"/>
      <c r="AA457" s="3"/>
      <c r="AB457" s="3"/>
      <c r="AC457" s="3"/>
      <c r="AD457" s="3"/>
      <c r="AE457" s="3"/>
    </row>
    <row r="458">
      <c r="A458" s="3"/>
      <c r="B458" s="3"/>
      <c r="C458" s="3"/>
      <c r="D458" s="3"/>
      <c r="E458" s="3"/>
      <c r="F458" s="3"/>
      <c r="G458" s="3"/>
      <c r="H458" s="3"/>
      <c r="I458" s="3"/>
      <c r="J458" s="3"/>
      <c r="K458" s="3"/>
      <c r="L458" s="3"/>
      <c r="M458" s="3"/>
      <c r="N458" s="3"/>
      <c r="O458" s="3"/>
      <c r="P458" s="3"/>
      <c r="Q458" s="3"/>
      <c r="R458" s="3"/>
      <c r="S458" s="3"/>
      <c r="T458" s="249"/>
      <c r="U458" s="249"/>
      <c r="V458" s="249"/>
      <c r="W458" s="249"/>
      <c r="X458" s="249"/>
      <c r="Y458" s="3"/>
      <c r="Z458" s="3"/>
      <c r="AA458" s="3"/>
      <c r="AB458" s="3"/>
      <c r="AC458" s="3"/>
      <c r="AD458" s="3"/>
      <c r="AE458" s="3"/>
    </row>
    <row r="459">
      <c r="A459" s="3"/>
      <c r="B459" s="3"/>
      <c r="C459" s="3"/>
      <c r="D459" s="3"/>
      <c r="E459" s="3"/>
      <c r="F459" s="3"/>
      <c r="G459" s="3"/>
      <c r="H459" s="3"/>
      <c r="I459" s="3"/>
      <c r="J459" s="3"/>
      <c r="K459" s="3"/>
      <c r="L459" s="3"/>
      <c r="M459" s="3"/>
      <c r="N459" s="3"/>
      <c r="O459" s="3"/>
      <c r="P459" s="3"/>
      <c r="Q459" s="3"/>
      <c r="R459" s="3"/>
      <c r="S459" s="3"/>
      <c r="T459" s="249"/>
      <c r="U459" s="249"/>
      <c r="V459" s="249"/>
      <c r="W459" s="249"/>
      <c r="X459" s="249"/>
      <c r="Y459" s="3"/>
      <c r="Z459" s="3"/>
      <c r="AA459" s="3"/>
      <c r="AB459" s="3"/>
      <c r="AC459" s="3"/>
      <c r="AD459" s="3"/>
      <c r="AE459" s="3"/>
    </row>
    <row r="460">
      <c r="A460" s="3"/>
      <c r="B460" s="3"/>
      <c r="C460" s="3"/>
      <c r="D460" s="3"/>
      <c r="E460" s="3"/>
      <c r="F460" s="3"/>
      <c r="G460" s="3"/>
      <c r="H460" s="3"/>
      <c r="I460" s="3"/>
      <c r="J460" s="3"/>
      <c r="K460" s="3"/>
      <c r="L460" s="3"/>
      <c r="M460" s="3"/>
      <c r="N460" s="3"/>
      <c r="O460" s="3"/>
      <c r="P460" s="3"/>
      <c r="Q460" s="3"/>
      <c r="R460" s="3"/>
      <c r="S460" s="3"/>
      <c r="T460" s="249"/>
      <c r="U460" s="249"/>
      <c r="V460" s="249"/>
      <c r="W460" s="249"/>
      <c r="X460" s="249"/>
      <c r="Y460" s="3"/>
      <c r="Z460" s="3"/>
      <c r="AA460" s="3"/>
      <c r="AB460" s="3"/>
      <c r="AC460" s="3"/>
      <c r="AD460" s="3"/>
      <c r="AE460" s="3"/>
    </row>
    <row r="461">
      <c r="A461" s="3"/>
      <c r="B461" s="3"/>
      <c r="C461" s="3"/>
      <c r="D461" s="3"/>
      <c r="E461" s="3"/>
      <c r="F461" s="3"/>
      <c r="G461" s="3"/>
      <c r="H461" s="3"/>
      <c r="I461" s="3"/>
      <c r="J461" s="3"/>
      <c r="K461" s="3"/>
      <c r="L461" s="3"/>
      <c r="M461" s="3"/>
      <c r="N461" s="3"/>
      <c r="O461" s="3"/>
      <c r="P461" s="3"/>
      <c r="Q461" s="3"/>
      <c r="R461" s="3"/>
      <c r="S461" s="3"/>
      <c r="T461" s="249"/>
      <c r="U461" s="249"/>
      <c r="V461" s="249"/>
      <c r="W461" s="249"/>
      <c r="X461" s="249"/>
      <c r="Y461" s="3"/>
      <c r="Z461" s="3"/>
      <c r="AA461" s="3"/>
      <c r="AB461" s="3"/>
      <c r="AC461" s="3"/>
      <c r="AD461" s="3"/>
      <c r="AE461" s="3"/>
    </row>
    <row r="462">
      <c r="A462" s="3"/>
      <c r="B462" s="3"/>
      <c r="C462" s="3"/>
      <c r="D462" s="3"/>
      <c r="E462" s="3"/>
      <c r="F462" s="3"/>
      <c r="G462" s="3"/>
      <c r="H462" s="3"/>
      <c r="I462" s="3"/>
      <c r="J462" s="3"/>
      <c r="K462" s="3"/>
      <c r="L462" s="3"/>
      <c r="M462" s="3"/>
      <c r="N462" s="3"/>
      <c r="O462" s="3"/>
      <c r="P462" s="3"/>
      <c r="Q462" s="3"/>
      <c r="R462" s="3"/>
      <c r="S462" s="3"/>
      <c r="T462" s="249"/>
      <c r="U462" s="249"/>
      <c r="V462" s="249"/>
      <c r="W462" s="249"/>
      <c r="X462" s="249"/>
      <c r="Y462" s="3"/>
      <c r="Z462" s="3"/>
      <c r="AA462" s="3"/>
      <c r="AB462" s="3"/>
      <c r="AC462" s="3"/>
      <c r="AD462" s="3"/>
      <c r="AE462" s="3"/>
    </row>
    <row r="463">
      <c r="A463" s="3"/>
      <c r="B463" s="3"/>
      <c r="C463" s="3"/>
      <c r="D463" s="3"/>
      <c r="E463" s="3"/>
      <c r="F463" s="3"/>
      <c r="G463" s="3"/>
      <c r="H463" s="3"/>
      <c r="I463" s="3"/>
      <c r="J463" s="3"/>
      <c r="K463" s="3"/>
      <c r="L463" s="3"/>
      <c r="M463" s="3"/>
      <c r="N463" s="3"/>
      <c r="O463" s="3"/>
      <c r="P463" s="3"/>
      <c r="Q463" s="3"/>
      <c r="R463" s="3"/>
      <c r="S463" s="3"/>
      <c r="T463" s="249"/>
      <c r="U463" s="249"/>
      <c r="V463" s="249"/>
      <c r="W463" s="249"/>
      <c r="X463" s="249"/>
      <c r="Y463" s="3"/>
      <c r="Z463" s="3"/>
      <c r="AA463" s="3"/>
      <c r="AB463" s="3"/>
      <c r="AC463" s="3"/>
      <c r="AD463" s="3"/>
      <c r="AE463" s="3"/>
    </row>
    <row r="464">
      <c r="A464" s="3"/>
      <c r="B464" s="3"/>
      <c r="C464" s="3"/>
      <c r="D464" s="3"/>
      <c r="E464" s="3"/>
      <c r="F464" s="3"/>
      <c r="G464" s="3"/>
      <c r="H464" s="3"/>
      <c r="I464" s="3"/>
      <c r="J464" s="3"/>
      <c r="K464" s="3"/>
      <c r="L464" s="3"/>
      <c r="M464" s="3"/>
      <c r="N464" s="3"/>
      <c r="O464" s="3"/>
      <c r="P464" s="3"/>
      <c r="Q464" s="3"/>
      <c r="R464" s="3"/>
      <c r="S464" s="3"/>
      <c r="T464" s="249"/>
      <c r="U464" s="249"/>
      <c r="V464" s="249"/>
      <c r="W464" s="249"/>
      <c r="X464" s="249"/>
      <c r="Y464" s="3"/>
      <c r="Z464" s="3"/>
      <c r="AA464" s="3"/>
      <c r="AB464" s="3"/>
      <c r="AC464" s="3"/>
      <c r="AD464" s="3"/>
      <c r="AE464" s="3"/>
    </row>
    <row r="465">
      <c r="A465" s="3"/>
      <c r="B465" s="3"/>
      <c r="C465" s="3"/>
      <c r="D465" s="3"/>
      <c r="E465" s="3"/>
      <c r="F465" s="3"/>
      <c r="G465" s="3"/>
      <c r="H465" s="3"/>
      <c r="I465" s="3"/>
      <c r="J465" s="3"/>
      <c r="K465" s="3"/>
      <c r="L465" s="3"/>
      <c r="M465" s="3"/>
      <c r="N465" s="3"/>
      <c r="O465" s="3"/>
      <c r="P465" s="3"/>
      <c r="Q465" s="3"/>
      <c r="R465" s="3"/>
      <c r="S465" s="3"/>
      <c r="T465" s="249"/>
      <c r="U465" s="249"/>
      <c r="V465" s="249"/>
      <c r="W465" s="249"/>
      <c r="X465" s="249"/>
      <c r="Y465" s="3"/>
      <c r="Z465" s="3"/>
      <c r="AA465" s="3"/>
      <c r="AB465" s="3"/>
      <c r="AC465" s="3"/>
      <c r="AD465" s="3"/>
      <c r="AE465" s="3"/>
    </row>
    <row r="466">
      <c r="A466" s="3"/>
      <c r="B466" s="3"/>
      <c r="C466" s="3"/>
      <c r="D466" s="3"/>
      <c r="E466" s="3"/>
      <c r="F466" s="3"/>
      <c r="G466" s="3"/>
      <c r="H466" s="3"/>
      <c r="I466" s="3"/>
      <c r="J466" s="3"/>
      <c r="K466" s="3"/>
      <c r="L466" s="3"/>
      <c r="M466" s="3"/>
      <c r="N466" s="3"/>
      <c r="O466" s="3"/>
      <c r="P466" s="3"/>
      <c r="Q466" s="3"/>
      <c r="R466" s="3"/>
      <c r="S466" s="3"/>
      <c r="T466" s="249"/>
      <c r="U466" s="249"/>
      <c r="V466" s="249"/>
      <c r="W466" s="249"/>
      <c r="X466" s="249"/>
      <c r="Y466" s="3"/>
      <c r="Z466" s="3"/>
      <c r="AA466" s="3"/>
      <c r="AB466" s="3"/>
      <c r="AC466" s="3"/>
      <c r="AD466" s="3"/>
      <c r="AE466" s="3"/>
    </row>
    <row r="467">
      <c r="A467" s="3"/>
      <c r="B467" s="3"/>
      <c r="C467" s="3"/>
      <c r="D467" s="3"/>
      <c r="E467" s="3"/>
      <c r="F467" s="3"/>
      <c r="G467" s="3"/>
      <c r="H467" s="3"/>
      <c r="I467" s="3"/>
      <c r="J467" s="3"/>
      <c r="K467" s="3"/>
      <c r="L467" s="3"/>
      <c r="M467" s="3"/>
      <c r="N467" s="3"/>
      <c r="O467" s="3"/>
      <c r="P467" s="3"/>
      <c r="Q467" s="3"/>
      <c r="R467" s="3"/>
      <c r="S467" s="3"/>
      <c r="T467" s="249"/>
      <c r="U467" s="249"/>
      <c r="V467" s="249"/>
      <c r="W467" s="249"/>
      <c r="X467" s="249"/>
      <c r="Y467" s="3"/>
      <c r="Z467" s="3"/>
      <c r="AA467" s="3"/>
      <c r="AB467" s="3"/>
      <c r="AC467" s="3"/>
      <c r="AD467" s="3"/>
      <c r="AE467" s="3"/>
    </row>
    <row r="468">
      <c r="A468" s="3"/>
      <c r="B468" s="3"/>
      <c r="C468" s="3"/>
      <c r="D468" s="3"/>
      <c r="E468" s="3"/>
      <c r="F468" s="3"/>
      <c r="G468" s="3"/>
      <c r="H468" s="3"/>
      <c r="I468" s="3"/>
      <c r="J468" s="3"/>
      <c r="K468" s="3"/>
      <c r="L468" s="3"/>
      <c r="M468" s="3"/>
      <c r="N468" s="3"/>
      <c r="O468" s="3"/>
      <c r="P468" s="3"/>
      <c r="Q468" s="3"/>
      <c r="R468" s="3"/>
      <c r="S468" s="3"/>
      <c r="T468" s="249"/>
      <c r="U468" s="249"/>
      <c r="V468" s="249"/>
      <c r="W468" s="249"/>
      <c r="X468" s="249"/>
      <c r="Y468" s="3"/>
      <c r="Z468" s="3"/>
      <c r="AA468" s="3"/>
      <c r="AB468" s="3"/>
      <c r="AC468" s="3"/>
      <c r="AD468" s="3"/>
      <c r="AE468" s="3"/>
    </row>
    <row r="469">
      <c r="A469" s="3"/>
      <c r="B469" s="3"/>
      <c r="C469" s="3"/>
      <c r="D469" s="3"/>
      <c r="E469" s="3"/>
      <c r="F469" s="3"/>
      <c r="G469" s="3"/>
      <c r="H469" s="3"/>
      <c r="I469" s="3"/>
      <c r="J469" s="3"/>
      <c r="K469" s="3"/>
      <c r="L469" s="3"/>
      <c r="M469" s="3"/>
      <c r="N469" s="3"/>
      <c r="O469" s="3"/>
      <c r="P469" s="3"/>
      <c r="Q469" s="3"/>
      <c r="R469" s="3"/>
      <c r="S469" s="3"/>
      <c r="T469" s="249"/>
      <c r="U469" s="249"/>
      <c r="V469" s="249"/>
      <c r="W469" s="249"/>
      <c r="X469" s="249"/>
      <c r="Y469" s="3"/>
      <c r="Z469" s="3"/>
      <c r="AA469" s="3"/>
      <c r="AB469" s="3"/>
      <c r="AC469" s="3"/>
      <c r="AD469" s="3"/>
      <c r="AE469" s="3"/>
    </row>
    <row r="470">
      <c r="A470" s="3"/>
      <c r="B470" s="3"/>
      <c r="C470" s="3"/>
      <c r="D470" s="3"/>
      <c r="E470" s="3"/>
      <c r="F470" s="3"/>
      <c r="G470" s="3"/>
      <c r="H470" s="3"/>
      <c r="I470" s="3"/>
      <c r="J470" s="3"/>
      <c r="K470" s="3"/>
      <c r="L470" s="3"/>
      <c r="M470" s="3"/>
      <c r="N470" s="3"/>
      <c r="O470" s="3"/>
      <c r="P470" s="3"/>
      <c r="Q470" s="3"/>
      <c r="R470" s="3"/>
      <c r="S470" s="3"/>
      <c r="T470" s="249"/>
      <c r="U470" s="249"/>
      <c r="V470" s="249"/>
      <c r="W470" s="249"/>
      <c r="X470" s="249"/>
      <c r="Y470" s="3"/>
      <c r="Z470" s="3"/>
      <c r="AA470" s="3"/>
      <c r="AB470" s="3"/>
      <c r="AC470" s="3"/>
      <c r="AD470" s="3"/>
      <c r="AE470" s="3"/>
    </row>
    <row r="471">
      <c r="A471" s="3"/>
      <c r="B471" s="3"/>
      <c r="C471" s="3"/>
      <c r="D471" s="3"/>
      <c r="E471" s="3"/>
      <c r="F471" s="3"/>
      <c r="G471" s="3"/>
      <c r="H471" s="3"/>
      <c r="I471" s="3"/>
      <c r="J471" s="3"/>
      <c r="K471" s="3"/>
      <c r="L471" s="3"/>
      <c r="M471" s="3"/>
      <c r="N471" s="3"/>
      <c r="O471" s="3"/>
      <c r="P471" s="3"/>
      <c r="Q471" s="3"/>
      <c r="R471" s="3"/>
      <c r="S471" s="3"/>
      <c r="T471" s="249"/>
      <c r="U471" s="249"/>
      <c r="V471" s="249"/>
      <c r="W471" s="249"/>
      <c r="X471" s="249"/>
      <c r="Y471" s="3"/>
      <c r="Z471" s="3"/>
      <c r="AA471" s="3"/>
      <c r="AB471" s="3"/>
      <c r="AC471" s="3"/>
      <c r="AD471" s="3"/>
      <c r="AE471" s="3"/>
    </row>
    <row r="472">
      <c r="A472" s="3"/>
      <c r="B472" s="3"/>
      <c r="C472" s="3"/>
      <c r="D472" s="3"/>
      <c r="E472" s="3"/>
      <c r="F472" s="3"/>
      <c r="G472" s="3"/>
      <c r="H472" s="3"/>
      <c r="I472" s="3"/>
      <c r="J472" s="3"/>
      <c r="K472" s="3"/>
      <c r="L472" s="3"/>
      <c r="M472" s="3"/>
      <c r="N472" s="3"/>
      <c r="O472" s="3"/>
      <c r="P472" s="3"/>
      <c r="Q472" s="3"/>
      <c r="R472" s="3"/>
      <c r="S472" s="3"/>
      <c r="T472" s="249"/>
      <c r="U472" s="249"/>
      <c r="V472" s="249"/>
      <c r="W472" s="249"/>
      <c r="X472" s="249"/>
      <c r="Y472" s="3"/>
      <c r="Z472" s="3"/>
      <c r="AA472" s="3"/>
      <c r="AB472" s="3"/>
      <c r="AC472" s="3"/>
      <c r="AD472" s="3"/>
      <c r="AE472" s="3"/>
    </row>
    <row r="473">
      <c r="A473" s="3"/>
      <c r="B473" s="3"/>
      <c r="C473" s="3"/>
      <c r="D473" s="3"/>
      <c r="E473" s="3"/>
      <c r="F473" s="3"/>
      <c r="G473" s="3"/>
      <c r="H473" s="3"/>
      <c r="I473" s="3"/>
      <c r="J473" s="3"/>
      <c r="K473" s="3"/>
      <c r="L473" s="3"/>
      <c r="M473" s="3"/>
      <c r="N473" s="3"/>
      <c r="O473" s="3"/>
      <c r="P473" s="3"/>
      <c r="Q473" s="3"/>
      <c r="R473" s="3"/>
      <c r="S473" s="3"/>
      <c r="T473" s="249"/>
      <c r="U473" s="249"/>
      <c r="V473" s="249"/>
      <c r="W473" s="249"/>
      <c r="X473" s="249"/>
      <c r="Y473" s="3"/>
      <c r="Z473" s="3"/>
      <c r="AA473" s="3"/>
      <c r="AB473" s="3"/>
      <c r="AC473" s="3"/>
      <c r="AD473" s="3"/>
      <c r="AE473" s="3"/>
    </row>
    <row r="474">
      <c r="A474" s="3"/>
      <c r="B474" s="3"/>
      <c r="C474" s="3"/>
      <c r="D474" s="3"/>
      <c r="E474" s="3"/>
      <c r="F474" s="3"/>
      <c r="G474" s="3"/>
      <c r="H474" s="3"/>
      <c r="I474" s="3"/>
      <c r="J474" s="3"/>
      <c r="K474" s="3"/>
      <c r="L474" s="3"/>
      <c r="M474" s="3"/>
      <c r="N474" s="3"/>
      <c r="O474" s="3"/>
      <c r="P474" s="3"/>
      <c r="Q474" s="3"/>
      <c r="R474" s="3"/>
      <c r="S474" s="3"/>
      <c r="T474" s="249"/>
      <c r="U474" s="249"/>
      <c r="V474" s="249"/>
      <c r="W474" s="249"/>
      <c r="X474" s="249"/>
      <c r="Y474" s="3"/>
      <c r="Z474" s="3"/>
      <c r="AA474" s="3"/>
      <c r="AB474" s="3"/>
      <c r="AC474" s="3"/>
      <c r="AD474" s="3"/>
      <c r="AE474" s="3"/>
    </row>
    <row r="475">
      <c r="A475" s="3"/>
      <c r="B475" s="3"/>
      <c r="C475" s="3"/>
      <c r="D475" s="3"/>
      <c r="E475" s="3"/>
      <c r="F475" s="3"/>
      <c r="G475" s="3"/>
      <c r="H475" s="3"/>
      <c r="I475" s="3"/>
      <c r="J475" s="3"/>
      <c r="K475" s="3"/>
      <c r="L475" s="3"/>
      <c r="M475" s="3"/>
      <c r="N475" s="3"/>
      <c r="O475" s="3"/>
      <c r="P475" s="3"/>
      <c r="Q475" s="3"/>
      <c r="R475" s="3"/>
      <c r="S475" s="3"/>
      <c r="T475" s="249"/>
      <c r="U475" s="249"/>
      <c r="V475" s="249"/>
      <c r="W475" s="249"/>
      <c r="X475" s="249"/>
      <c r="Y475" s="3"/>
      <c r="Z475" s="3"/>
      <c r="AA475" s="3"/>
      <c r="AB475" s="3"/>
      <c r="AC475" s="3"/>
      <c r="AD475" s="3"/>
      <c r="AE475" s="3"/>
    </row>
    <row r="476">
      <c r="A476" s="3"/>
      <c r="B476" s="3"/>
      <c r="C476" s="3"/>
      <c r="D476" s="3"/>
      <c r="E476" s="3"/>
      <c r="F476" s="3"/>
      <c r="G476" s="3"/>
      <c r="H476" s="3"/>
      <c r="I476" s="3"/>
      <c r="J476" s="3"/>
      <c r="K476" s="3"/>
      <c r="L476" s="3"/>
      <c r="M476" s="3"/>
      <c r="N476" s="3"/>
      <c r="O476" s="3"/>
      <c r="P476" s="3"/>
      <c r="Q476" s="3"/>
      <c r="R476" s="3"/>
      <c r="S476" s="3"/>
      <c r="T476" s="249"/>
      <c r="U476" s="249"/>
      <c r="V476" s="249"/>
      <c r="W476" s="249"/>
      <c r="X476" s="249"/>
      <c r="Y476" s="3"/>
      <c r="Z476" s="3"/>
      <c r="AA476" s="3"/>
      <c r="AB476" s="3"/>
      <c r="AC476" s="3"/>
      <c r="AD476" s="3"/>
      <c r="AE476" s="3"/>
    </row>
    <row r="477">
      <c r="A477" s="3"/>
      <c r="B477" s="3"/>
      <c r="C477" s="3"/>
      <c r="D477" s="3"/>
      <c r="E477" s="3"/>
      <c r="F477" s="3"/>
      <c r="G477" s="3"/>
      <c r="H477" s="3"/>
      <c r="I477" s="3"/>
      <c r="J477" s="3"/>
      <c r="K477" s="3"/>
      <c r="L477" s="3"/>
      <c r="M477" s="3"/>
      <c r="N477" s="3"/>
      <c r="O477" s="3"/>
      <c r="P477" s="3"/>
      <c r="Q477" s="3"/>
      <c r="R477" s="3"/>
      <c r="S477" s="3"/>
      <c r="T477" s="249"/>
      <c r="U477" s="249"/>
      <c r="V477" s="249"/>
      <c r="W477" s="249"/>
      <c r="X477" s="249"/>
      <c r="Y477" s="3"/>
      <c r="Z477" s="3"/>
      <c r="AA477" s="3"/>
      <c r="AB477" s="3"/>
      <c r="AC477" s="3"/>
      <c r="AD477" s="3"/>
      <c r="AE477" s="3"/>
    </row>
    <row r="478">
      <c r="A478" s="3"/>
      <c r="B478" s="3"/>
      <c r="C478" s="3"/>
      <c r="D478" s="3"/>
      <c r="E478" s="3"/>
      <c r="F478" s="3"/>
      <c r="G478" s="3"/>
      <c r="H478" s="3"/>
      <c r="I478" s="3"/>
      <c r="J478" s="3"/>
      <c r="K478" s="3"/>
      <c r="L478" s="3"/>
      <c r="M478" s="3"/>
      <c r="N478" s="3"/>
      <c r="O478" s="3"/>
      <c r="P478" s="3"/>
      <c r="Q478" s="3"/>
      <c r="R478" s="3"/>
      <c r="S478" s="3"/>
      <c r="T478" s="249"/>
      <c r="U478" s="249"/>
      <c r="V478" s="249"/>
      <c r="W478" s="249"/>
      <c r="X478" s="249"/>
      <c r="Y478" s="3"/>
      <c r="Z478" s="3"/>
      <c r="AA478" s="3"/>
      <c r="AB478" s="3"/>
      <c r="AC478" s="3"/>
      <c r="AD478" s="3"/>
      <c r="AE478" s="3"/>
    </row>
    <row r="479">
      <c r="A479" s="3"/>
      <c r="B479" s="3"/>
      <c r="C479" s="3"/>
      <c r="D479" s="3"/>
      <c r="E479" s="3"/>
      <c r="F479" s="3"/>
      <c r="G479" s="3"/>
      <c r="H479" s="3"/>
      <c r="I479" s="3"/>
      <c r="J479" s="3"/>
      <c r="K479" s="3"/>
      <c r="L479" s="3"/>
      <c r="M479" s="3"/>
      <c r="N479" s="3"/>
      <c r="O479" s="3"/>
      <c r="P479" s="3"/>
      <c r="Q479" s="3"/>
      <c r="R479" s="3"/>
      <c r="S479" s="3"/>
      <c r="T479" s="249"/>
      <c r="U479" s="249"/>
      <c r="V479" s="249"/>
      <c r="W479" s="249"/>
      <c r="X479" s="249"/>
      <c r="Y479" s="3"/>
      <c r="Z479" s="3"/>
      <c r="AA479" s="3"/>
      <c r="AB479" s="3"/>
      <c r="AC479" s="3"/>
      <c r="AD479" s="3"/>
      <c r="AE479" s="3"/>
    </row>
    <row r="480">
      <c r="A480" s="3"/>
      <c r="B480" s="3"/>
      <c r="C480" s="3"/>
      <c r="D480" s="3"/>
      <c r="E480" s="3"/>
      <c r="F480" s="3"/>
      <c r="G480" s="3"/>
      <c r="H480" s="3"/>
      <c r="I480" s="3"/>
      <c r="J480" s="3"/>
      <c r="K480" s="3"/>
      <c r="L480" s="3"/>
      <c r="M480" s="3"/>
      <c r="N480" s="3"/>
      <c r="O480" s="3"/>
      <c r="P480" s="3"/>
      <c r="Q480" s="3"/>
      <c r="R480" s="3"/>
      <c r="S480" s="3"/>
      <c r="T480" s="249"/>
      <c r="U480" s="249"/>
      <c r="V480" s="249"/>
      <c r="W480" s="249"/>
      <c r="X480" s="249"/>
      <c r="Y480" s="3"/>
      <c r="Z480" s="3"/>
      <c r="AA480" s="3"/>
      <c r="AB480" s="3"/>
      <c r="AC480" s="3"/>
      <c r="AD480" s="3"/>
      <c r="AE480" s="3"/>
    </row>
    <row r="481">
      <c r="A481" s="3"/>
      <c r="B481" s="3"/>
      <c r="C481" s="3"/>
      <c r="D481" s="3"/>
      <c r="E481" s="3"/>
      <c r="F481" s="3"/>
      <c r="G481" s="3"/>
      <c r="H481" s="3"/>
      <c r="I481" s="3"/>
      <c r="J481" s="3"/>
      <c r="K481" s="3"/>
      <c r="L481" s="3"/>
      <c r="M481" s="3"/>
      <c r="N481" s="3"/>
      <c r="O481" s="3"/>
      <c r="P481" s="3"/>
      <c r="Q481" s="3"/>
      <c r="R481" s="3"/>
      <c r="S481" s="3"/>
      <c r="T481" s="249"/>
      <c r="U481" s="249"/>
      <c r="V481" s="249"/>
      <c r="W481" s="249"/>
      <c r="X481" s="249"/>
      <c r="Y481" s="3"/>
      <c r="Z481" s="3"/>
      <c r="AA481" s="3"/>
      <c r="AB481" s="3"/>
      <c r="AC481" s="3"/>
      <c r="AD481" s="3"/>
      <c r="AE481" s="3"/>
    </row>
    <row r="482">
      <c r="A482" s="3"/>
      <c r="B482" s="3"/>
      <c r="C482" s="3"/>
      <c r="D482" s="3"/>
      <c r="E482" s="3"/>
      <c r="F482" s="3"/>
      <c r="G482" s="3"/>
      <c r="H482" s="3"/>
      <c r="I482" s="3"/>
      <c r="J482" s="3"/>
      <c r="K482" s="3"/>
      <c r="L482" s="3"/>
      <c r="M482" s="3"/>
      <c r="N482" s="3"/>
      <c r="O482" s="3"/>
      <c r="P482" s="3"/>
      <c r="Q482" s="3"/>
      <c r="R482" s="3"/>
      <c r="S482" s="3"/>
      <c r="T482" s="249"/>
      <c r="U482" s="249"/>
      <c r="V482" s="249"/>
      <c r="W482" s="249"/>
      <c r="X482" s="249"/>
      <c r="Y482" s="3"/>
      <c r="Z482" s="3"/>
      <c r="AA482" s="3"/>
      <c r="AB482" s="3"/>
      <c r="AC482" s="3"/>
      <c r="AD482" s="3"/>
      <c r="AE482" s="3"/>
    </row>
    <row r="483">
      <c r="A483" s="3"/>
      <c r="B483" s="3"/>
      <c r="C483" s="3"/>
      <c r="D483" s="3"/>
      <c r="E483" s="3"/>
      <c r="F483" s="3"/>
      <c r="G483" s="3"/>
      <c r="H483" s="3"/>
      <c r="I483" s="3"/>
      <c r="J483" s="3"/>
      <c r="K483" s="3"/>
      <c r="L483" s="3"/>
      <c r="M483" s="3"/>
      <c r="N483" s="3"/>
      <c r="O483" s="3"/>
      <c r="P483" s="3"/>
      <c r="Q483" s="3"/>
      <c r="R483" s="3"/>
      <c r="S483" s="3"/>
      <c r="T483" s="249"/>
      <c r="U483" s="249"/>
      <c r="V483" s="249"/>
      <c r="W483" s="249"/>
      <c r="X483" s="249"/>
      <c r="Y483" s="3"/>
      <c r="Z483" s="3"/>
      <c r="AA483" s="3"/>
      <c r="AB483" s="3"/>
      <c r="AC483" s="3"/>
      <c r="AD483" s="3"/>
      <c r="AE483" s="3"/>
    </row>
    <row r="484">
      <c r="A484" s="3"/>
      <c r="B484" s="3"/>
      <c r="C484" s="3"/>
      <c r="D484" s="3"/>
      <c r="E484" s="3"/>
      <c r="F484" s="3"/>
      <c r="G484" s="3"/>
      <c r="H484" s="3"/>
      <c r="I484" s="3"/>
      <c r="J484" s="3"/>
      <c r="K484" s="3"/>
      <c r="L484" s="3"/>
      <c r="M484" s="3"/>
      <c r="N484" s="3"/>
      <c r="O484" s="3"/>
      <c r="P484" s="3"/>
      <c r="Q484" s="3"/>
      <c r="R484" s="3"/>
      <c r="S484" s="3"/>
      <c r="T484" s="249"/>
      <c r="U484" s="249"/>
      <c r="V484" s="249"/>
      <c r="W484" s="249"/>
      <c r="X484" s="249"/>
      <c r="Y484" s="3"/>
      <c r="Z484" s="3"/>
      <c r="AA484" s="3"/>
      <c r="AB484" s="3"/>
      <c r="AC484" s="3"/>
      <c r="AD484" s="3"/>
      <c r="AE484" s="3"/>
    </row>
    <row r="485">
      <c r="A485" s="3"/>
      <c r="B485" s="3"/>
      <c r="C485" s="3"/>
      <c r="D485" s="3"/>
      <c r="E485" s="3"/>
      <c r="F485" s="3"/>
      <c r="G485" s="3"/>
      <c r="H485" s="3"/>
      <c r="I485" s="3"/>
      <c r="J485" s="3"/>
      <c r="K485" s="3"/>
      <c r="L485" s="3"/>
      <c r="M485" s="3"/>
      <c r="N485" s="3"/>
      <c r="O485" s="3"/>
      <c r="P485" s="3"/>
      <c r="Q485" s="3"/>
      <c r="R485" s="3"/>
      <c r="S485" s="3"/>
      <c r="T485" s="249"/>
      <c r="U485" s="249"/>
      <c r="V485" s="249"/>
      <c r="W485" s="249"/>
      <c r="X485" s="249"/>
      <c r="Y485" s="3"/>
      <c r="Z485" s="3"/>
      <c r="AA485" s="3"/>
      <c r="AB485" s="3"/>
      <c r="AC485" s="3"/>
      <c r="AD485" s="3"/>
      <c r="AE485" s="3"/>
    </row>
    <row r="486">
      <c r="A486" s="3"/>
      <c r="B486" s="3"/>
      <c r="C486" s="3"/>
      <c r="D486" s="3"/>
      <c r="E486" s="3"/>
      <c r="F486" s="3"/>
      <c r="G486" s="3"/>
      <c r="H486" s="3"/>
      <c r="I486" s="3"/>
      <c r="J486" s="3"/>
      <c r="K486" s="3"/>
      <c r="L486" s="3"/>
      <c r="M486" s="3"/>
      <c r="N486" s="3"/>
      <c r="O486" s="3"/>
      <c r="P486" s="3"/>
      <c r="Q486" s="3"/>
      <c r="R486" s="3"/>
      <c r="S486" s="3"/>
      <c r="T486" s="249"/>
      <c r="U486" s="249"/>
      <c r="V486" s="249"/>
      <c r="W486" s="249"/>
      <c r="X486" s="249"/>
      <c r="Y486" s="3"/>
      <c r="Z486" s="3"/>
      <c r="AA486" s="3"/>
      <c r="AB486" s="3"/>
      <c r="AC486" s="3"/>
      <c r="AD486" s="3"/>
      <c r="AE486" s="3"/>
    </row>
    <row r="487">
      <c r="A487" s="3"/>
      <c r="B487" s="3"/>
      <c r="C487" s="3"/>
      <c r="D487" s="3"/>
      <c r="E487" s="3"/>
      <c r="F487" s="3"/>
      <c r="G487" s="3"/>
      <c r="H487" s="3"/>
      <c r="I487" s="3"/>
      <c r="J487" s="3"/>
      <c r="K487" s="3"/>
      <c r="L487" s="3"/>
      <c r="M487" s="3"/>
      <c r="N487" s="3"/>
      <c r="O487" s="3"/>
      <c r="P487" s="3"/>
      <c r="Q487" s="3"/>
      <c r="R487" s="3"/>
      <c r="S487" s="3"/>
      <c r="T487" s="249"/>
      <c r="U487" s="249"/>
      <c r="V487" s="249"/>
      <c r="W487" s="249"/>
      <c r="X487" s="249"/>
      <c r="Y487" s="3"/>
      <c r="Z487" s="3"/>
      <c r="AA487" s="3"/>
      <c r="AB487" s="3"/>
      <c r="AC487" s="3"/>
      <c r="AD487" s="3"/>
      <c r="AE487" s="3"/>
    </row>
    <row r="488">
      <c r="A488" s="3"/>
      <c r="B488" s="3"/>
      <c r="C488" s="3"/>
      <c r="D488" s="3"/>
      <c r="E488" s="3"/>
      <c r="F488" s="3"/>
      <c r="G488" s="3"/>
      <c r="H488" s="3"/>
      <c r="I488" s="3"/>
      <c r="J488" s="3"/>
      <c r="K488" s="3"/>
      <c r="L488" s="3"/>
      <c r="M488" s="3"/>
      <c r="N488" s="3"/>
      <c r="O488" s="3"/>
      <c r="P488" s="3"/>
      <c r="Q488" s="3"/>
      <c r="R488" s="3"/>
      <c r="S488" s="3"/>
      <c r="T488" s="249"/>
      <c r="U488" s="249"/>
      <c r="V488" s="249"/>
      <c r="W488" s="249"/>
      <c r="X488" s="249"/>
      <c r="Y488" s="3"/>
      <c r="Z488" s="3"/>
      <c r="AA488" s="3"/>
      <c r="AB488" s="3"/>
      <c r="AC488" s="3"/>
      <c r="AD488" s="3"/>
      <c r="AE488" s="3"/>
    </row>
    <row r="489">
      <c r="A489" s="3"/>
      <c r="B489" s="3"/>
      <c r="C489" s="3"/>
      <c r="D489" s="3"/>
      <c r="E489" s="3"/>
      <c r="F489" s="3"/>
      <c r="G489" s="3"/>
      <c r="H489" s="3"/>
      <c r="I489" s="3"/>
      <c r="J489" s="3"/>
      <c r="K489" s="3"/>
      <c r="L489" s="3"/>
      <c r="M489" s="3"/>
      <c r="N489" s="3"/>
      <c r="O489" s="3"/>
      <c r="P489" s="3"/>
      <c r="Q489" s="3"/>
      <c r="R489" s="3"/>
      <c r="S489" s="3"/>
      <c r="T489" s="249"/>
      <c r="U489" s="249"/>
      <c r="V489" s="249"/>
      <c r="W489" s="249"/>
      <c r="X489" s="249"/>
      <c r="Y489" s="3"/>
      <c r="Z489" s="3"/>
      <c r="AA489" s="3"/>
      <c r="AB489" s="3"/>
      <c r="AC489" s="3"/>
      <c r="AD489" s="3"/>
      <c r="AE489" s="3"/>
    </row>
    <row r="490">
      <c r="A490" s="3"/>
      <c r="B490" s="3"/>
      <c r="C490" s="3"/>
      <c r="D490" s="3"/>
      <c r="E490" s="3"/>
      <c r="F490" s="3"/>
      <c r="G490" s="3"/>
      <c r="H490" s="3"/>
      <c r="I490" s="3"/>
      <c r="J490" s="3"/>
      <c r="K490" s="3"/>
      <c r="L490" s="3"/>
      <c r="M490" s="3"/>
      <c r="N490" s="3"/>
      <c r="O490" s="3"/>
      <c r="P490" s="3"/>
      <c r="Q490" s="3"/>
      <c r="R490" s="3"/>
      <c r="S490" s="3"/>
      <c r="T490" s="249"/>
      <c r="U490" s="249"/>
      <c r="V490" s="249"/>
      <c r="W490" s="249"/>
      <c r="X490" s="249"/>
      <c r="Y490" s="3"/>
      <c r="Z490" s="3"/>
      <c r="AA490" s="3"/>
      <c r="AB490" s="3"/>
      <c r="AC490" s="3"/>
      <c r="AD490" s="3"/>
      <c r="AE490" s="3"/>
    </row>
    <row r="491">
      <c r="A491" s="3"/>
      <c r="B491" s="3"/>
      <c r="C491" s="3"/>
      <c r="D491" s="3"/>
      <c r="E491" s="3"/>
      <c r="F491" s="3"/>
      <c r="G491" s="3"/>
      <c r="H491" s="3"/>
      <c r="I491" s="3"/>
      <c r="J491" s="3"/>
      <c r="K491" s="3"/>
      <c r="L491" s="3"/>
      <c r="M491" s="3"/>
      <c r="N491" s="3"/>
      <c r="O491" s="3"/>
      <c r="P491" s="3"/>
      <c r="Q491" s="3"/>
      <c r="R491" s="3"/>
      <c r="S491" s="3"/>
      <c r="T491" s="249"/>
      <c r="U491" s="249"/>
      <c r="V491" s="249"/>
      <c r="W491" s="249"/>
      <c r="X491" s="249"/>
      <c r="Y491" s="3"/>
      <c r="Z491" s="3"/>
      <c r="AA491" s="3"/>
      <c r="AB491" s="3"/>
      <c r="AC491" s="3"/>
      <c r="AD491" s="3"/>
      <c r="AE491" s="3"/>
    </row>
    <row r="492">
      <c r="A492" s="3"/>
      <c r="B492" s="3"/>
      <c r="C492" s="3"/>
      <c r="D492" s="3"/>
      <c r="E492" s="3"/>
      <c r="F492" s="3"/>
      <c r="G492" s="3"/>
      <c r="H492" s="3"/>
      <c r="I492" s="3"/>
      <c r="J492" s="3"/>
      <c r="K492" s="3"/>
      <c r="L492" s="3"/>
      <c r="M492" s="3"/>
      <c r="N492" s="3"/>
      <c r="O492" s="3"/>
      <c r="P492" s="3"/>
      <c r="Q492" s="3"/>
      <c r="R492" s="3"/>
      <c r="S492" s="3"/>
      <c r="T492" s="249"/>
      <c r="U492" s="249"/>
      <c r="V492" s="249"/>
      <c r="W492" s="249"/>
      <c r="X492" s="249"/>
      <c r="Y492" s="3"/>
      <c r="Z492" s="3"/>
      <c r="AA492" s="3"/>
      <c r="AB492" s="3"/>
      <c r="AC492" s="3"/>
      <c r="AD492" s="3"/>
      <c r="AE492" s="3"/>
    </row>
    <row r="493">
      <c r="A493" s="3"/>
      <c r="B493" s="3"/>
      <c r="C493" s="3"/>
      <c r="D493" s="3"/>
      <c r="E493" s="3"/>
      <c r="F493" s="3"/>
      <c r="G493" s="3"/>
      <c r="H493" s="3"/>
      <c r="I493" s="3"/>
      <c r="J493" s="3"/>
      <c r="K493" s="3"/>
      <c r="L493" s="3"/>
      <c r="M493" s="3"/>
      <c r="N493" s="3"/>
      <c r="O493" s="3"/>
      <c r="P493" s="3"/>
      <c r="Q493" s="3"/>
      <c r="R493" s="3"/>
      <c r="S493" s="3"/>
      <c r="T493" s="249"/>
      <c r="U493" s="249"/>
      <c r="V493" s="249"/>
      <c r="W493" s="249"/>
      <c r="X493" s="249"/>
      <c r="Y493" s="3"/>
      <c r="Z493" s="3"/>
      <c r="AA493" s="3"/>
      <c r="AB493" s="3"/>
      <c r="AC493" s="3"/>
      <c r="AD493" s="3"/>
      <c r="AE493" s="3"/>
    </row>
    <row r="494">
      <c r="A494" s="3"/>
      <c r="B494" s="3"/>
      <c r="C494" s="3"/>
      <c r="D494" s="3"/>
      <c r="E494" s="3"/>
      <c r="F494" s="3"/>
      <c r="G494" s="3"/>
      <c r="H494" s="3"/>
      <c r="I494" s="3"/>
      <c r="J494" s="3"/>
      <c r="K494" s="3"/>
      <c r="L494" s="3"/>
      <c r="M494" s="3"/>
      <c r="N494" s="3"/>
      <c r="O494" s="3"/>
      <c r="P494" s="3"/>
      <c r="Q494" s="3"/>
      <c r="R494" s="3"/>
      <c r="S494" s="3"/>
      <c r="T494" s="249"/>
      <c r="U494" s="249"/>
      <c r="V494" s="249"/>
      <c r="W494" s="249"/>
      <c r="X494" s="249"/>
      <c r="Y494" s="3"/>
      <c r="Z494" s="3"/>
      <c r="AA494" s="3"/>
      <c r="AB494" s="3"/>
      <c r="AC494" s="3"/>
      <c r="AD494" s="3"/>
      <c r="AE494" s="3"/>
    </row>
    <row r="495">
      <c r="A495" s="3"/>
      <c r="B495" s="3"/>
      <c r="C495" s="3"/>
      <c r="D495" s="3"/>
      <c r="E495" s="3"/>
      <c r="F495" s="3"/>
      <c r="G495" s="3"/>
      <c r="H495" s="3"/>
      <c r="I495" s="3"/>
      <c r="J495" s="3"/>
      <c r="K495" s="3"/>
      <c r="L495" s="3"/>
      <c r="M495" s="3"/>
      <c r="N495" s="3"/>
      <c r="O495" s="3"/>
      <c r="P495" s="3"/>
      <c r="Q495" s="3"/>
      <c r="R495" s="3"/>
      <c r="S495" s="3"/>
      <c r="T495" s="249"/>
      <c r="U495" s="249"/>
      <c r="V495" s="249"/>
      <c r="W495" s="249"/>
      <c r="X495" s="249"/>
      <c r="Y495" s="3"/>
      <c r="Z495" s="3"/>
      <c r="AA495" s="3"/>
      <c r="AB495" s="3"/>
      <c r="AC495" s="3"/>
      <c r="AD495" s="3"/>
      <c r="AE495" s="3"/>
    </row>
    <row r="496">
      <c r="A496" s="3"/>
      <c r="B496" s="3"/>
      <c r="C496" s="3"/>
      <c r="D496" s="3"/>
      <c r="E496" s="3"/>
      <c r="F496" s="3"/>
      <c r="G496" s="3"/>
      <c r="H496" s="3"/>
      <c r="I496" s="3"/>
      <c r="J496" s="3"/>
      <c r="K496" s="3"/>
      <c r="L496" s="3"/>
      <c r="M496" s="3"/>
      <c r="N496" s="3"/>
      <c r="O496" s="3"/>
      <c r="P496" s="3"/>
      <c r="Q496" s="3"/>
      <c r="R496" s="3"/>
      <c r="S496" s="3"/>
      <c r="T496" s="249"/>
      <c r="U496" s="249"/>
      <c r="V496" s="249"/>
      <c r="W496" s="249"/>
      <c r="X496" s="249"/>
      <c r="Y496" s="3"/>
      <c r="Z496" s="3"/>
      <c r="AA496" s="3"/>
      <c r="AB496" s="3"/>
      <c r="AC496" s="3"/>
      <c r="AD496" s="3"/>
      <c r="AE496" s="3"/>
    </row>
    <row r="497">
      <c r="A497" s="3"/>
      <c r="B497" s="3"/>
      <c r="C497" s="3"/>
      <c r="D497" s="3"/>
      <c r="E497" s="3"/>
      <c r="F497" s="3"/>
      <c r="G497" s="3"/>
      <c r="H497" s="3"/>
      <c r="I497" s="3"/>
      <c r="J497" s="3"/>
      <c r="K497" s="3"/>
      <c r="L497" s="3"/>
      <c r="M497" s="3"/>
      <c r="N497" s="3"/>
      <c r="O497" s="3"/>
      <c r="P497" s="3"/>
      <c r="Q497" s="3"/>
      <c r="R497" s="3"/>
      <c r="S497" s="3"/>
      <c r="T497" s="249"/>
      <c r="U497" s="249"/>
      <c r="V497" s="249"/>
      <c r="W497" s="249"/>
      <c r="X497" s="249"/>
      <c r="Y497" s="3"/>
      <c r="Z497" s="3"/>
      <c r="AA497" s="3"/>
      <c r="AB497" s="3"/>
      <c r="AC497" s="3"/>
      <c r="AD497" s="3"/>
      <c r="AE497" s="3"/>
    </row>
    <row r="498">
      <c r="A498" s="3"/>
      <c r="B498" s="3"/>
      <c r="C498" s="3"/>
      <c r="D498" s="3"/>
      <c r="E498" s="3"/>
      <c r="F498" s="3"/>
      <c r="G498" s="3"/>
      <c r="H498" s="3"/>
      <c r="I498" s="3"/>
      <c r="J498" s="3"/>
      <c r="K498" s="3"/>
      <c r="L498" s="3"/>
      <c r="M498" s="3"/>
      <c r="N498" s="3"/>
      <c r="O498" s="3"/>
      <c r="P498" s="3"/>
      <c r="Q498" s="3"/>
      <c r="R498" s="3"/>
      <c r="S498" s="3"/>
      <c r="T498" s="249"/>
      <c r="U498" s="249"/>
      <c r="V498" s="249"/>
      <c r="W498" s="249"/>
      <c r="X498" s="249"/>
      <c r="Y498" s="3"/>
      <c r="Z498" s="3"/>
      <c r="AA498" s="3"/>
      <c r="AB498" s="3"/>
      <c r="AC498" s="3"/>
      <c r="AD498" s="3"/>
      <c r="AE498" s="3"/>
    </row>
    <row r="499">
      <c r="A499" s="3"/>
      <c r="B499" s="3"/>
      <c r="C499" s="3"/>
      <c r="D499" s="3"/>
      <c r="E499" s="3"/>
      <c r="F499" s="3"/>
      <c r="G499" s="3"/>
      <c r="H499" s="3"/>
      <c r="I499" s="3"/>
      <c r="J499" s="3"/>
      <c r="K499" s="3"/>
      <c r="L499" s="3"/>
      <c r="M499" s="3"/>
      <c r="N499" s="3"/>
      <c r="O499" s="3"/>
      <c r="P499" s="3"/>
      <c r="Q499" s="3"/>
      <c r="R499" s="3"/>
      <c r="S499" s="3"/>
      <c r="T499" s="249"/>
      <c r="U499" s="249"/>
      <c r="V499" s="249"/>
      <c r="W499" s="249"/>
      <c r="X499" s="249"/>
      <c r="Y499" s="3"/>
      <c r="Z499" s="3"/>
      <c r="AA499" s="3"/>
      <c r="AB499" s="3"/>
      <c r="AC499" s="3"/>
      <c r="AD499" s="3"/>
      <c r="AE499" s="3"/>
    </row>
    <row r="500">
      <c r="A500" s="3"/>
      <c r="B500" s="3"/>
      <c r="C500" s="3"/>
      <c r="D500" s="3"/>
      <c r="E500" s="3"/>
      <c r="F500" s="3"/>
      <c r="G500" s="3"/>
      <c r="H500" s="3"/>
      <c r="I500" s="3"/>
      <c r="J500" s="3"/>
      <c r="K500" s="3"/>
      <c r="L500" s="3"/>
      <c r="M500" s="3"/>
      <c r="N500" s="3"/>
      <c r="O500" s="3"/>
      <c r="P500" s="3"/>
      <c r="Q500" s="3"/>
      <c r="R500" s="3"/>
      <c r="S500" s="3"/>
      <c r="T500" s="249"/>
      <c r="U500" s="249"/>
      <c r="V500" s="249"/>
      <c r="W500" s="249"/>
      <c r="X500" s="249"/>
      <c r="Y500" s="3"/>
      <c r="Z500" s="3"/>
      <c r="AA500" s="3"/>
      <c r="AB500" s="3"/>
      <c r="AC500" s="3"/>
      <c r="AD500" s="3"/>
      <c r="AE500" s="3"/>
    </row>
    <row r="501">
      <c r="A501" s="3"/>
      <c r="B501" s="3"/>
      <c r="C501" s="3"/>
      <c r="D501" s="3"/>
      <c r="E501" s="3"/>
      <c r="F501" s="3"/>
      <c r="G501" s="3"/>
      <c r="H501" s="3"/>
      <c r="I501" s="3"/>
      <c r="J501" s="3"/>
      <c r="K501" s="3"/>
      <c r="L501" s="3"/>
      <c r="M501" s="3"/>
      <c r="N501" s="3"/>
      <c r="O501" s="3"/>
      <c r="P501" s="3"/>
      <c r="Q501" s="3"/>
      <c r="R501" s="3"/>
      <c r="S501" s="3"/>
      <c r="T501" s="249"/>
      <c r="U501" s="249"/>
      <c r="V501" s="249"/>
      <c r="W501" s="249"/>
      <c r="X501" s="249"/>
      <c r="Y501" s="3"/>
      <c r="Z501" s="3"/>
      <c r="AA501" s="3"/>
      <c r="AB501" s="3"/>
      <c r="AC501" s="3"/>
      <c r="AD501" s="3"/>
      <c r="AE501" s="3"/>
    </row>
    <row r="502">
      <c r="A502" s="3"/>
      <c r="B502" s="3"/>
      <c r="C502" s="3"/>
      <c r="D502" s="3"/>
      <c r="E502" s="3"/>
      <c r="F502" s="3"/>
      <c r="G502" s="3"/>
      <c r="H502" s="3"/>
      <c r="I502" s="3"/>
      <c r="J502" s="3"/>
      <c r="K502" s="3"/>
      <c r="L502" s="3"/>
      <c r="M502" s="3"/>
      <c r="N502" s="3"/>
      <c r="O502" s="3"/>
      <c r="P502" s="3"/>
      <c r="Q502" s="3"/>
      <c r="R502" s="3"/>
      <c r="S502" s="3"/>
      <c r="T502" s="249"/>
      <c r="U502" s="249"/>
      <c r="V502" s="249"/>
      <c r="W502" s="249"/>
      <c r="X502" s="249"/>
      <c r="Y502" s="3"/>
      <c r="Z502" s="3"/>
      <c r="AA502" s="3"/>
      <c r="AB502" s="3"/>
      <c r="AC502" s="3"/>
      <c r="AD502" s="3"/>
      <c r="AE502" s="3"/>
    </row>
    <row r="503">
      <c r="A503" s="3"/>
      <c r="B503" s="3"/>
      <c r="C503" s="3"/>
      <c r="D503" s="3"/>
      <c r="E503" s="3"/>
      <c r="F503" s="3"/>
      <c r="G503" s="3"/>
      <c r="H503" s="3"/>
      <c r="I503" s="3"/>
      <c r="J503" s="3"/>
      <c r="K503" s="3"/>
      <c r="L503" s="3"/>
      <c r="M503" s="3"/>
      <c r="N503" s="3"/>
      <c r="O503" s="3"/>
      <c r="P503" s="3"/>
      <c r="Q503" s="3"/>
      <c r="R503" s="3"/>
      <c r="S503" s="3"/>
      <c r="T503" s="249"/>
      <c r="U503" s="249"/>
      <c r="V503" s="249"/>
      <c r="W503" s="249"/>
      <c r="X503" s="249"/>
      <c r="Y503" s="3"/>
      <c r="Z503" s="3"/>
      <c r="AA503" s="3"/>
      <c r="AB503" s="3"/>
      <c r="AC503" s="3"/>
      <c r="AD503" s="3"/>
      <c r="AE503" s="3"/>
    </row>
    <row r="504">
      <c r="A504" s="3"/>
      <c r="B504" s="3"/>
      <c r="C504" s="3"/>
      <c r="D504" s="3"/>
      <c r="E504" s="3"/>
      <c r="F504" s="3"/>
      <c r="G504" s="3"/>
      <c r="H504" s="3"/>
      <c r="I504" s="3"/>
      <c r="J504" s="3"/>
      <c r="K504" s="3"/>
      <c r="L504" s="3"/>
      <c r="M504" s="3"/>
      <c r="N504" s="3"/>
      <c r="O504" s="3"/>
      <c r="P504" s="3"/>
      <c r="Q504" s="3"/>
      <c r="R504" s="3"/>
      <c r="S504" s="3"/>
      <c r="T504" s="249"/>
      <c r="U504" s="249"/>
      <c r="V504" s="249"/>
      <c r="W504" s="249"/>
      <c r="X504" s="249"/>
      <c r="Y504" s="3"/>
      <c r="Z504" s="3"/>
      <c r="AA504" s="3"/>
      <c r="AB504" s="3"/>
      <c r="AC504" s="3"/>
      <c r="AD504" s="3"/>
      <c r="AE504" s="3"/>
    </row>
    <row r="505">
      <c r="A505" s="3"/>
      <c r="B505" s="3"/>
      <c r="C505" s="3"/>
      <c r="D505" s="3"/>
      <c r="E505" s="3"/>
      <c r="F505" s="3"/>
      <c r="G505" s="3"/>
      <c r="H505" s="3"/>
      <c r="I505" s="3"/>
      <c r="J505" s="3"/>
      <c r="K505" s="3"/>
      <c r="L505" s="3"/>
      <c r="M505" s="3"/>
      <c r="N505" s="3"/>
      <c r="O505" s="3"/>
      <c r="P505" s="3"/>
      <c r="Q505" s="3"/>
      <c r="R505" s="3"/>
      <c r="S505" s="3"/>
      <c r="T505" s="249"/>
      <c r="U505" s="249"/>
      <c r="V505" s="249"/>
      <c r="W505" s="249"/>
      <c r="X505" s="249"/>
      <c r="Y505" s="3"/>
      <c r="Z505" s="3"/>
      <c r="AA505" s="3"/>
      <c r="AB505" s="3"/>
      <c r="AC505" s="3"/>
      <c r="AD505" s="3"/>
      <c r="AE505" s="3"/>
    </row>
    <row r="506">
      <c r="A506" s="3"/>
      <c r="B506" s="3"/>
      <c r="C506" s="3"/>
      <c r="D506" s="3"/>
      <c r="E506" s="3"/>
      <c r="F506" s="3"/>
      <c r="G506" s="3"/>
      <c r="H506" s="3"/>
      <c r="I506" s="3"/>
      <c r="J506" s="3"/>
      <c r="K506" s="3"/>
      <c r="L506" s="3"/>
      <c r="M506" s="3"/>
      <c r="N506" s="3"/>
      <c r="O506" s="3"/>
      <c r="P506" s="3"/>
      <c r="Q506" s="3"/>
      <c r="R506" s="3"/>
      <c r="S506" s="3"/>
      <c r="T506" s="249"/>
      <c r="U506" s="249"/>
      <c r="V506" s="249"/>
      <c r="W506" s="249"/>
      <c r="X506" s="249"/>
      <c r="Y506" s="3"/>
      <c r="Z506" s="3"/>
      <c r="AA506" s="3"/>
      <c r="AB506" s="3"/>
      <c r="AC506" s="3"/>
      <c r="AD506" s="3"/>
      <c r="AE506" s="3"/>
    </row>
    <row r="507">
      <c r="A507" s="3"/>
      <c r="B507" s="3"/>
      <c r="C507" s="3"/>
      <c r="D507" s="3"/>
      <c r="E507" s="3"/>
      <c r="F507" s="3"/>
      <c r="G507" s="3"/>
      <c r="H507" s="3"/>
      <c r="I507" s="3"/>
      <c r="J507" s="3"/>
      <c r="K507" s="3"/>
      <c r="L507" s="3"/>
      <c r="M507" s="3"/>
      <c r="N507" s="3"/>
      <c r="O507" s="3"/>
      <c r="P507" s="3"/>
      <c r="Q507" s="3"/>
      <c r="R507" s="3"/>
      <c r="S507" s="3"/>
      <c r="T507" s="249"/>
      <c r="U507" s="249"/>
      <c r="V507" s="249"/>
      <c r="W507" s="249"/>
      <c r="X507" s="249"/>
      <c r="Y507" s="3"/>
      <c r="Z507" s="3"/>
      <c r="AA507" s="3"/>
      <c r="AB507" s="3"/>
      <c r="AC507" s="3"/>
      <c r="AD507" s="3"/>
      <c r="AE507" s="3"/>
    </row>
    <row r="508">
      <c r="A508" s="3"/>
      <c r="B508" s="3"/>
      <c r="C508" s="3"/>
      <c r="D508" s="3"/>
      <c r="E508" s="3"/>
      <c r="F508" s="3"/>
      <c r="G508" s="3"/>
      <c r="H508" s="3"/>
      <c r="I508" s="3"/>
      <c r="J508" s="3"/>
      <c r="K508" s="3"/>
      <c r="L508" s="3"/>
      <c r="M508" s="3"/>
      <c r="N508" s="3"/>
      <c r="O508" s="3"/>
      <c r="P508" s="3"/>
      <c r="Q508" s="3"/>
      <c r="R508" s="3"/>
      <c r="S508" s="3"/>
      <c r="T508" s="249"/>
      <c r="U508" s="249"/>
      <c r="V508" s="249"/>
      <c r="W508" s="249"/>
      <c r="X508" s="249"/>
      <c r="Y508" s="3"/>
      <c r="Z508" s="3"/>
      <c r="AA508" s="3"/>
      <c r="AB508" s="3"/>
      <c r="AC508" s="3"/>
      <c r="AD508" s="3"/>
      <c r="AE508" s="3"/>
    </row>
    <row r="509">
      <c r="A509" s="3"/>
      <c r="B509" s="3"/>
      <c r="C509" s="3"/>
      <c r="D509" s="3"/>
      <c r="E509" s="3"/>
      <c r="F509" s="3"/>
      <c r="G509" s="3"/>
      <c r="H509" s="3"/>
      <c r="I509" s="3"/>
      <c r="J509" s="3"/>
      <c r="K509" s="3"/>
      <c r="L509" s="3"/>
      <c r="M509" s="3"/>
      <c r="N509" s="3"/>
      <c r="O509" s="3"/>
      <c r="P509" s="3"/>
      <c r="Q509" s="3"/>
      <c r="R509" s="3"/>
      <c r="S509" s="3"/>
      <c r="T509" s="249"/>
      <c r="U509" s="249"/>
      <c r="V509" s="249"/>
      <c r="W509" s="249"/>
      <c r="X509" s="249"/>
      <c r="Y509" s="3"/>
      <c r="Z509" s="3"/>
      <c r="AA509" s="3"/>
      <c r="AB509" s="3"/>
      <c r="AC509" s="3"/>
      <c r="AD509" s="3"/>
      <c r="AE509" s="3"/>
    </row>
    <row r="510">
      <c r="A510" s="3"/>
      <c r="B510" s="3"/>
      <c r="C510" s="3"/>
      <c r="D510" s="3"/>
      <c r="E510" s="3"/>
      <c r="F510" s="3"/>
      <c r="G510" s="3"/>
      <c r="H510" s="3"/>
      <c r="I510" s="3"/>
      <c r="J510" s="3"/>
      <c r="K510" s="3"/>
      <c r="L510" s="3"/>
      <c r="M510" s="3"/>
      <c r="N510" s="3"/>
      <c r="O510" s="3"/>
      <c r="P510" s="3"/>
      <c r="Q510" s="3"/>
      <c r="R510" s="3"/>
      <c r="S510" s="3"/>
      <c r="T510" s="249"/>
      <c r="U510" s="249"/>
      <c r="V510" s="249"/>
      <c r="W510" s="249"/>
      <c r="X510" s="249"/>
      <c r="Y510" s="3"/>
      <c r="Z510" s="3"/>
      <c r="AA510" s="3"/>
      <c r="AB510" s="3"/>
      <c r="AC510" s="3"/>
      <c r="AD510" s="3"/>
      <c r="AE510" s="3"/>
    </row>
    <row r="511">
      <c r="A511" s="3"/>
      <c r="B511" s="3"/>
      <c r="C511" s="3"/>
      <c r="D511" s="3"/>
      <c r="E511" s="3"/>
      <c r="F511" s="3"/>
      <c r="G511" s="3"/>
      <c r="H511" s="3"/>
      <c r="I511" s="3"/>
      <c r="J511" s="3"/>
      <c r="K511" s="3"/>
      <c r="L511" s="3"/>
      <c r="M511" s="3"/>
      <c r="N511" s="3"/>
      <c r="O511" s="3"/>
      <c r="P511" s="3"/>
      <c r="Q511" s="3"/>
      <c r="R511" s="3"/>
      <c r="S511" s="3"/>
      <c r="T511" s="249"/>
      <c r="U511" s="249"/>
      <c r="V511" s="249"/>
      <c r="W511" s="249"/>
      <c r="X511" s="249"/>
      <c r="Y511" s="3"/>
      <c r="Z511" s="3"/>
      <c r="AA511" s="3"/>
      <c r="AB511" s="3"/>
      <c r="AC511" s="3"/>
      <c r="AD511" s="3"/>
      <c r="AE511" s="3"/>
    </row>
    <row r="512">
      <c r="A512" s="3"/>
      <c r="B512" s="3"/>
      <c r="C512" s="3"/>
      <c r="D512" s="3"/>
      <c r="E512" s="3"/>
      <c r="F512" s="3"/>
      <c r="G512" s="3"/>
      <c r="H512" s="3"/>
      <c r="I512" s="3"/>
      <c r="J512" s="3"/>
      <c r="K512" s="3"/>
      <c r="L512" s="3"/>
      <c r="M512" s="3"/>
      <c r="N512" s="3"/>
      <c r="O512" s="3"/>
      <c r="P512" s="3"/>
      <c r="Q512" s="3"/>
      <c r="R512" s="3"/>
      <c r="S512" s="3"/>
      <c r="T512" s="249"/>
      <c r="U512" s="249"/>
      <c r="V512" s="249"/>
      <c r="W512" s="249"/>
      <c r="X512" s="249"/>
      <c r="Y512" s="3"/>
      <c r="Z512" s="3"/>
      <c r="AA512" s="3"/>
      <c r="AB512" s="3"/>
      <c r="AC512" s="3"/>
      <c r="AD512" s="3"/>
      <c r="AE512" s="3"/>
    </row>
    <row r="513">
      <c r="A513" s="3"/>
      <c r="B513" s="3"/>
      <c r="C513" s="3"/>
      <c r="D513" s="3"/>
      <c r="E513" s="3"/>
      <c r="F513" s="3"/>
      <c r="G513" s="3"/>
      <c r="H513" s="3"/>
      <c r="I513" s="3"/>
      <c r="J513" s="3"/>
      <c r="K513" s="3"/>
      <c r="L513" s="3"/>
      <c r="M513" s="3"/>
      <c r="N513" s="3"/>
      <c r="O513" s="3"/>
      <c r="P513" s="3"/>
      <c r="Q513" s="3"/>
      <c r="R513" s="3"/>
      <c r="S513" s="3"/>
      <c r="T513" s="249"/>
      <c r="U513" s="249"/>
      <c r="V513" s="249"/>
      <c r="W513" s="249"/>
      <c r="X513" s="249"/>
      <c r="Y513" s="3"/>
      <c r="Z513" s="3"/>
      <c r="AA513" s="3"/>
      <c r="AB513" s="3"/>
      <c r="AC513" s="3"/>
      <c r="AD513" s="3"/>
      <c r="AE513" s="3"/>
    </row>
    <row r="514">
      <c r="A514" s="3"/>
      <c r="B514" s="3"/>
      <c r="C514" s="3"/>
      <c r="D514" s="3"/>
      <c r="E514" s="3"/>
      <c r="F514" s="3"/>
      <c r="G514" s="3"/>
      <c r="H514" s="3"/>
      <c r="I514" s="3"/>
      <c r="J514" s="3"/>
      <c r="K514" s="3"/>
      <c r="L514" s="3"/>
      <c r="M514" s="3"/>
      <c r="N514" s="3"/>
      <c r="O514" s="3"/>
      <c r="P514" s="3"/>
      <c r="Q514" s="3"/>
      <c r="R514" s="3"/>
      <c r="S514" s="3"/>
      <c r="T514" s="249"/>
      <c r="U514" s="249"/>
      <c r="V514" s="249"/>
      <c r="W514" s="249"/>
      <c r="X514" s="249"/>
      <c r="Y514" s="3"/>
      <c r="Z514" s="3"/>
      <c r="AA514" s="3"/>
      <c r="AB514" s="3"/>
      <c r="AC514" s="3"/>
      <c r="AD514" s="3"/>
      <c r="AE514" s="3"/>
    </row>
    <row r="515">
      <c r="A515" s="3"/>
      <c r="B515" s="3"/>
      <c r="C515" s="3"/>
      <c r="D515" s="3"/>
      <c r="E515" s="3"/>
      <c r="F515" s="3"/>
      <c r="G515" s="3"/>
      <c r="H515" s="3"/>
      <c r="I515" s="3"/>
      <c r="J515" s="3"/>
      <c r="K515" s="3"/>
      <c r="L515" s="3"/>
      <c r="M515" s="3"/>
      <c r="N515" s="3"/>
      <c r="O515" s="3"/>
      <c r="P515" s="3"/>
      <c r="Q515" s="3"/>
      <c r="R515" s="3"/>
      <c r="S515" s="3"/>
      <c r="T515" s="249"/>
      <c r="U515" s="249"/>
      <c r="V515" s="249"/>
      <c r="W515" s="249"/>
      <c r="X515" s="249"/>
      <c r="Y515" s="3"/>
      <c r="Z515" s="3"/>
      <c r="AA515" s="3"/>
      <c r="AB515" s="3"/>
      <c r="AC515" s="3"/>
      <c r="AD515" s="3"/>
      <c r="AE515" s="3"/>
    </row>
    <row r="516">
      <c r="A516" s="3"/>
      <c r="B516" s="3"/>
      <c r="C516" s="3"/>
      <c r="D516" s="3"/>
      <c r="E516" s="3"/>
      <c r="F516" s="3"/>
      <c r="G516" s="3"/>
      <c r="H516" s="3"/>
      <c r="I516" s="3"/>
      <c r="J516" s="3"/>
      <c r="K516" s="3"/>
      <c r="L516" s="3"/>
      <c r="M516" s="3"/>
      <c r="N516" s="3"/>
      <c r="O516" s="3"/>
      <c r="P516" s="3"/>
      <c r="Q516" s="3"/>
      <c r="R516" s="3"/>
      <c r="S516" s="3"/>
      <c r="T516" s="249"/>
      <c r="U516" s="249"/>
      <c r="V516" s="249"/>
      <c r="W516" s="249"/>
      <c r="X516" s="249"/>
      <c r="Y516" s="3"/>
      <c r="Z516" s="3"/>
      <c r="AA516" s="3"/>
      <c r="AB516" s="3"/>
      <c r="AC516" s="3"/>
      <c r="AD516" s="3"/>
      <c r="AE516" s="3"/>
    </row>
    <row r="517">
      <c r="A517" s="3"/>
      <c r="B517" s="3"/>
      <c r="C517" s="3"/>
      <c r="D517" s="3"/>
      <c r="E517" s="3"/>
      <c r="F517" s="3"/>
      <c r="G517" s="3"/>
      <c r="H517" s="3"/>
      <c r="I517" s="3"/>
      <c r="J517" s="3"/>
      <c r="K517" s="3"/>
      <c r="L517" s="3"/>
      <c r="M517" s="3"/>
      <c r="N517" s="3"/>
      <c r="O517" s="3"/>
      <c r="P517" s="3"/>
      <c r="Q517" s="3"/>
      <c r="R517" s="3"/>
      <c r="S517" s="3"/>
      <c r="T517" s="249"/>
      <c r="U517" s="249"/>
      <c r="V517" s="249"/>
      <c r="W517" s="249"/>
      <c r="X517" s="249"/>
      <c r="Y517" s="3"/>
      <c r="Z517" s="3"/>
      <c r="AA517" s="3"/>
      <c r="AB517" s="3"/>
      <c r="AC517" s="3"/>
      <c r="AD517" s="3"/>
      <c r="AE517" s="3"/>
    </row>
    <row r="518">
      <c r="A518" s="3"/>
      <c r="B518" s="3"/>
      <c r="C518" s="3"/>
      <c r="D518" s="3"/>
      <c r="E518" s="3"/>
      <c r="F518" s="3"/>
      <c r="G518" s="3"/>
      <c r="H518" s="3"/>
      <c r="I518" s="3"/>
      <c r="J518" s="3"/>
      <c r="K518" s="3"/>
      <c r="L518" s="3"/>
      <c r="M518" s="3"/>
      <c r="N518" s="3"/>
      <c r="O518" s="3"/>
      <c r="P518" s="3"/>
      <c r="Q518" s="3"/>
      <c r="R518" s="3"/>
      <c r="S518" s="3"/>
      <c r="T518" s="249"/>
      <c r="U518" s="249"/>
      <c r="V518" s="249"/>
      <c r="W518" s="249"/>
      <c r="X518" s="249"/>
      <c r="Y518" s="3"/>
      <c r="Z518" s="3"/>
      <c r="AA518" s="3"/>
      <c r="AB518" s="3"/>
      <c r="AC518" s="3"/>
      <c r="AD518" s="3"/>
      <c r="AE518" s="3"/>
    </row>
    <row r="519">
      <c r="A519" s="3"/>
      <c r="B519" s="3"/>
      <c r="C519" s="3"/>
      <c r="D519" s="3"/>
      <c r="E519" s="3"/>
      <c r="F519" s="3"/>
      <c r="G519" s="3"/>
      <c r="H519" s="3"/>
      <c r="I519" s="3"/>
      <c r="J519" s="3"/>
      <c r="K519" s="3"/>
      <c r="L519" s="3"/>
      <c r="M519" s="3"/>
      <c r="N519" s="3"/>
      <c r="O519" s="3"/>
      <c r="P519" s="3"/>
      <c r="Q519" s="3"/>
      <c r="R519" s="3"/>
      <c r="S519" s="3"/>
      <c r="T519" s="249"/>
      <c r="U519" s="249"/>
      <c r="V519" s="249"/>
      <c r="W519" s="249"/>
      <c r="X519" s="249"/>
      <c r="Y519" s="3"/>
      <c r="Z519" s="3"/>
      <c r="AA519" s="3"/>
      <c r="AB519" s="3"/>
      <c r="AC519" s="3"/>
      <c r="AD519" s="3"/>
      <c r="AE519" s="3"/>
    </row>
    <row r="520">
      <c r="A520" s="3"/>
      <c r="B520" s="3"/>
      <c r="C520" s="3"/>
      <c r="D520" s="3"/>
      <c r="E520" s="3"/>
      <c r="F520" s="3"/>
      <c r="G520" s="3"/>
      <c r="H520" s="3"/>
      <c r="I520" s="3"/>
      <c r="J520" s="3"/>
      <c r="K520" s="3"/>
      <c r="L520" s="3"/>
      <c r="M520" s="3"/>
      <c r="N520" s="3"/>
      <c r="O520" s="3"/>
      <c r="P520" s="3"/>
      <c r="Q520" s="3"/>
      <c r="R520" s="3"/>
      <c r="S520" s="3"/>
      <c r="T520" s="249"/>
      <c r="U520" s="249"/>
      <c r="V520" s="249"/>
      <c r="W520" s="249"/>
      <c r="X520" s="249"/>
      <c r="Y520" s="3"/>
      <c r="Z520" s="3"/>
      <c r="AA520" s="3"/>
      <c r="AB520" s="3"/>
      <c r="AC520" s="3"/>
      <c r="AD520" s="3"/>
      <c r="AE520" s="3"/>
    </row>
    <row r="521">
      <c r="A521" s="3"/>
      <c r="B521" s="3"/>
      <c r="C521" s="3"/>
      <c r="D521" s="3"/>
      <c r="E521" s="3"/>
      <c r="F521" s="3"/>
      <c r="G521" s="3"/>
      <c r="H521" s="3"/>
      <c r="I521" s="3"/>
      <c r="J521" s="3"/>
      <c r="K521" s="3"/>
      <c r="L521" s="3"/>
      <c r="M521" s="3"/>
      <c r="N521" s="3"/>
      <c r="O521" s="3"/>
      <c r="P521" s="3"/>
      <c r="Q521" s="3"/>
      <c r="R521" s="3"/>
      <c r="S521" s="3"/>
      <c r="T521" s="249"/>
      <c r="U521" s="249"/>
      <c r="V521" s="249"/>
      <c r="W521" s="249"/>
      <c r="X521" s="249"/>
      <c r="Y521" s="3"/>
      <c r="Z521" s="3"/>
      <c r="AA521" s="3"/>
      <c r="AB521" s="3"/>
      <c r="AC521" s="3"/>
      <c r="AD521" s="3"/>
      <c r="AE521" s="3"/>
    </row>
    <row r="522">
      <c r="A522" s="3"/>
      <c r="B522" s="3"/>
      <c r="C522" s="3"/>
      <c r="D522" s="3"/>
      <c r="E522" s="3"/>
      <c r="F522" s="3"/>
      <c r="G522" s="3"/>
      <c r="H522" s="3"/>
      <c r="I522" s="3"/>
      <c r="J522" s="3"/>
      <c r="K522" s="3"/>
      <c r="L522" s="3"/>
      <c r="M522" s="3"/>
      <c r="N522" s="3"/>
      <c r="O522" s="3"/>
      <c r="P522" s="3"/>
      <c r="Q522" s="3"/>
      <c r="R522" s="3"/>
      <c r="S522" s="3"/>
      <c r="T522" s="249"/>
      <c r="U522" s="249"/>
      <c r="V522" s="249"/>
      <c r="W522" s="249"/>
      <c r="X522" s="249"/>
      <c r="Y522" s="3"/>
      <c r="Z522" s="3"/>
      <c r="AA522" s="3"/>
      <c r="AB522" s="3"/>
      <c r="AC522" s="3"/>
      <c r="AD522" s="3"/>
      <c r="AE522" s="3"/>
    </row>
    <row r="523">
      <c r="A523" s="3"/>
      <c r="B523" s="3"/>
      <c r="C523" s="3"/>
      <c r="D523" s="3"/>
      <c r="E523" s="3"/>
      <c r="F523" s="3"/>
      <c r="G523" s="3"/>
      <c r="H523" s="3"/>
      <c r="I523" s="3"/>
      <c r="J523" s="3"/>
      <c r="K523" s="3"/>
      <c r="L523" s="3"/>
      <c r="M523" s="3"/>
      <c r="N523" s="3"/>
      <c r="O523" s="3"/>
      <c r="P523" s="3"/>
      <c r="Q523" s="3"/>
      <c r="R523" s="3"/>
      <c r="S523" s="3"/>
      <c r="T523" s="249"/>
      <c r="U523" s="249"/>
      <c r="V523" s="249"/>
      <c r="W523" s="249"/>
      <c r="X523" s="249"/>
      <c r="Y523" s="3"/>
      <c r="Z523" s="3"/>
      <c r="AA523" s="3"/>
      <c r="AB523" s="3"/>
      <c r="AC523" s="3"/>
      <c r="AD523" s="3"/>
      <c r="AE523" s="3"/>
    </row>
    <row r="524">
      <c r="A524" s="3"/>
      <c r="B524" s="3"/>
      <c r="C524" s="3"/>
      <c r="D524" s="3"/>
      <c r="E524" s="3"/>
      <c r="F524" s="3"/>
      <c r="G524" s="3"/>
      <c r="H524" s="3"/>
      <c r="I524" s="3"/>
      <c r="J524" s="3"/>
      <c r="K524" s="3"/>
      <c r="L524" s="3"/>
      <c r="M524" s="3"/>
      <c r="N524" s="3"/>
      <c r="O524" s="3"/>
      <c r="P524" s="3"/>
      <c r="Q524" s="3"/>
      <c r="R524" s="3"/>
      <c r="S524" s="3"/>
      <c r="T524" s="249"/>
      <c r="U524" s="249"/>
      <c r="V524" s="249"/>
      <c r="W524" s="249"/>
      <c r="X524" s="249"/>
      <c r="Y524" s="3"/>
      <c r="Z524" s="3"/>
      <c r="AA524" s="3"/>
      <c r="AB524" s="3"/>
      <c r="AC524" s="3"/>
      <c r="AD524" s="3"/>
      <c r="AE524" s="3"/>
    </row>
    <row r="525">
      <c r="A525" s="3"/>
      <c r="B525" s="3"/>
      <c r="C525" s="3"/>
      <c r="D525" s="3"/>
      <c r="E525" s="3"/>
      <c r="F525" s="3"/>
      <c r="G525" s="3"/>
      <c r="H525" s="3"/>
      <c r="I525" s="3"/>
      <c r="J525" s="3"/>
      <c r="K525" s="3"/>
      <c r="L525" s="3"/>
      <c r="M525" s="3"/>
      <c r="N525" s="3"/>
      <c r="O525" s="3"/>
      <c r="P525" s="3"/>
      <c r="Q525" s="3"/>
      <c r="R525" s="3"/>
      <c r="S525" s="3"/>
      <c r="T525" s="249"/>
      <c r="U525" s="249"/>
      <c r="V525" s="249"/>
      <c r="W525" s="249"/>
      <c r="X525" s="249"/>
      <c r="Y525" s="3"/>
      <c r="Z525" s="3"/>
      <c r="AA525" s="3"/>
      <c r="AB525" s="3"/>
      <c r="AC525" s="3"/>
      <c r="AD525" s="3"/>
      <c r="AE525" s="3"/>
    </row>
    <row r="526">
      <c r="A526" s="3"/>
      <c r="B526" s="3"/>
      <c r="C526" s="3"/>
      <c r="D526" s="3"/>
      <c r="E526" s="3"/>
      <c r="F526" s="3"/>
      <c r="G526" s="3"/>
      <c r="H526" s="3"/>
      <c r="I526" s="3"/>
      <c r="J526" s="3"/>
      <c r="K526" s="3"/>
      <c r="L526" s="3"/>
      <c r="M526" s="3"/>
      <c r="N526" s="3"/>
      <c r="O526" s="3"/>
      <c r="P526" s="3"/>
      <c r="Q526" s="3"/>
      <c r="R526" s="3"/>
      <c r="S526" s="3"/>
      <c r="T526" s="249"/>
      <c r="U526" s="249"/>
      <c r="V526" s="249"/>
      <c r="W526" s="249"/>
      <c r="X526" s="249"/>
      <c r="Y526" s="3"/>
      <c r="Z526" s="3"/>
      <c r="AA526" s="3"/>
      <c r="AB526" s="3"/>
      <c r="AC526" s="3"/>
      <c r="AD526" s="3"/>
      <c r="AE526" s="3"/>
    </row>
    <row r="527">
      <c r="A527" s="3"/>
      <c r="B527" s="3"/>
      <c r="C527" s="3"/>
      <c r="D527" s="3"/>
      <c r="E527" s="3"/>
      <c r="F527" s="3"/>
      <c r="G527" s="3"/>
      <c r="H527" s="3"/>
      <c r="I527" s="3"/>
      <c r="J527" s="3"/>
      <c r="K527" s="3"/>
      <c r="L527" s="3"/>
      <c r="M527" s="3"/>
      <c r="N527" s="3"/>
      <c r="O527" s="3"/>
      <c r="P527" s="3"/>
      <c r="Q527" s="3"/>
      <c r="R527" s="3"/>
      <c r="S527" s="3"/>
      <c r="T527" s="249"/>
      <c r="U527" s="249"/>
      <c r="V527" s="249"/>
      <c r="W527" s="249"/>
      <c r="X527" s="249"/>
      <c r="Y527" s="3"/>
      <c r="Z527" s="3"/>
      <c r="AA527" s="3"/>
      <c r="AB527" s="3"/>
      <c r="AC527" s="3"/>
      <c r="AD527" s="3"/>
      <c r="AE527" s="3"/>
    </row>
    <row r="528">
      <c r="A528" s="3"/>
      <c r="B528" s="3"/>
      <c r="C528" s="3"/>
      <c r="D528" s="3"/>
      <c r="E528" s="3"/>
      <c r="F528" s="3"/>
      <c r="G528" s="3"/>
      <c r="H528" s="3"/>
      <c r="I528" s="3"/>
      <c r="J528" s="3"/>
      <c r="K528" s="3"/>
      <c r="L528" s="3"/>
      <c r="M528" s="3"/>
      <c r="N528" s="3"/>
      <c r="O528" s="3"/>
      <c r="P528" s="3"/>
      <c r="Q528" s="3"/>
      <c r="R528" s="3"/>
      <c r="S528" s="3"/>
      <c r="T528" s="249"/>
      <c r="U528" s="249"/>
      <c r="V528" s="249"/>
      <c r="W528" s="249"/>
      <c r="X528" s="249"/>
      <c r="Y528" s="3"/>
      <c r="Z528" s="3"/>
      <c r="AA528" s="3"/>
      <c r="AB528" s="3"/>
      <c r="AC528" s="3"/>
      <c r="AD528" s="3"/>
      <c r="AE528" s="3"/>
    </row>
    <row r="529">
      <c r="A529" s="3"/>
      <c r="B529" s="3"/>
      <c r="C529" s="3"/>
      <c r="D529" s="3"/>
      <c r="E529" s="3"/>
      <c r="F529" s="3"/>
      <c r="G529" s="3"/>
      <c r="H529" s="3"/>
      <c r="I529" s="3"/>
      <c r="J529" s="3"/>
      <c r="K529" s="3"/>
      <c r="L529" s="3"/>
      <c r="M529" s="3"/>
      <c r="N529" s="3"/>
      <c r="O529" s="3"/>
      <c r="P529" s="3"/>
      <c r="Q529" s="3"/>
      <c r="R529" s="3"/>
      <c r="S529" s="3"/>
      <c r="T529" s="249"/>
      <c r="U529" s="249"/>
      <c r="V529" s="249"/>
      <c r="W529" s="249"/>
      <c r="X529" s="249"/>
      <c r="Y529" s="3"/>
      <c r="Z529" s="3"/>
      <c r="AA529" s="3"/>
      <c r="AB529" s="3"/>
      <c r="AC529" s="3"/>
      <c r="AD529" s="3"/>
      <c r="AE529" s="3"/>
    </row>
    <row r="530">
      <c r="A530" s="3"/>
      <c r="B530" s="3"/>
      <c r="C530" s="3"/>
      <c r="D530" s="3"/>
      <c r="E530" s="3"/>
      <c r="F530" s="3"/>
      <c r="G530" s="3"/>
      <c r="H530" s="3"/>
      <c r="I530" s="3"/>
      <c r="J530" s="3"/>
      <c r="K530" s="3"/>
      <c r="L530" s="3"/>
      <c r="M530" s="3"/>
      <c r="N530" s="3"/>
      <c r="O530" s="3"/>
      <c r="P530" s="3"/>
      <c r="Q530" s="3"/>
      <c r="R530" s="3"/>
      <c r="S530" s="3"/>
      <c r="T530" s="249"/>
      <c r="U530" s="249"/>
      <c r="V530" s="249"/>
      <c r="W530" s="249"/>
      <c r="X530" s="249"/>
      <c r="Y530" s="3"/>
      <c r="Z530" s="3"/>
      <c r="AA530" s="3"/>
      <c r="AB530" s="3"/>
      <c r="AC530" s="3"/>
      <c r="AD530" s="3"/>
      <c r="AE530" s="3"/>
    </row>
    <row r="531">
      <c r="A531" s="3"/>
      <c r="B531" s="3"/>
      <c r="C531" s="3"/>
      <c r="D531" s="3"/>
      <c r="E531" s="3"/>
      <c r="F531" s="3"/>
      <c r="G531" s="3"/>
      <c r="H531" s="3"/>
      <c r="I531" s="3"/>
      <c r="J531" s="3"/>
      <c r="K531" s="3"/>
      <c r="L531" s="3"/>
      <c r="M531" s="3"/>
      <c r="N531" s="3"/>
      <c r="O531" s="3"/>
      <c r="P531" s="3"/>
      <c r="Q531" s="3"/>
      <c r="R531" s="3"/>
      <c r="S531" s="3"/>
      <c r="T531" s="249"/>
      <c r="U531" s="249"/>
      <c r="V531" s="249"/>
      <c r="W531" s="249"/>
      <c r="X531" s="249"/>
      <c r="Y531" s="3"/>
      <c r="Z531" s="3"/>
      <c r="AA531" s="3"/>
      <c r="AB531" s="3"/>
      <c r="AC531" s="3"/>
      <c r="AD531" s="3"/>
      <c r="AE531" s="3"/>
    </row>
    <row r="532">
      <c r="A532" s="3"/>
      <c r="B532" s="3"/>
      <c r="C532" s="3"/>
      <c r="D532" s="3"/>
      <c r="E532" s="3"/>
      <c r="F532" s="3"/>
      <c r="G532" s="3"/>
      <c r="H532" s="3"/>
      <c r="I532" s="3"/>
      <c r="J532" s="3"/>
      <c r="K532" s="3"/>
      <c r="L532" s="3"/>
      <c r="M532" s="3"/>
      <c r="N532" s="3"/>
      <c r="O532" s="3"/>
      <c r="P532" s="3"/>
      <c r="Q532" s="3"/>
      <c r="R532" s="3"/>
      <c r="S532" s="3"/>
      <c r="T532" s="249"/>
      <c r="U532" s="249"/>
      <c r="V532" s="249"/>
      <c r="W532" s="249"/>
      <c r="X532" s="249"/>
      <c r="Y532" s="3"/>
      <c r="Z532" s="3"/>
      <c r="AA532" s="3"/>
      <c r="AB532" s="3"/>
      <c r="AC532" s="3"/>
      <c r="AD532" s="3"/>
      <c r="AE532" s="3"/>
    </row>
    <row r="533">
      <c r="A533" s="3"/>
      <c r="B533" s="3"/>
      <c r="C533" s="3"/>
      <c r="D533" s="3"/>
      <c r="E533" s="3"/>
      <c r="F533" s="3"/>
      <c r="G533" s="3"/>
      <c r="H533" s="3"/>
      <c r="I533" s="3"/>
      <c r="J533" s="3"/>
      <c r="K533" s="3"/>
      <c r="L533" s="3"/>
      <c r="M533" s="3"/>
      <c r="N533" s="3"/>
      <c r="O533" s="3"/>
      <c r="P533" s="3"/>
      <c r="Q533" s="3"/>
      <c r="R533" s="3"/>
      <c r="S533" s="3"/>
      <c r="T533" s="249"/>
      <c r="U533" s="249"/>
      <c r="V533" s="249"/>
      <c r="W533" s="249"/>
      <c r="X533" s="249"/>
      <c r="Y533" s="3"/>
      <c r="Z533" s="3"/>
      <c r="AA533" s="3"/>
      <c r="AB533" s="3"/>
      <c r="AC533" s="3"/>
      <c r="AD533" s="3"/>
      <c r="AE533" s="3"/>
    </row>
    <row r="534">
      <c r="A534" s="3"/>
      <c r="B534" s="3"/>
      <c r="C534" s="3"/>
      <c r="D534" s="3"/>
      <c r="E534" s="3"/>
      <c r="F534" s="3"/>
      <c r="G534" s="3"/>
      <c r="H534" s="3"/>
      <c r="I534" s="3"/>
      <c r="J534" s="3"/>
      <c r="K534" s="3"/>
      <c r="L534" s="3"/>
      <c r="M534" s="3"/>
      <c r="N534" s="3"/>
      <c r="O534" s="3"/>
      <c r="P534" s="3"/>
      <c r="Q534" s="3"/>
      <c r="R534" s="3"/>
      <c r="S534" s="3"/>
      <c r="T534" s="249"/>
      <c r="U534" s="249"/>
      <c r="V534" s="249"/>
      <c r="W534" s="249"/>
      <c r="X534" s="249"/>
      <c r="Y534" s="3"/>
      <c r="Z534" s="3"/>
      <c r="AA534" s="3"/>
      <c r="AB534" s="3"/>
      <c r="AC534" s="3"/>
      <c r="AD534" s="3"/>
      <c r="AE534" s="3"/>
    </row>
    <row r="535">
      <c r="A535" s="3"/>
      <c r="B535" s="3"/>
      <c r="C535" s="3"/>
      <c r="D535" s="3"/>
      <c r="E535" s="3"/>
      <c r="F535" s="3"/>
      <c r="G535" s="3"/>
      <c r="H535" s="3"/>
      <c r="I535" s="3"/>
      <c r="J535" s="3"/>
      <c r="K535" s="3"/>
      <c r="L535" s="3"/>
      <c r="M535" s="3"/>
      <c r="N535" s="3"/>
      <c r="O535" s="3"/>
      <c r="P535" s="3"/>
      <c r="Q535" s="3"/>
      <c r="R535" s="3"/>
      <c r="S535" s="3"/>
      <c r="T535" s="249"/>
      <c r="U535" s="249"/>
      <c r="V535" s="249"/>
      <c r="W535" s="249"/>
      <c r="X535" s="249"/>
      <c r="Y535" s="3"/>
      <c r="Z535" s="3"/>
      <c r="AA535" s="3"/>
      <c r="AB535" s="3"/>
      <c r="AC535" s="3"/>
      <c r="AD535" s="3"/>
      <c r="AE535" s="3"/>
    </row>
    <row r="536">
      <c r="A536" s="3"/>
      <c r="B536" s="3"/>
      <c r="C536" s="3"/>
      <c r="D536" s="3"/>
      <c r="E536" s="3"/>
      <c r="F536" s="3"/>
      <c r="G536" s="3"/>
      <c r="H536" s="3"/>
      <c r="I536" s="3"/>
      <c r="J536" s="3"/>
      <c r="K536" s="3"/>
      <c r="L536" s="3"/>
      <c r="M536" s="3"/>
      <c r="N536" s="3"/>
      <c r="O536" s="3"/>
      <c r="P536" s="3"/>
      <c r="Q536" s="3"/>
      <c r="R536" s="3"/>
      <c r="S536" s="3"/>
      <c r="T536" s="249"/>
      <c r="U536" s="249"/>
      <c r="V536" s="249"/>
      <c r="W536" s="249"/>
      <c r="X536" s="249"/>
      <c r="Y536" s="3"/>
      <c r="Z536" s="3"/>
      <c r="AA536" s="3"/>
      <c r="AB536" s="3"/>
      <c r="AC536" s="3"/>
      <c r="AD536" s="3"/>
      <c r="AE536" s="3"/>
    </row>
    <row r="537">
      <c r="A537" s="3"/>
      <c r="B537" s="3"/>
      <c r="C537" s="3"/>
      <c r="D537" s="3"/>
      <c r="E537" s="3"/>
      <c r="F537" s="3"/>
      <c r="G537" s="3"/>
      <c r="H537" s="3"/>
      <c r="I537" s="3"/>
      <c r="J537" s="3"/>
      <c r="K537" s="3"/>
      <c r="L537" s="3"/>
      <c r="M537" s="3"/>
      <c r="N537" s="3"/>
      <c r="O537" s="3"/>
      <c r="P537" s="3"/>
      <c r="Q537" s="3"/>
      <c r="R537" s="3"/>
      <c r="S537" s="3"/>
      <c r="T537" s="249"/>
      <c r="U537" s="249"/>
      <c r="V537" s="249"/>
      <c r="W537" s="249"/>
      <c r="X537" s="249"/>
      <c r="Y537" s="3"/>
      <c r="Z537" s="3"/>
      <c r="AA537" s="3"/>
      <c r="AB537" s="3"/>
      <c r="AC537" s="3"/>
      <c r="AD537" s="3"/>
      <c r="AE537" s="3"/>
    </row>
    <row r="538">
      <c r="A538" s="3"/>
      <c r="B538" s="3"/>
      <c r="C538" s="3"/>
      <c r="D538" s="3"/>
      <c r="E538" s="3"/>
      <c r="F538" s="3"/>
      <c r="G538" s="3"/>
      <c r="H538" s="3"/>
      <c r="I538" s="3"/>
      <c r="J538" s="3"/>
      <c r="K538" s="3"/>
      <c r="L538" s="3"/>
      <c r="M538" s="3"/>
      <c r="N538" s="3"/>
      <c r="O538" s="3"/>
      <c r="P538" s="3"/>
      <c r="Q538" s="3"/>
      <c r="R538" s="3"/>
      <c r="S538" s="3"/>
      <c r="T538" s="249"/>
      <c r="U538" s="249"/>
      <c r="V538" s="249"/>
      <c r="W538" s="249"/>
      <c r="X538" s="249"/>
      <c r="Y538" s="3"/>
      <c r="Z538" s="3"/>
      <c r="AA538" s="3"/>
      <c r="AB538" s="3"/>
      <c r="AC538" s="3"/>
      <c r="AD538" s="3"/>
      <c r="AE538" s="3"/>
    </row>
    <row r="539">
      <c r="A539" s="3"/>
      <c r="B539" s="3"/>
      <c r="C539" s="3"/>
      <c r="D539" s="3"/>
      <c r="E539" s="3"/>
      <c r="F539" s="3"/>
      <c r="G539" s="3"/>
      <c r="H539" s="3"/>
      <c r="I539" s="3"/>
      <c r="J539" s="3"/>
      <c r="K539" s="3"/>
      <c r="L539" s="3"/>
      <c r="M539" s="3"/>
      <c r="N539" s="3"/>
      <c r="O539" s="3"/>
      <c r="P539" s="3"/>
      <c r="Q539" s="3"/>
      <c r="R539" s="3"/>
      <c r="S539" s="3"/>
      <c r="T539" s="249"/>
      <c r="U539" s="249"/>
      <c r="V539" s="249"/>
      <c r="W539" s="249"/>
      <c r="X539" s="249"/>
      <c r="Y539" s="3"/>
      <c r="Z539" s="3"/>
      <c r="AA539" s="3"/>
      <c r="AB539" s="3"/>
      <c r="AC539" s="3"/>
      <c r="AD539" s="3"/>
      <c r="AE539" s="3"/>
    </row>
    <row r="540">
      <c r="A540" s="3"/>
      <c r="B540" s="3"/>
      <c r="C540" s="3"/>
      <c r="D540" s="3"/>
      <c r="E540" s="3"/>
      <c r="F540" s="3"/>
      <c r="G540" s="3"/>
      <c r="H540" s="3"/>
      <c r="I540" s="3"/>
      <c r="J540" s="3"/>
      <c r="K540" s="3"/>
      <c r="L540" s="3"/>
      <c r="M540" s="3"/>
      <c r="N540" s="3"/>
      <c r="O540" s="3"/>
      <c r="P540" s="3"/>
      <c r="Q540" s="3"/>
      <c r="R540" s="3"/>
      <c r="S540" s="3"/>
      <c r="T540" s="249"/>
      <c r="U540" s="249"/>
      <c r="V540" s="249"/>
      <c r="W540" s="249"/>
      <c r="X540" s="249"/>
      <c r="Y540" s="3"/>
      <c r="Z540" s="3"/>
      <c r="AA540" s="3"/>
      <c r="AB540" s="3"/>
      <c r="AC540" s="3"/>
      <c r="AD540" s="3"/>
      <c r="AE540" s="3"/>
    </row>
    <row r="541">
      <c r="A541" s="3"/>
      <c r="B541" s="3"/>
      <c r="C541" s="3"/>
      <c r="D541" s="3"/>
      <c r="E541" s="3"/>
      <c r="F541" s="3"/>
      <c r="G541" s="3"/>
      <c r="H541" s="3"/>
      <c r="I541" s="3"/>
      <c r="J541" s="3"/>
      <c r="K541" s="3"/>
      <c r="L541" s="3"/>
      <c r="M541" s="3"/>
      <c r="N541" s="3"/>
      <c r="O541" s="3"/>
      <c r="P541" s="3"/>
      <c r="Q541" s="3"/>
      <c r="R541" s="3"/>
      <c r="S541" s="3"/>
      <c r="T541" s="249"/>
      <c r="U541" s="249"/>
      <c r="V541" s="249"/>
      <c r="W541" s="249"/>
      <c r="X541" s="249"/>
      <c r="Y541" s="3"/>
      <c r="Z541" s="3"/>
      <c r="AA541" s="3"/>
      <c r="AB541" s="3"/>
      <c r="AC541" s="3"/>
      <c r="AD541" s="3"/>
      <c r="AE541" s="3"/>
    </row>
    <row r="542">
      <c r="A542" s="3"/>
      <c r="B542" s="3"/>
      <c r="C542" s="3"/>
      <c r="D542" s="3"/>
      <c r="E542" s="3"/>
      <c r="F542" s="3"/>
      <c r="G542" s="3"/>
      <c r="H542" s="3"/>
      <c r="I542" s="3"/>
      <c r="J542" s="3"/>
      <c r="K542" s="3"/>
      <c r="L542" s="3"/>
      <c r="M542" s="3"/>
      <c r="N542" s="3"/>
      <c r="O542" s="3"/>
      <c r="P542" s="3"/>
      <c r="Q542" s="3"/>
      <c r="R542" s="3"/>
      <c r="S542" s="3"/>
      <c r="T542" s="249"/>
      <c r="U542" s="249"/>
      <c r="V542" s="249"/>
      <c r="W542" s="249"/>
      <c r="X542" s="249"/>
      <c r="Y542" s="3"/>
      <c r="Z542" s="3"/>
      <c r="AA542" s="3"/>
      <c r="AB542" s="3"/>
      <c r="AC542" s="3"/>
      <c r="AD542" s="3"/>
      <c r="AE542" s="3"/>
    </row>
    <row r="543">
      <c r="A543" s="3"/>
      <c r="B543" s="3"/>
      <c r="C543" s="3"/>
      <c r="D543" s="3"/>
      <c r="E543" s="3"/>
      <c r="F543" s="3"/>
      <c r="G543" s="3"/>
      <c r="H543" s="3"/>
      <c r="I543" s="3"/>
      <c r="J543" s="3"/>
      <c r="K543" s="3"/>
      <c r="L543" s="3"/>
      <c r="M543" s="3"/>
      <c r="N543" s="3"/>
      <c r="O543" s="3"/>
      <c r="P543" s="3"/>
      <c r="Q543" s="3"/>
      <c r="R543" s="3"/>
      <c r="S543" s="3"/>
      <c r="T543" s="249"/>
      <c r="U543" s="249"/>
      <c r="V543" s="249"/>
      <c r="W543" s="249"/>
      <c r="X543" s="249"/>
      <c r="Y543" s="3"/>
      <c r="Z543" s="3"/>
      <c r="AA543" s="3"/>
      <c r="AB543" s="3"/>
      <c r="AC543" s="3"/>
      <c r="AD543" s="3"/>
      <c r="AE543" s="3"/>
    </row>
    <row r="544">
      <c r="A544" s="3"/>
      <c r="B544" s="3"/>
      <c r="C544" s="3"/>
      <c r="D544" s="3"/>
      <c r="E544" s="3"/>
      <c r="F544" s="3"/>
      <c r="G544" s="3"/>
      <c r="H544" s="3"/>
      <c r="I544" s="3"/>
      <c r="J544" s="3"/>
      <c r="K544" s="3"/>
      <c r="L544" s="3"/>
      <c r="M544" s="3"/>
      <c r="N544" s="3"/>
      <c r="O544" s="3"/>
      <c r="P544" s="3"/>
      <c r="Q544" s="3"/>
      <c r="R544" s="3"/>
      <c r="S544" s="3"/>
      <c r="T544" s="249"/>
      <c r="U544" s="249"/>
      <c r="V544" s="249"/>
      <c r="W544" s="249"/>
      <c r="X544" s="249"/>
      <c r="Y544" s="3"/>
      <c r="Z544" s="3"/>
      <c r="AA544" s="3"/>
      <c r="AB544" s="3"/>
      <c r="AC544" s="3"/>
      <c r="AD544" s="3"/>
      <c r="AE544" s="3"/>
    </row>
    <row r="545">
      <c r="A545" s="3"/>
      <c r="B545" s="3"/>
      <c r="C545" s="3"/>
      <c r="D545" s="3"/>
      <c r="E545" s="3"/>
      <c r="F545" s="3"/>
      <c r="G545" s="3"/>
      <c r="H545" s="3"/>
      <c r="I545" s="3"/>
      <c r="J545" s="3"/>
      <c r="K545" s="3"/>
      <c r="L545" s="3"/>
      <c r="M545" s="3"/>
      <c r="N545" s="3"/>
      <c r="O545" s="3"/>
      <c r="P545" s="3"/>
      <c r="Q545" s="3"/>
      <c r="R545" s="3"/>
      <c r="S545" s="3"/>
      <c r="T545" s="249"/>
      <c r="U545" s="249"/>
      <c r="V545" s="249"/>
      <c r="W545" s="249"/>
      <c r="X545" s="249"/>
      <c r="Y545" s="3"/>
      <c r="Z545" s="3"/>
      <c r="AA545" s="3"/>
      <c r="AB545" s="3"/>
      <c r="AC545" s="3"/>
      <c r="AD545" s="3"/>
      <c r="AE545" s="3"/>
    </row>
    <row r="546">
      <c r="A546" s="3"/>
      <c r="B546" s="3"/>
      <c r="C546" s="3"/>
      <c r="D546" s="3"/>
      <c r="E546" s="3"/>
      <c r="F546" s="3"/>
      <c r="G546" s="3"/>
      <c r="H546" s="3"/>
      <c r="I546" s="3"/>
      <c r="J546" s="3"/>
      <c r="K546" s="3"/>
      <c r="L546" s="3"/>
      <c r="M546" s="3"/>
      <c r="N546" s="3"/>
      <c r="O546" s="3"/>
      <c r="P546" s="3"/>
      <c r="Q546" s="3"/>
      <c r="R546" s="3"/>
      <c r="S546" s="3"/>
      <c r="T546" s="249"/>
      <c r="U546" s="249"/>
      <c r="V546" s="249"/>
      <c r="W546" s="249"/>
      <c r="X546" s="249"/>
      <c r="Y546" s="3"/>
      <c r="Z546" s="3"/>
      <c r="AA546" s="3"/>
      <c r="AB546" s="3"/>
      <c r="AC546" s="3"/>
      <c r="AD546" s="3"/>
      <c r="AE546" s="3"/>
    </row>
    <row r="547">
      <c r="A547" s="3"/>
      <c r="B547" s="3"/>
      <c r="C547" s="3"/>
      <c r="D547" s="3"/>
      <c r="E547" s="3"/>
      <c r="F547" s="3"/>
      <c r="G547" s="3"/>
      <c r="H547" s="3"/>
      <c r="I547" s="3"/>
      <c r="J547" s="3"/>
      <c r="K547" s="3"/>
      <c r="L547" s="3"/>
      <c r="M547" s="3"/>
      <c r="N547" s="3"/>
      <c r="O547" s="3"/>
      <c r="P547" s="3"/>
      <c r="Q547" s="3"/>
      <c r="R547" s="3"/>
      <c r="S547" s="3"/>
      <c r="T547" s="249"/>
      <c r="U547" s="249"/>
      <c r="V547" s="249"/>
      <c r="W547" s="249"/>
      <c r="X547" s="249"/>
      <c r="Y547" s="3"/>
      <c r="Z547" s="3"/>
      <c r="AA547" s="3"/>
      <c r="AB547" s="3"/>
      <c r="AC547" s="3"/>
      <c r="AD547" s="3"/>
      <c r="AE547" s="3"/>
    </row>
    <row r="548">
      <c r="A548" s="3"/>
      <c r="B548" s="3"/>
      <c r="C548" s="3"/>
      <c r="D548" s="3"/>
      <c r="E548" s="3"/>
      <c r="F548" s="3"/>
      <c r="G548" s="3"/>
      <c r="H548" s="3"/>
      <c r="I548" s="3"/>
      <c r="J548" s="3"/>
      <c r="K548" s="3"/>
      <c r="L548" s="3"/>
      <c r="M548" s="3"/>
      <c r="N548" s="3"/>
      <c r="O548" s="3"/>
      <c r="P548" s="3"/>
      <c r="Q548" s="3"/>
      <c r="R548" s="3"/>
      <c r="S548" s="3"/>
      <c r="T548" s="249"/>
      <c r="U548" s="249"/>
      <c r="V548" s="249"/>
      <c r="W548" s="249"/>
      <c r="X548" s="249"/>
      <c r="Y548" s="3"/>
      <c r="Z548" s="3"/>
      <c r="AA548" s="3"/>
      <c r="AB548" s="3"/>
      <c r="AC548" s="3"/>
      <c r="AD548" s="3"/>
      <c r="AE548" s="3"/>
    </row>
    <row r="549">
      <c r="A549" s="3"/>
      <c r="B549" s="3"/>
      <c r="C549" s="3"/>
      <c r="D549" s="3"/>
      <c r="E549" s="3"/>
      <c r="F549" s="3"/>
      <c r="G549" s="3"/>
      <c r="H549" s="3"/>
      <c r="I549" s="3"/>
      <c r="J549" s="3"/>
      <c r="K549" s="3"/>
      <c r="L549" s="3"/>
      <c r="M549" s="3"/>
      <c r="N549" s="3"/>
      <c r="O549" s="3"/>
      <c r="P549" s="3"/>
      <c r="Q549" s="3"/>
      <c r="R549" s="3"/>
      <c r="S549" s="3"/>
      <c r="T549" s="249"/>
      <c r="U549" s="249"/>
      <c r="V549" s="249"/>
      <c r="W549" s="249"/>
      <c r="X549" s="249"/>
      <c r="Y549" s="3"/>
      <c r="Z549" s="3"/>
      <c r="AA549" s="3"/>
      <c r="AB549" s="3"/>
      <c r="AC549" s="3"/>
      <c r="AD549" s="3"/>
      <c r="AE549" s="3"/>
    </row>
    <row r="550">
      <c r="A550" s="3"/>
      <c r="B550" s="3"/>
      <c r="C550" s="3"/>
      <c r="D550" s="3"/>
      <c r="E550" s="3"/>
      <c r="F550" s="3"/>
      <c r="G550" s="3"/>
      <c r="H550" s="3"/>
      <c r="I550" s="3"/>
      <c r="J550" s="3"/>
      <c r="K550" s="3"/>
      <c r="L550" s="3"/>
      <c r="M550" s="3"/>
      <c r="N550" s="3"/>
      <c r="O550" s="3"/>
      <c r="P550" s="3"/>
      <c r="Q550" s="3"/>
      <c r="R550" s="3"/>
      <c r="S550" s="3"/>
      <c r="T550" s="249"/>
      <c r="U550" s="249"/>
      <c r="V550" s="249"/>
      <c r="W550" s="249"/>
      <c r="X550" s="249"/>
      <c r="Y550" s="3"/>
      <c r="Z550" s="3"/>
      <c r="AA550" s="3"/>
      <c r="AB550" s="3"/>
      <c r="AC550" s="3"/>
      <c r="AD550" s="3"/>
      <c r="AE550" s="3"/>
    </row>
    <row r="551">
      <c r="A551" s="3"/>
      <c r="B551" s="3"/>
      <c r="C551" s="3"/>
      <c r="D551" s="3"/>
      <c r="E551" s="3"/>
      <c r="F551" s="3"/>
      <c r="G551" s="3"/>
      <c r="H551" s="3"/>
      <c r="I551" s="3"/>
      <c r="J551" s="3"/>
      <c r="K551" s="3"/>
      <c r="L551" s="3"/>
      <c r="M551" s="3"/>
      <c r="N551" s="3"/>
      <c r="O551" s="3"/>
      <c r="P551" s="3"/>
      <c r="Q551" s="3"/>
      <c r="R551" s="3"/>
      <c r="S551" s="3"/>
      <c r="T551" s="249"/>
      <c r="U551" s="249"/>
      <c r="V551" s="249"/>
      <c r="W551" s="249"/>
      <c r="X551" s="249"/>
      <c r="Y551" s="3"/>
      <c r="Z551" s="3"/>
      <c r="AA551" s="3"/>
      <c r="AB551" s="3"/>
      <c r="AC551" s="3"/>
      <c r="AD551" s="3"/>
      <c r="AE551" s="3"/>
    </row>
    <row r="552">
      <c r="A552" s="3"/>
      <c r="B552" s="3"/>
      <c r="C552" s="3"/>
      <c r="D552" s="3"/>
      <c r="E552" s="3"/>
      <c r="F552" s="3"/>
      <c r="G552" s="3"/>
      <c r="H552" s="3"/>
      <c r="I552" s="3"/>
      <c r="J552" s="3"/>
      <c r="K552" s="3"/>
      <c r="L552" s="3"/>
      <c r="M552" s="3"/>
      <c r="N552" s="3"/>
      <c r="O552" s="3"/>
      <c r="P552" s="3"/>
      <c r="Q552" s="3"/>
      <c r="R552" s="3"/>
      <c r="S552" s="3"/>
      <c r="T552" s="249"/>
      <c r="U552" s="249"/>
      <c r="V552" s="249"/>
      <c r="W552" s="249"/>
      <c r="X552" s="249"/>
      <c r="Y552" s="3"/>
      <c r="Z552" s="3"/>
      <c r="AA552" s="3"/>
      <c r="AB552" s="3"/>
      <c r="AC552" s="3"/>
      <c r="AD552" s="3"/>
      <c r="AE552" s="3"/>
    </row>
    <row r="553">
      <c r="A553" s="3"/>
      <c r="B553" s="3"/>
      <c r="C553" s="3"/>
      <c r="D553" s="3"/>
      <c r="E553" s="3"/>
      <c r="F553" s="3"/>
      <c r="G553" s="3"/>
      <c r="H553" s="3"/>
      <c r="I553" s="3"/>
      <c r="J553" s="3"/>
      <c r="K553" s="3"/>
      <c r="L553" s="3"/>
      <c r="M553" s="3"/>
      <c r="N553" s="3"/>
      <c r="O553" s="3"/>
      <c r="P553" s="3"/>
      <c r="Q553" s="3"/>
      <c r="R553" s="3"/>
      <c r="S553" s="3"/>
      <c r="T553" s="249"/>
      <c r="U553" s="249"/>
      <c r="V553" s="249"/>
      <c r="W553" s="249"/>
      <c r="X553" s="249"/>
      <c r="Y553" s="3"/>
      <c r="Z553" s="3"/>
      <c r="AA553" s="3"/>
      <c r="AB553" s="3"/>
      <c r="AC553" s="3"/>
      <c r="AD553" s="3"/>
      <c r="AE553" s="3"/>
    </row>
    <row r="554">
      <c r="A554" s="3"/>
      <c r="B554" s="3"/>
      <c r="C554" s="3"/>
      <c r="D554" s="3"/>
      <c r="E554" s="3"/>
      <c r="F554" s="3"/>
      <c r="G554" s="3"/>
      <c r="H554" s="3"/>
      <c r="I554" s="3"/>
      <c r="J554" s="3"/>
      <c r="K554" s="3"/>
      <c r="L554" s="3"/>
      <c r="M554" s="3"/>
      <c r="N554" s="3"/>
      <c r="O554" s="3"/>
      <c r="P554" s="3"/>
      <c r="Q554" s="3"/>
      <c r="R554" s="3"/>
      <c r="S554" s="3"/>
      <c r="T554" s="249"/>
      <c r="U554" s="249"/>
      <c r="V554" s="249"/>
      <c r="W554" s="249"/>
      <c r="X554" s="249"/>
      <c r="Y554" s="3"/>
      <c r="Z554" s="3"/>
      <c r="AA554" s="3"/>
      <c r="AB554" s="3"/>
      <c r="AC554" s="3"/>
      <c r="AD554" s="3"/>
      <c r="AE554" s="3"/>
    </row>
    <row r="555">
      <c r="A555" s="3"/>
      <c r="B555" s="3"/>
      <c r="C555" s="3"/>
      <c r="D555" s="3"/>
      <c r="E555" s="3"/>
      <c r="F555" s="3"/>
      <c r="G555" s="3"/>
      <c r="H555" s="3"/>
      <c r="I555" s="3"/>
      <c r="J555" s="3"/>
      <c r="K555" s="3"/>
      <c r="L555" s="3"/>
      <c r="M555" s="3"/>
      <c r="N555" s="3"/>
      <c r="O555" s="3"/>
      <c r="P555" s="3"/>
      <c r="Q555" s="3"/>
      <c r="R555" s="3"/>
      <c r="S555" s="3"/>
      <c r="T555" s="249"/>
      <c r="U555" s="249"/>
      <c r="V555" s="249"/>
      <c r="W555" s="249"/>
      <c r="X555" s="249"/>
      <c r="Y555" s="3"/>
      <c r="Z555" s="3"/>
      <c r="AA555" s="3"/>
      <c r="AB555" s="3"/>
      <c r="AC555" s="3"/>
      <c r="AD555" s="3"/>
      <c r="AE555" s="3"/>
    </row>
    <row r="556">
      <c r="A556" s="3"/>
      <c r="B556" s="3"/>
      <c r="C556" s="3"/>
      <c r="D556" s="3"/>
      <c r="E556" s="3"/>
      <c r="F556" s="3"/>
      <c r="G556" s="3"/>
      <c r="H556" s="3"/>
      <c r="I556" s="3"/>
      <c r="J556" s="3"/>
      <c r="K556" s="3"/>
      <c r="L556" s="3"/>
      <c r="M556" s="3"/>
      <c r="N556" s="3"/>
      <c r="O556" s="3"/>
      <c r="P556" s="3"/>
      <c r="Q556" s="3"/>
      <c r="R556" s="3"/>
      <c r="S556" s="3"/>
      <c r="T556" s="249"/>
      <c r="U556" s="249"/>
      <c r="V556" s="249"/>
      <c r="W556" s="249"/>
      <c r="X556" s="249"/>
      <c r="Y556" s="3"/>
      <c r="Z556" s="3"/>
      <c r="AA556" s="3"/>
      <c r="AB556" s="3"/>
      <c r="AC556" s="3"/>
      <c r="AD556" s="3"/>
      <c r="AE556" s="3"/>
    </row>
    <row r="557">
      <c r="A557" s="3"/>
      <c r="B557" s="3"/>
      <c r="C557" s="3"/>
      <c r="D557" s="3"/>
      <c r="E557" s="3"/>
      <c r="F557" s="3"/>
      <c r="G557" s="3"/>
      <c r="H557" s="3"/>
      <c r="I557" s="3"/>
      <c r="J557" s="3"/>
      <c r="K557" s="3"/>
      <c r="L557" s="3"/>
      <c r="M557" s="3"/>
      <c r="N557" s="3"/>
      <c r="O557" s="3"/>
      <c r="P557" s="3"/>
      <c r="Q557" s="3"/>
      <c r="R557" s="3"/>
      <c r="S557" s="3"/>
      <c r="T557" s="249"/>
      <c r="U557" s="249"/>
      <c r="V557" s="249"/>
      <c r="W557" s="249"/>
      <c r="X557" s="249"/>
      <c r="Y557" s="3"/>
      <c r="Z557" s="3"/>
      <c r="AA557" s="3"/>
      <c r="AB557" s="3"/>
      <c r="AC557" s="3"/>
      <c r="AD557" s="3"/>
      <c r="AE557" s="3"/>
    </row>
    <row r="558">
      <c r="A558" s="3"/>
      <c r="B558" s="3"/>
      <c r="C558" s="3"/>
      <c r="D558" s="3"/>
      <c r="E558" s="3"/>
      <c r="F558" s="3"/>
      <c r="G558" s="3"/>
      <c r="H558" s="3"/>
      <c r="I558" s="3"/>
      <c r="J558" s="3"/>
      <c r="K558" s="3"/>
      <c r="L558" s="3"/>
      <c r="M558" s="3"/>
      <c r="N558" s="3"/>
      <c r="O558" s="3"/>
      <c r="P558" s="3"/>
      <c r="Q558" s="3"/>
      <c r="R558" s="3"/>
      <c r="S558" s="3"/>
      <c r="T558" s="249"/>
      <c r="U558" s="249"/>
      <c r="V558" s="249"/>
      <c r="W558" s="249"/>
      <c r="X558" s="249"/>
      <c r="Y558" s="3"/>
      <c r="Z558" s="3"/>
      <c r="AA558" s="3"/>
      <c r="AB558" s="3"/>
      <c r="AC558" s="3"/>
      <c r="AD558" s="3"/>
      <c r="AE558" s="3"/>
    </row>
    <row r="559">
      <c r="A559" s="3"/>
      <c r="B559" s="3"/>
      <c r="C559" s="3"/>
      <c r="D559" s="3"/>
      <c r="E559" s="3"/>
      <c r="F559" s="3"/>
      <c r="G559" s="3"/>
      <c r="H559" s="3"/>
      <c r="I559" s="3"/>
      <c r="J559" s="3"/>
      <c r="K559" s="3"/>
      <c r="L559" s="3"/>
      <c r="M559" s="3"/>
      <c r="N559" s="3"/>
      <c r="O559" s="3"/>
      <c r="P559" s="3"/>
      <c r="Q559" s="3"/>
      <c r="R559" s="3"/>
      <c r="S559" s="3"/>
      <c r="T559" s="249"/>
      <c r="U559" s="249"/>
      <c r="V559" s="249"/>
      <c r="W559" s="249"/>
      <c r="X559" s="249"/>
      <c r="Y559" s="3"/>
      <c r="Z559" s="3"/>
      <c r="AA559" s="3"/>
      <c r="AB559" s="3"/>
      <c r="AC559" s="3"/>
      <c r="AD559" s="3"/>
      <c r="AE559" s="3"/>
    </row>
    <row r="560">
      <c r="A560" s="3"/>
      <c r="B560" s="3"/>
      <c r="C560" s="3"/>
      <c r="D560" s="3"/>
      <c r="E560" s="3"/>
      <c r="F560" s="3"/>
      <c r="G560" s="3"/>
      <c r="H560" s="3"/>
      <c r="I560" s="3"/>
      <c r="J560" s="3"/>
      <c r="K560" s="3"/>
      <c r="L560" s="3"/>
      <c r="M560" s="3"/>
      <c r="N560" s="3"/>
      <c r="O560" s="3"/>
      <c r="P560" s="3"/>
      <c r="Q560" s="3"/>
      <c r="R560" s="3"/>
      <c r="S560" s="3"/>
      <c r="T560" s="249"/>
      <c r="U560" s="249"/>
      <c r="V560" s="249"/>
      <c r="W560" s="249"/>
      <c r="X560" s="249"/>
      <c r="Y560" s="3"/>
      <c r="Z560" s="3"/>
      <c r="AA560" s="3"/>
      <c r="AB560" s="3"/>
      <c r="AC560" s="3"/>
      <c r="AD560" s="3"/>
      <c r="AE560" s="3"/>
    </row>
    <row r="561">
      <c r="A561" s="3"/>
      <c r="B561" s="3"/>
      <c r="C561" s="3"/>
      <c r="D561" s="3"/>
      <c r="E561" s="3"/>
      <c r="F561" s="3"/>
      <c r="G561" s="3"/>
      <c r="H561" s="3"/>
      <c r="I561" s="3"/>
      <c r="J561" s="3"/>
      <c r="K561" s="3"/>
      <c r="L561" s="3"/>
      <c r="M561" s="3"/>
      <c r="N561" s="3"/>
      <c r="O561" s="3"/>
      <c r="P561" s="3"/>
      <c r="Q561" s="3"/>
      <c r="R561" s="3"/>
      <c r="S561" s="3"/>
      <c r="T561" s="249"/>
      <c r="U561" s="249"/>
      <c r="V561" s="249"/>
      <c r="W561" s="249"/>
      <c r="X561" s="249"/>
      <c r="Y561" s="3"/>
      <c r="Z561" s="3"/>
      <c r="AA561" s="3"/>
      <c r="AB561" s="3"/>
      <c r="AC561" s="3"/>
      <c r="AD561" s="3"/>
      <c r="AE561" s="3"/>
    </row>
    <row r="562">
      <c r="A562" s="3"/>
      <c r="B562" s="3"/>
      <c r="C562" s="3"/>
      <c r="D562" s="3"/>
      <c r="E562" s="3"/>
      <c r="F562" s="3"/>
      <c r="G562" s="3"/>
      <c r="H562" s="3"/>
      <c r="I562" s="3"/>
      <c r="J562" s="3"/>
      <c r="K562" s="3"/>
      <c r="L562" s="3"/>
      <c r="M562" s="3"/>
      <c r="N562" s="3"/>
      <c r="O562" s="3"/>
      <c r="P562" s="3"/>
      <c r="Q562" s="3"/>
      <c r="R562" s="3"/>
      <c r="S562" s="3"/>
      <c r="T562" s="249"/>
      <c r="U562" s="249"/>
      <c r="V562" s="249"/>
      <c r="W562" s="249"/>
      <c r="X562" s="249"/>
      <c r="Y562" s="3"/>
      <c r="Z562" s="3"/>
      <c r="AA562" s="3"/>
      <c r="AB562" s="3"/>
      <c r="AC562" s="3"/>
      <c r="AD562" s="3"/>
      <c r="AE562" s="3"/>
    </row>
    <row r="563">
      <c r="A563" s="3"/>
      <c r="B563" s="3"/>
      <c r="C563" s="3"/>
      <c r="D563" s="3"/>
      <c r="E563" s="3"/>
      <c r="F563" s="3"/>
      <c r="G563" s="3"/>
      <c r="H563" s="3"/>
      <c r="I563" s="3"/>
      <c r="J563" s="3"/>
      <c r="K563" s="3"/>
      <c r="L563" s="3"/>
      <c r="M563" s="3"/>
      <c r="N563" s="3"/>
      <c r="O563" s="3"/>
      <c r="P563" s="3"/>
      <c r="Q563" s="3"/>
      <c r="R563" s="3"/>
      <c r="S563" s="3"/>
      <c r="T563" s="249"/>
      <c r="U563" s="249"/>
      <c r="V563" s="249"/>
      <c r="W563" s="249"/>
      <c r="X563" s="249"/>
      <c r="Y563" s="3"/>
      <c r="Z563" s="3"/>
      <c r="AA563" s="3"/>
      <c r="AB563" s="3"/>
      <c r="AC563" s="3"/>
      <c r="AD563" s="3"/>
      <c r="AE563" s="3"/>
    </row>
    <row r="564">
      <c r="A564" s="3"/>
      <c r="B564" s="3"/>
      <c r="C564" s="3"/>
      <c r="D564" s="3"/>
      <c r="E564" s="3"/>
      <c r="F564" s="3"/>
      <c r="G564" s="3"/>
      <c r="H564" s="3"/>
      <c r="I564" s="3"/>
      <c r="J564" s="3"/>
      <c r="K564" s="3"/>
      <c r="L564" s="3"/>
      <c r="M564" s="3"/>
      <c r="N564" s="3"/>
      <c r="O564" s="3"/>
      <c r="P564" s="3"/>
      <c r="Q564" s="3"/>
      <c r="R564" s="3"/>
      <c r="S564" s="3"/>
      <c r="T564" s="249"/>
      <c r="U564" s="249"/>
      <c r="V564" s="249"/>
      <c r="W564" s="249"/>
      <c r="X564" s="249"/>
      <c r="Y564" s="3"/>
      <c r="Z564" s="3"/>
      <c r="AA564" s="3"/>
      <c r="AB564" s="3"/>
      <c r="AC564" s="3"/>
      <c r="AD564" s="3"/>
      <c r="AE564" s="3"/>
    </row>
    <row r="565">
      <c r="A565" s="3"/>
      <c r="B565" s="3"/>
      <c r="C565" s="3"/>
      <c r="D565" s="3"/>
      <c r="E565" s="3"/>
      <c r="F565" s="3"/>
      <c r="G565" s="3"/>
      <c r="H565" s="3"/>
      <c r="I565" s="3"/>
      <c r="J565" s="3"/>
      <c r="K565" s="3"/>
      <c r="L565" s="3"/>
      <c r="M565" s="3"/>
      <c r="N565" s="3"/>
      <c r="O565" s="3"/>
      <c r="P565" s="3"/>
      <c r="Q565" s="3"/>
      <c r="R565" s="3"/>
      <c r="S565" s="3"/>
      <c r="T565" s="249"/>
      <c r="U565" s="249"/>
      <c r="V565" s="249"/>
      <c r="W565" s="249"/>
      <c r="X565" s="249"/>
      <c r="Y565" s="3"/>
      <c r="Z565" s="3"/>
      <c r="AA565" s="3"/>
      <c r="AB565" s="3"/>
      <c r="AC565" s="3"/>
      <c r="AD565" s="3"/>
      <c r="AE565" s="3"/>
    </row>
    <row r="566">
      <c r="A566" s="3"/>
      <c r="B566" s="3"/>
      <c r="C566" s="3"/>
      <c r="D566" s="3"/>
      <c r="E566" s="3"/>
      <c r="F566" s="3"/>
      <c r="G566" s="3"/>
      <c r="H566" s="3"/>
      <c r="I566" s="3"/>
      <c r="J566" s="3"/>
      <c r="K566" s="3"/>
      <c r="L566" s="3"/>
      <c r="M566" s="3"/>
      <c r="N566" s="3"/>
      <c r="O566" s="3"/>
      <c r="P566" s="3"/>
      <c r="Q566" s="3"/>
      <c r="R566" s="3"/>
      <c r="S566" s="3"/>
      <c r="T566" s="249"/>
      <c r="U566" s="249"/>
      <c r="V566" s="249"/>
      <c r="W566" s="249"/>
      <c r="X566" s="249"/>
      <c r="Y566" s="3"/>
      <c r="Z566" s="3"/>
      <c r="AA566" s="3"/>
      <c r="AB566" s="3"/>
      <c r="AC566" s="3"/>
      <c r="AD566" s="3"/>
      <c r="AE566" s="3"/>
    </row>
    <row r="567">
      <c r="A567" s="3"/>
      <c r="B567" s="3"/>
      <c r="C567" s="3"/>
      <c r="D567" s="3"/>
      <c r="E567" s="3"/>
      <c r="F567" s="3"/>
      <c r="G567" s="3"/>
      <c r="H567" s="3"/>
      <c r="I567" s="3"/>
      <c r="J567" s="3"/>
      <c r="K567" s="3"/>
      <c r="L567" s="3"/>
      <c r="M567" s="3"/>
      <c r="N567" s="3"/>
      <c r="O567" s="3"/>
      <c r="P567" s="3"/>
      <c r="Q567" s="3"/>
      <c r="R567" s="3"/>
      <c r="S567" s="3"/>
      <c r="T567" s="249"/>
      <c r="U567" s="249"/>
      <c r="V567" s="249"/>
      <c r="W567" s="249"/>
      <c r="X567" s="249"/>
      <c r="Y567" s="3"/>
      <c r="Z567" s="3"/>
      <c r="AA567" s="3"/>
      <c r="AB567" s="3"/>
      <c r="AC567" s="3"/>
      <c r="AD567" s="3"/>
      <c r="AE567" s="3"/>
    </row>
    <row r="568">
      <c r="A568" s="3"/>
      <c r="B568" s="3"/>
      <c r="C568" s="3"/>
      <c r="D568" s="3"/>
      <c r="E568" s="3"/>
      <c r="F568" s="3"/>
      <c r="G568" s="3"/>
      <c r="H568" s="3"/>
      <c r="I568" s="3"/>
      <c r="J568" s="3"/>
      <c r="K568" s="3"/>
      <c r="L568" s="3"/>
      <c r="M568" s="3"/>
      <c r="N568" s="3"/>
      <c r="O568" s="3"/>
      <c r="P568" s="3"/>
      <c r="Q568" s="3"/>
      <c r="R568" s="3"/>
      <c r="S568" s="3"/>
      <c r="T568" s="249"/>
      <c r="U568" s="249"/>
      <c r="V568" s="249"/>
      <c r="W568" s="249"/>
      <c r="X568" s="249"/>
      <c r="Y568" s="3"/>
      <c r="Z568" s="3"/>
      <c r="AA568" s="3"/>
      <c r="AB568" s="3"/>
      <c r="AC568" s="3"/>
      <c r="AD568" s="3"/>
      <c r="AE568" s="3"/>
    </row>
    <row r="569">
      <c r="A569" s="3"/>
      <c r="B569" s="3"/>
      <c r="C569" s="3"/>
      <c r="D569" s="3"/>
      <c r="E569" s="3"/>
      <c r="F569" s="3"/>
      <c r="G569" s="3"/>
      <c r="H569" s="3"/>
      <c r="I569" s="3"/>
      <c r="J569" s="3"/>
      <c r="K569" s="3"/>
      <c r="L569" s="3"/>
      <c r="M569" s="3"/>
      <c r="N569" s="3"/>
      <c r="O569" s="3"/>
      <c r="P569" s="3"/>
      <c r="Q569" s="3"/>
      <c r="R569" s="3"/>
      <c r="S569" s="3"/>
      <c r="T569" s="249"/>
      <c r="U569" s="249"/>
      <c r="V569" s="249"/>
      <c r="W569" s="249"/>
      <c r="X569" s="249"/>
      <c r="Y569" s="3"/>
      <c r="Z569" s="3"/>
      <c r="AA569" s="3"/>
      <c r="AB569" s="3"/>
      <c r="AC569" s="3"/>
      <c r="AD569" s="3"/>
      <c r="AE569" s="3"/>
    </row>
    <row r="570">
      <c r="A570" s="3"/>
      <c r="B570" s="3"/>
      <c r="C570" s="3"/>
      <c r="D570" s="3"/>
      <c r="E570" s="3"/>
      <c r="F570" s="3"/>
      <c r="G570" s="3"/>
      <c r="H570" s="3"/>
      <c r="I570" s="3"/>
      <c r="J570" s="3"/>
      <c r="K570" s="3"/>
      <c r="L570" s="3"/>
      <c r="M570" s="3"/>
      <c r="N570" s="3"/>
      <c r="O570" s="3"/>
      <c r="P570" s="3"/>
      <c r="Q570" s="3"/>
      <c r="R570" s="3"/>
      <c r="S570" s="3"/>
      <c r="T570" s="249"/>
      <c r="U570" s="249"/>
      <c r="V570" s="249"/>
      <c r="W570" s="249"/>
      <c r="X570" s="249"/>
      <c r="Y570" s="3"/>
      <c r="Z570" s="3"/>
      <c r="AA570" s="3"/>
      <c r="AB570" s="3"/>
      <c r="AC570" s="3"/>
      <c r="AD570" s="3"/>
      <c r="AE570" s="3"/>
    </row>
    <row r="571">
      <c r="A571" s="3"/>
      <c r="B571" s="3"/>
      <c r="C571" s="3"/>
      <c r="D571" s="3"/>
      <c r="E571" s="3"/>
      <c r="F571" s="3"/>
      <c r="G571" s="3"/>
      <c r="H571" s="3"/>
      <c r="I571" s="3"/>
      <c r="J571" s="3"/>
      <c r="K571" s="3"/>
      <c r="L571" s="3"/>
      <c r="M571" s="3"/>
      <c r="N571" s="3"/>
      <c r="O571" s="3"/>
      <c r="P571" s="3"/>
      <c r="Q571" s="3"/>
      <c r="R571" s="3"/>
      <c r="S571" s="3"/>
      <c r="T571" s="249"/>
      <c r="U571" s="249"/>
      <c r="V571" s="249"/>
      <c r="W571" s="249"/>
      <c r="X571" s="249"/>
      <c r="Y571" s="3"/>
      <c r="Z571" s="3"/>
      <c r="AA571" s="3"/>
      <c r="AB571" s="3"/>
      <c r="AC571" s="3"/>
      <c r="AD571" s="3"/>
      <c r="AE571" s="3"/>
    </row>
    <row r="572">
      <c r="A572" s="3"/>
      <c r="B572" s="3"/>
      <c r="C572" s="3"/>
      <c r="D572" s="3"/>
      <c r="E572" s="3"/>
      <c r="F572" s="3"/>
      <c r="G572" s="3"/>
      <c r="H572" s="3"/>
      <c r="I572" s="3"/>
      <c r="J572" s="3"/>
      <c r="K572" s="3"/>
      <c r="L572" s="3"/>
      <c r="M572" s="3"/>
      <c r="N572" s="3"/>
      <c r="O572" s="3"/>
      <c r="P572" s="3"/>
      <c r="Q572" s="3"/>
      <c r="R572" s="3"/>
      <c r="S572" s="3"/>
      <c r="T572" s="249"/>
      <c r="U572" s="249"/>
      <c r="V572" s="249"/>
      <c r="W572" s="249"/>
      <c r="X572" s="249"/>
      <c r="Y572" s="3"/>
      <c r="Z572" s="3"/>
      <c r="AA572" s="3"/>
      <c r="AB572" s="3"/>
      <c r="AC572" s="3"/>
      <c r="AD572" s="3"/>
      <c r="AE572" s="3"/>
    </row>
    <row r="573">
      <c r="A573" s="3"/>
      <c r="B573" s="3"/>
      <c r="C573" s="3"/>
      <c r="D573" s="3"/>
      <c r="E573" s="3"/>
      <c r="F573" s="3"/>
      <c r="G573" s="3"/>
      <c r="H573" s="3"/>
      <c r="I573" s="3"/>
      <c r="J573" s="3"/>
      <c r="K573" s="3"/>
      <c r="L573" s="3"/>
      <c r="M573" s="3"/>
      <c r="N573" s="3"/>
      <c r="O573" s="3"/>
      <c r="P573" s="3"/>
      <c r="Q573" s="3"/>
      <c r="R573" s="3"/>
      <c r="S573" s="3"/>
      <c r="T573" s="249"/>
      <c r="U573" s="249"/>
      <c r="V573" s="249"/>
      <c r="W573" s="249"/>
      <c r="X573" s="249"/>
      <c r="Y573" s="3"/>
      <c r="Z573" s="3"/>
      <c r="AA573" s="3"/>
      <c r="AB573" s="3"/>
      <c r="AC573" s="3"/>
      <c r="AD573" s="3"/>
      <c r="AE573" s="3"/>
    </row>
    <row r="574">
      <c r="A574" s="3"/>
      <c r="B574" s="3"/>
      <c r="C574" s="3"/>
      <c r="D574" s="3"/>
      <c r="E574" s="3"/>
      <c r="F574" s="3"/>
      <c r="G574" s="3"/>
      <c r="H574" s="3"/>
      <c r="I574" s="3"/>
      <c r="J574" s="3"/>
      <c r="K574" s="3"/>
      <c r="L574" s="3"/>
      <c r="M574" s="3"/>
      <c r="N574" s="3"/>
      <c r="O574" s="3"/>
      <c r="P574" s="3"/>
      <c r="Q574" s="3"/>
      <c r="R574" s="3"/>
      <c r="S574" s="3"/>
      <c r="T574" s="249"/>
      <c r="U574" s="249"/>
      <c r="V574" s="249"/>
      <c r="W574" s="249"/>
      <c r="X574" s="249"/>
      <c r="Y574" s="3"/>
      <c r="Z574" s="3"/>
      <c r="AA574" s="3"/>
      <c r="AB574" s="3"/>
      <c r="AC574" s="3"/>
      <c r="AD574" s="3"/>
      <c r="AE574" s="3"/>
    </row>
    <row r="575">
      <c r="A575" s="3"/>
      <c r="B575" s="3"/>
      <c r="C575" s="3"/>
      <c r="D575" s="3"/>
      <c r="E575" s="3"/>
      <c r="F575" s="3"/>
      <c r="G575" s="3"/>
      <c r="H575" s="3"/>
      <c r="I575" s="3"/>
      <c r="J575" s="3"/>
      <c r="K575" s="3"/>
      <c r="L575" s="3"/>
      <c r="M575" s="3"/>
      <c r="N575" s="3"/>
      <c r="O575" s="3"/>
      <c r="P575" s="3"/>
      <c r="Q575" s="3"/>
      <c r="R575" s="3"/>
      <c r="S575" s="3"/>
      <c r="T575" s="249"/>
      <c r="U575" s="249"/>
      <c r="V575" s="249"/>
      <c r="W575" s="249"/>
      <c r="X575" s="249"/>
      <c r="Y575" s="3"/>
      <c r="Z575" s="3"/>
      <c r="AA575" s="3"/>
      <c r="AB575" s="3"/>
      <c r="AC575" s="3"/>
      <c r="AD575" s="3"/>
      <c r="AE575" s="3"/>
    </row>
    <row r="576">
      <c r="A576" s="3"/>
      <c r="B576" s="3"/>
      <c r="C576" s="3"/>
      <c r="D576" s="3"/>
      <c r="E576" s="3"/>
      <c r="F576" s="3"/>
      <c r="G576" s="3"/>
      <c r="H576" s="3"/>
      <c r="I576" s="3"/>
      <c r="J576" s="3"/>
      <c r="K576" s="3"/>
      <c r="L576" s="3"/>
      <c r="M576" s="3"/>
      <c r="N576" s="3"/>
      <c r="O576" s="3"/>
      <c r="P576" s="3"/>
      <c r="Q576" s="3"/>
      <c r="R576" s="3"/>
      <c r="S576" s="3"/>
      <c r="T576" s="249"/>
      <c r="U576" s="249"/>
      <c r="V576" s="249"/>
      <c r="W576" s="249"/>
      <c r="X576" s="249"/>
      <c r="Y576" s="3"/>
      <c r="Z576" s="3"/>
      <c r="AA576" s="3"/>
      <c r="AB576" s="3"/>
      <c r="AC576" s="3"/>
      <c r="AD576" s="3"/>
      <c r="AE576" s="3"/>
    </row>
    <row r="577">
      <c r="A577" s="3"/>
      <c r="B577" s="3"/>
      <c r="C577" s="3"/>
      <c r="D577" s="3"/>
      <c r="E577" s="3"/>
      <c r="F577" s="3"/>
      <c r="G577" s="3"/>
      <c r="H577" s="3"/>
      <c r="I577" s="3"/>
      <c r="J577" s="3"/>
      <c r="K577" s="3"/>
      <c r="L577" s="3"/>
      <c r="M577" s="3"/>
      <c r="N577" s="3"/>
      <c r="O577" s="3"/>
      <c r="P577" s="3"/>
      <c r="Q577" s="3"/>
      <c r="R577" s="3"/>
      <c r="S577" s="3"/>
      <c r="T577" s="249"/>
      <c r="U577" s="249"/>
      <c r="V577" s="249"/>
      <c r="W577" s="249"/>
      <c r="X577" s="249"/>
      <c r="Y577" s="3"/>
      <c r="Z577" s="3"/>
      <c r="AA577" s="3"/>
      <c r="AB577" s="3"/>
      <c r="AC577" s="3"/>
      <c r="AD577" s="3"/>
      <c r="AE577" s="3"/>
    </row>
    <row r="578">
      <c r="A578" s="3"/>
      <c r="B578" s="3"/>
      <c r="C578" s="3"/>
      <c r="D578" s="3"/>
      <c r="E578" s="3"/>
      <c r="F578" s="3"/>
      <c r="G578" s="3"/>
      <c r="H578" s="3"/>
      <c r="I578" s="3"/>
      <c r="J578" s="3"/>
      <c r="K578" s="3"/>
      <c r="L578" s="3"/>
      <c r="M578" s="3"/>
      <c r="N578" s="3"/>
      <c r="O578" s="3"/>
      <c r="P578" s="3"/>
      <c r="Q578" s="3"/>
      <c r="R578" s="3"/>
      <c r="S578" s="3"/>
      <c r="T578" s="249"/>
      <c r="U578" s="249"/>
      <c r="V578" s="249"/>
      <c r="W578" s="249"/>
      <c r="X578" s="249"/>
      <c r="Y578" s="3"/>
      <c r="Z578" s="3"/>
      <c r="AA578" s="3"/>
      <c r="AB578" s="3"/>
      <c r="AC578" s="3"/>
      <c r="AD578" s="3"/>
      <c r="AE578" s="3"/>
    </row>
    <row r="579">
      <c r="A579" s="3"/>
      <c r="B579" s="3"/>
      <c r="C579" s="3"/>
      <c r="D579" s="3"/>
      <c r="E579" s="3"/>
      <c r="F579" s="3"/>
      <c r="G579" s="3"/>
      <c r="H579" s="3"/>
      <c r="I579" s="3"/>
      <c r="J579" s="3"/>
      <c r="K579" s="3"/>
      <c r="L579" s="3"/>
      <c r="M579" s="3"/>
      <c r="N579" s="3"/>
      <c r="O579" s="3"/>
      <c r="P579" s="3"/>
      <c r="Q579" s="3"/>
      <c r="R579" s="3"/>
      <c r="S579" s="3"/>
      <c r="T579" s="249"/>
      <c r="U579" s="249"/>
      <c r="V579" s="249"/>
      <c r="W579" s="249"/>
      <c r="X579" s="249"/>
      <c r="Y579" s="3"/>
      <c r="Z579" s="3"/>
      <c r="AA579" s="3"/>
      <c r="AB579" s="3"/>
      <c r="AC579" s="3"/>
      <c r="AD579" s="3"/>
      <c r="AE579" s="3"/>
    </row>
    <row r="580">
      <c r="A580" s="3"/>
      <c r="B580" s="3"/>
      <c r="C580" s="3"/>
      <c r="D580" s="3"/>
      <c r="E580" s="3"/>
      <c r="F580" s="3"/>
      <c r="G580" s="3"/>
      <c r="H580" s="3"/>
      <c r="I580" s="3"/>
      <c r="J580" s="3"/>
      <c r="K580" s="3"/>
      <c r="L580" s="3"/>
      <c r="M580" s="3"/>
      <c r="N580" s="3"/>
      <c r="O580" s="3"/>
      <c r="P580" s="3"/>
      <c r="Q580" s="3"/>
      <c r="R580" s="3"/>
      <c r="S580" s="3"/>
      <c r="T580" s="249"/>
      <c r="U580" s="249"/>
      <c r="V580" s="249"/>
      <c r="W580" s="249"/>
      <c r="X580" s="249"/>
      <c r="Y580" s="3"/>
      <c r="Z580" s="3"/>
      <c r="AA580" s="3"/>
      <c r="AB580" s="3"/>
      <c r="AC580" s="3"/>
      <c r="AD580" s="3"/>
      <c r="AE580" s="3"/>
    </row>
    <row r="581">
      <c r="A581" s="3"/>
      <c r="B581" s="3"/>
      <c r="C581" s="3"/>
      <c r="D581" s="3"/>
      <c r="E581" s="3"/>
      <c r="F581" s="3"/>
      <c r="G581" s="3"/>
      <c r="H581" s="3"/>
      <c r="I581" s="3"/>
      <c r="J581" s="3"/>
      <c r="K581" s="3"/>
      <c r="L581" s="3"/>
      <c r="M581" s="3"/>
      <c r="N581" s="3"/>
      <c r="O581" s="3"/>
      <c r="P581" s="3"/>
      <c r="Q581" s="3"/>
      <c r="R581" s="3"/>
      <c r="S581" s="3"/>
      <c r="T581" s="249"/>
      <c r="U581" s="249"/>
      <c r="V581" s="249"/>
      <c r="W581" s="249"/>
      <c r="X581" s="249"/>
      <c r="Y581" s="3"/>
      <c r="Z581" s="3"/>
      <c r="AA581" s="3"/>
      <c r="AB581" s="3"/>
      <c r="AC581" s="3"/>
      <c r="AD581" s="3"/>
      <c r="AE581" s="3"/>
    </row>
    <row r="582">
      <c r="A582" s="3"/>
      <c r="B582" s="3"/>
      <c r="C582" s="3"/>
      <c r="D582" s="3"/>
      <c r="E582" s="3"/>
      <c r="F582" s="3"/>
      <c r="G582" s="3"/>
      <c r="H582" s="3"/>
      <c r="I582" s="3"/>
      <c r="J582" s="3"/>
      <c r="K582" s="3"/>
      <c r="L582" s="3"/>
      <c r="M582" s="3"/>
      <c r="N582" s="3"/>
      <c r="O582" s="3"/>
      <c r="P582" s="3"/>
      <c r="Q582" s="3"/>
      <c r="R582" s="3"/>
      <c r="S582" s="3"/>
      <c r="T582" s="249"/>
      <c r="U582" s="249"/>
      <c r="V582" s="249"/>
      <c r="W582" s="249"/>
      <c r="X582" s="249"/>
      <c r="Y582" s="3"/>
      <c r="Z582" s="3"/>
      <c r="AA582" s="3"/>
      <c r="AB582" s="3"/>
      <c r="AC582" s="3"/>
      <c r="AD582" s="3"/>
      <c r="AE582" s="3"/>
    </row>
    <row r="583">
      <c r="A583" s="3"/>
      <c r="B583" s="3"/>
      <c r="C583" s="3"/>
      <c r="D583" s="3"/>
      <c r="E583" s="3"/>
      <c r="F583" s="3"/>
      <c r="G583" s="3"/>
      <c r="H583" s="3"/>
      <c r="I583" s="3"/>
      <c r="J583" s="3"/>
      <c r="K583" s="3"/>
      <c r="L583" s="3"/>
      <c r="M583" s="3"/>
      <c r="N583" s="3"/>
      <c r="O583" s="3"/>
      <c r="P583" s="3"/>
      <c r="Q583" s="3"/>
      <c r="R583" s="3"/>
      <c r="S583" s="3"/>
      <c r="T583" s="249"/>
      <c r="U583" s="249"/>
      <c r="V583" s="249"/>
      <c r="W583" s="249"/>
      <c r="X583" s="249"/>
      <c r="Y583" s="3"/>
      <c r="Z583" s="3"/>
      <c r="AA583" s="3"/>
      <c r="AB583" s="3"/>
      <c r="AC583" s="3"/>
      <c r="AD583" s="3"/>
      <c r="AE583" s="3"/>
    </row>
    <row r="584">
      <c r="A584" s="3"/>
      <c r="B584" s="3"/>
      <c r="C584" s="3"/>
      <c r="D584" s="3"/>
      <c r="E584" s="3"/>
      <c r="F584" s="3"/>
      <c r="G584" s="3"/>
      <c r="H584" s="3"/>
      <c r="I584" s="3"/>
      <c r="J584" s="3"/>
      <c r="K584" s="3"/>
      <c r="L584" s="3"/>
      <c r="M584" s="3"/>
      <c r="N584" s="3"/>
      <c r="O584" s="3"/>
      <c r="P584" s="3"/>
      <c r="Q584" s="3"/>
      <c r="R584" s="3"/>
      <c r="S584" s="3"/>
      <c r="T584" s="249"/>
      <c r="U584" s="249"/>
      <c r="V584" s="249"/>
      <c r="W584" s="249"/>
      <c r="X584" s="249"/>
      <c r="Y584" s="3"/>
      <c r="Z584" s="3"/>
      <c r="AA584" s="3"/>
      <c r="AB584" s="3"/>
      <c r="AC584" s="3"/>
      <c r="AD584" s="3"/>
      <c r="AE584" s="3"/>
    </row>
    <row r="585">
      <c r="A585" s="3"/>
      <c r="B585" s="3"/>
      <c r="C585" s="3"/>
      <c r="D585" s="3"/>
      <c r="E585" s="3"/>
      <c r="F585" s="3"/>
      <c r="G585" s="3"/>
      <c r="H585" s="3"/>
      <c r="I585" s="3"/>
      <c r="J585" s="3"/>
      <c r="K585" s="3"/>
      <c r="L585" s="3"/>
      <c r="M585" s="3"/>
      <c r="N585" s="3"/>
      <c r="O585" s="3"/>
      <c r="P585" s="3"/>
      <c r="Q585" s="3"/>
      <c r="R585" s="3"/>
      <c r="S585" s="3"/>
      <c r="T585" s="249"/>
      <c r="U585" s="249"/>
      <c r="V585" s="249"/>
      <c r="W585" s="249"/>
      <c r="X585" s="249"/>
      <c r="Y585" s="3"/>
      <c r="Z585" s="3"/>
      <c r="AA585" s="3"/>
      <c r="AB585" s="3"/>
      <c r="AC585" s="3"/>
      <c r="AD585" s="3"/>
      <c r="AE585" s="3"/>
    </row>
    <row r="586">
      <c r="A586" s="3"/>
      <c r="B586" s="3"/>
      <c r="C586" s="3"/>
      <c r="D586" s="3"/>
      <c r="E586" s="3"/>
      <c r="F586" s="3"/>
      <c r="G586" s="3"/>
      <c r="H586" s="3"/>
      <c r="I586" s="3"/>
      <c r="J586" s="3"/>
      <c r="K586" s="3"/>
      <c r="L586" s="3"/>
      <c r="M586" s="3"/>
      <c r="N586" s="3"/>
      <c r="O586" s="3"/>
      <c r="P586" s="3"/>
      <c r="Q586" s="3"/>
      <c r="R586" s="3"/>
      <c r="S586" s="3"/>
      <c r="T586" s="249"/>
      <c r="U586" s="249"/>
      <c r="V586" s="249"/>
      <c r="W586" s="249"/>
      <c r="X586" s="249"/>
      <c r="Y586" s="3"/>
      <c r="Z586" s="3"/>
      <c r="AA586" s="3"/>
      <c r="AB586" s="3"/>
      <c r="AC586" s="3"/>
      <c r="AD586" s="3"/>
      <c r="AE586" s="3"/>
    </row>
    <row r="587">
      <c r="A587" s="3"/>
      <c r="B587" s="3"/>
      <c r="C587" s="3"/>
      <c r="D587" s="3"/>
      <c r="E587" s="3"/>
      <c r="F587" s="3"/>
      <c r="G587" s="3"/>
      <c r="H587" s="3"/>
      <c r="I587" s="3"/>
      <c r="J587" s="3"/>
      <c r="K587" s="3"/>
      <c r="L587" s="3"/>
      <c r="M587" s="3"/>
      <c r="N587" s="3"/>
      <c r="O587" s="3"/>
      <c r="P587" s="3"/>
      <c r="Q587" s="3"/>
      <c r="R587" s="3"/>
      <c r="S587" s="3"/>
      <c r="T587" s="249"/>
      <c r="U587" s="249"/>
      <c r="V587" s="249"/>
      <c r="W587" s="249"/>
      <c r="X587" s="249"/>
      <c r="Y587" s="3"/>
      <c r="Z587" s="3"/>
      <c r="AA587" s="3"/>
      <c r="AB587" s="3"/>
      <c r="AC587" s="3"/>
      <c r="AD587" s="3"/>
      <c r="AE587" s="3"/>
    </row>
    <row r="588">
      <c r="A588" s="3"/>
      <c r="B588" s="3"/>
      <c r="C588" s="3"/>
      <c r="D588" s="3"/>
      <c r="E588" s="3"/>
      <c r="F588" s="3"/>
      <c r="G588" s="3"/>
      <c r="H588" s="3"/>
      <c r="I588" s="3"/>
      <c r="J588" s="3"/>
      <c r="K588" s="3"/>
      <c r="L588" s="3"/>
      <c r="M588" s="3"/>
      <c r="N588" s="3"/>
      <c r="O588" s="3"/>
      <c r="P588" s="3"/>
      <c r="Q588" s="3"/>
      <c r="R588" s="3"/>
      <c r="S588" s="3"/>
      <c r="T588" s="249"/>
      <c r="U588" s="249"/>
      <c r="V588" s="249"/>
      <c r="W588" s="249"/>
      <c r="X588" s="249"/>
      <c r="Y588" s="3"/>
      <c r="Z588" s="3"/>
      <c r="AA588" s="3"/>
      <c r="AB588" s="3"/>
      <c r="AC588" s="3"/>
      <c r="AD588" s="3"/>
      <c r="AE588" s="3"/>
    </row>
    <row r="589">
      <c r="A589" s="3"/>
      <c r="B589" s="3"/>
      <c r="C589" s="3"/>
      <c r="D589" s="3"/>
      <c r="E589" s="3"/>
      <c r="F589" s="3"/>
      <c r="G589" s="3"/>
      <c r="H589" s="3"/>
      <c r="I589" s="3"/>
      <c r="J589" s="3"/>
      <c r="K589" s="3"/>
      <c r="L589" s="3"/>
      <c r="M589" s="3"/>
      <c r="N589" s="3"/>
      <c r="O589" s="3"/>
      <c r="P589" s="3"/>
      <c r="Q589" s="3"/>
      <c r="R589" s="3"/>
      <c r="S589" s="3"/>
      <c r="T589" s="249"/>
      <c r="U589" s="249"/>
      <c r="V589" s="249"/>
      <c r="W589" s="249"/>
      <c r="X589" s="249"/>
      <c r="Y589" s="3"/>
      <c r="Z589" s="3"/>
      <c r="AA589" s="3"/>
      <c r="AB589" s="3"/>
      <c r="AC589" s="3"/>
      <c r="AD589" s="3"/>
      <c r="AE589" s="3"/>
    </row>
    <row r="590">
      <c r="A590" s="3"/>
      <c r="B590" s="3"/>
      <c r="C590" s="3"/>
      <c r="D590" s="3"/>
      <c r="E590" s="3"/>
      <c r="F590" s="3"/>
      <c r="G590" s="3"/>
      <c r="H590" s="3"/>
      <c r="I590" s="3"/>
      <c r="J590" s="3"/>
      <c r="K590" s="3"/>
      <c r="L590" s="3"/>
      <c r="M590" s="3"/>
      <c r="N590" s="3"/>
      <c r="O590" s="3"/>
      <c r="P590" s="3"/>
      <c r="Q590" s="3"/>
      <c r="R590" s="3"/>
      <c r="S590" s="3"/>
      <c r="T590" s="249"/>
      <c r="U590" s="249"/>
      <c r="V590" s="249"/>
      <c r="W590" s="249"/>
      <c r="X590" s="249"/>
      <c r="Y590" s="3"/>
      <c r="Z590" s="3"/>
      <c r="AA590" s="3"/>
      <c r="AB590" s="3"/>
      <c r="AC590" s="3"/>
      <c r="AD590" s="3"/>
      <c r="AE590" s="3"/>
    </row>
    <row r="591">
      <c r="A591" s="3"/>
      <c r="B591" s="3"/>
      <c r="C591" s="3"/>
      <c r="D591" s="3"/>
      <c r="E591" s="3"/>
      <c r="F591" s="3"/>
      <c r="G591" s="3"/>
      <c r="H591" s="3"/>
      <c r="I591" s="3"/>
      <c r="J591" s="3"/>
      <c r="K591" s="3"/>
      <c r="L591" s="3"/>
      <c r="M591" s="3"/>
      <c r="N591" s="3"/>
      <c r="O591" s="3"/>
      <c r="P591" s="3"/>
      <c r="Q591" s="3"/>
      <c r="R591" s="3"/>
      <c r="S591" s="3"/>
      <c r="T591" s="249"/>
      <c r="U591" s="249"/>
      <c r="V591" s="249"/>
      <c r="W591" s="249"/>
      <c r="X591" s="249"/>
      <c r="Y591" s="3"/>
      <c r="Z591" s="3"/>
      <c r="AA591" s="3"/>
      <c r="AB591" s="3"/>
      <c r="AC591" s="3"/>
      <c r="AD591" s="3"/>
      <c r="AE591" s="3"/>
    </row>
    <row r="592">
      <c r="A592" s="3"/>
      <c r="B592" s="3"/>
      <c r="C592" s="3"/>
      <c r="D592" s="3"/>
      <c r="E592" s="3"/>
      <c r="F592" s="3"/>
      <c r="G592" s="3"/>
      <c r="H592" s="3"/>
      <c r="I592" s="3"/>
      <c r="J592" s="3"/>
      <c r="K592" s="3"/>
      <c r="L592" s="3"/>
      <c r="M592" s="3"/>
      <c r="N592" s="3"/>
      <c r="O592" s="3"/>
      <c r="P592" s="3"/>
      <c r="Q592" s="3"/>
      <c r="R592" s="3"/>
      <c r="S592" s="3"/>
      <c r="T592" s="249"/>
      <c r="U592" s="249"/>
      <c r="V592" s="249"/>
      <c r="W592" s="249"/>
      <c r="X592" s="249"/>
      <c r="Y592" s="3"/>
      <c r="Z592" s="3"/>
      <c r="AA592" s="3"/>
      <c r="AB592" s="3"/>
      <c r="AC592" s="3"/>
      <c r="AD592" s="3"/>
      <c r="AE592" s="3"/>
    </row>
    <row r="593">
      <c r="A593" s="3"/>
      <c r="B593" s="3"/>
      <c r="C593" s="3"/>
      <c r="D593" s="3"/>
      <c r="E593" s="3"/>
      <c r="F593" s="3"/>
      <c r="G593" s="3"/>
      <c r="H593" s="3"/>
      <c r="I593" s="3"/>
      <c r="J593" s="3"/>
      <c r="K593" s="3"/>
      <c r="L593" s="3"/>
      <c r="M593" s="3"/>
      <c r="N593" s="3"/>
      <c r="O593" s="3"/>
      <c r="P593" s="3"/>
      <c r="Q593" s="3"/>
      <c r="R593" s="3"/>
      <c r="S593" s="3"/>
      <c r="T593" s="249"/>
      <c r="U593" s="249"/>
      <c r="V593" s="249"/>
      <c r="W593" s="249"/>
      <c r="X593" s="249"/>
      <c r="Y593" s="3"/>
      <c r="Z593" s="3"/>
      <c r="AA593" s="3"/>
      <c r="AB593" s="3"/>
      <c r="AC593" s="3"/>
      <c r="AD593" s="3"/>
      <c r="AE593" s="3"/>
    </row>
    <row r="594">
      <c r="A594" s="3"/>
      <c r="B594" s="3"/>
      <c r="C594" s="3"/>
      <c r="D594" s="3"/>
      <c r="E594" s="3"/>
      <c r="F594" s="3"/>
      <c r="G594" s="3"/>
      <c r="H594" s="3"/>
      <c r="I594" s="3"/>
      <c r="J594" s="3"/>
      <c r="K594" s="3"/>
      <c r="L594" s="3"/>
      <c r="M594" s="3"/>
      <c r="N594" s="3"/>
      <c r="O594" s="3"/>
      <c r="P594" s="3"/>
      <c r="Q594" s="3"/>
      <c r="R594" s="3"/>
      <c r="S594" s="3"/>
      <c r="T594" s="249"/>
      <c r="U594" s="249"/>
      <c r="V594" s="249"/>
      <c r="W594" s="249"/>
      <c r="X594" s="249"/>
      <c r="Y594" s="3"/>
      <c r="Z594" s="3"/>
      <c r="AA594" s="3"/>
      <c r="AB594" s="3"/>
      <c r="AC594" s="3"/>
      <c r="AD594" s="3"/>
      <c r="AE594" s="3"/>
    </row>
    <row r="595">
      <c r="A595" s="3"/>
      <c r="B595" s="3"/>
      <c r="C595" s="3"/>
      <c r="D595" s="3"/>
      <c r="E595" s="3"/>
      <c r="F595" s="3"/>
      <c r="G595" s="3"/>
      <c r="H595" s="3"/>
      <c r="I595" s="3"/>
      <c r="J595" s="3"/>
      <c r="K595" s="3"/>
      <c r="L595" s="3"/>
      <c r="M595" s="3"/>
      <c r="N595" s="3"/>
      <c r="O595" s="3"/>
      <c r="P595" s="3"/>
      <c r="Q595" s="3"/>
      <c r="R595" s="3"/>
      <c r="S595" s="3"/>
      <c r="T595" s="249"/>
      <c r="U595" s="249"/>
      <c r="V595" s="249"/>
      <c r="W595" s="249"/>
      <c r="X595" s="249"/>
      <c r="Y595" s="3"/>
      <c r="Z595" s="3"/>
      <c r="AA595" s="3"/>
      <c r="AB595" s="3"/>
      <c r="AC595" s="3"/>
      <c r="AD595" s="3"/>
      <c r="AE595" s="3"/>
    </row>
    <row r="596">
      <c r="A596" s="3"/>
      <c r="B596" s="3"/>
      <c r="C596" s="3"/>
      <c r="D596" s="3"/>
      <c r="E596" s="3"/>
      <c r="F596" s="3"/>
      <c r="G596" s="3"/>
      <c r="H596" s="3"/>
      <c r="I596" s="3"/>
      <c r="J596" s="3"/>
      <c r="K596" s="3"/>
      <c r="L596" s="3"/>
      <c r="M596" s="3"/>
      <c r="N596" s="3"/>
      <c r="O596" s="3"/>
      <c r="P596" s="3"/>
      <c r="Q596" s="3"/>
      <c r="R596" s="3"/>
      <c r="S596" s="3"/>
      <c r="T596" s="249"/>
      <c r="U596" s="249"/>
      <c r="V596" s="249"/>
      <c r="W596" s="249"/>
      <c r="X596" s="249"/>
      <c r="Y596" s="3"/>
      <c r="Z596" s="3"/>
      <c r="AA596" s="3"/>
      <c r="AB596" s="3"/>
      <c r="AC596" s="3"/>
      <c r="AD596" s="3"/>
      <c r="AE596" s="3"/>
    </row>
    <row r="597">
      <c r="A597" s="3"/>
      <c r="B597" s="3"/>
      <c r="C597" s="3"/>
      <c r="D597" s="3"/>
      <c r="E597" s="3"/>
      <c r="F597" s="3"/>
      <c r="G597" s="3"/>
      <c r="H597" s="3"/>
      <c r="I597" s="3"/>
      <c r="J597" s="3"/>
      <c r="K597" s="3"/>
      <c r="L597" s="3"/>
      <c r="M597" s="3"/>
      <c r="N597" s="3"/>
      <c r="O597" s="3"/>
      <c r="P597" s="3"/>
      <c r="Q597" s="3"/>
      <c r="R597" s="3"/>
      <c r="S597" s="3"/>
      <c r="T597" s="249"/>
      <c r="U597" s="249"/>
      <c r="V597" s="249"/>
      <c r="W597" s="249"/>
      <c r="X597" s="249"/>
      <c r="Y597" s="3"/>
      <c r="Z597" s="3"/>
      <c r="AA597" s="3"/>
      <c r="AB597" s="3"/>
      <c r="AC597" s="3"/>
      <c r="AD597" s="3"/>
      <c r="AE597" s="3"/>
    </row>
    <row r="598">
      <c r="A598" s="3"/>
      <c r="B598" s="3"/>
      <c r="C598" s="3"/>
      <c r="D598" s="3"/>
      <c r="E598" s="3"/>
      <c r="F598" s="3"/>
      <c r="G598" s="3"/>
      <c r="H598" s="3"/>
      <c r="I598" s="3"/>
      <c r="J598" s="3"/>
      <c r="K598" s="3"/>
      <c r="L598" s="3"/>
      <c r="M598" s="3"/>
      <c r="N598" s="3"/>
      <c r="O598" s="3"/>
      <c r="P598" s="3"/>
      <c r="Q598" s="3"/>
      <c r="R598" s="3"/>
      <c r="S598" s="3"/>
      <c r="T598" s="249"/>
      <c r="U598" s="249"/>
      <c r="V598" s="249"/>
      <c r="W598" s="249"/>
      <c r="X598" s="249"/>
      <c r="Y598" s="3"/>
      <c r="Z598" s="3"/>
      <c r="AA598" s="3"/>
      <c r="AB598" s="3"/>
      <c r="AC598" s="3"/>
      <c r="AD598" s="3"/>
      <c r="AE598" s="3"/>
    </row>
    <row r="599">
      <c r="A599" s="3"/>
      <c r="B599" s="3"/>
      <c r="C599" s="3"/>
      <c r="D599" s="3"/>
      <c r="E599" s="3"/>
      <c r="F599" s="3"/>
      <c r="G599" s="3"/>
      <c r="H599" s="3"/>
      <c r="I599" s="3"/>
      <c r="J599" s="3"/>
      <c r="K599" s="3"/>
      <c r="L599" s="3"/>
      <c r="M599" s="3"/>
      <c r="N599" s="3"/>
      <c r="O599" s="3"/>
      <c r="P599" s="3"/>
      <c r="Q599" s="3"/>
      <c r="R599" s="3"/>
      <c r="S599" s="3"/>
      <c r="T599" s="249"/>
      <c r="U599" s="249"/>
      <c r="V599" s="249"/>
      <c r="W599" s="249"/>
      <c r="X599" s="249"/>
      <c r="Y599" s="3"/>
      <c r="Z599" s="3"/>
      <c r="AA599" s="3"/>
      <c r="AB599" s="3"/>
      <c r="AC599" s="3"/>
      <c r="AD599" s="3"/>
      <c r="AE599" s="3"/>
    </row>
    <row r="600">
      <c r="A600" s="3"/>
      <c r="B600" s="3"/>
      <c r="C600" s="3"/>
      <c r="D600" s="3"/>
      <c r="E600" s="3"/>
      <c r="F600" s="3"/>
      <c r="G600" s="3"/>
      <c r="H600" s="3"/>
      <c r="I600" s="3"/>
      <c r="J600" s="3"/>
      <c r="K600" s="3"/>
      <c r="L600" s="3"/>
      <c r="M600" s="3"/>
      <c r="N600" s="3"/>
      <c r="O600" s="3"/>
      <c r="P600" s="3"/>
      <c r="Q600" s="3"/>
      <c r="R600" s="3"/>
      <c r="S600" s="3"/>
      <c r="T600" s="249"/>
      <c r="U600" s="249"/>
      <c r="V600" s="249"/>
      <c r="W600" s="249"/>
      <c r="X600" s="249"/>
      <c r="Y600" s="3"/>
      <c r="Z600" s="3"/>
      <c r="AA600" s="3"/>
      <c r="AB600" s="3"/>
      <c r="AC600" s="3"/>
      <c r="AD600" s="3"/>
      <c r="AE600" s="3"/>
    </row>
    <row r="601">
      <c r="A601" s="3"/>
      <c r="B601" s="3"/>
      <c r="C601" s="3"/>
      <c r="D601" s="3"/>
      <c r="E601" s="3"/>
      <c r="F601" s="3"/>
      <c r="G601" s="3"/>
      <c r="H601" s="3"/>
      <c r="I601" s="3"/>
      <c r="J601" s="3"/>
      <c r="K601" s="3"/>
      <c r="L601" s="3"/>
      <c r="M601" s="3"/>
      <c r="N601" s="3"/>
      <c r="O601" s="3"/>
      <c r="P601" s="3"/>
      <c r="Q601" s="3"/>
      <c r="R601" s="3"/>
      <c r="S601" s="3"/>
      <c r="T601" s="249"/>
      <c r="U601" s="249"/>
      <c r="V601" s="249"/>
      <c r="W601" s="249"/>
      <c r="X601" s="249"/>
      <c r="Y601" s="3"/>
      <c r="Z601" s="3"/>
      <c r="AA601" s="3"/>
      <c r="AB601" s="3"/>
      <c r="AC601" s="3"/>
      <c r="AD601" s="3"/>
      <c r="AE601" s="3"/>
    </row>
    <row r="602">
      <c r="A602" s="3"/>
      <c r="B602" s="3"/>
      <c r="C602" s="3"/>
      <c r="D602" s="3"/>
      <c r="E602" s="3"/>
      <c r="F602" s="3"/>
      <c r="G602" s="3"/>
      <c r="H602" s="3"/>
      <c r="I602" s="3"/>
      <c r="J602" s="3"/>
      <c r="K602" s="3"/>
      <c r="L602" s="3"/>
      <c r="M602" s="3"/>
      <c r="N602" s="3"/>
      <c r="O602" s="3"/>
      <c r="P602" s="3"/>
      <c r="Q602" s="3"/>
      <c r="R602" s="3"/>
      <c r="S602" s="3"/>
      <c r="T602" s="249"/>
      <c r="U602" s="249"/>
      <c r="V602" s="249"/>
      <c r="W602" s="249"/>
      <c r="X602" s="249"/>
      <c r="Y602" s="3"/>
      <c r="Z602" s="3"/>
      <c r="AA602" s="3"/>
      <c r="AB602" s="3"/>
      <c r="AC602" s="3"/>
      <c r="AD602" s="3"/>
      <c r="AE602" s="3"/>
    </row>
    <row r="603">
      <c r="A603" s="3"/>
      <c r="B603" s="3"/>
      <c r="C603" s="3"/>
      <c r="D603" s="3"/>
      <c r="E603" s="3"/>
      <c r="F603" s="3"/>
      <c r="G603" s="3"/>
      <c r="H603" s="3"/>
      <c r="I603" s="3"/>
      <c r="J603" s="3"/>
      <c r="K603" s="3"/>
      <c r="L603" s="3"/>
      <c r="M603" s="3"/>
      <c r="N603" s="3"/>
      <c r="O603" s="3"/>
      <c r="P603" s="3"/>
      <c r="Q603" s="3"/>
      <c r="R603" s="3"/>
      <c r="S603" s="3"/>
      <c r="T603" s="249"/>
      <c r="U603" s="249"/>
      <c r="V603" s="249"/>
      <c r="W603" s="249"/>
      <c r="X603" s="249"/>
      <c r="Y603" s="3"/>
      <c r="Z603" s="3"/>
      <c r="AA603" s="3"/>
      <c r="AB603" s="3"/>
      <c r="AC603" s="3"/>
      <c r="AD603" s="3"/>
      <c r="AE603" s="3"/>
    </row>
    <row r="604">
      <c r="A604" s="3"/>
      <c r="B604" s="3"/>
      <c r="C604" s="3"/>
      <c r="D604" s="3"/>
      <c r="E604" s="3"/>
      <c r="F604" s="3"/>
      <c r="G604" s="3"/>
      <c r="H604" s="3"/>
      <c r="I604" s="3"/>
      <c r="J604" s="3"/>
      <c r="K604" s="3"/>
      <c r="L604" s="3"/>
      <c r="M604" s="3"/>
      <c r="N604" s="3"/>
      <c r="O604" s="3"/>
      <c r="P604" s="3"/>
      <c r="Q604" s="3"/>
      <c r="R604" s="3"/>
      <c r="S604" s="3"/>
      <c r="T604" s="249"/>
      <c r="U604" s="249"/>
      <c r="V604" s="249"/>
      <c r="W604" s="249"/>
      <c r="X604" s="249"/>
      <c r="Y604" s="3"/>
      <c r="Z604" s="3"/>
      <c r="AA604" s="3"/>
      <c r="AB604" s="3"/>
      <c r="AC604" s="3"/>
      <c r="AD604" s="3"/>
      <c r="AE604" s="3"/>
    </row>
    <row r="605">
      <c r="A605" s="3"/>
      <c r="B605" s="3"/>
      <c r="C605" s="3"/>
      <c r="D605" s="3"/>
      <c r="E605" s="3"/>
      <c r="F605" s="3"/>
      <c r="G605" s="3"/>
      <c r="H605" s="3"/>
      <c r="I605" s="3"/>
      <c r="J605" s="3"/>
      <c r="K605" s="3"/>
      <c r="L605" s="3"/>
      <c r="M605" s="3"/>
      <c r="N605" s="3"/>
      <c r="O605" s="3"/>
      <c r="P605" s="3"/>
      <c r="Q605" s="3"/>
      <c r="R605" s="3"/>
      <c r="S605" s="3"/>
      <c r="T605" s="249"/>
      <c r="U605" s="249"/>
      <c r="V605" s="249"/>
      <c r="W605" s="249"/>
      <c r="X605" s="249"/>
      <c r="Y605" s="3"/>
      <c r="Z605" s="3"/>
      <c r="AA605" s="3"/>
      <c r="AB605" s="3"/>
      <c r="AC605" s="3"/>
      <c r="AD605" s="3"/>
      <c r="AE605" s="3"/>
    </row>
    <row r="606">
      <c r="A606" s="3"/>
      <c r="B606" s="3"/>
      <c r="C606" s="3"/>
      <c r="D606" s="3"/>
      <c r="E606" s="3"/>
      <c r="F606" s="3"/>
      <c r="G606" s="3"/>
      <c r="H606" s="3"/>
      <c r="I606" s="3"/>
      <c r="J606" s="3"/>
      <c r="K606" s="3"/>
      <c r="L606" s="3"/>
      <c r="M606" s="3"/>
      <c r="N606" s="3"/>
      <c r="O606" s="3"/>
      <c r="P606" s="3"/>
      <c r="Q606" s="3"/>
      <c r="R606" s="3"/>
      <c r="S606" s="3"/>
      <c r="T606" s="249"/>
      <c r="U606" s="249"/>
      <c r="V606" s="249"/>
      <c r="W606" s="249"/>
      <c r="X606" s="249"/>
      <c r="Y606" s="3"/>
      <c r="Z606" s="3"/>
      <c r="AA606" s="3"/>
      <c r="AB606" s="3"/>
      <c r="AC606" s="3"/>
      <c r="AD606" s="3"/>
      <c r="AE606" s="3"/>
    </row>
    <row r="607">
      <c r="A607" s="3"/>
      <c r="B607" s="3"/>
      <c r="C607" s="3"/>
      <c r="D607" s="3"/>
      <c r="E607" s="3"/>
      <c r="F607" s="3"/>
      <c r="G607" s="3"/>
      <c r="H607" s="3"/>
      <c r="I607" s="3"/>
      <c r="J607" s="3"/>
      <c r="K607" s="3"/>
      <c r="L607" s="3"/>
      <c r="M607" s="3"/>
      <c r="N607" s="3"/>
      <c r="O607" s="3"/>
      <c r="P607" s="3"/>
      <c r="Q607" s="3"/>
      <c r="R607" s="3"/>
      <c r="S607" s="3"/>
      <c r="T607" s="249"/>
      <c r="U607" s="249"/>
      <c r="V607" s="249"/>
      <c r="W607" s="249"/>
      <c r="X607" s="249"/>
      <c r="Y607" s="3"/>
      <c r="Z607" s="3"/>
      <c r="AA607" s="3"/>
      <c r="AB607" s="3"/>
      <c r="AC607" s="3"/>
      <c r="AD607" s="3"/>
      <c r="AE607" s="3"/>
    </row>
    <row r="608">
      <c r="A608" s="3"/>
      <c r="B608" s="3"/>
      <c r="C608" s="3"/>
      <c r="D608" s="3"/>
      <c r="E608" s="3"/>
      <c r="F608" s="3"/>
      <c r="G608" s="3"/>
      <c r="H608" s="3"/>
      <c r="I608" s="3"/>
      <c r="J608" s="3"/>
      <c r="K608" s="3"/>
      <c r="L608" s="3"/>
      <c r="M608" s="3"/>
      <c r="N608" s="3"/>
      <c r="O608" s="3"/>
      <c r="P608" s="3"/>
      <c r="Q608" s="3"/>
      <c r="R608" s="3"/>
      <c r="S608" s="3"/>
      <c r="T608" s="249"/>
      <c r="U608" s="249"/>
      <c r="V608" s="249"/>
      <c r="W608" s="249"/>
      <c r="X608" s="249"/>
      <c r="Y608" s="3"/>
      <c r="Z608" s="3"/>
      <c r="AA608" s="3"/>
      <c r="AB608" s="3"/>
      <c r="AC608" s="3"/>
      <c r="AD608" s="3"/>
      <c r="AE608" s="3"/>
    </row>
    <row r="609">
      <c r="A609" s="3"/>
      <c r="B609" s="3"/>
      <c r="C609" s="3"/>
      <c r="D609" s="3"/>
      <c r="E609" s="3"/>
      <c r="F609" s="3"/>
      <c r="G609" s="3"/>
      <c r="H609" s="3"/>
      <c r="I609" s="3"/>
      <c r="J609" s="3"/>
      <c r="K609" s="3"/>
      <c r="L609" s="3"/>
      <c r="M609" s="3"/>
      <c r="N609" s="3"/>
      <c r="O609" s="3"/>
      <c r="P609" s="3"/>
      <c r="Q609" s="3"/>
      <c r="R609" s="3"/>
      <c r="S609" s="3"/>
      <c r="T609" s="249"/>
      <c r="U609" s="249"/>
      <c r="V609" s="249"/>
      <c r="W609" s="249"/>
      <c r="X609" s="249"/>
      <c r="Y609" s="3"/>
      <c r="Z609" s="3"/>
      <c r="AA609" s="3"/>
      <c r="AB609" s="3"/>
      <c r="AC609" s="3"/>
      <c r="AD609" s="3"/>
      <c r="AE609" s="3"/>
    </row>
    <row r="610">
      <c r="A610" s="3"/>
      <c r="B610" s="3"/>
      <c r="C610" s="3"/>
      <c r="D610" s="3"/>
      <c r="E610" s="3"/>
      <c r="F610" s="3"/>
      <c r="G610" s="3"/>
      <c r="H610" s="3"/>
      <c r="I610" s="3"/>
      <c r="J610" s="3"/>
      <c r="K610" s="3"/>
      <c r="L610" s="3"/>
      <c r="M610" s="3"/>
      <c r="N610" s="3"/>
      <c r="O610" s="3"/>
      <c r="P610" s="3"/>
      <c r="Q610" s="3"/>
      <c r="R610" s="3"/>
      <c r="S610" s="3"/>
      <c r="T610" s="249"/>
      <c r="U610" s="249"/>
      <c r="V610" s="249"/>
      <c r="W610" s="249"/>
      <c r="X610" s="249"/>
      <c r="Y610" s="3"/>
      <c r="Z610" s="3"/>
      <c r="AA610" s="3"/>
      <c r="AB610" s="3"/>
      <c r="AC610" s="3"/>
      <c r="AD610" s="3"/>
      <c r="AE610" s="3"/>
    </row>
    <row r="611">
      <c r="A611" s="3"/>
      <c r="B611" s="3"/>
      <c r="C611" s="3"/>
      <c r="D611" s="3"/>
      <c r="E611" s="3"/>
      <c r="F611" s="3"/>
      <c r="G611" s="3"/>
      <c r="H611" s="3"/>
      <c r="I611" s="3"/>
      <c r="J611" s="3"/>
      <c r="K611" s="3"/>
      <c r="L611" s="3"/>
      <c r="M611" s="3"/>
      <c r="N611" s="3"/>
      <c r="O611" s="3"/>
      <c r="P611" s="3"/>
      <c r="Q611" s="3"/>
      <c r="R611" s="3"/>
      <c r="S611" s="3"/>
      <c r="T611" s="249"/>
      <c r="U611" s="249"/>
      <c r="V611" s="249"/>
      <c r="W611" s="249"/>
      <c r="X611" s="249"/>
      <c r="Y611" s="3"/>
      <c r="Z611" s="3"/>
      <c r="AA611" s="3"/>
      <c r="AB611" s="3"/>
      <c r="AC611" s="3"/>
      <c r="AD611" s="3"/>
      <c r="AE611" s="3"/>
    </row>
    <row r="612">
      <c r="A612" s="3"/>
      <c r="B612" s="3"/>
      <c r="C612" s="3"/>
      <c r="D612" s="3"/>
      <c r="E612" s="3"/>
      <c r="F612" s="3"/>
      <c r="G612" s="3"/>
      <c r="H612" s="3"/>
      <c r="I612" s="3"/>
      <c r="J612" s="3"/>
      <c r="K612" s="3"/>
      <c r="L612" s="3"/>
      <c r="M612" s="3"/>
      <c r="N612" s="3"/>
      <c r="O612" s="3"/>
      <c r="P612" s="3"/>
      <c r="Q612" s="3"/>
      <c r="R612" s="3"/>
      <c r="S612" s="3"/>
      <c r="T612" s="249"/>
      <c r="U612" s="249"/>
      <c r="V612" s="249"/>
      <c r="W612" s="249"/>
      <c r="X612" s="249"/>
      <c r="Y612" s="3"/>
      <c r="Z612" s="3"/>
      <c r="AA612" s="3"/>
      <c r="AB612" s="3"/>
      <c r="AC612" s="3"/>
      <c r="AD612" s="3"/>
      <c r="AE612" s="3"/>
    </row>
    <row r="613">
      <c r="A613" s="3"/>
      <c r="B613" s="3"/>
      <c r="C613" s="3"/>
      <c r="D613" s="3"/>
      <c r="E613" s="3"/>
      <c r="F613" s="3"/>
      <c r="G613" s="3"/>
      <c r="H613" s="3"/>
      <c r="I613" s="3"/>
      <c r="J613" s="3"/>
      <c r="K613" s="3"/>
      <c r="L613" s="3"/>
      <c r="M613" s="3"/>
      <c r="N613" s="3"/>
      <c r="O613" s="3"/>
      <c r="P613" s="3"/>
      <c r="Q613" s="3"/>
      <c r="R613" s="3"/>
      <c r="S613" s="3"/>
      <c r="T613" s="249"/>
      <c r="U613" s="249"/>
      <c r="V613" s="249"/>
      <c r="W613" s="249"/>
      <c r="X613" s="249"/>
      <c r="Y613" s="3"/>
      <c r="Z613" s="3"/>
      <c r="AA613" s="3"/>
      <c r="AB613" s="3"/>
      <c r="AC613" s="3"/>
      <c r="AD613" s="3"/>
      <c r="AE613" s="3"/>
    </row>
    <row r="614">
      <c r="A614" s="3"/>
      <c r="B614" s="3"/>
      <c r="C614" s="3"/>
      <c r="D614" s="3"/>
      <c r="E614" s="3"/>
      <c r="F614" s="3"/>
      <c r="G614" s="3"/>
      <c r="H614" s="3"/>
      <c r="I614" s="3"/>
      <c r="J614" s="3"/>
      <c r="K614" s="3"/>
      <c r="L614" s="3"/>
      <c r="M614" s="3"/>
      <c r="N614" s="3"/>
      <c r="O614" s="3"/>
      <c r="P614" s="3"/>
      <c r="Q614" s="3"/>
      <c r="R614" s="3"/>
      <c r="S614" s="3"/>
      <c r="T614" s="249"/>
      <c r="U614" s="249"/>
      <c r="V614" s="249"/>
      <c r="W614" s="249"/>
      <c r="X614" s="249"/>
      <c r="Y614" s="3"/>
      <c r="Z614" s="3"/>
      <c r="AA614" s="3"/>
      <c r="AB614" s="3"/>
      <c r="AC614" s="3"/>
      <c r="AD614" s="3"/>
      <c r="AE614" s="3"/>
    </row>
    <row r="615">
      <c r="A615" s="3"/>
      <c r="B615" s="3"/>
      <c r="C615" s="3"/>
      <c r="D615" s="3"/>
      <c r="E615" s="3"/>
      <c r="F615" s="3"/>
      <c r="G615" s="3"/>
      <c r="H615" s="3"/>
      <c r="I615" s="3"/>
      <c r="J615" s="3"/>
      <c r="K615" s="3"/>
      <c r="L615" s="3"/>
      <c r="M615" s="3"/>
      <c r="N615" s="3"/>
      <c r="O615" s="3"/>
      <c r="P615" s="3"/>
      <c r="Q615" s="3"/>
      <c r="R615" s="3"/>
      <c r="S615" s="3"/>
      <c r="T615" s="249"/>
      <c r="U615" s="249"/>
      <c r="V615" s="249"/>
      <c r="W615" s="249"/>
      <c r="X615" s="249"/>
      <c r="Y615" s="3"/>
      <c r="Z615" s="3"/>
      <c r="AA615" s="3"/>
      <c r="AB615" s="3"/>
      <c r="AC615" s="3"/>
      <c r="AD615" s="3"/>
      <c r="AE615" s="3"/>
    </row>
    <row r="616">
      <c r="A616" s="3"/>
      <c r="B616" s="3"/>
      <c r="C616" s="3"/>
      <c r="D616" s="3"/>
      <c r="E616" s="3"/>
      <c r="F616" s="3"/>
      <c r="G616" s="3"/>
      <c r="H616" s="3"/>
      <c r="I616" s="3"/>
      <c r="J616" s="3"/>
      <c r="K616" s="3"/>
      <c r="L616" s="3"/>
      <c r="M616" s="3"/>
      <c r="N616" s="3"/>
      <c r="O616" s="3"/>
      <c r="P616" s="3"/>
      <c r="Q616" s="3"/>
      <c r="R616" s="3"/>
      <c r="S616" s="3"/>
      <c r="T616" s="249"/>
      <c r="U616" s="249"/>
      <c r="V616" s="249"/>
      <c r="W616" s="249"/>
      <c r="X616" s="249"/>
      <c r="Y616" s="3"/>
      <c r="Z616" s="3"/>
      <c r="AA616" s="3"/>
      <c r="AB616" s="3"/>
      <c r="AC616" s="3"/>
      <c r="AD616" s="3"/>
      <c r="AE616" s="3"/>
    </row>
    <row r="617">
      <c r="A617" s="3"/>
      <c r="B617" s="3"/>
      <c r="C617" s="3"/>
      <c r="D617" s="3"/>
      <c r="E617" s="3"/>
      <c r="F617" s="3"/>
      <c r="G617" s="3"/>
      <c r="H617" s="3"/>
      <c r="I617" s="3"/>
      <c r="J617" s="3"/>
      <c r="K617" s="3"/>
      <c r="L617" s="3"/>
      <c r="M617" s="3"/>
      <c r="N617" s="3"/>
      <c r="O617" s="3"/>
      <c r="P617" s="3"/>
      <c r="Q617" s="3"/>
      <c r="R617" s="3"/>
      <c r="S617" s="3"/>
      <c r="T617" s="249"/>
      <c r="U617" s="249"/>
      <c r="V617" s="249"/>
      <c r="W617" s="249"/>
      <c r="X617" s="249"/>
      <c r="Y617" s="3"/>
      <c r="Z617" s="3"/>
      <c r="AA617" s="3"/>
      <c r="AB617" s="3"/>
      <c r="AC617" s="3"/>
      <c r="AD617" s="3"/>
      <c r="AE617" s="3"/>
    </row>
    <row r="618">
      <c r="A618" s="3"/>
      <c r="B618" s="3"/>
      <c r="C618" s="3"/>
      <c r="D618" s="3"/>
      <c r="E618" s="3"/>
      <c r="F618" s="3"/>
      <c r="G618" s="3"/>
      <c r="H618" s="3"/>
      <c r="I618" s="3"/>
      <c r="J618" s="3"/>
      <c r="K618" s="3"/>
      <c r="L618" s="3"/>
      <c r="M618" s="3"/>
      <c r="N618" s="3"/>
      <c r="O618" s="3"/>
      <c r="P618" s="3"/>
      <c r="Q618" s="3"/>
      <c r="R618" s="3"/>
      <c r="S618" s="3"/>
      <c r="T618" s="249"/>
      <c r="U618" s="249"/>
      <c r="V618" s="249"/>
      <c r="W618" s="249"/>
      <c r="X618" s="249"/>
      <c r="Y618" s="3"/>
      <c r="Z618" s="3"/>
      <c r="AA618" s="3"/>
      <c r="AB618" s="3"/>
      <c r="AC618" s="3"/>
      <c r="AD618" s="3"/>
      <c r="AE618" s="3"/>
    </row>
    <row r="619">
      <c r="A619" s="3"/>
      <c r="B619" s="3"/>
      <c r="C619" s="3"/>
      <c r="D619" s="3"/>
      <c r="E619" s="3"/>
      <c r="F619" s="3"/>
      <c r="G619" s="3"/>
      <c r="H619" s="3"/>
      <c r="I619" s="3"/>
      <c r="J619" s="3"/>
      <c r="K619" s="3"/>
      <c r="L619" s="3"/>
      <c r="M619" s="3"/>
      <c r="N619" s="3"/>
      <c r="O619" s="3"/>
      <c r="P619" s="3"/>
      <c r="Q619" s="3"/>
      <c r="R619" s="3"/>
      <c r="S619" s="3"/>
      <c r="T619" s="249"/>
      <c r="U619" s="249"/>
      <c r="V619" s="249"/>
      <c r="W619" s="249"/>
      <c r="X619" s="249"/>
      <c r="Y619" s="3"/>
      <c r="Z619" s="3"/>
      <c r="AA619" s="3"/>
      <c r="AB619" s="3"/>
      <c r="AC619" s="3"/>
      <c r="AD619" s="3"/>
      <c r="AE619" s="3"/>
    </row>
    <row r="620">
      <c r="A620" s="3"/>
      <c r="B620" s="3"/>
      <c r="C620" s="3"/>
      <c r="D620" s="3"/>
      <c r="E620" s="3"/>
      <c r="F620" s="3"/>
      <c r="G620" s="3"/>
      <c r="H620" s="3"/>
      <c r="I620" s="3"/>
      <c r="J620" s="3"/>
      <c r="K620" s="3"/>
      <c r="L620" s="3"/>
      <c r="M620" s="3"/>
      <c r="N620" s="3"/>
      <c r="O620" s="3"/>
      <c r="P620" s="3"/>
      <c r="Q620" s="3"/>
      <c r="R620" s="3"/>
      <c r="S620" s="3"/>
      <c r="T620" s="249"/>
      <c r="U620" s="249"/>
      <c r="V620" s="249"/>
      <c r="W620" s="249"/>
      <c r="X620" s="249"/>
      <c r="Y620" s="3"/>
      <c r="Z620" s="3"/>
      <c r="AA620" s="3"/>
      <c r="AB620" s="3"/>
      <c r="AC620" s="3"/>
      <c r="AD620" s="3"/>
      <c r="AE620" s="3"/>
    </row>
    <row r="621">
      <c r="A621" s="3"/>
      <c r="B621" s="3"/>
      <c r="C621" s="3"/>
      <c r="D621" s="3"/>
      <c r="E621" s="3"/>
      <c r="F621" s="3"/>
      <c r="G621" s="3"/>
      <c r="H621" s="3"/>
      <c r="I621" s="3"/>
      <c r="J621" s="3"/>
      <c r="K621" s="3"/>
      <c r="L621" s="3"/>
      <c r="M621" s="3"/>
      <c r="N621" s="3"/>
      <c r="O621" s="3"/>
      <c r="P621" s="3"/>
      <c r="Q621" s="3"/>
      <c r="R621" s="3"/>
      <c r="S621" s="3"/>
      <c r="T621" s="249"/>
      <c r="U621" s="249"/>
      <c r="V621" s="249"/>
      <c r="W621" s="249"/>
      <c r="X621" s="249"/>
      <c r="Y621" s="3"/>
      <c r="Z621" s="3"/>
      <c r="AA621" s="3"/>
      <c r="AB621" s="3"/>
      <c r="AC621" s="3"/>
      <c r="AD621" s="3"/>
      <c r="AE621" s="3"/>
    </row>
    <row r="622">
      <c r="A622" s="3"/>
      <c r="B622" s="3"/>
      <c r="C622" s="3"/>
      <c r="D622" s="3"/>
      <c r="E622" s="3"/>
      <c r="F622" s="3"/>
      <c r="G622" s="3"/>
      <c r="H622" s="3"/>
      <c r="I622" s="3"/>
      <c r="J622" s="3"/>
      <c r="K622" s="3"/>
      <c r="L622" s="3"/>
      <c r="M622" s="3"/>
      <c r="N622" s="3"/>
      <c r="O622" s="3"/>
      <c r="P622" s="3"/>
      <c r="Q622" s="3"/>
      <c r="R622" s="3"/>
      <c r="S622" s="3"/>
      <c r="T622" s="249"/>
      <c r="U622" s="249"/>
      <c r="V622" s="249"/>
      <c r="W622" s="249"/>
      <c r="X622" s="249"/>
      <c r="Y622" s="3"/>
      <c r="Z622" s="3"/>
      <c r="AA622" s="3"/>
      <c r="AB622" s="3"/>
      <c r="AC622" s="3"/>
      <c r="AD622" s="3"/>
      <c r="AE622" s="3"/>
    </row>
    <row r="623">
      <c r="A623" s="3"/>
      <c r="B623" s="3"/>
      <c r="C623" s="3"/>
      <c r="D623" s="3"/>
      <c r="E623" s="3"/>
      <c r="F623" s="3"/>
      <c r="G623" s="3"/>
      <c r="H623" s="3"/>
      <c r="I623" s="3"/>
      <c r="J623" s="3"/>
      <c r="K623" s="3"/>
      <c r="L623" s="3"/>
      <c r="M623" s="3"/>
      <c r="N623" s="3"/>
      <c r="O623" s="3"/>
      <c r="P623" s="3"/>
      <c r="Q623" s="3"/>
      <c r="R623" s="3"/>
      <c r="S623" s="3"/>
      <c r="T623" s="249"/>
      <c r="U623" s="249"/>
      <c r="V623" s="249"/>
      <c r="W623" s="249"/>
      <c r="X623" s="249"/>
      <c r="Y623" s="3"/>
      <c r="Z623" s="3"/>
      <c r="AA623" s="3"/>
      <c r="AB623" s="3"/>
      <c r="AC623" s="3"/>
      <c r="AD623" s="3"/>
      <c r="AE623" s="3"/>
    </row>
    <row r="624">
      <c r="A624" s="3"/>
      <c r="B624" s="3"/>
      <c r="C624" s="3"/>
      <c r="D624" s="3"/>
      <c r="E624" s="3"/>
      <c r="F624" s="3"/>
      <c r="G624" s="3"/>
      <c r="H624" s="3"/>
      <c r="I624" s="3"/>
      <c r="J624" s="3"/>
      <c r="K624" s="3"/>
      <c r="L624" s="3"/>
      <c r="M624" s="3"/>
      <c r="N624" s="3"/>
      <c r="O624" s="3"/>
      <c r="P624" s="3"/>
      <c r="Q624" s="3"/>
      <c r="R624" s="3"/>
      <c r="S624" s="3"/>
      <c r="T624" s="249"/>
      <c r="U624" s="249"/>
      <c r="V624" s="249"/>
      <c r="W624" s="249"/>
      <c r="X624" s="249"/>
      <c r="Y624" s="3"/>
      <c r="Z624" s="3"/>
      <c r="AA624" s="3"/>
      <c r="AB624" s="3"/>
      <c r="AC624" s="3"/>
      <c r="AD624" s="3"/>
      <c r="AE624" s="3"/>
    </row>
    <row r="625">
      <c r="A625" s="3"/>
      <c r="B625" s="3"/>
      <c r="C625" s="3"/>
      <c r="D625" s="3"/>
      <c r="E625" s="3"/>
      <c r="F625" s="3"/>
      <c r="G625" s="3"/>
      <c r="H625" s="3"/>
      <c r="I625" s="3"/>
      <c r="J625" s="3"/>
      <c r="K625" s="3"/>
      <c r="L625" s="3"/>
      <c r="M625" s="3"/>
      <c r="N625" s="3"/>
      <c r="O625" s="3"/>
      <c r="P625" s="3"/>
      <c r="Q625" s="3"/>
      <c r="R625" s="3"/>
      <c r="S625" s="3"/>
      <c r="T625" s="249"/>
      <c r="U625" s="249"/>
      <c r="V625" s="249"/>
      <c r="W625" s="249"/>
      <c r="X625" s="249"/>
      <c r="Y625" s="3"/>
      <c r="Z625" s="3"/>
      <c r="AA625" s="3"/>
      <c r="AB625" s="3"/>
      <c r="AC625" s="3"/>
      <c r="AD625" s="3"/>
      <c r="AE625" s="3"/>
    </row>
    <row r="626">
      <c r="A626" s="3"/>
      <c r="B626" s="3"/>
      <c r="C626" s="3"/>
      <c r="D626" s="3"/>
      <c r="E626" s="3"/>
      <c r="F626" s="3"/>
      <c r="G626" s="3"/>
      <c r="H626" s="3"/>
      <c r="I626" s="3"/>
      <c r="J626" s="3"/>
      <c r="K626" s="3"/>
      <c r="L626" s="3"/>
      <c r="M626" s="3"/>
      <c r="N626" s="3"/>
      <c r="O626" s="3"/>
      <c r="P626" s="3"/>
      <c r="Q626" s="3"/>
      <c r="R626" s="3"/>
      <c r="S626" s="3"/>
      <c r="T626" s="249"/>
      <c r="U626" s="249"/>
      <c r="V626" s="249"/>
      <c r="W626" s="249"/>
      <c r="X626" s="249"/>
      <c r="Y626" s="3"/>
      <c r="Z626" s="3"/>
      <c r="AA626" s="3"/>
      <c r="AB626" s="3"/>
      <c r="AC626" s="3"/>
      <c r="AD626" s="3"/>
      <c r="AE626" s="3"/>
    </row>
    <row r="627">
      <c r="A627" s="3"/>
      <c r="B627" s="3"/>
      <c r="C627" s="3"/>
      <c r="D627" s="3"/>
      <c r="E627" s="3"/>
      <c r="F627" s="3"/>
      <c r="G627" s="3"/>
      <c r="H627" s="3"/>
      <c r="I627" s="3"/>
      <c r="J627" s="3"/>
      <c r="K627" s="3"/>
      <c r="L627" s="3"/>
      <c r="M627" s="3"/>
      <c r="N627" s="3"/>
      <c r="O627" s="3"/>
      <c r="P627" s="3"/>
      <c r="Q627" s="3"/>
      <c r="R627" s="3"/>
      <c r="S627" s="3"/>
      <c r="T627" s="249"/>
      <c r="U627" s="249"/>
      <c r="V627" s="249"/>
      <c r="W627" s="249"/>
      <c r="X627" s="249"/>
      <c r="Y627" s="3"/>
      <c r="Z627" s="3"/>
      <c r="AA627" s="3"/>
      <c r="AB627" s="3"/>
      <c r="AC627" s="3"/>
      <c r="AD627" s="3"/>
      <c r="AE627" s="3"/>
    </row>
    <row r="628">
      <c r="A628" s="3"/>
      <c r="B628" s="3"/>
      <c r="C628" s="3"/>
      <c r="D628" s="3"/>
      <c r="E628" s="3"/>
      <c r="F628" s="3"/>
      <c r="G628" s="3"/>
      <c r="H628" s="3"/>
      <c r="I628" s="3"/>
      <c r="J628" s="3"/>
      <c r="K628" s="3"/>
      <c r="L628" s="3"/>
      <c r="M628" s="3"/>
      <c r="N628" s="3"/>
      <c r="O628" s="3"/>
      <c r="P628" s="3"/>
      <c r="Q628" s="3"/>
      <c r="R628" s="3"/>
      <c r="S628" s="3"/>
      <c r="T628" s="249"/>
      <c r="U628" s="249"/>
      <c r="V628" s="249"/>
      <c r="W628" s="249"/>
      <c r="X628" s="249"/>
      <c r="Y628" s="3"/>
      <c r="Z628" s="3"/>
      <c r="AA628" s="3"/>
      <c r="AB628" s="3"/>
      <c r="AC628" s="3"/>
      <c r="AD628" s="3"/>
      <c r="AE628" s="3"/>
    </row>
    <row r="629">
      <c r="A629" s="3"/>
      <c r="B629" s="3"/>
      <c r="C629" s="3"/>
      <c r="D629" s="3"/>
      <c r="E629" s="3"/>
      <c r="F629" s="3"/>
      <c r="G629" s="3"/>
      <c r="H629" s="3"/>
      <c r="I629" s="3"/>
      <c r="J629" s="3"/>
      <c r="K629" s="3"/>
      <c r="L629" s="3"/>
      <c r="M629" s="3"/>
      <c r="N629" s="3"/>
      <c r="O629" s="3"/>
      <c r="P629" s="3"/>
      <c r="Q629" s="3"/>
      <c r="R629" s="3"/>
      <c r="S629" s="3"/>
      <c r="T629" s="249"/>
      <c r="U629" s="249"/>
      <c r="V629" s="249"/>
      <c r="W629" s="249"/>
      <c r="X629" s="249"/>
      <c r="Y629" s="3"/>
      <c r="Z629" s="3"/>
      <c r="AA629" s="3"/>
      <c r="AB629" s="3"/>
      <c r="AC629" s="3"/>
      <c r="AD629" s="3"/>
      <c r="AE629" s="3"/>
    </row>
    <row r="630">
      <c r="A630" s="3"/>
      <c r="B630" s="3"/>
      <c r="C630" s="3"/>
      <c r="D630" s="3"/>
      <c r="E630" s="3"/>
      <c r="F630" s="3"/>
      <c r="G630" s="3"/>
      <c r="H630" s="3"/>
      <c r="I630" s="3"/>
      <c r="J630" s="3"/>
      <c r="K630" s="3"/>
      <c r="L630" s="3"/>
      <c r="M630" s="3"/>
      <c r="N630" s="3"/>
      <c r="O630" s="3"/>
      <c r="P630" s="3"/>
      <c r="Q630" s="3"/>
      <c r="R630" s="3"/>
      <c r="S630" s="3"/>
      <c r="T630" s="249"/>
      <c r="U630" s="249"/>
      <c r="V630" s="249"/>
      <c r="W630" s="249"/>
      <c r="X630" s="249"/>
      <c r="Y630" s="3"/>
      <c r="Z630" s="3"/>
      <c r="AA630" s="3"/>
      <c r="AB630" s="3"/>
      <c r="AC630" s="3"/>
      <c r="AD630" s="3"/>
      <c r="AE630" s="3"/>
    </row>
    <row r="631">
      <c r="A631" s="3"/>
      <c r="B631" s="3"/>
      <c r="C631" s="3"/>
      <c r="D631" s="3"/>
      <c r="E631" s="3"/>
      <c r="F631" s="3"/>
      <c r="G631" s="3"/>
      <c r="H631" s="3"/>
      <c r="I631" s="3"/>
      <c r="J631" s="3"/>
      <c r="K631" s="3"/>
      <c r="L631" s="3"/>
      <c r="M631" s="3"/>
      <c r="N631" s="3"/>
      <c r="O631" s="3"/>
      <c r="P631" s="3"/>
      <c r="Q631" s="3"/>
      <c r="R631" s="3"/>
      <c r="S631" s="3"/>
      <c r="T631" s="249"/>
      <c r="U631" s="249"/>
      <c r="V631" s="249"/>
      <c r="W631" s="249"/>
      <c r="X631" s="249"/>
      <c r="Y631" s="3"/>
      <c r="Z631" s="3"/>
      <c r="AA631" s="3"/>
      <c r="AB631" s="3"/>
      <c r="AC631" s="3"/>
      <c r="AD631" s="3"/>
      <c r="AE631" s="3"/>
    </row>
    <row r="632">
      <c r="A632" s="3"/>
      <c r="B632" s="3"/>
      <c r="C632" s="3"/>
      <c r="D632" s="3"/>
      <c r="E632" s="3"/>
      <c r="F632" s="3"/>
      <c r="G632" s="3"/>
      <c r="H632" s="3"/>
      <c r="I632" s="3"/>
      <c r="J632" s="3"/>
      <c r="K632" s="3"/>
      <c r="L632" s="3"/>
      <c r="M632" s="3"/>
      <c r="N632" s="3"/>
      <c r="O632" s="3"/>
      <c r="P632" s="3"/>
      <c r="Q632" s="3"/>
      <c r="R632" s="3"/>
      <c r="S632" s="3"/>
      <c r="T632" s="249"/>
      <c r="U632" s="249"/>
      <c r="V632" s="249"/>
      <c r="W632" s="249"/>
      <c r="X632" s="249"/>
      <c r="Y632" s="3"/>
      <c r="Z632" s="3"/>
      <c r="AA632" s="3"/>
      <c r="AB632" s="3"/>
      <c r="AC632" s="3"/>
      <c r="AD632" s="3"/>
      <c r="AE632" s="3"/>
    </row>
    <row r="633">
      <c r="A633" s="3"/>
      <c r="B633" s="3"/>
      <c r="C633" s="3"/>
      <c r="D633" s="3"/>
      <c r="E633" s="3"/>
      <c r="F633" s="3"/>
      <c r="G633" s="3"/>
      <c r="H633" s="3"/>
      <c r="I633" s="3"/>
      <c r="J633" s="3"/>
      <c r="K633" s="3"/>
      <c r="L633" s="3"/>
      <c r="M633" s="3"/>
      <c r="N633" s="3"/>
      <c r="O633" s="3"/>
      <c r="P633" s="3"/>
      <c r="Q633" s="3"/>
      <c r="R633" s="3"/>
      <c r="S633" s="3"/>
      <c r="T633" s="249"/>
      <c r="U633" s="249"/>
      <c r="V633" s="249"/>
      <c r="W633" s="249"/>
      <c r="X633" s="249"/>
      <c r="Y633" s="3"/>
      <c r="Z633" s="3"/>
      <c r="AA633" s="3"/>
      <c r="AB633" s="3"/>
      <c r="AC633" s="3"/>
      <c r="AD633" s="3"/>
      <c r="AE633" s="3"/>
    </row>
    <row r="634">
      <c r="A634" s="3"/>
      <c r="B634" s="3"/>
      <c r="C634" s="3"/>
      <c r="D634" s="3"/>
      <c r="E634" s="3"/>
      <c r="F634" s="3"/>
      <c r="G634" s="3"/>
      <c r="H634" s="3"/>
      <c r="I634" s="3"/>
      <c r="J634" s="3"/>
      <c r="K634" s="3"/>
      <c r="L634" s="3"/>
      <c r="M634" s="3"/>
      <c r="N634" s="3"/>
      <c r="O634" s="3"/>
      <c r="P634" s="3"/>
      <c r="Q634" s="3"/>
      <c r="R634" s="3"/>
      <c r="S634" s="3"/>
      <c r="T634" s="249"/>
      <c r="U634" s="249"/>
      <c r="V634" s="249"/>
      <c r="W634" s="249"/>
      <c r="X634" s="249"/>
      <c r="Y634" s="3"/>
      <c r="Z634" s="3"/>
      <c r="AA634" s="3"/>
      <c r="AB634" s="3"/>
      <c r="AC634" s="3"/>
      <c r="AD634" s="3"/>
      <c r="AE634" s="3"/>
    </row>
    <row r="635">
      <c r="A635" s="3"/>
      <c r="B635" s="3"/>
      <c r="C635" s="3"/>
      <c r="D635" s="3"/>
      <c r="E635" s="3"/>
      <c r="F635" s="3"/>
      <c r="G635" s="3"/>
      <c r="H635" s="3"/>
      <c r="I635" s="3"/>
      <c r="J635" s="3"/>
      <c r="K635" s="3"/>
      <c r="L635" s="3"/>
      <c r="M635" s="3"/>
      <c r="N635" s="3"/>
      <c r="O635" s="3"/>
      <c r="P635" s="3"/>
      <c r="Q635" s="3"/>
      <c r="R635" s="3"/>
      <c r="S635" s="3"/>
      <c r="T635" s="249"/>
      <c r="U635" s="249"/>
      <c r="V635" s="249"/>
      <c r="W635" s="249"/>
      <c r="X635" s="249"/>
      <c r="Y635" s="3"/>
      <c r="Z635" s="3"/>
      <c r="AA635" s="3"/>
      <c r="AB635" s="3"/>
      <c r="AC635" s="3"/>
      <c r="AD635" s="3"/>
      <c r="AE635" s="3"/>
    </row>
    <row r="636">
      <c r="A636" s="3"/>
      <c r="B636" s="3"/>
      <c r="C636" s="3"/>
      <c r="D636" s="3"/>
      <c r="E636" s="3"/>
      <c r="F636" s="3"/>
      <c r="G636" s="3"/>
      <c r="H636" s="3"/>
      <c r="I636" s="3"/>
      <c r="J636" s="3"/>
      <c r="K636" s="3"/>
      <c r="L636" s="3"/>
      <c r="M636" s="3"/>
      <c r="N636" s="3"/>
      <c r="O636" s="3"/>
      <c r="P636" s="3"/>
      <c r="Q636" s="3"/>
      <c r="R636" s="3"/>
      <c r="S636" s="3"/>
      <c r="T636" s="249"/>
      <c r="U636" s="249"/>
      <c r="V636" s="249"/>
      <c r="W636" s="249"/>
      <c r="X636" s="249"/>
      <c r="Y636" s="3"/>
      <c r="Z636" s="3"/>
      <c r="AA636" s="3"/>
      <c r="AB636" s="3"/>
      <c r="AC636" s="3"/>
      <c r="AD636" s="3"/>
      <c r="AE636" s="3"/>
    </row>
    <row r="637">
      <c r="A637" s="3"/>
      <c r="B637" s="3"/>
      <c r="C637" s="3"/>
      <c r="D637" s="3"/>
      <c r="E637" s="3"/>
      <c r="F637" s="3"/>
      <c r="G637" s="3"/>
      <c r="H637" s="3"/>
      <c r="I637" s="3"/>
      <c r="J637" s="3"/>
      <c r="K637" s="3"/>
      <c r="L637" s="3"/>
      <c r="M637" s="3"/>
      <c r="N637" s="3"/>
      <c r="O637" s="3"/>
      <c r="P637" s="3"/>
      <c r="Q637" s="3"/>
      <c r="R637" s="3"/>
      <c r="S637" s="3"/>
      <c r="T637" s="249"/>
      <c r="U637" s="249"/>
      <c r="V637" s="249"/>
      <c r="W637" s="249"/>
      <c r="X637" s="249"/>
      <c r="Y637" s="3"/>
      <c r="Z637" s="3"/>
      <c r="AA637" s="3"/>
      <c r="AB637" s="3"/>
      <c r="AC637" s="3"/>
      <c r="AD637" s="3"/>
      <c r="AE637" s="3"/>
    </row>
    <row r="638">
      <c r="A638" s="3"/>
      <c r="B638" s="3"/>
      <c r="C638" s="3"/>
      <c r="D638" s="3"/>
      <c r="E638" s="3"/>
      <c r="F638" s="3"/>
      <c r="G638" s="3"/>
      <c r="H638" s="3"/>
      <c r="I638" s="3"/>
      <c r="J638" s="3"/>
      <c r="K638" s="3"/>
      <c r="L638" s="3"/>
      <c r="M638" s="3"/>
      <c r="N638" s="3"/>
      <c r="O638" s="3"/>
      <c r="P638" s="3"/>
      <c r="Q638" s="3"/>
      <c r="R638" s="3"/>
      <c r="S638" s="3"/>
      <c r="T638" s="249"/>
      <c r="U638" s="249"/>
      <c r="V638" s="249"/>
      <c r="W638" s="249"/>
      <c r="X638" s="249"/>
      <c r="Y638" s="3"/>
      <c r="Z638" s="3"/>
      <c r="AA638" s="3"/>
      <c r="AB638" s="3"/>
      <c r="AC638" s="3"/>
      <c r="AD638" s="3"/>
      <c r="AE638" s="3"/>
    </row>
    <row r="639">
      <c r="A639" s="3"/>
      <c r="B639" s="3"/>
      <c r="C639" s="3"/>
      <c r="D639" s="3"/>
      <c r="E639" s="3"/>
      <c r="F639" s="3"/>
      <c r="G639" s="3"/>
      <c r="H639" s="3"/>
      <c r="I639" s="3"/>
      <c r="J639" s="3"/>
      <c r="K639" s="3"/>
      <c r="L639" s="3"/>
      <c r="M639" s="3"/>
      <c r="N639" s="3"/>
      <c r="O639" s="3"/>
      <c r="P639" s="3"/>
      <c r="Q639" s="3"/>
      <c r="R639" s="3"/>
      <c r="S639" s="3"/>
      <c r="T639" s="249"/>
      <c r="U639" s="249"/>
      <c r="V639" s="249"/>
      <c r="W639" s="249"/>
      <c r="X639" s="249"/>
      <c r="Y639" s="3"/>
      <c r="Z639" s="3"/>
      <c r="AA639" s="3"/>
      <c r="AB639" s="3"/>
      <c r="AC639" s="3"/>
      <c r="AD639" s="3"/>
      <c r="AE639" s="3"/>
    </row>
    <row r="640">
      <c r="A640" s="3"/>
      <c r="B640" s="3"/>
      <c r="C640" s="3"/>
      <c r="D640" s="3"/>
      <c r="E640" s="3"/>
      <c r="F640" s="3"/>
      <c r="G640" s="3"/>
      <c r="H640" s="3"/>
      <c r="I640" s="3"/>
      <c r="J640" s="3"/>
      <c r="K640" s="3"/>
      <c r="L640" s="3"/>
      <c r="M640" s="3"/>
      <c r="N640" s="3"/>
      <c r="O640" s="3"/>
      <c r="P640" s="3"/>
      <c r="Q640" s="3"/>
      <c r="R640" s="3"/>
      <c r="S640" s="3"/>
      <c r="T640" s="249"/>
      <c r="U640" s="249"/>
      <c r="V640" s="249"/>
      <c r="W640" s="249"/>
      <c r="X640" s="249"/>
      <c r="Y640" s="3"/>
      <c r="Z640" s="3"/>
      <c r="AA640" s="3"/>
      <c r="AB640" s="3"/>
      <c r="AC640" s="3"/>
      <c r="AD640" s="3"/>
      <c r="AE640" s="3"/>
    </row>
    <row r="641">
      <c r="A641" s="3"/>
      <c r="B641" s="3"/>
      <c r="C641" s="3"/>
      <c r="D641" s="3"/>
      <c r="E641" s="3"/>
      <c r="F641" s="3"/>
      <c r="G641" s="3"/>
      <c r="H641" s="3"/>
      <c r="I641" s="3"/>
      <c r="J641" s="3"/>
      <c r="K641" s="3"/>
      <c r="L641" s="3"/>
      <c r="M641" s="3"/>
      <c r="N641" s="3"/>
      <c r="O641" s="3"/>
      <c r="P641" s="3"/>
      <c r="Q641" s="3"/>
      <c r="R641" s="3"/>
      <c r="S641" s="3"/>
      <c r="T641" s="249"/>
      <c r="U641" s="249"/>
      <c r="V641" s="249"/>
      <c r="W641" s="249"/>
      <c r="X641" s="249"/>
      <c r="Y641" s="3"/>
      <c r="Z641" s="3"/>
      <c r="AA641" s="3"/>
      <c r="AB641" s="3"/>
      <c r="AC641" s="3"/>
      <c r="AD641" s="3"/>
      <c r="AE641" s="3"/>
    </row>
    <row r="642">
      <c r="A642" s="3"/>
      <c r="B642" s="3"/>
      <c r="C642" s="3"/>
      <c r="D642" s="3"/>
      <c r="E642" s="3"/>
      <c r="F642" s="3"/>
      <c r="G642" s="3"/>
      <c r="H642" s="3"/>
      <c r="I642" s="3"/>
      <c r="J642" s="3"/>
      <c r="K642" s="3"/>
      <c r="L642" s="3"/>
      <c r="M642" s="3"/>
      <c r="N642" s="3"/>
      <c r="O642" s="3"/>
      <c r="P642" s="3"/>
      <c r="Q642" s="3"/>
      <c r="R642" s="3"/>
      <c r="S642" s="3"/>
      <c r="T642" s="249"/>
      <c r="U642" s="249"/>
      <c r="V642" s="249"/>
      <c r="W642" s="249"/>
      <c r="X642" s="249"/>
      <c r="Y642" s="3"/>
      <c r="Z642" s="3"/>
      <c r="AA642" s="3"/>
      <c r="AB642" s="3"/>
      <c r="AC642" s="3"/>
      <c r="AD642" s="3"/>
      <c r="AE642" s="3"/>
    </row>
    <row r="643">
      <c r="A643" s="3"/>
      <c r="B643" s="3"/>
      <c r="C643" s="3"/>
      <c r="D643" s="3"/>
      <c r="E643" s="3"/>
      <c r="F643" s="3"/>
      <c r="G643" s="3"/>
      <c r="H643" s="3"/>
      <c r="I643" s="3"/>
      <c r="J643" s="3"/>
      <c r="K643" s="3"/>
      <c r="L643" s="3"/>
      <c r="M643" s="3"/>
      <c r="N643" s="3"/>
      <c r="O643" s="3"/>
      <c r="P643" s="3"/>
      <c r="Q643" s="3"/>
      <c r="R643" s="3"/>
      <c r="S643" s="3"/>
      <c r="T643" s="249"/>
      <c r="U643" s="249"/>
      <c r="V643" s="249"/>
      <c r="W643" s="249"/>
      <c r="X643" s="249"/>
      <c r="Y643" s="3"/>
      <c r="Z643" s="3"/>
      <c r="AA643" s="3"/>
      <c r="AB643" s="3"/>
      <c r="AC643" s="3"/>
      <c r="AD643" s="3"/>
      <c r="AE643" s="3"/>
    </row>
    <row r="644">
      <c r="A644" s="3"/>
      <c r="B644" s="3"/>
      <c r="C644" s="3"/>
      <c r="D644" s="3"/>
      <c r="E644" s="3"/>
      <c r="F644" s="3"/>
      <c r="G644" s="3"/>
      <c r="H644" s="3"/>
      <c r="I644" s="3"/>
      <c r="J644" s="3"/>
      <c r="K644" s="3"/>
      <c r="L644" s="3"/>
      <c r="M644" s="3"/>
      <c r="N644" s="3"/>
      <c r="O644" s="3"/>
      <c r="P644" s="3"/>
      <c r="Q644" s="3"/>
      <c r="R644" s="3"/>
      <c r="S644" s="3"/>
      <c r="T644" s="249"/>
      <c r="U644" s="249"/>
      <c r="V644" s="249"/>
      <c r="W644" s="249"/>
      <c r="X644" s="249"/>
      <c r="Y644" s="3"/>
      <c r="Z644" s="3"/>
      <c r="AA644" s="3"/>
      <c r="AB644" s="3"/>
      <c r="AC644" s="3"/>
      <c r="AD644" s="3"/>
      <c r="AE644" s="3"/>
    </row>
    <row r="645">
      <c r="A645" s="3"/>
      <c r="B645" s="3"/>
      <c r="C645" s="3"/>
      <c r="D645" s="3"/>
      <c r="E645" s="3"/>
      <c r="F645" s="3"/>
      <c r="G645" s="3"/>
      <c r="H645" s="3"/>
      <c r="I645" s="3"/>
      <c r="J645" s="3"/>
      <c r="K645" s="3"/>
      <c r="L645" s="3"/>
      <c r="M645" s="3"/>
      <c r="N645" s="3"/>
      <c r="O645" s="3"/>
      <c r="P645" s="3"/>
      <c r="Q645" s="3"/>
      <c r="R645" s="3"/>
      <c r="S645" s="3"/>
      <c r="T645" s="249"/>
      <c r="U645" s="249"/>
      <c r="V645" s="249"/>
      <c r="W645" s="249"/>
      <c r="X645" s="249"/>
      <c r="Y645" s="3"/>
      <c r="Z645" s="3"/>
      <c r="AA645" s="3"/>
      <c r="AB645" s="3"/>
      <c r="AC645" s="3"/>
      <c r="AD645" s="3"/>
      <c r="AE645" s="3"/>
    </row>
    <row r="646">
      <c r="A646" s="3"/>
      <c r="B646" s="3"/>
      <c r="C646" s="3"/>
      <c r="D646" s="3"/>
      <c r="E646" s="3"/>
      <c r="F646" s="3"/>
      <c r="G646" s="3"/>
      <c r="H646" s="3"/>
      <c r="I646" s="3"/>
      <c r="J646" s="3"/>
      <c r="K646" s="3"/>
      <c r="L646" s="3"/>
      <c r="M646" s="3"/>
      <c r="N646" s="3"/>
      <c r="O646" s="3"/>
      <c r="P646" s="3"/>
      <c r="Q646" s="3"/>
      <c r="R646" s="3"/>
      <c r="S646" s="3"/>
      <c r="T646" s="249"/>
      <c r="U646" s="249"/>
      <c r="V646" s="249"/>
      <c r="W646" s="249"/>
      <c r="X646" s="249"/>
      <c r="Y646" s="3"/>
      <c r="Z646" s="3"/>
      <c r="AA646" s="3"/>
      <c r="AB646" s="3"/>
      <c r="AC646" s="3"/>
      <c r="AD646" s="3"/>
      <c r="AE646" s="3"/>
    </row>
    <row r="647">
      <c r="A647" s="3"/>
      <c r="B647" s="3"/>
      <c r="C647" s="3"/>
      <c r="D647" s="3"/>
      <c r="E647" s="3"/>
      <c r="F647" s="3"/>
      <c r="G647" s="3"/>
      <c r="H647" s="3"/>
      <c r="I647" s="3"/>
      <c r="J647" s="3"/>
      <c r="K647" s="3"/>
      <c r="L647" s="3"/>
      <c r="M647" s="3"/>
      <c r="N647" s="3"/>
      <c r="O647" s="3"/>
      <c r="P647" s="3"/>
      <c r="Q647" s="3"/>
      <c r="R647" s="3"/>
      <c r="S647" s="3"/>
      <c r="T647" s="249"/>
      <c r="U647" s="249"/>
      <c r="V647" s="249"/>
      <c r="W647" s="249"/>
      <c r="X647" s="249"/>
      <c r="Y647" s="3"/>
      <c r="Z647" s="3"/>
      <c r="AA647" s="3"/>
      <c r="AB647" s="3"/>
      <c r="AC647" s="3"/>
      <c r="AD647" s="3"/>
      <c r="AE647" s="3"/>
    </row>
    <row r="648">
      <c r="A648" s="3"/>
      <c r="B648" s="3"/>
      <c r="C648" s="3"/>
      <c r="D648" s="3"/>
      <c r="E648" s="3"/>
      <c r="F648" s="3"/>
      <c r="G648" s="3"/>
      <c r="H648" s="3"/>
      <c r="I648" s="3"/>
      <c r="J648" s="3"/>
      <c r="K648" s="3"/>
      <c r="L648" s="3"/>
      <c r="M648" s="3"/>
      <c r="N648" s="3"/>
      <c r="O648" s="3"/>
      <c r="P648" s="3"/>
      <c r="Q648" s="3"/>
      <c r="R648" s="3"/>
      <c r="S648" s="3"/>
      <c r="T648" s="249"/>
      <c r="U648" s="249"/>
      <c r="V648" s="249"/>
      <c r="W648" s="249"/>
      <c r="X648" s="249"/>
      <c r="Y648" s="3"/>
      <c r="Z648" s="3"/>
      <c r="AA648" s="3"/>
      <c r="AB648" s="3"/>
      <c r="AC648" s="3"/>
      <c r="AD648" s="3"/>
      <c r="AE648" s="3"/>
    </row>
    <row r="649">
      <c r="A649" s="3"/>
      <c r="B649" s="3"/>
      <c r="C649" s="3"/>
      <c r="D649" s="3"/>
      <c r="E649" s="3"/>
      <c r="F649" s="3"/>
      <c r="G649" s="3"/>
      <c r="H649" s="3"/>
      <c r="I649" s="3"/>
      <c r="J649" s="3"/>
      <c r="K649" s="3"/>
      <c r="L649" s="3"/>
      <c r="M649" s="3"/>
      <c r="N649" s="3"/>
      <c r="O649" s="3"/>
      <c r="P649" s="3"/>
      <c r="Q649" s="3"/>
      <c r="R649" s="3"/>
      <c r="S649" s="3"/>
      <c r="T649" s="249"/>
      <c r="U649" s="249"/>
      <c r="V649" s="249"/>
      <c r="W649" s="249"/>
      <c r="X649" s="249"/>
      <c r="Y649" s="3"/>
      <c r="Z649" s="3"/>
      <c r="AA649" s="3"/>
      <c r="AB649" s="3"/>
      <c r="AC649" s="3"/>
      <c r="AD649" s="3"/>
      <c r="AE649" s="3"/>
    </row>
    <row r="650">
      <c r="A650" s="3"/>
      <c r="B650" s="3"/>
      <c r="C650" s="3"/>
      <c r="D650" s="3"/>
      <c r="E650" s="3"/>
      <c r="F650" s="3"/>
      <c r="G650" s="3"/>
      <c r="H650" s="3"/>
      <c r="I650" s="3"/>
      <c r="J650" s="3"/>
      <c r="K650" s="3"/>
      <c r="L650" s="3"/>
      <c r="M650" s="3"/>
      <c r="N650" s="3"/>
      <c r="O650" s="3"/>
      <c r="P650" s="3"/>
      <c r="Q650" s="3"/>
      <c r="R650" s="3"/>
      <c r="S650" s="3"/>
      <c r="T650" s="249"/>
      <c r="U650" s="249"/>
      <c r="V650" s="249"/>
      <c r="W650" s="249"/>
      <c r="X650" s="249"/>
      <c r="Y650" s="3"/>
      <c r="Z650" s="3"/>
      <c r="AA650" s="3"/>
      <c r="AB650" s="3"/>
      <c r="AC650" s="3"/>
      <c r="AD650" s="3"/>
      <c r="AE650" s="3"/>
    </row>
    <row r="651">
      <c r="A651" s="3"/>
      <c r="B651" s="3"/>
      <c r="C651" s="3"/>
      <c r="D651" s="3"/>
      <c r="E651" s="3"/>
      <c r="F651" s="3"/>
      <c r="G651" s="3"/>
      <c r="H651" s="3"/>
      <c r="I651" s="3"/>
      <c r="J651" s="3"/>
      <c r="K651" s="3"/>
      <c r="L651" s="3"/>
      <c r="M651" s="3"/>
      <c r="N651" s="3"/>
      <c r="O651" s="3"/>
      <c r="P651" s="3"/>
      <c r="Q651" s="3"/>
      <c r="R651" s="3"/>
      <c r="S651" s="3"/>
      <c r="T651" s="249"/>
      <c r="U651" s="249"/>
      <c r="V651" s="249"/>
      <c r="W651" s="249"/>
      <c r="X651" s="249"/>
      <c r="Y651" s="3"/>
      <c r="Z651" s="3"/>
      <c r="AA651" s="3"/>
      <c r="AB651" s="3"/>
      <c r="AC651" s="3"/>
      <c r="AD651" s="3"/>
      <c r="AE651" s="3"/>
    </row>
    <row r="652">
      <c r="A652" s="3"/>
      <c r="B652" s="3"/>
      <c r="C652" s="3"/>
      <c r="D652" s="3"/>
      <c r="E652" s="3"/>
      <c r="F652" s="3"/>
      <c r="G652" s="3"/>
      <c r="H652" s="3"/>
      <c r="I652" s="3"/>
      <c r="J652" s="3"/>
      <c r="K652" s="3"/>
      <c r="L652" s="3"/>
      <c r="M652" s="3"/>
      <c r="N652" s="3"/>
      <c r="O652" s="3"/>
      <c r="P652" s="3"/>
      <c r="Q652" s="3"/>
      <c r="R652" s="3"/>
      <c r="S652" s="3"/>
      <c r="T652" s="249"/>
      <c r="U652" s="249"/>
      <c r="V652" s="249"/>
      <c r="W652" s="249"/>
      <c r="X652" s="249"/>
      <c r="Y652" s="3"/>
      <c r="Z652" s="3"/>
      <c r="AA652" s="3"/>
      <c r="AB652" s="3"/>
      <c r="AC652" s="3"/>
      <c r="AD652" s="3"/>
      <c r="AE652" s="3"/>
    </row>
    <row r="653">
      <c r="A653" s="3"/>
      <c r="B653" s="3"/>
      <c r="C653" s="3"/>
      <c r="D653" s="3"/>
      <c r="E653" s="3"/>
      <c r="F653" s="3"/>
      <c r="G653" s="3"/>
      <c r="H653" s="3"/>
      <c r="I653" s="3"/>
      <c r="J653" s="3"/>
      <c r="K653" s="3"/>
      <c r="L653" s="3"/>
      <c r="M653" s="3"/>
      <c r="N653" s="3"/>
      <c r="O653" s="3"/>
      <c r="P653" s="3"/>
      <c r="Q653" s="3"/>
      <c r="R653" s="3"/>
      <c r="S653" s="3"/>
      <c r="T653" s="249"/>
      <c r="U653" s="249"/>
      <c r="V653" s="249"/>
      <c r="W653" s="249"/>
      <c r="X653" s="249"/>
      <c r="Y653" s="3"/>
      <c r="Z653" s="3"/>
      <c r="AA653" s="3"/>
      <c r="AB653" s="3"/>
      <c r="AC653" s="3"/>
      <c r="AD653" s="3"/>
      <c r="AE653" s="3"/>
    </row>
    <row r="654">
      <c r="A654" s="3"/>
      <c r="B654" s="3"/>
      <c r="C654" s="3"/>
      <c r="D654" s="3"/>
      <c r="E654" s="3"/>
      <c r="F654" s="3"/>
      <c r="G654" s="3"/>
      <c r="H654" s="3"/>
      <c r="I654" s="3"/>
      <c r="J654" s="3"/>
      <c r="K654" s="3"/>
      <c r="L654" s="3"/>
      <c r="M654" s="3"/>
      <c r="N654" s="3"/>
      <c r="O654" s="3"/>
      <c r="P654" s="3"/>
      <c r="Q654" s="3"/>
      <c r="R654" s="3"/>
      <c r="S654" s="3"/>
      <c r="T654" s="249"/>
      <c r="U654" s="249"/>
      <c r="V654" s="249"/>
      <c r="W654" s="249"/>
      <c r="X654" s="249"/>
      <c r="Y654" s="3"/>
      <c r="Z654" s="3"/>
      <c r="AA654" s="3"/>
      <c r="AB654" s="3"/>
      <c r="AC654" s="3"/>
      <c r="AD654" s="3"/>
      <c r="AE654" s="3"/>
    </row>
    <row r="655">
      <c r="A655" s="3"/>
      <c r="B655" s="3"/>
      <c r="C655" s="3"/>
      <c r="D655" s="3"/>
      <c r="E655" s="3"/>
      <c r="F655" s="3"/>
      <c r="G655" s="3"/>
      <c r="H655" s="3"/>
      <c r="I655" s="3"/>
      <c r="J655" s="3"/>
      <c r="K655" s="3"/>
      <c r="L655" s="3"/>
      <c r="M655" s="3"/>
      <c r="N655" s="3"/>
      <c r="O655" s="3"/>
      <c r="P655" s="3"/>
      <c r="Q655" s="3"/>
      <c r="R655" s="3"/>
      <c r="S655" s="3"/>
      <c r="T655" s="249"/>
      <c r="U655" s="249"/>
      <c r="V655" s="249"/>
      <c r="W655" s="249"/>
      <c r="X655" s="249"/>
      <c r="Y655" s="3"/>
      <c r="Z655" s="3"/>
      <c r="AA655" s="3"/>
      <c r="AB655" s="3"/>
      <c r="AC655" s="3"/>
      <c r="AD655" s="3"/>
      <c r="AE655" s="3"/>
    </row>
    <row r="656">
      <c r="A656" s="3"/>
      <c r="B656" s="3"/>
      <c r="C656" s="3"/>
      <c r="D656" s="3"/>
      <c r="E656" s="3"/>
      <c r="F656" s="3"/>
      <c r="G656" s="3"/>
      <c r="H656" s="3"/>
      <c r="I656" s="3"/>
      <c r="J656" s="3"/>
      <c r="K656" s="3"/>
      <c r="L656" s="3"/>
      <c r="M656" s="3"/>
      <c r="N656" s="3"/>
      <c r="O656" s="3"/>
      <c r="P656" s="3"/>
      <c r="Q656" s="3"/>
      <c r="R656" s="3"/>
      <c r="S656" s="3"/>
      <c r="T656" s="249"/>
      <c r="U656" s="249"/>
      <c r="V656" s="249"/>
      <c r="W656" s="249"/>
      <c r="X656" s="249"/>
      <c r="Y656" s="3"/>
      <c r="Z656" s="3"/>
      <c r="AA656" s="3"/>
      <c r="AB656" s="3"/>
      <c r="AC656" s="3"/>
      <c r="AD656" s="3"/>
      <c r="AE656" s="3"/>
    </row>
    <row r="657">
      <c r="A657" s="3"/>
      <c r="B657" s="3"/>
      <c r="C657" s="3"/>
      <c r="D657" s="3"/>
      <c r="E657" s="3"/>
      <c r="F657" s="3"/>
      <c r="G657" s="3"/>
      <c r="H657" s="3"/>
      <c r="I657" s="3"/>
      <c r="J657" s="3"/>
      <c r="K657" s="3"/>
      <c r="L657" s="3"/>
      <c r="M657" s="3"/>
      <c r="N657" s="3"/>
      <c r="O657" s="3"/>
      <c r="P657" s="3"/>
      <c r="Q657" s="3"/>
      <c r="R657" s="3"/>
      <c r="S657" s="3"/>
      <c r="T657" s="249"/>
      <c r="U657" s="249"/>
      <c r="V657" s="249"/>
      <c r="W657" s="249"/>
      <c r="X657" s="249"/>
      <c r="Y657" s="3"/>
      <c r="Z657" s="3"/>
      <c r="AA657" s="3"/>
      <c r="AB657" s="3"/>
      <c r="AC657" s="3"/>
      <c r="AD657" s="3"/>
      <c r="AE657" s="3"/>
    </row>
    <row r="658">
      <c r="A658" s="3"/>
      <c r="B658" s="3"/>
      <c r="C658" s="3"/>
      <c r="D658" s="3"/>
      <c r="E658" s="3"/>
      <c r="F658" s="3"/>
      <c r="G658" s="3"/>
      <c r="H658" s="3"/>
      <c r="I658" s="3"/>
      <c r="J658" s="3"/>
      <c r="K658" s="3"/>
      <c r="L658" s="3"/>
      <c r="M658" s="3"/>
      <c r="N658" s="3"/>
      <c r="O658" s="3"/>
      <c r="P658" s="3"/>
      <c r="Q658" s="3"/>
      <c r="R658" s="3"/>
      <c r="S658" s="3"/>
      <c r="T658" s="249"/>
      <c r="U658" s="249"/>
      <c r="V658" s="249"/>
      <c r="W658" s="249"/>
      <c r="X658" s="249"/>
      <c r="Y658" s="3"/>
      <c r="Z658" s="3"/>
      <c r="AA658" s="3"/>
      <c r="AB658" s="3"/>
      <c r="AC658" s="3"/>
      <c r="AD658" s="3"/>
      <c r="AE658" s="3"/>
    </row>
    <row r="659">
      <c r="A659" s="3"/>
      <c r="B659" s="3"/>
      <c r="C659" s="3"/>
      <c r="D659" s="3"/>
      <c r="E659" s="3"/>
      <c r="F659" s="3"/>
      <c r="G659" s="3"/>
      <c r="H659" s="3"/>
      <c r="I659" s="3"/>
      <c r="J659" s="3"/>
      <c r="K659" s="3"/>
      <c r="L659" s="3"/>
      <c r="M659" s="3"/>
      <c r="N659" s="3"/>
      <c r="O659" s="3"/>
      <c r="P659" s="3"/>
      <c r="Q659" s="3"/>
      <c r="R659" s="3"/>
      <c r="S659" s="3"/>
      <c r="T659" s="249"/>
      <c r="U659" s="249"/>
      <c r="V659" s="249"/>
      <c r="W659" s="249"/>
      <c r="X659" s="249"/>
      <c r="Y659" s="3"/>
      <c r="Z659" s="3"/>
      <c r="AA659" s="3"/>
      <c r="AB659" s="3"/>
      <c r="AC659" s="3"/>
      <c r="AD659" s="3"/>
      <c r="AE659" s="3"/>
    </row>
    <row r="660">
      <c r="A660" s="3"/>
      <c r="B660" s="3"/>
      <c r="C660" s="3"/>
      <c r="D660" s="3"/>
      <c r="E660" s="3"/>
      <c r="F660" s="3"/>
      <c r="G660" s="3"/>
      <c r="H660" s="3"/>
      <c r="I660" s="3"/>
      <c r="J660" s="3"/>
      <c r="K660" s="3"/>
      <c r="L660" s="3"/>
      <c r="M660" s="3"/>
      <c r="N660" s="3"/>
      <c r="O660" s="3"/>
      <c r="P660" s="3"/>
      <c r="Q660" s="3"/>
      <c r="R660" s="3"/>
      <c r="S660" s="3"/>
      <c r="T660" s="249"/>
      <c r="U660" s="249"/>
      <c r="V660" s="249"/>
      <c r="W660" s="249"/>
      <c r="X660" s="249"/>
      <c r="Y660" s="3"/>
      <c r="Z660" s="3"/>
      <c r="AA660" s="3"/>
      <c r="AB660" s="3"/>
      <c r="AC660" s="3"/>
      <c r="AD660" s="3"/>
      <c r="AE660" s="3"/>
    </row>
    <row r="661">
      <c r="A661" s="3"/>
      <c r="B661" s="3"/>
      <c r="C661" s="3"/>
      <c r="D661" s="3"/>
      <c r="E661" s="3"/>
      <c r="F661" s="3"/>
      <c r="G661" s="3"/>
      <c r="H661" s="3"/>
      <c r="I661" s="3"/>
      <c r="J661" s="3"/>
      <c r="K661" s="3"/>
      <c r="L661" s="3"/>
      <c r="M661" s="3"/>
      <c r="N661" s="3"/>
      <c r="O661" s="3"/>
      <c r="P661" s="3"/>
      <c r="Q661" s="3"/>
      <c r="R661" s="3"/>
      <c r="S661" s="3"/>
      <c r="T661" s="249"/>
      <c r="U661" s="249"/>
      <c r="V661" s="249"/>
      <c r="W661" s="249"/>
      <c r="X661" s="249"/>
      <c r="Y661" s="3"/>
      <c r="Z661" s="3"/>
      <c r="AA661" s="3"/>
      <c r="AB661" s="3"/>
      <c r="AC661" s="3"/>
      <c r="AD661" s="3"/>
      <c r="AE661" s="3"/>
    </row>
    <row r="662">
      <c r="A662" s="3"/>
      <c r="B662" s="3"/>
      <c r="C662" s="3"/>
      <c r="D662" s="3"/>
      <c r="E662" s="3"/>
      <c r="F662" s="3"/>
      <c r="G662" s="3"/>
      <c r="H662" s="3"/>
      <c r="I662" s="3"/>
      <c r="J662" s="3"/>
      <c r="K662" s="3"/>
      <c r="L662" s="3"/>
      <c r="M662" s="3"/>
      <c r="N662" s="3"/>
      <c r="O662" s="3"/>
      <c r="P662" s="3"/>
      <c r="Q662" s="3"/>
      <c r="R662" s="3"/>
      <c r="S662" s="3"/>
      <c r="T662" s="249"/>
      <c r="U662" s="249"/>
      <c r="V662" s="249"/>
      <c r="W662" s="249"/>
      <c r="X662" s="249"/>
      <c r="Y662" s="3"/>
      <c r="Z662" s="3"/>
      <c r="AA662" s="3"/>
      <c r="AB662" s="3"/>
      <c r="AC662" s="3"/>
      <c r="AD662" s="3"/>
      <c r="AE662" s="3"/>
    </row>
    <row r="663">
      <c r="A663" s="3"/>
      <c r="B663" s="3"/>
      <c r="C663" s="3"/>
      <c r="D663" s="3"/>
      <c r="E663" s="3"/>
      <c r="F663" s="3"/>
      <c r="G663" s="3"/>
      <c r="H663" s="3"/>
      <c r="I663" s="3"/>
      <c r="J663" s="3"/>
      <c r="K663" s="3"/>
      <c r="L663" s="3"/>
      <c r="M663" s="3"/>
      <c r="N663" s="3"/>
      <c r="O663" s="3"/>
      <c r="P663" s="3"/>
      <c r="Q663" s="3"/>
      <c r="R663" s="3"/>
      <c r="S663" s="3"/>
      <c r="T663" s="249"/>
      <c r="U663" s="249"/>
      <c r="V663" s="249"/>
      <c r="W663" s="249"/>
      <c r="X663" s="249"/>
      <c r="Y663" s="3"/>
      <c r="Z663" s="3"/>
      <c r="AA663" s="3"/>
      <c r="AB663" s="3"/>
      <c r="AC663" s="3"/>
      <c r="AD663" s="3"/>
      <c r="AE663" s="3"/>
    </row>
    <row r="664">
      <c r="A664" s="3"/>
      <c r="B664" s="3"/>
      <c r="C664" s="3"/>
      <c r="D664" s="3"/>
      <c r="E664" s="3"/>
      <c r="F664" s="3"/>
      <c r="G664" s="3"/>
      <c r="H664" s="3"/>
      <c r="I664" s="3"/>
      <c r="J664" s="3"/>
      <c r="K664" s="3"/>
      <c r="L664" s="3"/>
      <c r="M664" s="3"/>
      <c r="N664" s="3"/>
      <c r="O664" s="3"/>
      <c r="P664" s="3"/>
      <c r="Q664" s="3"/>
      <c r="R664" s="3"/>
      <c r="S664" s="3"/>
      <c r="T664" s="249"/>
      <c r="U664" s="249"/>
      <c r="V664" s="249"/>
      <c r="W664" s="249"/>
      <c r="X664" s="249"/>
      <c r="Y664" s="3"/>
      <c r="Z664" s="3"/>
      <c r="AA664" s="3"/>
      <c r="AB664" s="3"/>
      <c r="AC664" s="3"/>
      <c r="AD664" s="3"/>
      <c r="AE664" s="3"/>
    </row>
    <row r="665">
      <c r="A665" s="3"/>
      <c r="B665" s="3"/>
      <c r="C665" s="3"/>
      <c r="D665" s="3"/>
      <c r="E665" s="3"/>
      <c r="F665" s="3"/>
      <c r="G665" s="3"/>
      <c r="H665" s="3"/>
      <c r="I665" s="3"/>
      <c r="J665" s="3"/>
      <c r="K665" s="3"/>
      <c r="L665" s="3"/>
      <c r="M665" s="3"/>
      <c r="N665" s="3"/>
      <c r="O665" s="3"/>
      <c r="P665" s="3"/>
      <c r="Q665" s="3"/>
      <c r="R665" s="3"/>
      <c r="S665" s="3"/>
      <c r="T665" s="249"/>
      <c r="U665" s="249"/>
      <c r="V665" s="249"/>
      <c r="W665" s="249"/>
      <c r="X665" s="249"/>
      <c r="Y665" s="3"/>
      <c r="Z665" s="3"/>
      <c r="AA665" s="3"/>
      <c r="AB665" s="3"/>
      <c r="AC665" s="3"/>
      <c r="AD665" s="3"/>
      <c r="AE665" s="3"/>
    </row>
    <row r="666">
      <c r="A666" s="3"/>
      <c r="B666" s="3"/>
      <c r="C666" s="3"/>
      <c r="D666" s="3"/>
      <c r="E666" s="3"/>
      <c r="F666" s="3"/>
      <c r="G666" s="3"/>
      <c r="H666" s="3"/>
      <c r="I666" s="3"/>
      <c r="J666" s="3"/>
      <c r="K666" s="3"/>
      <c r="L666" s="3"/>
      <c r="M666" s="3"/>
      <c r="N666" s="3"/>
      <c r="O666" s="3"/>
      <c r="P666" s="3"/>
      <c r="Q666" s="3"/>
      <c r="R666" s="3"/>
      <c r="S666" s="3"/>
      <c r="T666" s="249"/>
      <c r="U666" s="249"/>
      <c r="V666" s="249"/>
      <c r="W666" s="249"/>
      <c r="X666" s="249"/>
      <c r="Y666" s="3"/>
      <c r="Z666" s="3"/>
      <c r="AA666" s="3"/>
      <c r="AB666" s="3"/>
      <c r="AC666" s="3"/>
      <c r="AD666" s="3"/>
      <c r="AE666" s="3"/>
    </row>
    <row r="667">
      <c r="A667" s="3"/>
      <c r="B667" s="3"/>
      <c r="C667" s="3"/>
      <c r="D667" s="3"/>
      <c r="E667" s="3"/>
      <c r="F667" s="3"/>
      <c r="G667" s="3"/>
      <c r="H667" s="3"/>
      <c r="I667" s="3"/>
      <c r="J667" s="3"/>
      <c r="K667" s="3"/>
      <c r="L667" s="3"/>
      <c r="M667" s="3"/>
      <c r="N667" s="3"/>
      <c r="O667" s="3"/>
      <c r="P667" s="3"/>
      <c r="Q667" s="3"/>
      <c r="R667" s="3"/>
      <c r="S667" s="3"/>
      <c r="T667" s="249"/>
      <c r="U667" s="249"/>
      <c r="V667" s="249"/>
      <c r="W667" s="249"/>
      <c r="X667" s="249"/>
      <c r="Y667" s="3"/>
      <c r="Z667" s="3"/>
      <c r="AA667" s="3"/>
      <c r="AB667" s="3"/>
      <c r="AC667" s="3"/>
      <c r="AD667" s="3"/>
      <c r="AE667" s="3"/>
    </row>
    <row r="668">
      <c r="A668" s="3"/>
      <c r="B668" s="3"/>
      <c r="C668" s="3"/>
      <c r="D668" s="3"/>
      <c r="E668" s="3"/>
      <c r="F668" s="3"/>
      <c r="G668" s="3"/>
      <c r="H668" s="3"/>
      <c r="I668" s="3"/>
      <c r="J668" s="3"/>
      <c r="K668" s="3"/>
      <c r="L668" s="3"/>
      <c r="M668" s="3"/>
      <c r="N668" s="3"/>
      <c r="O668" s="3"/>
      <c r="P668" s="3"/>
      <c r="Q668" s="3"/>
      <c r="R668" s="3"/>
      <c r="S668" s="3"/>
      <c r="T668" s="249"/>
      <c r="U668" s="249"/>
      <c r="V668" s="249"/>
      <c r="W668" s="249"/>
      <c r="X668" s="249"/>
      <c r="Y668" s="3"/>
      <c r="Z668" s="3"/>
      <c r="AA668" s="3"/>
      <c r="AB668" s="3"/>
      <c r="AC668" s="3"/>
      <c r="AD668" s="3"/>
      <c r="AE668" s="3"/>
    </row>
    <row r="669">
      <c r="A669" s="3"/>
      <c r="B669" s="3"/>
      <c r="C669" s="3"/>
      <c r="D669" s="3"/>
      <c r="E669" s="3"/>
      <c r="F669" s="3"/>
      <c r="G669" s="3"/>
      <c r="H669" s="3"/>
      <c r="I669" s="3"/>
      <c r="J669" s="3"/>
      <c r="K669" s="3"/>
      <c r="L669" s="3"/>
      <c r="M669" s="3"/>
      <c r="N669" s="3"/>
      <c r="O669" s="3"/>
      <c r="P669" s="3"/>
      <c r="Q669" s="3"/>
      <c r="R669" s="3"/>
      <c r="S669" s="3"/>
      <c r="T669" s="249"/>
      <c r="U669" s="249"/>
      <c r="V669" s="249"/>
      <c r="W669" s="249"/>
      <c r="X669" s="249"/>
      <c r="Y669" s="3"/>
      <c r="Z669" s="3"/>
      <c r="AA669" s="3"/>
      <c r="AB669" s="3"/>
      <c r="AC669" s="3"/>
      <c r="AD669" s="3"/>
      <c r="AE669" s="3"/>
    </row>
    <row r="670">
      <c r="A670" s="3"/>
      <c r="B670" s="3"/>
      <c r="C670" s="3"/>
      <c r="D670" s="3"/>
      <c r="E670" s="3"/>
      <c r="F670" s="3"/>
      <c r="G670" s="3"/>
      <c r="H670" s="3"/>
      <c r="I670" s="3"/>
      <c r="J670" s="3"/>
      <c r="K670" s="3"/>
      <c r="L670" s="3"/>
      <c r="M670" s="3"/>
      <c r="N670" s="3"/>
      <c r="O670" s="3"/>
      <c r="P670" s="3"/>
      <c r="Q670" s="3"/>
      <c r="R670" s="3"/>
      <c r="S670" s="3"/>
      <c r="T670" s="249"/>
      <c r="U670" s="249"/>
      <c r="V670" s="249"/>
      <c r="W670" s="249"/>
      <c r="X670" s="249"/>
      <c r="Y670" s="3"/>
      <c r="Z670" s="3"/>
      <c r="AA670" s="3"/>
      <c r="AB670" s="3"/>
      <c r="AC670" s="3"/>
      <c r="AD670" s="3"/>
      <c r="AE670" s="3"/>
    </row>
    <row r="671">
      <c r="A671" s="3"/>
      <c r="B671" s="3"/>
      <c r="C671" s="3"/>
      <c r="D671" s="3"/>
      <c r="E671" s="3"/>
      <c r="F671" s="3"/>
      <c r="G671" s="3"/>
      <c r="H671" s="3"/>
      <c r="I671" s="3"/>
      <c r="J671" s="3"/>
      <c r="K671" s="3"/>
      <c r="L671" s="3"/>
      <c r="M671" s="3"/>
      <c r="N671" s="3"/>
      <c r="O671" s="3"/>
      <c r="P671" s="3"/>
      <c r="Q671" s="3"/>
      <c r="R671" s="3"/>
      <c r="S671" s="3"/>
      <c r="T671" s="249"/>
      <c r="U671" s="249"/>
      <c r="V671" s="249"/>
      <c r="W671" s="249"/>
      <c r="X671" s="249"/>
      <c r="Y671" s="3"/>
      <c r="Z671" s="3"/>
      <c r="AA671" s="3"/>
      <c r="AB671" s="3"/>
      <c r="AC671" s="3"/>
      <c r="AD671" s="3"/>
      <c r="AE671" s="3"/>
    </row>
    <row r="672">
      <c r="A672" s="3"/>
      <c r="B672" s="3"/>
      <c r="C672" s="3"/>
      <c r="D672" s="3"/>
      <c r="E672" s="3"/>
      <c r="F672" s="3"/>
      <c r="G672" s="3"/>
      <c r="H672" s="3"/>
      <c r="I672" s="3"/>
      <c r="J672" s="3"/>
      <c r="K672" s="3"/>
      <c r="L672" s="3"/>
      <c r="M672" s="3"/>
      <c r="N672" s="3"/>
      <c r="O672" s="3"/>
      <c r="P672" s="3"/>
      <c r="Q672" s="3"/>
      <c r="R672" s="3"/>
      <c r="S672" s="3"/>
      <c r="T672" s="249"/>
      <c r="U672" s="249"/>
      <c r="V672" s="249"/>
      <c r="W672" s="249"/>
      <c r="X672" s="249"/>
      <c r="Y672" s="3"/>
      <c r="Z672" s="3"/>
      <c r="AA672" s="3"/>
      <c r="AB672" s="3"/>
      <c r="AC672" s="3"/>
      <c r="AD672" s="3"/>
      <c r="AE672" s="3"/>
    </row>
    <row r="673">
      <c r="A673" s="3"/>
      <c r="B673" s="3"/>
      <c r="C673" s="3"/>
      <c r="D673" s="3"/>
      <c r="E673" s="3"/>
      <c r="F673" s="3"/>
      <c r="G673" s="3"/>
      <c r="H673" s="3"/>
      <c r="I673" s="3"/>
      <c r="J673" s="3"/>
      <c r="K673" s="3"/>
      <c r="L673" s="3"/>
      <c r="M673" s="3"/>
      <c r="N673" s="3"/>
      <c r="O673" s="3"/>
      <c r="P673" s="3"/>
      <c r="Q673" s="3"/>
      <c r="R673" s="3"/>
      <c r="S673" s="3"/>
      <c r="T673" s="249"/>
      <c r="U673" s="249"/>
      <c r="V673" s="249"/>
      <c r="W673" s="249"/>
      <c r="X673" s="249"/>
      <c r="Y673" s="3"/>
      <c r="Z673" s="3"/>
      <c r="AA673" s="3"/>
      <c r="AB673" s="3"/>
      <c r="AC673" s="3"/>
      <c r="AD673" s="3"/>
      <c r="AE673" s="3"/>
    </row>
    <row r="674">
      <c r="A674" s="3"/>
      <c r="B674" s="3"/>
      <c r="C674" s="3"/>
      <c r="D674" s="3"/>
      <c r="E674" s="3"/>
      <c r="F674" s="3"/>
      <c r="G674" s="3"/>
      <c r="H674" s="3"/>
      <c r="I674" s="3"/>
      <c r="J674" s="3"/>
      <c r="K674" s="3"/>
      <c r="L674" s="3"/>
      <c r="M674" s="3"/>
      <c r="N674" s="3"/>
      <c r="O674" s="3"/>
      <c r="P674" s="3"/>
      <c r="Q674" s="3"/>
      <c r="R674" s="3"/>
      <c r="S674" s="3"/>
      <c r="T674" s="249"/>
      <c r="U674" s="249"/>
      <c r="V674" s="249"/>
      <c r="W674" s="249"/>
      <c r="X674" s="249"/>
      <c r="Y674" s="3"/>
      <c r="Z674" s="3"/>
      <c r="AA674" s="3"/>
      <c r="AB674" s="3"/>
      <c r="AC674" s="3"/>
      <c r="AD674" s="3"/>
      <c r="AE674" s="3"/>
    </row>
    <row r="675">
      <c r="A675" s="3"/>
      <c r="B675" s="3"/>
      <c r="C675" s="3"/>
      <c r="D675" s="3"/>
      <c r="E675" s="3"/>
      <c r="F675" s="3"/>
      <c r="G675" s="3"/>
      <c r="H675" s="3"/>
      <c r="I675" s="3"/>
      <c r="J675" s="3"/>
      <c r="K675" s="3"/>
      <c r="L675" s="3"/>
      <c r="M675" s="3"/>
      <c r="N675" s="3"/>
      <c r="O675" s="3"/>
      <c r="P675" s="3"/>
      <c r="Q675" s="3"/>
      <c r="R675" s="3"/>
      <c r="S675" s="3"/>
      <c r="T675" s="249"/>
      <c r="U675" s="249"/>
      <c r="V675" s="249"/>
      <c r="W675" s="249"/>
      <c r="X675" s="249"/>
      <c r="Y675" s="3"/>
      <c r="Z675" s="3"/>
      <c r="AA675" s="3"/>
      <c r="AB675" s="3"/>
      <c r="AC675" s="3"/>
      <c r="AD675" s="3"/>
      <c r="AE675" s="3"/>
    </row>
    <row r="676">
      <c r="A676" s="3"/>
      <c r="B676" s="3"/>
      <c r="C676" s="3"/>
      <c r="D676" s="3"/>
      <c r="E676" s="3"/>
      <c r="F676" s="3"/>
      <c r="G676" s="3"/>
      <c r="H676" s="3"/>
      <c r="I676" s="3"/>
      <c r="J676" s="3"/>
      <c r="K676" s="3"/>
      <c r="L676" s="3"/>
      <c r="M676" s="3"/>
      <c r="N676" s="3"/>
      <c r="O676" s="3"/>
      <c r="P676" s="3"/>
      <c r="Q676" s="3"/>
      <c r="R676" s="3"/>
      <c r="S676" s="3"/>
      <c r="T676" s="249"/>
      <c r="U676" s="249"/>
      <c r="V676" s="249"/>
      <c r="W676" s="249"/>
      <c r="X676" s="249"/>
      <c r="Y676" s="3"/>
      <c r="Z676" s="3"/>
      <c r="AA676" s="3"/>
      <c r="AB676" s="3"/>
      <c r="AC676" s="3"/>
      <c r="AD676" s="3"/>
      <c r="AE676" s="3"/>
    </row>
    <row r="677">
      <c r="A677" s="3"/>
      <c r="B677" s="3"/>
      <c r="C677" s="3"/>
      <c r="D677" s="3"/>
      <c r="E677" s="3"/>
      <c r="F677" s="3"/>
      <c r="G677" s="3"/>
      <c r="H677" s="3"/>
      <c r="I677" s="3"/>
      <c r="J677" s="3"/>
      <c r="K677" s="3"/>
      <c r="L677" s="3"/>
      <c r="M677" s="3"/>
      <c r="N677" s="3"/>
      <c r="O677" s="3"/>
      <c r="P677" s="3"/>
      <c r="Q677" s="3"/>
      <c r="R677" s="3"/>
      <c r="S677" s="3"/>
      <c r="T677" s="249"/>
      <c r="U677" s="249"/>
      <c r="V677" s="249"/>
      <c r="W677" s="249"/>
      <c r="X677" s="249"/>
      <c r="Y677" s="3"/>
      <c r="Z677" s="3"/>
      <c r="AA677" s="3"/>
      <c r="AB677" s="3"/>
      <c r="AC677" s="3"/>
      <c r="AD677" s="3"/>
      <c r="AE677" s="3"/>
    </row>
    <row r="678">
      <c r="A678" s="3"/>
      <c r="B678" s="3"/>
      <c r="C678" s="3"/>
      <c r="D678" s="3"/>
      <c r="E678" s="3"/>
      <c r="F678" s="3"/>
      <c r="G678" s="3"/>
      <c r="H678" s="3"/>
      <c r="I678" s="3"/>
      <c r="J678" s="3"/>
      <c r="K678" s="3"/>
      <c r="L678" s="3"/>
      <c r="M678" s="3"/>
      <c r="N678" s="3"/>
      <c r="O678" s="3"/>
      <c r="P678" s="3"/>
      <c r="Q678" s="3"/>
      <c r="R678" s="3"/>
      <c r="S678" s="3"/>
      <c r="T678" s="249"/>
      <c r="U678" s="249"/>
      <c r="V678" s="249"/>
      <c r="W678" s="249"/>
      <c r="X678" s="249"/>
      <c r="Y678" s="3"/>
      <c r="Z678" s="3"/>
      <c r="AA678" s="3"/>
      <c r="AB678" s="3"/>
      <c r="AC678" s="3"/>
      <c r="AD678" s="3"/>
      <c r="AE678" s="3"/>
    </row>
    <row r="679">
      <c r="A679" s="3"/>
      <c r="B679" s="3"/>
      <c r="C679" s="3"/>
      <c r="D679" s="3"/>
      <c r="E679" s="3"/>
      <c r="F679" s="3"/>
      <c r="G679" s="3"/>
      <c r="H679" s="3"/>
      <c r="I679" s="3"/>
      <c r="J679" s="3"/>
      <c r="K679" s="3"/>
      <c r="L679" s="3"/>
      <c r="M679" s="3"/>
      <c r="N679" s="3"/>
      <c r="O679" s="3"/>
      <c r="P679" s="3"/>
      <c r="Q679" s="3"/>
      <c r="R679" s="3"/>
      <c r="S679" s="3"/>
      <c r="T679" s="249"/>
      <c r="U679" s="249"/>
      <c r="V679" s="249"/>
      <c r="W679" s="249"/>
      <c r="X679" s="249"/>
      <c r="Y679" s="3"/>
      <c r="Z679" s="3"/>
      <c r="AA679" s="3"/>
      <c r="AB679" s="3"/>
      <c r="AC679" s="3"/>
      <c r="AD679" s="3"/>
      <c r="AE679" s="3"/>
    </row>
    <row r="680">
      <c r="A680" s="3"/>
      <c r="B680" s="3"/>
      <c r="C680" s="3"/>
      <c r="D680" s="3"/>
      <c r="E680" s="3"/>
      <c r="F680" s="3"/>
      <c r="G680" s="3"/>
      <c r="H680" s="3"/>
      <c r="I680" s="3"/>
      <c r="J680" s="3"/>
      <c r="K680" s="3"/>
      <c r="L680" s="3"/>
      <c r="M680" s="3"/>
      <c r="N680" s="3"/>
      <c r="O680" s="3"/>
      <c r="P680" s="3"/>
      <c r="Q680" s="3"/>
      <c r="R680" s="3"/>
      <c r="S680" s="3"/>
      <c r="T680" s="249"/>
      <c r="U680" s="249"/>
      <c r="V680" s="249"/>
      <c r="W680" s="249"/>
      <c r="X680" s="249"/>
      <c r="Y680" s="3"/>
      <c r="Z680" s="3"/>
      <c r="AA680" s="3"/>
      <c r="AB680" s="3"/>
      <c r="AC680" s="3"/>
      <c r="AD680" s="3"/>
      <c r="AE680" s="3"/>
    </row>
    <row r="681">
      <c r="A681" s="3"/>
      <c r="B681" s="3"/>
      <c r="C681" s="3"/>
      <c r="D681" s="3"/>
      <c r="E681" s="3"/>
      <c r="F681" s="3"/>
      <c r="G681" s="3"/>
      <c r="H681" s="3"/>
      <c r="I681" s="3"/>
      <c r="J681" s="3"/>
      <c r="K681" s="3"/>
      <c r="L681" s="3"/>
      <c r="M681" s="3"/>
      <c r="N681" s="3"/>
      <c r="O681" s="3"/>
      <c r="P681" s="3"/>
      <c r="Q681" s="3"/>
      <c r="R681" s="3"/>
      <c r="S681" s="3"/>
      <c r="T681" s="249"/>
      <c r="U681" s="249"/>
      <c r="V681" s="249"/>
      <c r="W681" s="249"/>
      <c r="X681" s="249"/>
      <c r="Y681" s="3"/>
      <c r="Z681" s="3"/>
      <c r="AA681" s="3"/>
      <c r="AB681" s="3"/>
      <c r="AC681" s="3"/>
      <c r="AD681" s="3"/>
      <c r="AE681" s="3"/>
    </row>
    <row r="682">
      <c r="A682" s="3"/>
      <c r="B682" s="3"/>
      <c r="C682" s="3"/>
      <c r="D682" s="3"/>
      <c r="E682" s="3"/>
      <c r="F682" s="3"/>
      <c r="G682" s="3"/>
      <c r="H682" s="3"/>
      <c r="I682" s="3"/>
      <c r="J682" s="3"/>
      <c r="K682" s="3"/>
      <c r="L682" s="3"/>
      <c r="M682" s="3"/>
      <c r="N682" s="3"/>
      <c r="O682" s="3"/>
      <c r="P682" s="3"/>
      <c r="Q682" s="3"/>
      <c r="R682" s="3"/>
      <c r="S682" s="3"/>
      <c r="T682" s="249"/>
      <c r="U682" s="249"/>
      <c r="V682" s="249"/>
      <c r="W682" s="249"/>
      <c r="X682" s="249"/>
      <c r="Y682" s="3"/>
      <c r="Z682" s="3"/>
      <c r="AA682" s="3"/>
      <c r="AB682" s="3"/>
      <c r="AC682" s="3"/>
      <c r="AD682" s="3"/>
      <c r="AE682" s="3"/>
    </row>
    <row r="683">
      <c r="A683" s="3"/>
      <c r="B683" s="3"/>
      <c r="C683" s="3"/>
      <c r="D683" s="3"/>
      <c r="E683" s="3"/>
      <c r="F683" s="3"/>
      <c r="G683" s="3"/>
      <c r="H683" s="3"/>
      <c r="I683" s="3"/>
      <c r="J683" s="3"/>
      <c r="K683" s="3"/>
      <c r="L683" s="3"/>
      <c r="M683" s="3"/>
      <c r="N683" s="3"/>
      <c r="O683" s="3"/>
      <c r="P683" s="3"/>
      <c r="Q683" s="3"/>
      <c r="R683" s="3"/>
      <c r="S683" s="3"/>
      <c r="T683" s="249"/>
      <c r="U683" s="249"/>
      <c r="V683" s="249"/>
      <c r="W683" s="249"/>
      <c r="X683" s="249"/>
      <c r="Y683" s="3"/>
      <c r="Z683" s="3"/>
      <c r="AA683" s="3"/>
      <c r="AB683" s="3"/>
      <c r="AC683" s="3"/>
      <c r="AD683" s="3"/>
      <c r="AE683" s="3"/>
    </row>
    <row r="684">
      <c r="A684" s="3"/>
      <c r="B684" s="3"/>
      <c r="C684" s="3"/>
      <c r="D684" s="3"/>
      <c r="E684" s="3"/>
      <c r="F684" s="3"/>
      <c r="G684" s="3"/>
      <c r="H684" s="3"/>
      <c r="I684" s="3"/>
      <c r="J684" s="3"/>
      <c r="K684" s="3"/>
      <c r="L684" s="3"/>
      <c r="M684" s="3"/>
      <c r="N684" s="3"/>
      <c r="O684" s="3"/>
      <c r="P684" s="3"/>
      <c r="Q684" s="3"/>
      <c r="R684" s="3"/>
      <c r="S684" s="3"/>
      <c r="T684" s="249"/>
      <c r="U684" s="249"/>
      <c r="V684" s="249"/>
      <c r="W684" s="249"/>
      <c r="X684" s="249"/>
      <c r="Y684" s="3"/>
      <c r="Z684" s="3"/>
      <c r="AA684" s="3"/>
      <c r="AB684" s="3"/>
      <c r="AC684" s="3"/>
      <c r="AD684" s="3"/>
      <c r="AE684" s="3"/>
    </row>
    <row r="685">
      <c r="A685" s="3"/>
      <c r="B685" s="3"/>
      <c r="C685" s="3"/>
      <c r="D685" s="3"/>
      <c r="E685" s="3"/>
      <c r="F685" s="3"/>
      <c r="G685" s="3"/>
      <c r="H685" s="3"/>
      <c r="I685" s="3"/>
      <c r="J685" s="3"/>
      <c r="K685" s="3"/>
      <c r="L685" s="3"/>
      <c r="M685" s="3"/>
      <c r="N685" s="3"/>
      <c r="O685" s="3"/>
      <c r="P685" s="3"/>
      <c r="Q685" s="3"/>
      <c r="R685" s="3"/>
      <c r="S685" s="3"/>
      <c r="T685" s="249"/>
      <c r="U685" s="249"/>
      <c r="V685" s="249"/>
      <c r="W685" s="249"/>
      <c r="X685" s="249"/>
      <c r="Y685" s="3"/>
      <c r="Z685" s="3"/>
      <c r="AA685" s="3"/>
      <c r="AB685" s="3"/>
      <c r="AC685" s="3"/>
      <c r="AD685" s="3"/>
      <c r="AE685" s="3"/>
    </row>
    <row r="686">
      <c r="A686" s="3"/>
      <c r="B686" s="3"/>
      <c r="C686" s="3"/>
      <c r="D686" s="3"/>
      <c r="E686" s="3"/>
      <c r="F686" s="3"/>
      <c r="G686" s="3"/>
      <c r="H686" s="3"/>
      <c r="I686" s="3"/>
      <c r="J686" s="3"/>
      <c r="K686" s="3"/>
      <c r="L686" s="3"/>
      <c r="M686" s="3"/>
      <c r="N686" s="3"/>
      <c r="O686" s="3"/>
      <c r="P686" s="3"/>
      <c r="Q686" s="3"/>
      <c r="R686" s="3"/>
      <c r="S686" s="3"/>
      <c r="T686" s="249"/>
      <c r="U686" s="249"/>
      <c r="V686" s="249"/>
      <c r="W686" s="249"/>
      <c r="X686" s="249"/>
      <c r="Y686" s="3"/>
      <c r="Z686" s="3"/>
      <c r="AA686" s="3"/>
      <c r="AB686" s="3"/>
      <c r="AC686" s="3"/>
      <c r="AD686" s="3"/>
      <c r="AE686" s="3"/>
    </row>
    <row r="687">
      <c r="A687" s="3"/>
      <c r="B687" s="3"/>
      <c r="C687" s="3"/>
      <c r="D687" s="3"/>
      <c r="E687" s="3"/>
      <c r="F687" s="3"/>
      <c r="G687" s="3"/>
      <c r="H687" s="3"/>
      <c r="I687" s="3"/>
      <c r="J687" s="3"/>
      <c r="K687" s="3"/>
      <c r="L687" s="3"/>
      <c r="M687" s="3"/>
      <c r="N687" s="3"/>
      <c r="O687" s="3"/>
      <c r="P687" s="3"/>
      <c r="Q687" s="3"/>
      <c r="R687" s="3"/>
      <c r="S687" s="3"/>
      <c r="T687" s="249"/>
      <c r="U687" s="249"/>
      <c r="V687" s="249"/>
      <c r="W687" s="249"/>
      <c r="X687" s="249"/>
      <c r="Y687" s="3"/>
      <c r="Z687" s="3"/>
      <c r="AA687" s="3"/>
      <c r="AB687" s="3"/>
      <c r="AC687" s="3"/>
      <c r="AD687" s="3"/>
      <c r="AE687" s="3"/>
    </row>
    <row r="688">
      <c r="A688" s="3"/>
      <c r="B688" s="3"/>
      <c r="C688" s="3"/>
      <c r="D688" s="3"/>
      <c r="E688" s="3"/>
      <c r="F688" s="3"/>
      <c r="G688" s="3"/>
      <c r="H688" s="3"/>
      <c r="I688" s="3"/>
      <c r="J688" s="3"/>
      <c r="K688" s="3"/>
      <c r="L688" s="3"/>
      <c r="M688" s="3"/>
      <c r="N688" s="3"/>
      <c r="O688" s="3"/>
      <c r="P688" s="3"/>
      <c r="Q688" s="3"/>
      <c r="R688" s="3"/>
      <c r="S688" s="3"/>
      <c r="T688" s="249"/>
      <c r="U688" s="249"/>
      <c r="V688" s="249"/>
      <c r="W688" s="249"/>
      <c r="X688" s="249"/>
      <c r="Y688" s="3"/>
      <c r="Z688" s="3"/>
      <c r="AA688" s="3"/>
      <c r="AB688" s="3"/>
      <c r="AC688" s="3"/>
      <c r="AD688" s="3"/>
      <c r="AE688" s="3"/>
    </row>
    <row r="689">
      <c r="A689" s="3"/>
      <c r="B689" s="3"/>
      <c r="C689" s="3"/>
      <c r="D689" s="3"/>
      <c r="E689" s="3"/>
      <c r="F689" s="3"/>
      <c r="G689" s="3"/>
      <c r="H689" s="3"/>
      <c r="I689" s="3"/>
      <c r="J689" s="3"/>
      <c r="K689" s="3"/>
      <c r="L689" s="3"/>
      <c r="M689" s="3"/>
      <c r="N689" s="3"/>
      <c r="O689" s="3"/>
      <c r="P689" s="3"/>
      <c r="Q689" s="3"/>
      <c r="R689" s="3"/>
      <c r="S689" s="3"/>
      <c r="T689" s="249"/>
      <c r="U689" s="249"/>
      <c r="V689" s="249"/>
      <c r="W689" s="249"/>
      <c r="X689" s="249"/>
      <c r="Y689" s="3"/>
      <c r="Z689" s="3"/>
      <c r="AA689" s="3"/>
      <c r="AB689" s="3"/>
      <c r="AC689" s="3"/>
      <c r="AD689" s="3"/>
      <c r="AE689" s="3"/>
    </row>
    <row r="690">
      <c r="A690" s="3"/>
      <c r="B690" s="3"/>
      <c r="C690" s="3"/>
      <c r="D690" s="3"/>
      <c r="E690" s="3"/>
      <c r="F690" s="3"/>
      <c r="G690" s="3"/>
      <c r="H690" s="3"/>
      <c r="I690" s="3"/>
      <c r="J690" s="3"/>
      <c r="K690" s="3"/>
      <c r="L690" s="3"/>
      <c r="M690" s="3"/>
      <c r="N690" s="3"/>
      <c r="O690" s="3"/>
      <c r="P690" s="3"/>
      <c r="Q690" s="3"/>
      <c r="R690" s="3"/>
      <c r="S690" s="3"/>
      <c r="T690" s="249"/>
      <c r="U690" s="249"/>
      <c r="V690" s="249"/>
      <c r="W690" s="249"/>
      <c r="X690" s="249"/>
      <c r="Y690" s="3"/>
      <c r="Z690" s="3"/>
      <c r="AA690" s="3"/>
      <c r="AB690" s="3"/>
      <c r="AC690" s="3"/>
      <c r="AD690" s="3"/>
      <c r="AE690" s="3"/>
    </row>
    <row r="691">
      <c r="A691" s="3"/>
      <c r="B691" s="3"/>
      <c r="C691" s="3"/>
      <c r="D691" s="3"/>
      <c r="E691" s="3"/>
      <c r="F691" s="3"/>
      <c r="G691" s="3"/>
      <c r="H691" s="3"/>
      <c r="I691" s="3"/>
      <c r="J691" s="3"/>
      <c r="K691" s="3"/>
      <c r="L691" s="3"/>
      <c r="M691" s="3"/>
      <c r="N691" s="3"/>
      <c r="O691" s="3"/>
      <c r="P691" s="3"/>
      <c r="Q691" s="3"/>
      <c r="R691" s="3"/>
      <c r="S691" s="3"/>
      <c r="T691" s="249"/>
      <c r="U691" s="249"/>
      <c r="V691" s="249"/>
      <c r="W691" s="249"/>
      <c r="X691" s="249"/>
      <c r="Y691" s="3"/>
      <c r="Z691" s="3"/>
      <c r="AA691" s="3"/>
      <c r="AB691" s="3"/>
      <c r="AC691" s="3"/>
      <c r="AD691" s="3"/>
      <c r="AE691" s="3"/>
    </row>
    <row r="692">
      <c r="A692" s="3"/>
      <c r="B692" s="3"/>
      <c r="C692" s="3"/>
      <c r="D692" s="3"/>
      <c r="E692" s="3"/>
      <c r="F692" s="3"/>
      <c r="G692" s="3"/>
      <c r="H692" s="3"/>
      <c r="I692" s="3"/>
      <c r="J692" s="3"/>
      <c r="K692" s="3"/>
      <c r="L692" s="3"/>
      <c r="M692" s="3"/>
      <c r="N692" s="3"/>
      <c r="O692" s="3"/>
      <c r="P692" s="3"/>
      <c r="Q692" s="3"/>
      <c r="R692" s="3"/>
      <c r="S692" s="3"/>
      <c r="T692" s="249"/>
      <c r="U692" s="249"/>
      <c r="V692" s="249"/>
      <c r="W692" s="249"/>
      <c r="X692" s="249"/>
      <c r="Y692" s="3"/>
      <c r="Z692" s="3"/>
      <c r="AA692" s="3"/>
      <c r="AB692" s="3"/>
      <c r="AC692" s="3"/>
      <c r="AD692" s="3"/>
      <c r="AE692" s="3"/>
    </row>
    <row r="693">
      <c r="A693" s="3"/>
      <c r="B693" s="3"/>
      <c r="C693" s="3"/>
      <c r="D693" s="3"/>
      <c r="E693" s="3"/>
      <c r="F693" s="3"/>
      <c r="G693" s="3"/>
      <c r="H693" s="3"/>
      <c r="I693" s="3"/>
      <c r="J693" s="3"/>
      <c r="K693" s="3"/>
      <c r="L693" s="3"/>
      <c r="M693" s="3"/>
      <c r="N693" s="3"/>
      <c r="O693" s="3"/>
      <c r="P693" s="3"/>
      <c r="Q693" s="3"/>
      <c r="R693" s="3"/>
      <c r="S693" s="3"/>
      <c r="T693" s="249"/>
      <c r="U693" s="249"/>
      <c r="V693" s="249"/>
      <c r="W693" s="249"/>
      <c r="X693" s="249"/>
      <c r="Y693" s="3"/>
      <c r="Z693" s="3"/>
      <c r="AA693" s="3"/>
      <c r="AB693" s="3"/>
      <c r="AC693" s="3"/>
      <c r="AD693" s="3"/>
      <c r="AE693" s="3"/>
    </row>
    <row r="694">
      <c r="A694" s="3"/>
      <c r="B694" s="3"/>
      <c r="C694" s="3"/>
      <c r="D694" s="3"/>
      <c r="E694" s="3"/>
      <c r="F694" s="3"/>
      <c r="G694" s="3"/>
      <c r="H694" s="3"/>
      <c r="I694" s="3"/>
      <c r="J694" s="3"/>
      <c r="K694" s="3"/>
      <c r="L694" s="3"/>
      <c r="M694" s="3"/>
      <c r="N694" s="3"/>
      <c r="O694" s="3"/>
      <c r="P694" s="3"/>
      <c r="Q694" s="3"/>
      <c r="R694" s="3"/>
      <c r="S694" s="3"/>
      <c r="T694" s="249"/>
      <c r="U694" s="249"/>
      <c r="V694" s="249"/>
      <c r="W694" s="249"/>
      <c r="X694" s="249"/>
      <c r="Y694" s="3"/>
      <c r="Z694" s="3"/>
      <c r="AA694" s="3"/>
      <c r="AB694" s="3"/>
      <c r="AC694" s="3"/>
      <c r="AD694" s="3"/>
      <c r="AE694" s="3"/>
    </row>
    <row r="695">
      <c r="A695" s="3"/>
      <c r="B695" s="3"/>
      <c r="C695" s="3"/>
      <c r="D695" s="3"/>
      <c r="E695" s="3"/>
      <c r="F695" s="3"/>
      <c r="G695" s="3"/>
      <c r="H695" s="3"/>
      <c r="I695" s="3"/>
      <c r="J695" s="3"/>
      <c r="K695" s="3"/>
      <c r="L695" s="3"/>
      <c r="M695" s="3"/>
      <c r="N695" s="3"/>
      <c r="O695" s="3"/>
      <c r="P695" s="3"/>
      <c r="Q695" s="3"/>
      <c r="R695" s="3"/>
      <c r="S695" s="3"/>
      <c r="T695" s="249"/>
      <c r="U695" s="249"/>
      <c r="V695" s="249"/>
      <c r="W695" s="249"/>
      <c r="X695" s="249"/>
      <c r="Y695" s="3"/>
      <c r="Z695" s="3"/>
      <c r="AA695" s="3"/>
      <c r="AB695" s="3"/>
      <c r="AC695" s="3"/>
      <c r="AD695" s="3"/>
      <c r="AE695" s="3"/>
    </row>
    <row r="696">
      <c r="A696" s="3"/>
      <c r="B696" s="3"/>
      <c r="C696" s="3"/>
      <c r="D696" s="3"/>
      <c r="E696" s="3"/>
      <c r="F696" s="3"/>
      <c r="G696" s="3"/>
      <c r="H696" s="3"/>
      <c r="I696" s="3"/>
      <c r="J696" s="3"/>
      <c r="K696" s="3"/>
      <c r="L696" s="3"/>
      <c r="M696" s="3"/>
      <c r="N696" s="3"/>
      <c r="O696" s="3"/>
      <c r="P696" s="3"/>
      <c r="Q696" s="3"/>
      <c r="R696" s="3"/>
      <c r="S696" s="3"/>
      <c r="T696" s="249"/>
      <c r="U696" s="249"/>
      <c r="V696" s="249"/>
      <c r="W696" s="249"/>
      <c r="X696" s="249"/>
      <c r="Y696" s="3"/>
      <c r="Z696" s="3"/>
      <c r="AA696" s="3"/>
      <c r="AB696" s="3"/>
      <c r="AC696" s="3"/>
      <c r="AD696" s="3"/>
      <c r="AE696" s="3"/>
    </row>
    <row r="697">
      <c r="A697" s="3"/>
      <c r="B697" s="3"/>
      <c r="C697" s="3"/>
      <c r="D697" s="3"/>
      <c r="E697" s="3"/>
      <c r="F697" s="3"/>
      <c r="G697" s="3"/>
      <c r="H697" s="3"/>
      <c r="I697" s="3"/>
      <c r="J697" s="3"/>
      <c r="K697" s="3"/>
      <c r="L697" s="3"/>
      <c r="M697" s="3"/>
      <c r="N697" s="3"/>
      <c r="O697" s="3"/>
      <c r="P697" s="3"/>
      <c r="Q697" s="3"/>
      <c r="R697" s="3"/>
      <c r="S697" s="3"/>
      <c r="T697" s="249"/>
      <c r="U697" s="249"/>
      <c r="V697" s="249"/>
      <c r="W697" s="249"/>
      <c r="X697" s="249"/>
      <c r="Y697" s="3"/>
      <c r="Z697" s="3"/>
      <c r="AA697" s="3"/>
      <c r="AB697" s="3"/>
      <c r="AC697" s="3"/>
      <c r="AD697" s="3"/>
      <c r="AE697" s="3"/>
    </row>
    <row r="698">
      <c r="A698" s="3"/>
      <c r="B698" s="3"/>
      <c r="C698" s="3"/>
      <c r="D698" s="3"/>
      <c r="E698" s="3"/>
      <c r="F698" s="3"/>
      <c r="G698" s="3"/>
      <c r="H698" s="3"/>
      <c r="I698" s="3"/>
      <c r="J698" s="3"/>
      <c r="K698" s="3"/>
      <c r="L698" s="3"/>
      <c r="M698" s="3"/>
      <c r="N698" s="3"/>
      <c r="O698" s="3"/>
      <c r="P698" s="3"/>
      <c r="Q698" s="3"/>
      <c r="R698" s="3"/>
      <c r="S698" s="3"/>
      <c r="T698" s="249"/>
      <c r="U698" s="249"/>
      <c r="V698" s="249"/>
      <c r="W698" s="249"/>
      <c r="X698" s="249"/>
      <c r="Y698" s="3"/>
      <c r="Z698" s="3"/>
      <c r="AA698" s="3"/>
      <c r="AB698" s="3"/>
      <c r="AC698" s="3"/>
      <c r="AD698" s="3"/>
      <c r="AE698" s="3"/>
    </row>
    <row r="699">
      <c r="A699" s="3"/>
      <c r="B699" s="3"/>
      <c r="C699" s="3"/>
      <c r="D699" s="3"/>
      <c r="E699" s="3"/>
      <c r="F699" s="3"/>
      <c r="G699" s="3"/>
      <c r="H699" s="3"/>
      <c r="I699" s="3"/>
      <c r="J699" s="3"/>
      <c r="K699" s="3"/>
      <c r="L699" s="3"/>
      <c r="M699" s="3"/>
      <c r="N699" s="3"/>
      <c r="O699" s="3"/>
      <c r="P699" s="3"/>
      <c r="Q699" s="3"/>
      <c r="R699" s="3"/>
      <c r="S699" s="3"/>
      <c r="T699" s="249"/>
      <c r="U699" s="249"/>
      <c r="V699" s="249"/>
      <c r="W699" s="249"/>
      <c r="X699" s="249"/>
      <c r="Y699" s="3"/>
      <c r="Z699" s="3"/>
      <c r="AA699" s="3"/>
      <c r="AB699" s="3"/>
      <c r="AC699" s="3"/>
      <c r="AD699" s="3"/>
      <c r="AE699" s="3"/>
    </row>
    <row r="700">
      <c r="A700" s="3"/>
      <c r="B700" s="3"/>
      <c r="C700" s="3"/>
      <c r="D700" s="3"/>
      <c r="E700" s="3"/>
      <c r="F700" s="3"/>
      <c r="G700" s="3"/>
      <c r="H700" s="3"/>
      <c r="I700" s="3"/>
      <c r="J700" s="3"/>
      <c r="K700" s="3"/>
      <c r="L700" s="3"/>
      <c r="M700" s="3"/>
      <c r="N700" s="3"/>
      <c r="O700" s="3"/>
      <c r="P700" s="3"/>
      <c r="Q700" s="3"/>
      <c r="R700" s="3"/>
      <c r="S700" s="3"/>
      <c r="T700" s="249"/>
      <c r="U700" s="249"/>
      <c r="V700" s="249"/>
      <c r="W700" s="249"/>
      <c r="X700" s="249"/>
      <c r="Y700" s="3"/>
      <c r="Z700" s="3"/>
      <c r="AA700" s="3"/>
      <c r="AB700" s="3"/>
      <c r="AC700" s="3"/>
      <c r="AD700" s="3"/>
      <c r="AE700" s="3"/>
    </row>
    <row r="701">
      <c r="A701" s="3"/>
      <c r="B701" s="3"/>
      <c r="C701" s="3"/>
      <c r="D701" s="3"/>
      <c r="E701" s="3"/>
      <c r="F701" s="3"/>
      <c r="G701" s="3"/>
      <c r="H701" s="3"/>
      <c r="I701" s="3"/>
      <c r="J701" s="3"/>
      <c r="K701" s="3"/>
      <c r="L701" s="3"/>
      <c r="M701" s="3"/>
      <c r="N701" s="3"/>
      <c r="O701" s="3"/>
      <c r="P701" s="3"/>
      <c r="Q701" s="3"/>
      <c r="R701" s="3"/>
      <c r="S701" s="3"/>
      <c r="T701" s="249"/>
      <c r="U701" s="249"/>
      <c r="V701" s="249"/>
      <c r="W701" s="249"/>
      <c r="X701" s="249"/>
      <c r="Y701" s="3"/>
      <c r="Z701" s="3"/>
      <c r="AA701" s="3"/>
      <c r="AB701" s="3"/>
      <c r="AC701" s="3"/>
      <c r="AD701" s="3"/>
      <c r="AE701" s="3"/>
    </row>
    <row r="702">
      <c r="A702" s="3"/>
      <c r="B702" s="3"/>
      <c r="C702" s="3"/>
      <c r="D702" s="3"/>
      <c r="E702" s="3"/>
      <c r="F702" s="3"/>
      <c r="G702" s="3"/>
      <c r="H702" s="3"/>
      <c r="I702" s="3"/>
      <c r="J702" s="3"/>
      <c r="K702" s="3"/>
      <c r="L702" s="3"/>
      <c r="M702" s="3"/>
      <c r="N702" s="3"/>
      <c r="O702" s="3"/>
      <c r="P702" s="3"/>
      <c r="Q702" s="3"/>
      <c r="R702" s="3"/>
      <c r="S702" s="3"/>
      <c r="T702" s="249"/>
      <c r="U702" s="249"/>
      <c r="V702" s="249"/>
      <c r="W702" s="249"/>
      <c r="X702" s="249"/>
      <c r="Y702" s="3"/>
      <c r="Z702" s="3"/>
      <c r="AA702" s="3"/>
      <c r="AB702" s="3"/>
      <c r="AC702" s="3"/>
      <c r="AD702" s="3"/>
      <c r="AE702" s="3"/>
    </row>
    <row r="703">
      <c r="A703" s="3"/>
      <c r="B703" s="3"/>
      <c r="C703" s="3"/>
      <c r="D703" s="3"/>
      <c r="E703" s="3"/>
      <c r="F703" s="3"/>
      <c r="G703" s="3"/>
      <c r="H703" s="3"/>
      <c r="I703" s="3"/>
      <c r="J703" s="3"/>
      <c r="K703" s="3"/>
      <c r="L703" s="3"/>
      <c r="M703" s="3"/>
      <c r="N703" s="3"/>
      <c r="O703" s="3"/>
      <c r="P703" s="3"/>
      <c r="Q703" s="3"/>
      <c r="R703" s="3"/>
      <c r="S703" s="3"/>
      <c r="T703" s="249"/>
      <c r="U703" s="249"/>
      <c r="V703" s="249"/>
      <c r="W703" s="249"/>
      <c r="X703" s="249"/>
      <c r="Y703" s="3"/>
      <c r="Z703" s="3"/>
      <c r="AA703" s="3"/>
      <c r="AB703" s="3"/>
      <c r="AC703" s="3"/>
      <c r="AD703" s="3"/>
      <c r="AE703" s="3"/>
    </row>
    <row r="704">
      <c r="A704" s="3"/>
      <c r="B704" s="3"/>
      <c r="C704" s="3"/>
      <c r="D704" s="3"/>
      <c r="E704" s="3"/>
      <c r="F704" s="3"/>
      <c r="G704" s="3"/>
      <c r="H704" s="3"/>
      <c r="I704" s="3"/>
      <c r="J704" s="3"/>
      <c r="K704" s="3"/>
      <c r="L704" s="3"/>
      <c r="M704" s="3"/>
      <c r="N704" s="3"/>
      <c r="O704" s="3"/>
      <c r="P704" s="3"/>
      <c r="Q704" s="3"/>
      <c r="R704" s="3"/>
      <c r="S704" s="3"/>
      <c r="T704" s="249"/>
      <c r="U704" s="249"/>
      <c r="V704" s="249"/>
      <c r="W704" s="249"/>
      <c r="X704" s="249"/>
      <c r="Y704" s="3"/>
      <c r="Z704" s="3"/>
      <c r="AA704" s="3"/>
      <c r="AB704" s="3"/>
      <c r="AC704" s="3"/>
      <c r="AD704" s="3"/>
      <c r="AE704" s="3"/>
    </row>
    <row r="705">
      <c r="A705" s="3"/>
      <c r="B705" s="3"/>
      <c r="C705" s="3"/>
      <c r="D705" s="3"/>
      <c r="E705" s="3"/>
      <c r="F705" s="3"/>
      <c r="G705" s="3"/>
      <c r="H705" s="3"/>
      <c r="I705" s="3"/>
      <c r="J705" s="3"/>
      <c r="K705" s="3"/>
      <c r="L705" s="3"/>
      <c r="M705" s="3"/>
      <c r="N705" s="3"/>
      <c r="O705" s="3"/>
      <c r="P705" s="3"/>
      <c r="Q705" s="3"/>
      <c r="R705" s="3"/>
      <c r="S705" s="3"/>
      <c r="T705" s="249"/>
      <c r="U705" s="249"/>
      <c r="V705" s="249"/>
      <c r="W705" s="249"/>
      <c r="X705" s="249"/>
      <c r="Y705" s="3"/>
      <c r="Z705" s="3"/>
      <c r="AA705" s="3"/>
      <c r="AB705" s="3"/>
      <c r="AC705" s="3"/>
      <c r="AD705" s="3"/>
      <c r="AE705" s="3"/>
    </row>
    <row r="706">
      <c r="A706" s="3"/>
      <c r="B706" s="3"/>
      <c r="C706" s="3"/>
      <c r="D706" s="3"/>
      <c r="E706" s="3"/>
      <c r="F706" s="3"/>
      <c r="G706" s="3"/>
      <c r="H706" s="3"/>
      <c r="I706" s="3"/>
      <c r="J706" s="3"/>
      <c r="K706" s="3"/>
      <c r="L706" s="3"/>
      <c r="M706" s="3"/>
      <c r="N706" s="3"/>
      <c r="O706" s="3"/>
      <c r="P706" s="3"/>
      <c r="Q706" s="3"/>
      <c r="R706" s="3"/>
      <c r="S706" s="3"/>
      <c r="T706" s="249"/>
      <c r="U706" s="249"/>
      <c r="V706" s="249"/>
      <c r="W706" s="249"/>
      <c r="X706" s="249"/>
      <c r="Y706" s="3"/>
      <c r="Z706" s="3"/>
      <c r="AA706" s="3"/>
      <c r="AB706" s="3"/>
      <c r="AC706" s="3"/>
      <c r="AD706" s="3"/>
      <c r="AE706" s="3"/>
    </row>
    <row r="707">
      <c r="A707" s="3"/>
      <c r="B707" s="3"/>
      <c r="C707" s="3"/>
      <c r="D707" s="3"/>
      <c r="E707" s="3"/>
      <c r="F707" s="3"/>
      <c r="G707" s="3"/>
      <c r="H707" s="3"/>
      <c r="I707" s="3"/>
      <c r="J707" s="3"/>
      <c r="K707" s="3"/>
      <c r="L707" s="3"/>
      <c r="M707" s="3"/>
      <c r="N707" s="3"/>
      <c r="O707" s="3"/>
      <c r="P707" s="3"/>
      <c r="Q707" s="3"/>
      <c r="R707" s="3"/>
      <c r="S707" s="3"/>
      <c r="T707" s="249"/>
      <c r="U707" s="249"/>
      <c r="V707" s="249"/>
      <c r="W707" s="249"/>
      <c r="X707" s="249"/>
      <c r="Y707" s="3"/>
      <c r="Z707" s="3"/>
      <c r="AA707" s="3"/>
      <c r="AB707" s="3"/>
      <c r="AC707" s="3"/>
      <c r="AD707" s="3"/>
      <c r="AE707" s="3"/>
    </row>
    <row r="708">
      <c r="A708" s="3"/>
      <c r="B708" s="3"/>
      <c r="C708" s="3"/>
      <c r="D708" s="3"/>
      <c r="E708" s="3"/>
      <c r="F708" s="3"/>
      <c r="G708" s="3"/>
      <c r="H708" s="3"/>
      <c r="I708" s="3"/>
      <c r="J708" s="3"/>
      <c r="K708" s="3"/>
      <c r="L708" s="3"/>
      <c r="M708" s="3"/>
      <c r="N708" s="3"/>
      <c r="O708" s="3"/>
      <c r="P708" s="3"/>
      <c r="Q708" s="3"/>
      <c r="R708" s="3"/>
      <c r="S708" s="3"/>
      <c r="T708" s="249"/>
      <c r="U708" s="249"/>
      <c r="V708" s="249"/>
      <c r="W708" s="249"/>
      <c r="X708" s="249"/>
      <c r="Y708" s="3"/>
      <c r="Z708" s="3"/>
      <c r="AA708" s="3"/>
      <c r="AB708" s="3"/>
      <c r="AC708" s="3"/>
      <c r="AD708" s="3"/>
      <c r="AE708" s="3"/>
    </row>
    <row r="709">
      <c r="A709" s="3"/>
      <c r="B709" s="3"/>
      <c r="C709" s="3"/>
      <c r="D709" s="3"/>
      <c r="E709" s="3"/>
      <c r="F709" s="3"/>
      <c r="G709" s="3"/>
      <c r="H709" s="3"/>
      <c r="I709" s="3"/>
      <c r="J709" s="3"/>
      <c r="K709" s="3"/>
      <c r="L709" s="3"/>
      <c r="M709" s="3"/>
      <c r="N709" s="3"/>
      <c r="O709" s="3"/>
      <c r="P709" s="3"/>
      <c r="Q709" s="3"/>
      <c r="R709" s="3"/>
      <c r="S709" s="3"/>
      <c r="T709" s="249"/>
      <c r="U709" s="249"/>
      <c r="V709" s="249"/>
      <c r="W709" s="249"/>
      <c r="X709" s="249"/>
      <c r="Y709" s="3"/>
      <c r="Z709" s="3"/>
      <c r="AA709" s="3"/>
      <c r="AB709" s="3"/>
      <c r="AC709" s="3"/>
      <c r="AD709" s="3"/>
      <c r="AE709" s="3"/>
    </row>
    <row r="710">
      <c r="A710" s="3"/>
      <c r="B710" s="3"/>
      <c r="C710" s="3"/>
      <c r="D710" s="3"/>
      <c r="E710" s="3"/>
      <c r="F710" s="3"/>
      <c r="G710" s="3"/>
      <c r="H710" s="3"/>
      <c r="I710" s="3"/>
      <c r="J710" s="3"/>
      <c r="K710" s="3"/>
      <c r="L710" s="3"/>
      <c r="M710" s="3"/>
      <c r="N710" s="3"/>
      <c r="O710" s="3"/>
      <c r="P710" s="3"/>
      <c r="Q710" s="3"/>
      <c r="R710" s="3"/>
      <c r="S710" s="3"/>
      <c r="T710" s="249"/>
      <c r="U710" s="249"/>
      <c r="V710" s="249"/>
      <c r="W710" s="249"/>
      <c r="X710" s="249"/>
      <c r="Y710" s="3"/>
      <c r="Z710" s="3"/>
      <c r="AA710" s="3"/>
      <c r="AB710" s="3"/>
      <c r="AC710" s="3"/>
      <c r="AD710" s="3"/>
      <c r="AE710" s="3"/>
    </row>
    <row r="711">
      <c r="A711" s="3"/>
      <c r="B711" s="3"/>
      <c r="C711" s="3"/>
      <c r="D711" s="3"/>
      <c r="E711" s="3"/>
      <c r="F711" s="3"/>
      <c r="G711" s="3"/>
      <c r="H711" s="3"/>
      <c r="I711" s="3"/>
      <c r="J711" s="3"/>
      <c r="K711" s="3"/>
      <c r="L711" s="3"/>
      <c r="M711" s="3"/>
      <c r="N711" s="3"/>
      <c r="O711" s="3"/>
      <c r="P711" s="3"/>
      <c r="Q711" s="3"/>
      <c r="R711" s="3"/>
      <c r="S711" s="3"/>
      <c r="T711" s="249"/>
      <c r="U711" s="249"/>
      <c r="V711" s="249"/>
      <c r="W711" s="249"/>
      <c r="X711" s="249"/>
      <c r="Y711" s="3"/>
      <c r="Z711" s="3"/>
      <c r="AA711" s="3"/>
      <c r="AB711" s="3"/>
      <c r="AC711" s="3"/>
      <c r="AD711" s="3"/>
      <c r="AE711" s="3"/>
    </row>
    <row r="712">
      <c r="A712" s="3"/>
      <c r="B712" s="3"/>
      <c r="C712" s="3"/>
      <c r="D712" s="3"/>
      <c r="E712" s="3"/>
      <c r="F712" s="3"/>
      <c r="G712" s="3"/>
      <c r="H712" s="3"/>
      <c r="I712" s="3"/>
      <c r="J712" s="3"/>
      <c r="K712" s="3"/>
      <c r="L712" s="3"/>
      <c r="M712" s="3"/>
      <c r="N712" s="3"/>
      <c r="O712" s="3"/>
      <c r="P712" s="3"/>
      <c r="Q712" s="3"/>
      <c r="R712" s="3"/>
      <c r="S712" s="3"/>
      <c r="T712" s="249"/>
      <c r="U712" s="249"/>
      <c r="V712" s="249"/>
      <c r="W712" s="249"/>
      <c r="X712" s="249"/>
      <c r="Y712" s="3"/>
      <c r="Z712" s="3"/>
      <c r="AA712" s="3"/>
      <c r="AB712" s="3"/>
      <c r="AC712" s="3"/>
      <c r="AD712" s="3"/>
      <c r="AE712" s="3"/>
    </row>
    <row r="713">
      <c r="A713" s="3"/>
      <c r="B713" s="3"/>
      <c r="C713" s="3"/>
      <c r="D713" s="3"/>
      <c r="E713" s="3"/>
      <c r="F713" s="3"/>
      <c r="G713" s="3"/>
      <c r="H713" s="3"/>
      <c r="I713" s="3"/>
      <c r="J713" s="3"/>
      <c r="K713" s="3"/>
      <c r="L713" s="3"/>
      <c r="M713" s="3"/>
      <c r="N713" s="3"/>
      <c r="O713" s="3"/>
      <c r="P713" s="3"/>
      <c r="Q713" s="3"/>
      <c r="R713" s="3"/>
      <c r="S713" s="3"/>
      <c r="T713" s="249"/>
      <c r="U713" s="249"/>
      <c r="V713" s="249"/>
      <c r="W713" s="249"/>
      <c r="X713" s="249"/>
      <c r="Y713" s="3"/>
      <c r="Z713" s="3"/>
      <c r="AA713" s="3"/>
      <c r="AB713" s="3"/>
      <c r="AC713" s="3"/>
      <c r="AD713" s="3"/>
      <c r="AE713" s="3"/>
    </row>
    <row r="714">
      <c r="A714" s="3"/>
      <c r="B714" s="3"/>
      <c r="C714" s="3"/>
      <c r="D714" s="3"/>
      <c r="E714" s="3"/>
      <c r="F714" s="3"/>
      <c r="G714" s="3"/>
      <c r="H714" s="3"/>
      <c r="I714" s="3"/>
      <c r="J714" s="3"/>
      <c r="K714" s="3"/>
      <c r="L714" s="3"/>
      <c r="M714" s="3"/>
      <c r="N714" s="3"/>
      <c r="O714" s="3"/>
      <c r="P714" s="3"/>
      <c r="Q714" s="3"/>
      <c r="R714" s="3"/>
      <c r="S714" s="3"/>
      <c r="T714" s="249"/>
      <c r="U714" s="249"/>
      <c r="V714" s="249"/>
      <c r="W714" s="249"/>
      <c r="X714" s="249"/>
      <c r="Y714" s="3"/>
      <c r="Z714" s="3"/>
      <c r="AA714" s="3"/>
      <c r="AB714" s="3"/>
      <c r="AC714" s="3"/>
      <c r="AD714" s="3"/>
      <c r="AE714" s="3"/>
    </row>
    <row r="715">
      <c r="A715" s="3"/>
      <c r="B715" s="3"/>
      <c r="C715" s="3"/>
      <c r="D715" s="3"/>
      <c r="E715" s="3"/>
      <c r="F715" s="3"/>
      <c r="G715" s="3"/>
      <c r="H715" s="3"/>
      <c r="I715" s="3"/>
      <c r="J715" s="3"/>
      <c r="K715" s="3"/>
      <c r="L715" s="3"/>
      <c r="M715" s="3"/>
      <c r="N715" s="3"/>
      <c r="O715" s="3"/>
      <c r="P715" s="3"/>
      <c r="Q715" s="3"/>
      <c r="R715" s="3"/>
      <c r="S715" s="3"/>
      <c r="T715" s="249"/>
      <c r="U715" s="249"/>
      <c r="V715" s="249"/>
      <c r="W715" s="249"/>
      <c r="X715" s="249"/>
      <c r="Y715" s="3"/>
      <c r="Z715" s="3"/>
      <c r="AA715" s="3"/>
      <c r="AB715" s="3"/>
      <c r="AC715" s="3"/>
      <c r="AD715" s="3"/>
      <c r="AE715" s="3"/>
    </row>
    <row r="716">
      <c r="A716" s="3"/>
      <c r="B716" s="3"/>
      <c r="C716" s="3"/>
      <c r="D716" s="3"/>
      <c r="E716" s="3"/>
      <c r="F716" s="3"/>
      <c r="G716" s="3"/>
      <c r="H716" s="3"/>
      <c r="I716" s="3"/>
      <c r="J716" s="3"/>
      <c r="K716" s="3"/>
      <c r="L716" s="3"/>
      <c r="M716" s="3"/>
      <c r="N716" s="3"/>
      <c r="O716" s="3"/>
      <c r="P716" s="3"/>
      <c r="Q716" s="3"/>
      <c r="R716" s="3"/>
      <c r="S716" s="3"/>
      <c r="T716" s="249"/>
      <c r="U716" s="249"/>
      <c r="V716" s="249"/>
      <c r="W716" s="249"/>
      <c r="X716" s="249"/>
      <c r="Y716" s="3"/>
      <c r="Z716" s="3"/>
      <c r="AA716" s="3"/>
      <c r="AB716" s="3"/>
      <c r="AC716" s="3"/>
      <c r="AD716" s="3"/>
      <c r="AE716" s="3"/>
    </row>
    <row r="717">
      <c r="A717" s="3"/>
      <c r="B717" s="3"/>
      <c r="C717" s="3"/>
      <c r="D717" s="3"/>
      <c r="E717" s="3"/>
      <c r="F717" s="3"/>
      <c r="G717" s="3"/>
      <c r="H717" s="3"/>
      <c r="I717" s="3"/>
      <c r="J717" s="3"/>
      <c r="K717" s="3"/>
      <c r="L717" s="3"/>
      <c r="M717" s="3"/>
      <c r="N717" s="3"/>
      <c r="O717" s="3"/>
      <c r="P717" s="3"/>
      <c r="Q717" s="3"/>
      <c r="R717" s="3"/>
      <c r="S717" s="3"/>
      <c r="T717" s="249"/>
      <c r="U717" s="249"/>
      <c r="V717" s="249"/>
      <c r="W717" s="249"/>
      <c r="X717" s="249"/>
      <c r="Y717" s="3"/>
      <c r="Z717" s="3"/>
      <c r="AA717" s="3"/>
      <c r="AB717" s="3"/>
      <c r="AC717" s="3"/>
      <c r="AD717" s="3"/>
      <c r="AE717" s="3"/>
    </row>
    <row r="718">
      <c r="A718" s="3"/>
      <c r="B718" s="3"/>
      <c r="C718" s="3"/>
      <c r="D718" s="3"/>
      <c r="E718" s="3"/>
      <c r="F718" s="3"/>
      <c r="G718" s="3"/>
      <c r="H718" s="3"/>
      <c r="I718" s="3"/>
      <c r="J718" s="3"/>
      <c r="K718" s="3"/>
      <c r="L718" s="3"/>
      <c r="M718" s="3"/>
      <c r="N718" s="3"/>
      <c r="O718" s="3"/>
      <c r="P718" s="3"/>
      <c r="Q718" s="3"/>
      <c r="R718" s="3"/>
      <c r="S718" s="3"/>
      <c r="T718" s="249"/>
      <c r="U718" s="249"/>
      <c r="V718" s="249"/>
      <c r="W718" s="249"/>
      <c r="X718" s="249"/>
      <c r="Y718" s="3"/>
      <c r="Z718" s="3"/>
      <c r="AA718" s="3"/>
      <c r="AB718" s="3"/>
      <c r="AC718" s="3"/>
      <c r="AD718" s="3"/>
      <c r="AE718" s="3"/>
    </row>
    <row r="719">
      <c r="A719" s="3"/>
      <c r="B719" s="3"/>
      <c r="C719" s="3"/>
      <c r="D719" s="3"/>
      <c r="E719" s="3"/>
      <c r="F719" s="3"/>
      <c r="G719" s="3"/>
      <c r="H719" s="3"/>
      <c r="I719" s="3"/>
      <c r="J719" s="3"/>
      <c r="K719" s="3"/>
      <c r="L719" s="3"/>
      <c r="M719" s="3"/>
      <c r="N719" s="3"/>
      <c r="O719" s="3"/>
      <c r="P719" s="3"/>
      <c r="Q719" s="3"/>
      <c r="R719" s="3"/>
      <c r="S719" s="3"/>
      <c r="T719" s="249"/>
      <c r="U719" s="249"/>
      <c r="V719" s="249"/>
      <c r="W719" s="249"/>
      <c r="X719" s="249"/>
      <c r="Y719" s="3"/>
      <c r="Z719" s="3"/>
      <c r="AA719" s="3"/>
      <c r="AB719" s="3"/>
      <c r="AC719" s="3"/>
      <c r="AD719" s="3"/>
      <c r="AE719" s="3"/>
    </row>
    <row r="720">
      <c r="A720" s="3"/>
      <c r="B720" s="3"/>
      <c r="C720" s="3"/>
      <c r="D720" s="3"/>
      <c r="E720" s="3"/>
      <c r="F720" s="3"/>
      <c r="G720" s="3"/>
      <c r="H720" s="3"/>
      <c r="I720" s="3"/>
      <c r="J720" s="3"/>
      <c r="K720" s="3"/>
      <c r="L720" s="3"/>
      <c r="M720" s="3"/>
      <c r="N720" s="3"/>
      <c r="O720" s="3"/>
      <c r="P720" s="3"/>
      <c r="Q720" s="3"/>
      <c r="R720" s="3"/>
      <c r="S720" s="3"/>
      <c r="T720" s="249"/>
      <c r="U720" s="249"/>
      <c r="V720" s="249"/>
      <c r="W720" s="249"/>
      <c r="X720" s="249"/>
      <c r="Y720" s="3"/>
      <c r="Z720" s="3"/>
      <c r="AA720" s="3"/>
      <c r="AB720" s="3"/>
      <c r="AC720" s="3"/>
      <c r="AD720" s="3"/>
      <c r="AE720" s="3"/>
    </row>
    <row r="721">
      <c r="A721" s="3"/>
      <c r="B721" s="3"/>
      <c r="C721" s="3"/>
      <c r="D721" s="3"/>
      <c r="E721" s="3"/>
      <c r="F721" s="3"/>
      <c r="G721" s="3"/>
      <c r="H721" s="3"/>
      <c r="I721" s="3"/>
      <c r="J721" s="3"/>
      <c r="K721" s="3"/>
      <c r="L721" s="3"/>
      <c r="M721" s="3"/>
      <c r="N721" s="3"/>
      <c r="O721" s="3"/>
      <c r="P721" s="3"/>
      <c r="Q721" s="3"/>
      <c r="R721" s="3"/>
      <c r="S721" s="3"/>
      <c r="T721" s="249"/>
      <c r="U721" s="249"/>
      <c r="V721" s="249"/>
      <c r="W721" s="249"/>
      <c r="X721" s="249"/>
      <c r="Y721" s="3"/>
      <c r="Z721" s="3"/>
      <c r="AA721" s="3"/>
      <c r="AB721" s="3"/>
      <c r="AC721" s="3"/>
      <c r="AD721" s="3"/>
      <c r="AE721" s="3"/>
    </row>
    <row r="722">
      <c r="A722" s="3"/>
      <c r="B722" s="3"/>
      <c r="C722" s="3"/>
      <c r="D722" s="3"/>
      <c r="E722" s="3"/>
      <c r="F722" s="3"/>
      <c r="G722" s="3"/>
      <c r="H722" s="3"/>
      <c r="I722" s="3"/>
      <c r="J722" s="3"/>
      <c r="K722" s="3"/>
      <c r="L722" s="3"/>
      <c r="M722" s="3"/>
      <c r="N722" s="3"/>
      <c r="O722" s="3"/>
      <c r="P722" s="3"/>
      <c r="Q722" s="3"/>
      <c r="R722" s="3"/>
      <c r="S722" s="3"/>
      <c r="T722" s="249"/>
      <c r="U722" s="249"/>
      <c r="V722" s="249"/>
      <c r="W722" s="249"/>
      <c r="X722" s="249"/>
      <c r="Y722" s="3"/>
      <c r="Z722" s="3"/>
      <c r="AA722" s="3"/>
      <c r="AB722" s="3"/>
      <c r="AC722" s="3"/>
      <c r="AD722" s="3"/>
      <c r="AE722" s="3"/>
    </row>
    <row r="723">
      <c r="A723" s="3"/>
      <c r="B723" s="3"/>
      <c r="C723" s="3"/>
      <c r="D723" s="3"/>
      <c r="E723" s="3"/>
      <c r="F723" s="3"/>
      <c r="G723" s="3"/>
      <c r="H723" s="3"/>
      <c r="I723" s="3"/>
      <c r="J723" s="3"/>
      <c r="K723" s="3"/>
      <c r="L723" s="3"/>
      <c r="M723" s="3"/>
      <c r="N723" s="3"/>
      <c r="O723" s="3"/>
      <c r="P723" s="3"/>
      <c r="Q723" s="3"/>
      <c r="R723" s="3"/>
      <c r="S723" s="3"/>
      <c r="T723" s="249"/>
      <c r="U723" s="249"/>
      <c r="V723" s="249"/>
      <c r="W723" s="249"/>
      <c r="X723" s="249"/>
      <c r="Y723" s="3"/>
      <c r="Z723" s="3"/>
      <c r="AA723" s="3"/>
      <c r="AB723" s="3"/>
      <c r="AC723" s="3"/>
      <c r="AD723" s="3"/>
      <c r="AE723" s="3"/>
    </row>
    <row r="724">
      <c r="A724" s="3"/>
      <c r="B724" s="3"/>
      <c r="C724" s="3"/>
      <c r="D724" s="3"/>
      <c r="E724" s="3"/>
      <c r="F724" s="3"/>
      <c r="G724" s="3"/>
      <c r="H724" s="3"/>
      <c r="I724" s="3"/>
      <c r="J724" s="3"/>
      <c r="K724" s="3"/>
      <c r="L724" s="3"/>
      <c r="M724" s="3"/>
      <c r="N724" s="3"/>
      <c r="O724" s="3"/>
      <c r="P724" s="3"/>
      <c r="Q724" s="3"/>
      <c r="R724" s="3"/>
      <c r="S724" s="3"/>
      <c r="T724" s="249"/>
      <c r="U724" s="249"/>
      <c r="V724" s="249"/>
      <c r="W724" s="249"/>
      <c r="X724" s="249"/>
      <c r="Y724" s="3"/>
      <c r="Z724" s="3"/>
      <c r="AA724" s="3"/>
      <c r="AB724" s="3"/>
      <c r="AC724" s="3"/>
      <c r="AD724" s="3"/>
      <c r="AE724" s="3"/>
    </row>
    <row r="725">
      <c r="A725" s="3"/>
      <c r="B725" s="3"/>
      <c r="C725" s="3"/>
      <c r="D725" s="3"/>
      <c r="E725" s="3"/>
      <c r="F725" s="3"/>
      <c r="G725" s="3"/>
      <c r="H725" s="3"/>
      <c r="I725" s="3"/>
      <c r="J725" s="3"/>
      <c r="K725" s="3"/>
      <c r="L725" s="3"/>
      <c r="M725" s="3"/>
      <c r="N725" s="3"/>
      <c r="O725" s="3"/>
      <c r="P725" s="3"/>
      <c r="Q725" s="3"/>
      <c r="R725" s="3"/>
      <c r="S725" s="3"/>
      <c r="T725" s="249"/>
      <c r="U725" s="249"/>
      <c r="V725" s="249"/>
      <c r="W725" s="249"/>
      <c r="X725" s="249"/>
      <c r="Y725" s="3"/>
      <c r="Z725" s="3"/>
      <c r="AA725" s="3"/>
      <c r="AB725" s="3"/>
      <c r="AC725" s="3"/>
      <c r="AD725" s="3"/>
      <c r="AE725" s="3"/>
    </row>
    <row r="726">
      <c r="A726" s="3"/>
      <c r="B726" s="3"/>
      <c r="C726" s="3"/>
      <c r="D726" s="3"/>
      <c r="E726" s="3"/>
      <c r="F726" s="3"/>
      <c r="G726" s="3"/>
      <c r="H726" s="3"/>
      <c r="I726" s="3"/>
      <c r="J726" s="3"/>
      <c r="K726" s="3"/>
      <c r="L726" s="3"/>
      <c r="M726" s="3"/>
      <c r="N726" s="3"/>
      <c r="O726" s="3"/>
      <c r="P726" s="3"/>
      <c r="Q726" s="3"/>
      <c r="R726" s="3"/>
      <c r="S726" s="3"/>
      <c r="T726" s="249"/>
      <c r="U726" s="249"/>
      <c r="V726" s="249"/>
      <c r="W726" s="249"/>
      <c r="X726" s="249"/>
      <c r="Y726" s="3"/>
      <c r="Z726" s="3"/>
      <c r="AA726" s="3"/>
      <c r="AB726" s="3"/>
      <c r="AC726" s="3"/>
      <c r="AD726" s="3"/>
      <c r="AE726" s="3"/>
    </row>
    <row r="727">
      <c r="A727" s="3"/>
      <c r="B727" s="3"/>
      <c r="C727" s="3"/>
      <c r="D727" s="3"/>
      <c r="E727" s="3"/>
      <c r="F727" s="3"/>
      <c r="G727" s="3"/>
      <c r="H727" s="3"/>
      <c r="I727" s="3"/>
      <c r="J727" s="3"/>
      <c r="K727" s="3"/>
      <c r="L727" s="3"/>
      <c r="M727" s="3"/>
      <c r="N727" s="3"/>
      <c r="O727" s="3"/>
      <c r="P727" s="3"/>
      <c r="Q727" s="3"/>
      <c r="R727" s="3"/>
      <c r="S727" s="3"/>
      <c r="T727" s="249"/>
      <c r="U727" s="249"/>
      <c r="V727" s="249"/>
      <c r="W727" s="249"/>
      <c r="X727" s="249"/>
      <c r="Y727" s="3"/>
      <c r="Z727" s="3"/>
      <c r="AA727" s="3"/>
      <c r="AB727" s="3"/>
      <c r="AC727" s="3"/>
      <c r="AD727" s="3"/>
      <c r="AE727" s="3"/>
    </row>
    <row r="728">
      <c r="A728" s="3"/>
      <c r="B728" s="3"/>
      <c r="C728" s="3"/>
      <c r="D728" s="3"/>
      <c r="E728" s="3"/>
      <c r="F728" s="3"/>
      <c r="G728" s="3"/>
      <c r="H728" s="3"/>
      <c r="I728" s="3"/>
      <c r="J728" s="3"/>
      <c r="K728" s="3"/>
      <c r="L728" s="3"/>
      <c r="M728" s="3"/>
      <c r="N728" s="3"/>
      <c r="O728" s="3"/>
      <c r="P728" s="3"/>
      <c r="Q728" s="3"/>
      <c r="R728" s="3"/>
      <c r="S728" s="3"/>
      <c r="T728" s="249"/>
      <c r="U728" s="249"/>
      <c r="V728" s="249"/>
      <c r="W728" s="249"/>
      <c r="X728" s="249"/>
      <c r="Y728" s="3"/>
      <c r="Z728" s="3"/>
      <c r="AA728" s="3"/>
      <c r="AB728" s="3"/>
      <c r="AC728" s="3"/>
      <c r="AD728" s="3"/>
      <c r="AE728" s="3"/>
    </row>
    <row r="729">
      <c r="A729" s="3"/>
      <c r="B729" s="3"/>
      <c r="C729" s="3"/>
      <c r="D729" s="3"/>
      <c r="E729" s="3"/>
      <c r="F729" s="3"/>
      <c r="G729" s="3"/>
      <c r="H729" s="3"/>
      <c r="I729" s="3"/>
      <c r="J729" s="3"/>
      <c r="K729" s="3"/>
      <c r="L729" s="3"/>
      <c r="M729" s="3"/>
      <c r="N729" s="3"/>
      <c r="O729" s="3"/>
      <c r="P729" s="3"/>
      <c r="Q729" s="3"/>
      <c r="R729" s="3"/>
      <c r="S729" s="3"/>
      <c r="T729" s="249"/>
      <c r="U729" s="249"/>
      <c r="V729" s="249"/>
      <c r="W729" s="249"/>
      <c r="X729" s="249"/>
      <c r="Y729" s="3"/>
      <c r="Z729" s="3"/>
      <c r="AA729" s="3"/>
      <c r="AB729" s="3"/>
      <c r="AC729" s="3"/>
      <c r="AD729" s="3"/>
      <c r="AE729" s="3"/>
    </row>
    <row r="730">
      <c r="A730" s="3"/>
      <c r="B730" s="3"/>
      <c r="C730" s="3"/>
      <c r="D730" s="3"/>
      <c r="E730" s="3"/>
      <c r="F730" s="3"/>
      <c r="G730" s="3"/>
      <c r="H730" s="3"/>
      <c r="I730" s="3"/>
      <c r="J730" s="3"/>
      <c r="K730" s="3"/>
      <c r="L730" s="3"/>
      <c r="M730" s="3"/>
      <c r="N730" s="3"/>
      <c r="O730" s="3"/>
      <c r="P730" s="3"/>
      <c r="Q730" s="3"/>
      <c r="R730" s="3"/>
      <c r="S730" s="3"/>
      <c r="T730" s="249"/>
      <c r="U730" s="249"/>
      <c r="V730" s="249"/>
      <c r="W730" s="249"/>
      <c r="X730" s="249"/>
      <c r="Y730" s="3"/>
      <c r="Z730" s="3"/>
      <c r="AA730" s="3"/>
      <c r="AB730" s="3"/>
      <c r="AC730" s="3"/>
      <c r="AD730" s="3"/>
      <c r="AE730" s="3"/>
    </row>
    <row r="731">
      <c r="A731" s="3"/>
      <c r="B731" s="3"/>
      <c r="C731" s="3"/>
      <c r="D731" s="3"/>
      <c r="E731" s="3"/>
      <c r="F731" s="3"/>
      <c r="G731" s="3"/>
      <c r="H731" s="3"/>
      <c r="I731" s="3"/>
      <c r="J731" s="3"/>
      <c r="K731" s="3"/>
      <c r="L731" s="3"/>
      <c r="M731" s="3"/>
      <c r="N731" s="3"/>
      <c r="O731" s="3"/>
      <c r="P731" s="3"/>
      <c r="Q731" s="3"/>
      <c r="R731" s="3"/>
      <c r="S731" s="3"/>
      <c r="T731" s="249"/>
      <c r="U731" s="249"/>
      <c r="V731" s="249"/>
      <c r="W731" s="249"/>
      <c r="X731" s="249"/>
      <c r="Y731" s="3"/>
      <c r="Z731" s="3"/>
      <c r="AA731" s="3"/>
      <c r="AB731" s="3"/>
      <c r="AC731" s="3"/>
      <c r="AD731" s="3"/>
      <c r="AE731" s="3"/>
    </row>
    <row r="732">
      <c r="A732" s="3"/>
      <c r="B732" s="3"/>
      <c r="C732" s="3"/>
      <c r="D732" s="3"/>
      <c r="E732" s="3"/>
      <c r="F732" s="3"/>
      <c r="G732" s="3"/>
      <c r="H732" s="3"/>
      <c r="I732" s="3"/>
      <c r="J732" s="3"/>
      <c r="K732" s="3"/>
      <c r="L732" s="3"/>
      <c r="M732" s="3"/>
      <c r="N732" s="3"/>
      <c r="O732" s="3"/>
      <c r="P732" s="3"/>
      <c r="Q732" s="3"/>
      <c r="R732" s="3"/>
      <c r="S732" s="3"/>
      <c r="T732" s="249"/>
      <c r="U732" s="249"/>
      <c r="V732" s="249"/>
      <c r="W732" s="249"/>
      <c r="X732" s="249"/>
      <c r="Y732" s="3"/>
      <c r="Z732" s="3"/>
      <c r="AA732" s="3"/>
      <c r="AB732" s="3"/>
      <c r="AC732" s="3"/>
      <c r="AD732" s="3"/>
      <c r="AE732" s="3"/>
    </row>
    <row r="733">
      <c r="A733" s="3"/>
      <c r="B733" s="3"/>
      <c r="C733" s="3"/>
      <c r="D733" s="3"/>
      <c r="E733" s="3"/>
      <c r="F733" s="3"/>
      <c r="G733" s="3"/>
      <c r="H733" s="3"/>
      <c r="I733" s="3"/>
      <c r="J733" s="3"/>
      <c r="K733" s="3"/>
      <c r="L733" s="3"/>
      <c r="M733" s="3"/>
      <c r="N733" s="3"/>
      <c r="O733" s="3"/>
      <c r="P733" s="3"/>
      <c r="Q733" s="3"/>
      <c r="R733" s="3"/>
      <c r="S733" s="3"/>
      <c r="T733" s="249"/>
      <c r="U733" s="249"/>
      <c r="V733" s="249"/>
      <c r="W733" s="249"/>
      <c r="X733" s="249"/>
      <c r="Y733" s="3"/>
      <c r="Z733" s="3"/>
      <c r="AA733" s="3"/>
      <c r="AB733" s="3"/>
      <c r="AC733" s="3"/>
      <c r="AD733" s="3"/>
      <c r="AE733" s="3"/>
    </row>
    <row r="734">
      <c r="A734" s="3"/>
      <c r="B734" s="3"/>
      <c r="C734" s="3"/>
      <c r="D734" s="3"/>
      <c r="E734" s="3"/>
      <c r="F734" s="3"/>
      <c r="G734" s="3"/>
      <c r="H734" s="3"/>
      <c r="I734" s="3"/>
      <c r="J734" s="3"/>
      <c r="K734" s="3"/>
      <c r="L734" s="3"/>
      <c r="M734" s="3"/>
      <c r="N734" s="3"/>
      <c r="O734" s="3"/>
      <c r="P734" s="3"/>
      <c r="Q734" s="3"/>
      <c r="R734" s="3"/>
      <c r="S734" s="3"/>
      <c r="T734" s="249"/>
      <c r="U734" s="249"/>
      <c r="V734" s="249"/>
      <c r="W734" s="249"/>
      <c r="X734" s="249"/>
      <c r="Y734" s="3"/>
      <c r="Z734" s="3"/>
      <c r="AA734" s="3"/>
      <c r="AB734" s="3"/>
      <c r="AC734" s="3"/>
      <c r="AD734" s="3"/>
      <c r="AE734" s="3"/>
    </row>
    <row r="735">
      <c r="A735" s="3"/>
      <c r="B735" s="3"/>
      <c r="C735" s="3"/>
      <c r="D735" s="3"/>
      <c r="E735" s="3"/>
      <c r="F735" s="3"/>
      <c r="G735" s="3"/>
      <c r="H735" s="3"/>
      <c r="I735" s="3"/>
      <c r="J735" s="3"/>
      <c r="K735" s="3"/>
      <c r="L735" s="3"/>
      <c r="M735" s="3"/>
      <c r="N735" s="3"/>
      <c r="O735" s="3"/>
      <c r="P735" s="3"/>
      <c r="Q735" s="3"/>
      <c r="R735" s="3"/>
      <c r="S735" s="3"/>
      <c r="T735" s="249"/>
      <c r="U735" s="249"/>
      <c r="V735" s="249"/>
      <c r="W735" s="249"/>
      <c r="X735" s="249"/>
      <c r="Y735" s="3"/>
      <c r="Z735" s="3"/>
      <c r="AA735" s="3"/>
      <c r="AB735" s="3"/>
      <c r="AC735" s="3"/>
      <c r="AD735" s="3"/>
      <c r="AE735" s="3"/>
    </row>
    <row r="736">
      <c r="A736" s="3"/>
      <c r="B736" s="3"/>
      <c r="C736" s="3"/>
      <c r="D736" s="3"/>
      <c r="E736" s="3"/>
      <c r="F736" s="3"/>
      <c r="G736" s="3"/>
      <c r="H736" s="3"/>
      <c r="I736" s="3"/>
      <c r="J736" s="3"/>
      <c r="K736" s="3"/>
      <c r="L736" s="3"/>
      <c r="M736" s="3"/>
      <c r="N736" s="3"/>
      <c r="O736" s="3"/>
      <c r="P736" s="3"/>
      <c r="Q736" s="3"/>
      <c r="R736" s="3"/>
      <c r="S736" s="3"/>
      <c r="T736" s="249"/>
      <c r="U736" s="249"/>
      <c r="V736" s="249"/>
      <c r="W736" s="249"/>
      <c r="X736" s="249"/>
      <c r="Y736" s="3"/>
      <c r="Z736" s="3"/>
      <c r="AA736" s="3"/>
      <c r="AB736" s="3"/>
      <c r="AC736" s="3"/>
      <c r="AD736" s="3"/>
      <c r="AE736" s="3"/>
    </row>
    <row r="737">
      <c r="A737" s="3"/>
      <c r="B737" s="3"/>
      <c r="C737" s="3"/>
      <c r="D737" s="3"/>
      <c r="E737" s="3"/>
      <c r="F737" s="3"/>
      <c r="G737" s="3"/>
      <c r="H737" s="3"/>
      <c r="I737" s="3"/>
      <c r="J737" s="3"/>
      <c r="K737" s="3"/>
      <c r="L737" s="3"/>
      <c r="M737" s="3"/>
      <c r="N737" s="3"/>
      <c r="O737" s="3"/>
      <c r="P737" s="3"/>
      <c r="Q737" s="3"/>
      <c r="R737" s="3"/>
      <c r="S737" s="3"/>
      <c r="T737" s="249"/>
      <c r="U737" s="249"/>
      <c r="V737" s="249"/>
      <c r="W737" s="249"/>
      <c r="X737" s="249"/>
      <c r="Y737" s="3"/>
      <c r="Z737" s="3"/>
      <c r="AA737" s="3"/>
      <c r="AB737" s="3"/>
      <c r="AC737" s="3"/>
      <c r="AD737" s="3"/>
      <c r="AE737" s="3"/>
    </row>
    <row r="738">
      <c r="A738" s="3"/>
      <c r="B738" s="3"/>
      <c r="C738" s="3"/>
      <c r="D738" s="3"/>
      <c r="E738" s="3"/>
      <c r="F738" s="3"/>
      <c r="G738" s="3"/>
      <c r="H738" s="3"/>
      <c r="I738" s="3"/>
      <c r="J738" s="3"/>
      <c r="K738" s="3"/>
      <c r="L738" s="3"/>
      <c r="M738" s="3"/>
      <c r="N738" s="3"/>
      <c r="O738" s="3"/>
      <c r="P738" s="3"/>
      <c r="Q738" s="3"/>
      <c r="R738" s="3"/>
      <c r="S738" s="3"/>
      <c r="T738" s="249"/>
      <c r="U738" s="249"/>
      <c r="V738" s="249"/>
      <c r="W738" s="249"/>
      <c r="X738" s="249"/>
      <c r="Y738" s="3"/>
      <c r="Z738" s="3"/>
      <c r="AA738" s="3"/>
      <c r="AB738" s="3"/>
      <c r="AC738" s="3"/>
      <c r="AD738" s="3"/>
      <c r="AE738" s="3"/>
    </row>
    <row r="739">
      <c r="A739" s="3"/>
      <c r="B739" s="3"/>
      <c r="C739" s="3"/>
      <c r="D739" s="3"/>
      <c r="E739" s="3"/>
      <c r="F739" s="3"/>
      <c r="G739" s="3"/>
      <c r="H739" s="3"/>
      <c r="I739" s="3"/>
      <c r="J739" s="3"/>
      <c r="K739" s="3"/>
      <c r="L739" s="3"/>
      <c r="M739" s="3"/>
      <c r="N739" s="3"/>
      <c r="O739" s="3"/>
      <c r="P739" s="3"/>
      <c r="Q739" s="3"/>
      <c r="R739" s="3"/>
      <c r="S739" s="3"/>
      <c r="T739" s="249"/>
      <c r="U739" s="249"/>
      <c r="V739" s="249"/>
      <c r="W739" s="249"/>
      <c r="X739" s="249"/>
      <c r="Y739" s="3"/>
      <c r="Z739" s="3"/>
      <c r="AA739" s="3"/>
      <c r="AB739" s="3"/>
      <c r="AC739" s="3"/>
      <c r="AD739" s="3"/>
      <c r="AE739" s="3"/>
    </row>
    <row r="740">
      <c r="A740" s="3"/>
      <c r="B740" s="3"/>
      <c r="C740" s="3"/>
      <c r="D740" s="3"/>
      <c r="E740" s="3"/>
      <c r="F740" s="3"/>
      <c r="G740" s="3"/>
      <c r="H740" s="3"/>
      <c r="I740" s="3"/>
      <c r="J740" s="3"/>
      <c r="K740" s="3"/>
      <c r="L740" s="3"/>
      <c r="M740" s="3"/>
      <c r="N740" s="3"/>
      <c r="O740" s="3"/>
      <c r="P740" s="3"/>
      <c r="Q740" s="3"/>
      <c r="R740" s="3"/>
      <c r="S740" s="3"/>
      <c r="T740" s="249"/>
      <c r="U740" s="249"/>
      <c r="V740" s="249"/>
      <c r="W740" s="249"/>
      <c r="X740" s="249"/>
      <c r="Y740" s="3"/>
      <c r="Z740" s="3"/>
      <c r="AA740" s="3"/>
      <c r="AB740" s="3"/>
      <c r="AC740" s="3"/>
      <c r="AD740" s="3"/>
      <c r="AE740" s="3"/>
    </row>
    <row r="741">
      <c r="A741" s="3"/>
      <c r="B741" s="3"/>
      <c r="C741" s="3"/>
      <c r="D741" s="3"/>
      <c r="E741" s="3"/>
      <c r="F741" s="3"/>
      <c r="G741" s="3"/>
      <c r="H741" s="3"/>
      <c r="I741" s="3"/>
      <c r="J741" s="3"/>
      <c r="K741" s="3"/>
      <c r="L741" s="3"/>
      <c r="M741" s="3"/>
      <c r="N741" s="3"/>
      <c r="O741" s="3"/>
      <c r="P741" s="3"/>
      <c r="Q741" s="3"/>
      <c r="R741" s="3"/>
      <c r="S741" s="3"/>
      <c r="T741" s="249"/>
      <c r="U741" s="249"/>
      <c r="V741" s="249"/>
      <c r="W741" s="249"/>
      <c r="X741" s="249"/>
      <c r="Y741" s="3"/>
      <c r="Z741" s="3"/>
      <c r="AA741" s="3"/>
      <c r="AB741" s="3"/>
      <c r="AC741" s="3"/>
      <c r="AD741" s="3"/>
      <c r="AE741" s="3"/>
    </row>
    <row r="742">
      <c r="A742" s="3"/>
      <c r="B742" s="3"/>
      <c r="C742" s="3"/>
      <c r="D742" s="3"/>
      <c r="E742" s="3"/>
      <c r="F742" s="3"/>
      <c r="G742" s="3"/>
      <c r="H742" s="3"/>
      <c r="I742" s="3"/>
      <c r="J742" s="3"/>
      <c r="K742" s="3"/>
      <c r="L742" s="3"/>
      <c r="M742" s="3"/>
      <c r="N742" s="3"/>
      <c r="O742" s="3"/>
      <c r="P742" s="3"/>
      <c r="Q742" s="3"/>
      <c r="R742" s="3"/>
      <c r="S742" s="3"/>
      <c r="T742" s="249"/>
      <c r="U742" s="249"/>
      <c r="V742" s="249"/>
      <c r="W742" s="249"/>
      <c r="X742" s="249"/>
      <c r="Y742" s="3"/>
      <c r="Z742" s="3"/>
      <c r="AA742" s="3"/>
      <c r="AB742" s="3"/>
      <c r="AC742" s="3"/>
      <c r="AD742" s="3"/>
      <c r="AE742" s="3"/>
    </row>
    <row r="743">
      <c r="A743" s="3"/>
      <c r="B743" s="3"/>
      <c r="C743" s="3"/>
      <c r="D743" s="3"/>
      <c r="E743" s="3"/>
      <c r="F743" s="3"/>
      <c r="G743" s="3"/>
      <c r="H743" s="3"/>
      <c r="I743" s="3"/>
      <c r="J743" s="3"/>
      <c r="K743" s="3"/>
      <c r="L743" s="3"/>
      <c r="M743" s="3"/>
      <c r="N743" s="3"/>
      <c r="O743" s="3"/>
      <c r="P743" s="3"/>
      <c r="Q743" s="3"/>
      <c r="R743" s="3"/>
      <c r="S743" s="3"/>
      <c r="T743" s="249"/>
      <c r="U743" s="249"/>
      <c r="V743" s="249"/>
      <c r="W743" s="249"/>
      <c r="X743" s="249"/>
      <c r="Y743" s="3"/>
      <c r="Z743" s="3"/>
      <c r="AA743" s="3"/>
      <c r="AB743" s="3"/>
      <c r="AC743" s="3"/>
      <c r="AD743" s="3"/>
      <c r="AE743" s="3"/>
    </row>
    <row r="744">
      <c r="A744" s="3"/>
      <c r="B744" s="3"/>
      <c r="C744" s="3"/>
      <c r="D744" s="3"/>
      <c r="E744" s="3"/>
      <c r="F744" s="3"/>
      <c r="G744" s="3"/>
      <c r="H744" s="3"/>
      <c r="I744" s="3"/>
      <c r="J744" s="3"/>
      <c r="K744" s="3"/>
      <c r="L744" s="3"/>
      <c r="M744" s="3"/>
      <c r="N744" s="3"/>
      <c r="O744" s="3"/>
      <c r="P744" s="3"/>
      <c r="Q744" s="3"/>
      <c r="R744" s="3"/>
      <c r="S744" s="3"/>
      <c r="T744" s="249"/>
      <c r="U744" s="249"/>
      <c r="V744" s="249"/>
      <c r="W744" s="249"/>
      <c r="X744" s="249"/>
      <c r="Y744" s="3"/>
      <c r="Z744" s="3"/>
      <c r="AA744" s="3"/>
      <c r="AB744" s="3"/>
      <c r="AC744" s="3"/>
      <c r="AD744" s="3"/>
      <c r="AE744" s="3"/>
    </row>
    <row r="745">
      <c r="A745" s="3"/>
      <c r="B745" s="3"/>
      <c r="C745" s="3"/>
      <c r="D745" s="3"/>
      <c r="E745" s="3"/>
      <c r="F745" s="3"/>
      <c r="G745" s="3"/>
      <c r="H745" s="3"/>
      <c r="I745" s="3"/>
      <c r="J745" s="3"/>
      <c r="K745" s="3"/>
      <c r="L745" s="3"/>
      <c r="M745" s="3"/>
      <c r="N745" s="3"/>
      <c r="O745" s="3"/>
      <c r="P745" s="3"/>
      <c r="Q745" s="3"/>
      <c r="R745" s="3"/>
      <c r="S745" s="3"/>
      <c r="T745" s="249"/>
      <c r="U745" s="249"/>
      <c r="V745" s="249"/>
      <c r="W745" s="249"/>
      <c r="X745" s="249"/>
      <c r="Y745" s="3"/>
      <c r="Z745" s="3"/>
      <c r="AA745" s="3"/>
      <c r="AB745" s="3"/>
      <c r="AC745" s="3"/>
      <c r="AD745" s="3"/>
      <c r="AE745" s="3"/>
    </row>
    <row r="746">
      <c r="A746" s="3"/>
      <c r="B746" s="3"/>
      <c r="C746" s="3"/>
      <c r="D746" s="3"/>
      <c r="E746" s="3"/>
      <c r="F746" s="3"/>
      <c r="G746" s="3"/>
      <c r="H746" s="3"/>
      <c r="I746" s="3"/>
      <c r="J746" s="3"/>
      <c r="K746" s="3"/>
      <c r="L746" s="3"/>
      <c r="M746" s="3"/>
      <c r="N746" s="3"/>
      <c r="O746" s="3"/>
      <c r="P746" s="3"/>
      <c r="Q746" s="3"/>
      <c r="R746" s="3"/>
      <c r="S746" s="3"/>
      <c r="T746" s="249"/>
      <c r="U746" s="249"/>
      <c r="V746" s="249"/>
      <c r="W746" s="249"/>
      <c r="X746" s="249"/>
      <c r="Y746" s="3"/>
      <c r="Z746" s="3"/>
      <c r="AA746" s="3"/>
      <c r="AB746" s="3"/>
      <c r="AC746" s="3"/>
      <c r="AD746" s="3"/>
      <c r="AE746" s="3"/>
    </row>
    <row r="747">
      <c r="A747" s="3"/>
      <c r="B747" s="3"/>
      <c r="C747" s="3"/>
      <c r="D747" s="3"/>
      <c r="E747" s="3"/>
      <c r="F747" s="3"/>
      <c r="G747" s="3"/>
      <c r="H747" s="3"/>
      <c r="I747" s="3"/>
      <c r="J747" s="3"/>
      <c r="K747" s="3"/>
      <c r="L747" s="3"/>
      <c r="M747" s="3"/>
      <c r="N747" s="3"/>
      <c r="O747" s="3"/>
      <c r="P747" s="3"/>
      <c r="Q747" s="3"/>
      <c r="R747" s="3"/>
      <c r="S747" s="3"/>
      <c r="T747" s="249"/>
      <c r="U747" s="249"/>
      <c r="V747" s="249"/>
      <c r="W747" s="249"/>
      <c r="X747" s="249"/>
      <c r="Y747" s="3"/>
      <c r="Z747" s="3"/>
      <c r="AA747" s="3"/>
      <c r="AB747" s="3"/>
      <c r="AC747" s="3"/>
      <c r="AD747" s="3"/>
      <c r="AE747" s="3"/>
    </row>
    <row r="748">
      <c r="A748" s="3"/>
      <c r="B748" s="3"/>
      <c r="C748" s="3"/>
      <c r="D748" s="3"/>
      <c r="E748" s="3"/>
      <c r="F748" s="3"/>
      <c r="G748" s="3"/>
      <c r="H748" s="3"/>
      <c r="I748" s="3"/>
      <c r="J748" s="3"/>
      <c r="K748" s="3"/>
      <c r="L748" s="3"/>
      <c r="M748" s="3"/>
      <c r="N748" s="3"/>
      <c r="O748" s="3"/>
      <c r="P748" s="3"/>
      <c r="Q748" s="3"/>
      <c r="R748" s="3"/>
      <c r="S748" s="3"/>
      <c r="T748" s="249"/>
      <c r="U748" s="249"/>
      <c r="V748" s="249"/>
      <c r="W748" s="249"/>
      <c r="X748" s="249"/>
      <c r="Y748" s="3"/>
      <c r="Z748" s="3"/>
      <c r="AA748" s="3"/>
      <c r="AB748" s="3"/>
      <c r="AC748" s="3"/>
      <c r="AD748" s="3"/>
      <c r="AE748" s="3"/>
    </row>
    <row r="749">
      <c r="A749" s="3"/>
      <c r="B749" s="3"/>
      <c r="C749" s="3"/>
      <c r="D749" s="3"/>
      <c r="E749" s="3"/>
      <c r="F749" s="3"/>
      <c r="G749" s="3"/>
      <c r="H749" s="3"/>
      <c r="I749" s="3"/>
      <c r="J749" s="3"/>
      <c r="K749" s="3"/>
      <c r="L749" s="3"/>
      <c r="M749" s="3"/>
      <c r="N749" s="3"/>
      <c r="O749" s="3"/>
      <c r="P749" s="3"/>
      <c r="Q749" s="3"/>
      <c r="R749" s="3"/>
      <c r="S749" s="3"/>
      <c r="T749" s="249"/>
      <c r="U749" s="249"/>
      <c r="V749" s="249"/>
      <c r="W749" s="249"/>
      <c r="X749" s="249"/>
      <c r="Y749" s="3"/>
      <c r="Z749" s="3"/>
      <c r="AA749" s="3"/>
      <c r="AB749" s="3"/>
      <c r="AC749" s="3"/>
      <c r="AD749" s="3"/>
      <c r="AE749" s="3"/>
    </row>
    <row r="750">
      <c r="A750" s="3"/>
      <c r="B750" s="3"/>
      <c r="C750" s="3"/>
      <c r="D750" s="3"/>
      <c r="E750" s="3"/>
      <c r="F750" s="3"/>
      <c r="G750" s="3"/>
      <c r="H750" s="3"/>
      <c r="I750" s="3"/>
      <c r="J750" s="3"/>
      <c r="K750" s="3"/>
      <c r="L750" s="3"/>
      <c r="M750" s="3"/>
      <c r="N750" s="3"/>
      <c r="O750" s="3"/>
      <c r="P750" s="3"/>
      <c r="Q750" s="3"/>
      <c r="R750" s="3"/>
      <c r="S750" s="3"/>
      <c r="T750" s="249"/>
      <c r="U750" s="249"/>
      <c r="V750" s="249"/>
      <c r="W750" s="249"/>
      <c r="X750" s="249"/>
      <c r="Y750" s="3"/>
      <c r="Z750" s="3"/>
      <c r="AA750" s="3"/>
      <c r="AB750" s="3"/>
      <c r="AC750" s="3"/>
      <c r="AD750" s="3"/>
      <c r="AE750" s="3"/>
    </row>
    <row r="751">
      <c r="A751" s="3"/>
      <c r="B751" s="3"/>
      <c r="C751" s="3"/>
      <c r="D751" s="3"/>
      <c r="E751" s="3"/>
      <c r="F751" s="3"/>
      <c r="G751" s="3"/>
      <c r="H751" s="3"/>
      <c r="I751" s="3"/>
      <c r="J751" s="3"/>
      <c r="K751" s="3"/>
      <c r="L751" s="3"/>
      <c r="M751" s="3"/>
      <c r="N751" s="3"/>
      <c r="O751" s="3"/>
      <c r="P751" s="3"/>
      <c r="Q751" s="3"/>
      <c r="R751" s="3"/>
      <c r="S751" s="3"/>
      <c r="T751" s="249"/>
      <c r="U751" s="249"/>
      <c r="V751" s="249"/>
      <c r="W751" s="249"/>
      <c r="X751" s="249"/>
      <c r="Y751" s="3"/>
      <c r="Z751" s="3"/>
      <c r="AA751" s="3"/>
      <c r="AB751" s="3"/>
      <c r="AC751" s="3"/>
      <c r="AD751" s="3"/>
      <c r="AE751" s="3"/>
    </row>
    <row r="752">
      <c r="A752" s="3"/>
      <c r="B752" s="3"/>
      <c r="C752" s="3"/>
      <c r="D752" s="3"/>
      <c r="E752" s="3"/>
      <c r="F752" s="3"/>
      <c r="G752" s="3"/>
      <c r="H752" s="3"/>
      <c r="I752" s="3"/>
      <c r="J752" s="3"/>
      <c r="K752" s="3"/>
      <c r="L752" s="3"/>
      <c r="M752" s="3"/>
      <c r="N752" s="3"/>
      <c r="O752" s="3"/>
      <c r="P752" s="3"/>
      <c r="Q752" s="3"/>
      <c r="R752" s="3"/>
      <c r="S752" s="3"/>
      <c r="T752" s="249"/>
      <c r="U752" s="249"/>
      <c r="V752" s="249"/>
      <c r="W752" s="249"/>
      <c r="X752" s="249"/>
      <c r="Y752" s="3"/>
      <c r="Z752" s="3"/>
      <c r="AA752" s="3"/>
      <c r="AB752" s="3"/>
      <c r="AC752" s="3"/>
      <c r="AD752" s="3"/>
      <c r="AE752" s="3"/>
    </row>
    <row r="753">
      <c r="A753" s="3"/>
      <c r="B753" s="3"/>
      <c r="C753" s="3"/>
      <c r="D753" s="3"/>
      <c r="E753" s="3"/>
      <c r="F753" s="3"/>
      <c r="G753" s="3"/>
      <c r="H753" s="3"/>
      <c r="I753" s="3"/>
      <c r="J753" s="3"/>
      <c r="K753" s="3"/>
      <c r="L753" s="3"/>
      <c r="M753" s="3"/>
      <c r="N753" s="3"/>
      <c r="O753" s="3"/>
      <c r="P753" s="3"/>
      <c r="Q753" s="3"/>
      <c r="R753" s="3"/>
      <c r="S753" s="3"/>
      <c r="T753" s="249"/>
      <c r="U753" s="249"/>
      <c r="V753" s="249"/>
      <c r="W753" s="249"/>
      <c r="X753" s="249"/>
      <c r="Y753" s="3"/>
      <c r="Z753" s="3"/>
      <c r="AA753" s="3"/>
      <c r="AB753" s="3"/>
      <c r="AC753" s="3"/>
      <c r="AD753" s="3"/>
      <c r="AE753" s="3"/>
    </row>
    <row r="754">
      <c r="A754" s="3"/>
      <c r="B754" s="3"/>
      <c r="C754" s="3"/>
      <c r="D754" s="3"/>
      <c r="E754" s="3"/>
      <c r="F754" s="3"/>
      <c r="G754" s="3"/>
      <c r="H754" s="3"/>
      <c r="I754" s="3"/>
      <c r="J754" s="3"/>
      <c r="K754" s="3"/>
      <c r="L754" s="3"/>
      <c r="M754" s="3"/>
      <c r="N754" s="3"/>
      <c r="O754" s="3"/>
      <c r="P754" s="3"/>
      <c r="Q754" s="3"/>
      <c r="R754" s="3"/>
      <c r="S754" s="3"/>
      <c r="T754" s="249"/>
      <c r="U754" s="249"/>
      <c r="V754" s="249"/>
      <c r="W754" s="249"/>
      <c r="X754" s="249"/>
      <c r="Y754" s="3"/>
      <c r="Z754" s="3"/>
      <c r="AA754" s="3"/>
      <c r="AB754" s="3"/>
      <c r="AC754" s="3"/>
      <c r="AD754" s="3"/>
      <c r="AE754" s="3"/>
    </row>
    <row r="755">
      <c r="A755" s="3"/>
      <c r="B755" s="3"/>
      <c r="C755" s="3"/>
      <c r="D755" s="3"/>
      <c r="E755" s="3"/>
      <c r="F755" s="3"/>
      <c r="G755" s="3"/>
      <c r="H755" s="3"/>
      <c r="I755" s="3"/>
      <c r="J755" s="3"/>
      <c r="K755" s="3"/>
      <c r="L755" s="3"/>
      <c r="M755" s="3"/>
      <c r="N755" s="3"/>
      <c r="O755" s="3"/>
      <c r="P755" s="3"/>
      <c r="Q755" s="3"/>
      <c r="R755" s="3"/>
      <c r="S755" s="3"/>
      <c r="T755" s="249"/>
      <c r="U755" s="249"/>
      <c r="V755" s="249"/>
      <c r="W755" s="249"/>
      <c r="X755" s="249"/>
      <c r="Y755" s="3"/>
      <c r="Z755" s="3"/>
      <c r="AA755" s="3"/>
      <c r="AB755" s="3"/>
      <c r="AC755" s="3"/>
      <c r="AD755" s="3"/>
      <c r="AE755" s="3"/>
    </row>
    <row r="756">
      <c r="A756" s="3"/>
      <c r="B756" s="3"/>
      <c r="C756" s="3"/>
      <c r="D756" s="3"/>
      <c r="E756" s="3"/>
      <c r="F756" s="3"/>
      <c r="G756" s="3"/>
      <c r="H756" s="3"/>
      <c r="I756" s="3"/>
      <c r="J756" s="3"/>
      <c r="K756" s="3"/>
      <c r="L756" s="3"/>
      <c r="M756" s="3"/>
      <c r="N756" s="3"/>
      <c r="O756" s="3"/>
      <c r="P756" s="3"/>
      <c r="Q756" s="3"/>
      <c r="R756" s="3"/>
      <c r="S756" s="3"/>
      <c r="T756" s="249"/>
      <c r="U756" s="249"/>
      <c r="V756" s="249"/>
      <c r="W756" s="249"/>
      <c r="X756" s="249"/>
      <c r="Y756" s="3"/>
      <c r="Z756" s="3"/>
      <c r="AA756" s="3"/>
      <c r="AB756" s="3"/>
      <c r="AC756" s="3"/>
      <c r="AD756" s="3"/>
      <c r="AE756" s="3"/>
    </row>
    <row r="757">
      <c r="A757" s="3"/>
      <c r="B757" s="3"/>
      <c r="C757" s="3"/>
      <c r="D757" s="3"/>
      <c r="E757" s="3"/>
      <c r="F757" s="3"/>
      <c r="G757" s="3"/>
      <c r="H757" s="3"/>
      <c r="I757" s="3"/>
      <c r="J757" s="3"/>
      <c r="K757" s="3"/>
      <c r="L757" s="3"/>
      <c r="M757" s="3"/>
      <c r="N757" s="3"/>
      <c r="O757" s="3"/>
      <c r="P757" s="3"/>
      <c r="Q757" s="3"/>
      <c r="R757" s="3"/>
      <c r="S757" s="3"/>
      <c r="T757" s="249"/>
      <c r="U757" s="249"/>
      <c r="V757" s="249"/>
      <c r="W757" s="249"/>
      <c r="X757" s="249"/>
      <c r="Y757" s="3"/>
      <c r="Z757" s="3"/>
      <c r="AA757" s="3"/>
      <c r="AB757" s="3"/>
      <c r="AC757" s="3"/>
      <c r="AD757" s="3"/>
      <c r="AE757" s="3"/>
    </row>
    <row r="758">
      <c r="A758" s="3"/>
      <c r="B758" s="3"/>
      <c r="C758" s="3"/>
      <c r="D758" s="3"/>
      <c r="E758" s="3"/>
      <c r="F758" s="3"/>
      <c r="G758" s="3"/>
      <c r="H758" s="3"/>
      <c r="I758" s="3"/>
      <c r="J758" s="3"/>
      <c r="K758" s="3"/>
      <c r="L758" s="3"/>
      <c r="M758" s="3"/>
      <c r="N758" s="3"/>
      <c r="O758" s="3"/>
      <c r="P758" s="3"/>
      <c r="Q758" s="3"/>
      <c r="R758" s="3"/>
      <c r="S758" s="3"/>
      <c r="T758" s="249"/>
      <c r="U758" s="249"/>
      <c r="V758" s="249"/>
      <c r="W758" s="249"/>
      <c r="X758" s="249"/>
      <c r="Y758" s="3"/>
      <c r="Z758" s="3"/>
      <c r="AA758" s="3"/>
      <c r="AB758" s="3"/>
      <c r="AC758" s="3"/>
      <c r="AD758" s="3"/>
      <c r="AE758" s="3"/>
    </row>
    <row r="759">
      <c r="A759" s="3"/>
      <c r="B759" s="3"/>
      <c r="C759" s="3"/>
      <c r="D759" s="3"/>
      <c r="E759" s="3"/>
      <c r="F759" s="3"/>
      <c r="G759" s="3"/>
      <c r="H759" s="3"/>
      <c r="I759" s="3"/>
      <c r="J759" s="3"/>
      <c r="K759" s="3"/>
      <c r="L759" s="3"/>
      <c r="M759" s="3"/>
      <c r="N759" s="3"/>
      <c r="O759" s="3"/>
      <c r="P759" s="3"/>
      <c r="Q759" s="3"/>
      <c r="R759" s="3"/>
      <c r="S759" s="3"/>
      <c r="T759" s="249"/>
      <c r="U759" s="249"/>
      <c r="V759" s="249"/>
      <c r="W759" s="249"/>
      <c r="X759" s="249"/>
      <c r="Y759" s="3"/>
      <c r="Z759" s="3"/>
      <c r="AA759" s="3"/>
      <c r="AB759" s="3"/>
      <c r="AC759" s="3"/>
      <c r="AD759" s="3"/>
      <c r="AE759" s="3"/>
    </row>
    <row r="760">
      <c r="A760" s="3"/>
      <c r="B760" s="3"/>
      <c r="C760" s="3"/>
      <c r="D760" s="3"/>
      <c r="E760" s="3"/>
      <c r="F760" s="3"/>
      <c r="G760" s="3"/>
      <c r="H760" s="3"/>
      <c r="I760" s="3"/>
      <c r="J760" s="3"/>
      <c r="K760" s="3"/>
      <c r="L760" s="3"/>
      <c r="M760" s="3"/>
      <c r="N760" s="3"/>
      <c r="O760" s="3"/>
      <c r="P760" s="3"/>
      <c r="Q760" s="3"/>
      <c r="R760" s="3"/>
      <c r="S760" s="3"/>
      <c r="T760" s="249"/>
      <c r="U760" s="249"/>
      <c r="V760" s="249"/>
      <c r="W760" s="249"/>
      <c r="X760" s="249"/>
      <c r="Y760" s="3"/>
      <c r="Z760" s="3"/>
      <c r="AA760" s="3"/>
      <c r="AB760" s="3"/>
      <c r="AC760" s="3"/>
      <c r="AD760" s="3"/>
      <c r="AE760" s="3"/>
    </row>
    <row r="761">
      <c r="A761" s="3"/>
      <c r="B761" s="3"/>
      <c r="C761" s="3"/>
      <c r="D761" s="3"/>
      <c r="E761" s="3"/>
      <c r="F761" s="3"/>
      <c r="G761" s="3"/>
      <c r="H761" s="3"/>
      <c r="I761" s="3"/>
      <c r="J761" s="3"/>
      <c r="K761" s="3"/>
      <c r="L761" s="3"/>
      <c r="M761" s="3"/>
      <c r="N761" s="3"/>
      <c r="O761" s="3"/>
      <c r="P761" s="3"/>
      <c r="Q761" s="3"/>
      <c r="R761" s="3"/>
      <c r="S761" s="3"/>
      <c r="T761" s="249"/>
      <c r="U761" s="249"/>
      <c r="V761" s="249"/>
      <c r="W761" s="249"/>
      <c r="X761" s="249"/>
      <c r="Y761" s="3"/>
      <c r="Z761" s="3"/>
      <c r="AA761" s="3"/>
      <c r="AB761" s="3"/>
      <c r="AC761" s="3"/>
      <c r="AD761" s="3"/>
      <c r="AE761" s="3"/>
    </row>
    <row r="762">
      <c r="A762" s="3"/>
      <c r="B762" s="3"/>
      <c r="C762" s="3"/>
      <c r="D762" s="3"/>
      <c r="E762" s="3"/>
      <c r="F762" s="3"/>
      <c r="G762" s="3"/>
      <c r="H762" s="3"/>
      <c r="I762" s="3"/>
      <c r="J762" s="3"/>
      <c r="K762" s="3"/>
      <c r="L762" s="3"/>
      <c r="M762" s="3"/>
      <c r="N762" s="3"/>
      <c r="O762" s="3"/>
      <c r="P762" s="3"/>
      <c r="Q762" s="3"/>
      <c r="R762" s="3"/>
      <c r="S762" s="3"/>
      <c r="T762" s="249"/>
      <c r="U762" s="249"/>
      <c r="V762" s="249"/>
      <c r="W762" s="249"/>
      <c r="X762" s="249"/>
      <c r="Y762" s="3"/>
      <c r="Z762" s="3"/>
      <c r="AA762" s="3"/>
      <c r="AB762" s="3"/>
      <c r="AC762" s="3"/>
      <c r="AD762" s="3"/>
      <c r="AE762" s="3"/>
    </row>
    <row r="763">
      <c r="A763" s="3"/>
      <c r="B763" s="3"/>
      <c r="C763" s="3"/>
      <c r="D763" s="3"/>
      <c r="E763" s="3"/>
      <c r="F763" s="3"/>
      <c r="G763" s="3"/>
      <c r="H763" s="3"/>
      <c r="I763" s="3"/>
      <c r="J763" s="3"/>
      <c r="K763" s="3"/>
      <c r="L763" s="3"/>
      <c r="M763" s="3"/>
      <c r="N763" s="3"/>
      <c r="O763" s="3"/>
      <c r="P763" s="3"/>
      <c r="Q763" s="3"/>
      <c r="R763" s="3"/>
      <c r="S763" s="3"/>
      <c r="T763" s="249"/>
      <c r="U763" s="249"/>
      <c r="V763" s="249"/>
      <c r="W763" s="249"/>
      <c r="X763" s="249"/>
      <c r="Y763" s="3"/>
      <c r="Z763" s="3"/>
      <c r="AA763" s="3"/>
      <c r="AB763" s="3"/>
      <c r="AC763" s="3"/>
      <c r="AD763" s="3"/>
      <c r="AE763" s="3"/>
    </row>
    <row r="764">
      <c r="A764" s="3"/>
      <c r="B764" s="3"/>
      <c r="C764" s="3"/>
      <c r="D764" s="3"/>
      <c r="E764" s="3"/>
      <c r="F764" s="3"/>
      <c r="G764" s="3"/>
      <c r="H764" s="3"/>
      <c r="I764" s="3"/>
      <c r="J764" s="3"/>
      <c r="K764" s="3"/>
      <c r="L764" s="3"/>
      <c r="M764" s="3"/>
      <c r="N764" s="3"/>
      <c r="O764" s="3"/>
      <c r="P764" s="3"/>
      <c r="Q764" s="3"/>
      <c r="R764" s="3"/>
      <c r="S764" s="3"/>
      <c r="T764" s="249"/>
      <c r="U764" s="249"/>
      <c r="V764" s="249"/>
      <c r="W764" s="249"/>
      <c r="X764" s="249"/>
      <c r="Y764" s="3"/>
      <c r="Z764" s="3"/>
      <c r="AA764" s="3"/>
      <c r="AB764" s="3"/>
      <c r="AC764" s="3"/>
      <c r="AD764" s="3"/>
      <c r="AE764" s="3"/>
    </row>
    <row r="765">
      <c r="A765" s="3"/>
      <c r="B765" s="3"/>
      <c r="C765" s="3"/>
      <c r="D765" s="3"/>
      <c r="E765" s="3"/>
      <c r="F765" s="3"/>
      <c r="G765" s="3"/>
      <c r="H765" s="3"/>
      <c r="I765" s="3"/>
      <c r="J765" s="3"/>
      <c r="K765" s="3"/>
      <c r="L765" s="3"/>
      <c r="M765" s="3"/>
      <c r="N765" s="3"/>
      <c r="O765" s="3"/>
      <c r="P765" s="3"/>
      <c r="Q765" s="3"/>
      <c r="R765" s="3"/>
      <c r="S765" s="3"/>
      <c r="T765" s="249"/>
      <c r="U765" s="249"/>
      <c r="V765" s="249"/>
      <c r="W765" s="249"/>
      <c r="X765" s="249"/>
      <c r="Y765" s="3"/>
      <c r="Z765" s="3"/>
      <c r="AA765" s="3"/>
      <c r="AB765" s="3"/>
      <c r="AC765" s="3"/>
      <c r="AD765" s="3"/>
      <c r="AE765" s="3"/>
    </row>
    <row r="766">
      <c r="A766" s="3"/>
      <c r="B766" s="3"/>
      <c r="C766" s="3"/>
      <c r="D766" s="3"/>
      <c r="E766" s="3"/>
      <c r="F766" s="3"/>
      <c r="G766" s="3"/>
      <c r="H766" s="3"/>
      <c r="I766" s="3"/>
      <c r="J766" s="3"/>
      <c r="K766" s="3"/>
      <c r="L766" s="3"/>
      <c r="M766" s="3"/>
      <c r="N766" s="3"/>
      <c r="O766" s="3"/>
      <c r="P766" s="3"/>
      <c r="Q766" s="3"/>
      <c r="R766" s="3"/>
      <c r="S766" s="3"/>
      <c r="T766" s="249"/>
      <c r="U766" s="249"/>
      <c r="V766" s="249"/>
      <c r="W766" s="249"/>
      <c r="X766" s="249"/>
      <c r="Y766" s="3"/>
      <c r="Z766" s="3"/>
      <c r="AA766" s="3"/>
      <c r="AB766" s="3"/>
      <c r="AC766" s="3"/>
      <c r="AD766" s="3"/>
      <c r="AE766" s="3"/>
    </row>
    <row r="767">
      <c r="A767" s="3"/>
      <c r="B767" s="3"/>
      <c r="C767" s="3"/>
      <c r="D767" s="3"/>
      <c r="E767" s="3"/>
      <c r="F767" s="3"/>
      <c r="G767" s="3"/>
      <c r="H767" s="3"/>
      <c r="I767" s="3"/>
      <c r="J767" s="3"/>
      <c r="K767" s="3"/>
      <c r="L767" s="3"/>
      <c r="M767" s="3"/>
      <c r="N767" s="3"/>
      <c r="O767" s="3"/>
      <c r="P767" s="3"/>
      <c r="Q767" s="3"/>
      <c r="R767" s="3"/>
      <c r="S767" s="3"/>
      <c r="T767" s="249"/>
      <c r="U767" s="249"/>
      <c r="V767" s="249"/>
      <c r="W767" s="249"/>
      <c r="X767" s="249"/>
      <c r="Y767" s="3"/>
      <c r="Z767" s="3"/>
      <c r="AA767" s="3"/>
      <c r="AB767" s="3"/>
      <c r="AC767" s="3"/>
      <c r="AD767" s="3"/>
      <c r="AE767" s="3"/>
    </row>
    <row r="768">
      <c r="A768" s="3"/>
      <c r="B768" s="3"/>
      <c r="C768" s="3"/>
      <c r="D768" s="3"/>
      <c r="E768" s="3"/>
      <c r="F768" s="3"/>
      <c r="G768" s="3"/>
      <c r="H768" s="3"/>
      <c r="I768" s="3"/>
      <c r="J768" s="3"/>
      <c r="K768" s="3"/>
      <c r="L768" s="3"/>
      <c r="M768" s="3"/>
      <c r="N768" s="3"/>
      <c r="O768" s="3"/>
      <c r="P768" s="3"/>
      <c r="Q768" s="3"/>
      <c r="R768" s="3"/>
      <c r="S768" s="3"/>
      <c r="T768" s="249"/>
      <c r="U768" s="249"/>
      <c r="V768" s="249"/>
      <c r="W768" s="249"/>
      <c r="X768" s="249"/>
      <c r="Y768" s="3"/>
      <c r="Z768" s="3"/>
      <c r="AA768" s="3"/>
      <c r="AB768" s="3"/>
      <c r="AC768" s="3"/>
      <c r="AD768" s="3"/>
      <c r="AE768" s="3"/>
    </row>
    <row r="769">
      <c r="A769" s="3"/>
      <c r="B769" s="3"/>
      <c r="C769" s="3"/>
      <c r="D769" s="3"/>
      <c r="E769" s="3"/>
      <c r="F769" s="3"/>
      <c r="G769" s="3"/>
      <c r="H769" s="3"/>
      <c r="I769" s="3"/>
      <c r="J769" s="3"/>
      <c r="K769" s="3"/>
      <c r="L769" s="3"/>
      <c r="M769" s="3"/>
      <c r="N769" s="3"/>
      <c r="O769" s="3"/>
      <c r="P769" s="3"/>
      <c r="Q769" s="3"/>
      <c r="R769" s="3"/>
      <c r="S769" s="3"/>
      <c r="T769" s="249"/>
      <c r="U769" s="249"/>
      <c r="V769" s="249"/>
      <c r="W769" s="249"/>
      <c r="X769" s="249"/>
      <c r="Y769" s="3"/>
      <c r="Z769" s="3"/>
      <c r="AA769" s="3"/>
      <c r="AB769" s="3"/>
      <c r="AC769" s="3"/>
      <c r="AD769" s="3"/>
      <c r="AE769" s="3"/>
    </row>
    <row r="770">
      <c r="A770" s="3"/>
      <c r="B770" s="3"/>
      <c r="C770" s="3"/>
      <c r="D770" s="3"/>
      <c r="E770" s="3"/>
      <c r="F770" s="3"/>
      <c r="G770" s="3"/>
      <c r="H770" s="3"/>
      <c r="I770" s="3"/>
      <c r="J770" s="3"/>
      <c r="K770" s="3"/>
      <c r="L770" s="3"/>
      <c r="M770" s="3"/>
      <c r="N770" s="3"/>
      <c r="O770" s="3"/>
      <c r="P770" s="3"/>
      <c r="Q770" s="3"/>
      <c r="R770" s="3"/>
      <c r="S770" s="3"/>
      <c r="T770" s="249"/>
      <c r="U770" s="249"/>
      <c r="V770" s="249"/>
      <c r="W770" s="249"/>
      <c r="X770" s="249"/>
      <c r="Y770" s="3"/>
      <c r="Z770" s="3"/>
      <c r="AA770" s="3"/>
      <c r="AB770" s="3"/>
      <c r="AC770" s="3"/>
      <c r="AD770" s="3"/>
      <c r="AE770" s="3"/>
    </row>
    <row r="771">
      <c r="A771" s="3"/>
      <c r="B771" s="3"/>
      <c r="C771" s="3"/>
      <c r="D771" s="3"/>
      <c r="E771" s="3"/>
      <c r="F771" s="3"/>
      <c r="G771" s="3"/>
      <c r="H771" s="3"/>
      <c r="I771" s="3"/>
      <c r="J771" s="3"/>
      <c r="K771" s="3"/>
      <c r="L771" s="3"/>
      <c r="M771" s="3"/>
      <c r="N771" s="3"/>
      <c r="O771" s="3"/>
      <c r="P771" s="3"/>
      <c r="Q771" s="3"/>
      <c r="R771" s="3"/>
      <c r="S771" s="3"/>
      <c r="T771" s="249"/>
      <c r="U771" s="249"/>
      <c r="V771" s="249"/>
      <c r="W771" s="249"/>
      <c r="X771" s="249"/>
      <c r="Y771" s="3"/>
      <c r="Z771" s="3"/>
      <c r="AA771" s="3"/>
      <c r="AB771" s="3"/>
      <c r="AC771" s="3"/>
      <c r="AD771" s="3"/>
      <c r="AE771" s="3"/>
    </row>
    <row r="772">
      <c r="A772" s="3"/>
      <c r="B772" s="3"/>
      <c r="C772" s="3"/>
      <c r="D772" s="3"/>
      <c r="E772" s="3"/>
      <c r="F772" s="3"/>
      <c r="G772" s="3"/>
      <c r="H772" s="3"/>
      <c r="I772" s="3"/>
      <c r="J772" s="3"/>
      <c r="K772" s="3"/>
      <c r="L772" s="3"/>
      <c r="M772" s="3"/>
      <c r="N772" s="3"/>
      <c r="O772" s="3"/>
      <c r="P772" s="3"/>
      <c r="Q772" s="3"/>
      <c r="R772" s="3"/>
      <c r="S772" s="3"/>
      <c r="T772" s="249"/>
      <c r="U772" s="249"/>
      <c r="V772" s="249"/>
      <c r="W772" s="249"/>
      <c r="X772" s="249"/>
      <c r="Y772" s="3"/>
      <c r="Z772" s="3"/>
      <c r="AA772" s="3"/>
      <c r="AB772" s="3"/>
      <c r="AC772" s="3"/>
      <c r="AD772" s="3"/>
      <c r="AE772" s="3"/>
    </row>
    <row r="773">
      <c r="A773" s="3"/>
      <c r="B773" s="3"/>
      <c r="C773" s="3"/>
      <c r="D773" s="3"/>
      <c r="E773" s="3"/>
      <c r="F773" s="3"/>
      <c r="G773" s="3"/>
      <c r="H773" s="3"/>
      <c r="I773" s="3"/>
      <c r="J773" s="3"/>
      <c r="K773" s="3"/>
      <c r="L773" s="3"/>
      <c r="M773" s="3"/>
      <c r="N773" s="3"/>
      <c r="O773" s="3"/>
      <c r="P773" s="3"/>
      <c r="Q773" s="3"/>
      <c r="R773" s="3"/>
      <c r="S773" s="3"/>
      <c r="T773" s="249"/>
      <c r="U773" s="249"/>
      <c r="V773" s="249"/>
      <c r="W773" s="249"/>
      <c r="X773" s="249"/>
      <c r="Y773" s="3"/>
      <c r="Z773" s="3"/>
      <c r="AA773" s="3"/>
      <c r="AB773" s="3"/>
      <c r="AC773" s="3"/>
      <c r="AD773" s="3"/>
      <c r="AE773" s="3"/>
    </row>
    <row r="774">
      <c r="A774" s="3"/>
      <c r="B774" s="3"/>
      <c r="C774" s="3"/>
      <c r="D774" s="3"/>
      <c r="E774" s="3"/>
      <c r="F774" s="3"/>
      <c r="G774" s="3"/>
      <c r="H774" s="3"/>
      <c r="I774" s="3"/>
      <c r="J774" s="3"/>
      <c r="K774" s="3"/>
      <c r="L774" s="3"/>
      <c r="M774" s="3"/>
      <c r="N774" s="3"/>
      <c r="O774" s="3"/>
      <c r="P774" s="3"/>
      <c r="Q774" s="3"/>
      <c r="R774" s="3"/>
      <c r="S774" s="3"/>
      <c r="T774" s="249"/>
      <c r="U774" s="249"/>
      <c r="V774" s="249"/>
      <c r="W774" s="249"/>
      <c r="X774" s="249"/>
      <c r="Y774" s="3"/>
      <c r="Z774" s="3"/>
      <c r="AA774" s="3"/>
      <c r="AB774" s="3"/>
      <c r="AC774" s="3"/>
      <c r="AD774" s="3"/>
      <c r="AE774" s="3"/>
    </row>
    <row r="775">
      <c r="A775" s="3"/>
      <c r="B775" s="3"/>
      <c r="C775" s="3"/>
      <c r="D775" s="3"/>
      <c r="E775" s="3"/>
      <c r="F775" s="3"/>
      <c r="G775" s="3"/>
      <c r="H775" s="3"/>
      <c r="I775" s="3"/>
      <c r="J775" s="3"/>
      <c r="K775" s="3"/>
      <c r="L775" s="3"/>
      <c r="M775" s="3"/>
      <c r="N775" s="3"/>
      <c r="O775" s="3"/>
      <c r="P775" s="3"/>
      <c r="Q775" s="3"/>
      <c r="R775" s="3"/>
      <c r="S775" s="3"/>
      <c r="T775" s="249"/>
      <c r="U775" s="249"/>
      <c r="V775" s="249"/>
      <c r="W775" s="249"/>
      <c r="X775" s="249"/>
      <c r="Y775" s="3"/>
      <c r="Z775" s="3"/>
      <c r="AA775" s="3"/>
      <c r="AB775" s="3"/>
      <c r="AC775" s="3"/>
      <c r="AD775" s="3"/>
      <c r="AE775" s="3"/>
    </row>
    <row r="776">
      <c r="A776" s="3"/>
      <c r="B776" s="3"/>
      <c r="C776" s="3"/>
      <c r="D776" s="3"/>
      <c r="E776" s="3"/>
      <c r="F776" s="3"/>
      <c r="G776" s="3"/>
      <c r="H776" s="3"/>
      <c r="I776" s="3"/>
      <c r="J776" s="3"/>
      <c r="K776" s="3"/>
      <c r="L776" s="3"/>
      <c r="M776" s="3"/>
      <c r="N776" s="3"/>
      <c r="O776" s="3"/>
      <c r="P776" s="3"/>
      <c r="Q776" s="3"/>
      <c r="R776" s="3"/>
      <c r="S776" s="3"/>
      <c r="T776" s="249"/>
      <c r="U776" s="249"/>
      <c r="V776" s="249"/>
      <c r="W776" s="249"/>
      <c r="X776" s="249"/>
      <c r="Y776" s="3"/>
      <c r="Z776" s="3"/>
      <c r="AA776" s="3"/>
      <c r="AB776" s="3"/>
      <c r="AC776" s="3"/>
      <c r="AD776" s="3"/>
      <c r="AE776" s="3"/>
    </row>
    <row r="777">
      <c r="A777" s="3"/>
      <c r="B777" s="3"/>
      <c r="C777" s="3"/>
      <c r="D777" s="3"/>
      <c r="E777" s="3"/>
      <c r="F777" s="3"/>
      <c r="G777" s="3"/>
      <c r="H777" s="3"/>
      <c r="I777" s="3"/>
      <c r="J777" s="3"/>
      <c r="K777" s="3"/>
      <c r="L777" s="3"/>
      <c r="M777" s="3"/>
      <c r="N777" s="3"/>
      <c r="O777" s="3"/>
      <c r="P777" s="3"/>
      <c r="Q777" s="3"/>
      <c r="R777" s="3"/>
      <c r="S777" s="3"/>
      <c r="T777" s="249"/>
      <c r="U777" s="249"/>
      <c r="V777" s="249"/>
      <c r="W777" s="249"/>
      <c r="X777" s="249"/>
      <c r="Y777" s="3"/>
      <c r="Z777" s="3"/>
      <c r="AA777" s="3"/>
      <c r="AB777" s="3"/>
      <c r="AC777" s="3"/>
      <c r="AD777" s="3"/>
      <c r="AE777" s="3"/>
    </row>
    <row r="778">
      <c r="A778" s="3"/>
      <c r="B778" s="3"/>
      <c r="C778" s="3"/>
      <c r="D778" s="3"/>
      <c r="E778" s="3"/>
      <c r="F778" s="3"/>
      <c r="G778" s="3"/>
      <c r="H778" s="3"/>
      <c r="I778" s="3"/>
      <c r="J778" s="3"/>
      <c r="K778" s="3"/>
      <c r="L778" s="3"/>
      <c r="M778" s="3"/>
      <c r="N778" s="3"/>
      <c r="O778" s="3"/>
      <c r="P778" s="3"/>
      <c r="Q778" s="3"/>
      <c r="R778" s="3"/>
      <c r="S778" s="3"/>
      <c r="T778" s="249"/>
      <c r="U778" s="249"/>
      <c r="V778" s="249"/>
      <c r="W778" s="249"/>
      <c r="X778" s="249"/>
      <c r="Y778" s="3"/>
      <c r="Z778" s="3"/>
      <c r="AA778" s="3"/>
      <c r="AB778" s="3"/>
      <c r="AC778" s="3"/>
      <c r="AD778" s="3"/>
      <c r="AE778" s="3"/>
    </row>
    <row r="779">
      <c r="A779" s="3"/>
      <c r="B779" s="3"/>
      <c r="C779" s="3"/>
      <c r="D779" s="3"/>
      <c r="E779" s="3"/>
      <c r="F779" s="3"/>
      <c r="G779" s="3"/>
      <c r="H779" s="3"/>
      <c r="I779" s="3"/>
      <c r="J779" s="3"/>
      <c r="K779" s="3"/>
      <c r="L779" s="3"/>
      <c r="M779" s="3"/>
      <c r="N779" s="3"/>
      <c r="O779" s="3"/>
      <c r="P779" s="3"/>
      <c r="Q779" s="3"/>
      <c r="R779" s="3"/>
      <c r="S779" s="3"/>
      <c r="T779" s="249"/>
      <c r="U779" s="249"/>
      <c r="V779" s="249"/>
      <c r="W779" s="249"/>
      <c r="X779" s="249"/>
      <c r="Y779" s="3"/>
      <c r="Z779" s="3"/>
      <c r="AA779" s="3"/>
      <c r="AB779" s="3"/>
      <c r="AC779" s="3"/>
      <c r="AD779" s="3"/>
      <c r="AE779" s="3"/>
    </row>
    <row r="780">
      <c r="A780" s="3"/>
      <c r="B780" s="3"/>
      <c r="C780" s="3"/>
      <c r="D780" s="3"/>
      <c r="E780" s="3"/>
      <c r="F780" s="3"/>
      <c r="G780" s="3"/>
      <c r="H780" s="3"/>
      <c r="I780" s="3"/>
      <c r="J780" s="3"/>
      <c r="K780" s="3"/>
      <c r="L780" s="3"/>
      <c r="M780" s="3"/>
      <c r="N780" s="3"/>
      <c r="O780" s="3"/>
      <c r="P780" s="3"/>
      <c r="Q780" s="3"/>
      <c r="R780" s="3"/>
      <c r="S780" s="3"/>
      <c r="T780" s="249"/>
      <c r="U780" s="249"/>
      <c r="V780" s="249"/>
      <c r="W780" s="249"/>
      <c r="X780" s="249"/>
      <c r="Y780" s="3"/>
      <c r="Z780" s="3"/>
      <c r="AA780" s="3"/>
      <c r="AB780" s="3"/>
      <c r="AC780" s="3"/>
      <c r="AD780" s="3"/>
      <c r="AE780" s="3"/>
    </row>
    <row r="781">
      <c r="A781" s="3"/>
      <c r="B781" s="3"/>
      <c r="C781" s="3"/>
      <c r="D781" s="3"/>
      <c r="E781" s="3"/>
      <c r="F781" s="3"/>
      <c r="G781" s="3"/>
      <c r="H781" s="3"/>
      <c r="I781" s="3"/>
      <c r="J781" s="3"/>
      <c r="K781" s="3"/>
      <c r="L781" s="3"/>
      <c r="M781" s="3"/>
      <c r="N781" s="3"/>
      <c r="O781" s="3"/>
      <c r="P781" s="3"/>
      <c r="Q781" s="3"/>
      <c r="R781" s="3"/>
      <c r="S781" s="3"/>
      <c r="T781" s="249"/>
      <c r="U781" s="249"/>
      <c r="V781" s="249"/>
      <c r="W781" s="249"/>
      <c r="X781" s="249"/>
      <c r="Y781" s="3"/>
      <c r="Z781" s="3"/>
      <c r="AA781" s="3"/>
      <c r="AB781" s="3"/>
      <c r="AC781" s="3"/>
      <c r="AD781" s="3"/>
      <c r="AE781" s="3"/>
    </row>
    <row r="782">
      <c r="A782" s="3"/>
      <c r="B782" s="3"/>
      <c r="C782" s="3"/>
      <c r="D782" s="3"/>
      <c r="E782" s="3"/>
      <c r="F782" s="3"/>
      <c r="G782" s="3"/>
      <c r="H782" s="3"/>
      <c r="I782" s="3"/>
      <c r="J782" s="3"/>
      <c r="K782" s="3"/>
      <c r="L782" s="3"/>
      <c r="M782" s="3"/>
      <c r="N782" s="3"/>
      <c r="O782" s="3"/>
      <c r="P782" s="3"/>
      <c r="Q782" s="3"/>
      <c r="R782" s="3"/>
      <c r="S782" s="3"/>
      <c r="T782" s="249"/>
      <c r="U782" s="249"/>
      <c r="V782" s="249"/>
      <c r="W782" s="249"/>
      <c r="X782" s="249"/>
      <c r="Y782" s="3"/>
      <c r="Z782" s="3"/>
      <c r="AA782" s="3"/>
      <c r="AB782" s="3"/>
      <c r="AC782" s="3"/>
      <c r="AD782" s="3"/>
      <c r="AE782" s="3"/>
    </row>
    <row r="783">
      <c r="A783" s="3"/>
      <c r="B783" s="3"/>
      <c r="C783" s="3"/>
      <c r="D783" s="3"/>
      <c r="E783" s="3"/>
      <c r="F783" s="3"/>
      <c r="G783" s="3"/>
      <c r="H783" s="3"/>
      <c r="I783" s="3"/>
      <c r="J783" s="3"/>
      <c r="K783" s="3"/>
      <c r="L783" s="3"/>
      <c r="M783" s="3"/>
      <c r="N783" s="3"/>
      <c r="O783" s="3"/>
      <c r="P783" s="3"/>
      <c r="Q783" s="3"/>
      <c r="R783" s="3"/>
      <c r="S783" s="3"/>
      <c r="T783" s="249"/>
      <c r="U783" s="249"/>
      <c r="V783" s="249"/>
      <c r="W783" s="249"/>
      <c r="X783" s="249"/>
      <c r="Y783" s="3"/>
      <c r="Z783" s="3"/>
      <c r="AA783" s="3"/>
      <c r="AB783" s="3"/>
      <c r="AC783" s="3"/>
      <c r="AD783" s="3"/>
      <c r="AE783" s="3"/>
    </row>
    <row r="784">
      <c r="A784" s="3"/>
      <c r="B784" s="3"/>
      <c r="C784" s="3"/>
      <c r="D784" s="3"/>
      <c r="E784" s="3"/>
      <c r="F784" s="3"/>
      <c r="G784" s="3"/>
      <c r="H784" s="3"/>
      <c r="I784" s="3"/>
      <c r="J784" s="3"/>
      <c r="K784" s="3"/>
      <c r="L784" s="3"/>
      <c r="M784" s="3"/>
      <c r="N784" s="3"/>
      <c r="O784" s="3"/>
      <c r="P784" s="3"/>
      <c r="Q784" s="3"/>
      <c r="R784" s="3"/>
      <c r="S784" s="3"/>
      <c r="T784" s="249"/>
      <c r="U784" s="249"/>
      <c r="V784" s="249"/>
      <c r="W784" s="249"/>
      <c r="X784" s="249"/>
      <c r="Y784" s="3"/>
      <c r="Z784" s="3"/>
      <c r="AA784" s="3"/>
      <c r="AB784" s="3"/>
      <c r="AC784" s="3"/>
      <c r="AD784" s="3"/>
      <c r="AE784" s="3"/>
    </row>
    <row r="785">
      <c r="A785" s="3"/>
      <c r="B785" s="3"/>
      <c r="C785" s="3"/>
      <c r="D785" s="3"/>
      <c r="E785" s="3"/>
      <c r="F785" s="3"/>
      <c r="G785" s="3"/>
      <c r="H785" s="3"/>
      <c r="I785" s="3"/>
      <c r="J785" s="3"/>
      <c r="K785" s="3"/>
      <c r="L785" s="3"/>
      <c r="M785" s="3"/>
      <c r="N785" s="3"/>
      <c r="O785" s="3"/>
      <c r="P785" s="3"/>
      <c r="Q785" s="3"/>
      <c r="R785" s="3"/>
      <c r="S785" s="3"/>
      <c r="T785" s="249"/>
      <c r="U785" s="249"/>
      <c r="V785" s="249"/>
      <c r="W785" s="249"/>
      <c r="X785" s="249"/>
      <c r="Y785" s="3"/>
      <c r="Z785" s="3"/>
      <c r="AA785" s="3"/>
      <c r="AB785" s="3"/>
      <c r="AC785" s="3"/>
      <c r="AD785" s="3"/>
      <c r="AE785" s="3"/>
    </row>
    <row r="786">
      <c r="A786" s="3"/>
      <c r="B786" s="3"/>
      <c r="C786" s="3"/>
      <c r="D786" s="3"/>
      <c r="E786" s="3"/>
      <c r="F786" s="3"/>
      <c r="G786" s="3"/>
      <c r="H786" s="3"/>
      <c r="I786" s="3"/>
      <c r="J786" s="3"/>
      <c r="K786" s="3"/>
      <c r="L786" s="3"/>
      <c r="M786" s="3"/>
      <c r="N786" s="3"/>
      <c r="O786" s="3"/>
      <c r="P786" s="3"/>
      <c r="Q786" s="3"/>
      <c r="R786" s="3"/>
      <c r="S786" s="3"/>
      <c r="T786" s="249"/>
      <c r="U786" s="249"/>
      <c r="V786" s="249"/>
      <c r="W786" s="249"/>
      <c r="X786" s="249"/>
      <c r="Y786" s="3"/>
      <c r="Z786" s="3"/>
      <c r="AA786" s="3"/>
      <c r="AB786" s="3"/>
      <c r="AC786" s="3"/>
      <c r="AD786" s="3"/>
      <c r="AE786" s="3"/>
    </row>
    <row r="787">
      <c r="A787" s="3"/>
      <c r="B787" s="3"/>
      <c r="C787" s="3"/>
      <c r="D787" s="3"/>
      <c r="E787" s="3"/>
      <c r="F787" s="3"/>
      <c r="G787" s="3"/>
      <c r="H787" s="3"/>
      <c r="I787" s="3"/>
      <c r="J787" s="3"/>
      <c r="K787" s="3"/>
      <c r="L787" s="3"/>
      <c r="M787" s="3"/>
      <c r="N787" s="3"/>
      <c r="O787" s="3"/>
      <c r="P787" s="3"/>
      <c r="Q787" s="3"/>
      <c r="R787" s="3"/>
      <c r="S787" s="3"/>
      <c r="T787" s="249"/>
      <c r="U787" s="249"/>
      <c r="V787" s="249"/>
      <c r="W787" s="249"/>
      <c r="X787" s="249"/>
      <c r="Y787" s="3"/>
      <c r="Z787" s="3"/>
      <c r="AA787" s="3"/>
      <c r="AB787" s="3"/>
      <c r="AC787" s="3"/>
      <c r="AD787" s="3"/>
      <c r="AE787" s="3"/>
    </row>
    <row r="788">
      <c r="A788" s="3"/>
      <c r="B788" s="3"/>
      <c r="C788" s="3"/>
      <c r="D788" s="3"/>
      <c r="E788" s="3"/>
      <c r="F788" s="3"/>
      <c r="G788" s="3"/>
      <c r="H788" s="3"/>
      <c r="I788" s="3"/>
      <c r="J788" s="3"/>
      <c r="K788" s="3"/>
      <c r="L788" s="3"/>
      <c r="M788" s="3"/>
      <c r="N788" s="3"/>
      <c r="O788" s="3"/>
      <c r="P788" s="3"/>
      <c r="Q788" s="3"/>
      <c r="R788" s="3"/>
      <c r="S788" s="3"/>
      <c r="T788" s="249"/>
      <c r="U788" s="249"/>
      <c r="V788" s="249"/>
      <c r="W788" s="249"/>
      <c r="X788" s="249"/>
      <c r="Y788" s="3"/>
      <c r="Z788" s="3"/>
      <c r="AA788" s="3"/>
      <c r="AB788" s="3"/>
      <c r="AC788" s="3"/>
      <c r="AD788" s="3"/>
      <c r="AE788" s="3"/>
    </row>
    <row r="789">
      <c r="A789" s="3"/>
      <c r="B789" s="3"/>
      <c r="C789" s="3"/>
      <c r="D789" s="3"/>
      <c r="E789" s="3"/>
      <c r="F789" s="3"/>
      <c r="G789" s="3"/>
      <c r="H789" s="3"/>
      <c r="I789" s="3"/>
      <c r="J789" s="3"/>
      <c r="K789" s="3"/>
      <c r="L789" s="3"/>
      <c r="M789" s="3"/>
      <c r="N789" s="3"/>
      <c r="O789" s="3"/>
      <c r="P789" s="3"/>
      <c r="Q789" s="3"/>
      <c r="R789" s="3"/>
      <c r="S789" s="3"/>
      <c r="T789" s="249"/>
      <c r="U789" s="249"/>
      <c r="V789" s="249"/>
      <c r="W789" s="249"/>
      <c r="X789" s="249"/>
      <c r="Y789" s="3"/>
      <c r="Z789" s="3"/>
      <c r="AA789" s="3"/>
      <c r="AB789" s="3"/>
      <c r="AC789" s="3"/>
      <c r="AD789" s="3"/>
      <c r="AE789" s="3"/>
    </row>
    <row r="790">
      <c r="A790" s="3"/>
      <c r="B790" s="3"/>
      <c r="C790" s="3"/>
      <c r="D790" s="3"/>
      <c r="E790" s="3"/>
      <c r="F790" s="3"/>
      <c r="G790" s="3"/>
      <c r="H790" s="3"/>
      <c r="I790" s="3"/>
      <c r="J790" s="3"/>
      <c r="K790" s="3"/>
      <c r="L790" s="3"/>
      <c r="M790" s="3"/>
      <c r="N790" s="3"/>
      <c r="O790" s="3"/>
      <c r="P790" s="3"/>
      <c r="Q790" s="3"/>
      <c r="R790" s="3"/>
      <c r="S790" s="3"/>
      <c r="T790" s="249"/>
      <c r="U790" s="249"/>
      <c r="V790" s="249"/>
      <c r="W790" s="249"/>
      <c r="X790" s="249"/>
      <c r="Y790" s="3"/>
      <c r="Z790" s="3"/>
      <c r="AA790" s="3"/>
      <c r="AB790" s="3"/>
      <c r="AC790" s="3"/>
      <c r="AD790" s="3"/>
      <c r="AE790" s="3"/>
    </row>
    <row r="791">
      <c r="A791" s="3"/>
      <c r="B791" s="3"/>
      <c r="C791" s="3"/>
      <c r="D791" s="3"/>
      <c r="E791" s="3"/>
      <c r="F791" s="3"/>
      <c r="G791" s="3"/>
      <c r="H791" s="3"/>
      <c r="I791" s="3"/>
      <c r="J791" s="3"/>
      <c r="K791" s="3"/>
      <c r="L791" s="3"/>
      <c r="M791" s="3"/>
      <c r="N791" s="3"/>
      <c r="O791" s="3"/>
      <c r="P791" s="3"/>
      <c r="Q791" s="3"/>
      <c r="R791" s="3"/>
      <c r="S791" s="3"/>
      <c r="T791" s="249"/>
      <c r="U791" s="249"/>
      <c r="V791" s="249"/>
      <c r="W791" s="249"/>
      <c r="X791" s="249"/>
      <c r="Y791" s="3"/>
      <c r="Z791" s="3"/>
      <c r="AA791" s="3"/>
      <c r="AB791" s="3"/>
      <c r="AC791" s="3"/>
      <c r="AD791" s="3"/>
      <c r="AE791" s="3"/>
    </row>
    <row r="792">
      <c r="A792" s="3"/>
      <c r="B792" s="3"/>
      <c r="C792" s="3"/>
      <c r="D792" s="3"/>
      <c r="E792" s="3"/>
      <c r="F792" s="3"/>
      <c r="G792" s="3"/>
      <c r="H792" s="3"/>
      <c r="I792" s="3"/>
      <c r="J792" s="3"/>
      <c r="K792" s="3"/>
      <c r="L792" s="3"/>
      <c r="M792" s="3"/>
      <c r="N792" s="3"/>
      <c r="O792" s="3"/>
      <c r="P792" s="3"/>
      <c r="Q792" s="3"/>
      <c r="R792" s="3"/>
      <c r="S792" s="3"/>
      <c r="T792" s="249"/>
      <c r="U792" s="249"/>
      <c r="V792" s="249"/>
      <c r="W792" s="249"/>
      <c r="X792" s="249"/>
      <c r="Y792" s="3"/>
      <c r="Z792" s="3"/>
      <c r="AA792" s="3"/>
      <c r="AB792" s="3"/>
      <c r="AC792" s="3"/>
      <c r="AD792" s="3"/>
      <c r="AE792" s="3"/>
    </row>
    <row r="793">
      <c r="A793" s="3"/>
      <c r="B793" s="3"/>
      <c r="C793" s="3"/>
      <c r="D793" s="3"/>
      <c r="E793" s="3"/>
      <c r="F793" s="3"/>
      <c r="G793" s="3"/>
      <c r="H793" s="3"/>
      <c r="I793" s="3"/>
      <c r="J793" s="3"/>
      <c r="K793" s="3"/>
      <c r="L793" s="3"/>
      <c r="M793" s="3"/>
      <c r="N793" s="3"/>
      <c r="O793" s="3"/>
      <c r="P793" s="3"/>
      <c r="Q793" s="3"/>
      <c r="R793" s="3"/>
      <c r="S793" s="3"/>
      <c r="T793" s="249"/>
      <c r="U793" s="249"/>
      <c r="V793" s="249"/>
      <c r="W793" s="249"/>
      <c r="X793" s="249"/>
      <c r="Y793" s="3"/>
      <c r="Z793" s="3"/>
      <c r="AA793" s="3"/>
      <c r="AB793" s="3"/>
      <c r="AC793" s="3"/>
      <c r="AD793" s="3"/>
      <c r="AE793" s="3"/>
    </row>
    <row r="794">
      <c r="A794" s="3"/>
      <c r="B794" s="3"/>
      <c r="C794" s="3"/>
      <c r="D794" s="3"/>
      <c r="E794" s="3"/>
      <c r="F794" s="3"/>
      <c r="G794" s="3"/>
      <c r="H794" s="3"/>
      <c r="I794" s="3"/>
      <c r="J794" s="3"/>
      <c r="K794" s="3"/>
      <c r="L794" s="3"/>
      <c r="M794" s="3"/>
      <c r="N794" s="3"/>
      <c r="O794" s="3"/>
      <c r="P794" s="3"/>
      <c r="Q794" s="3"/>
      <c r="R794" s="3"/>
      <c r="S794" s="3"/>
      <c r="T794" s="249"/>
      <c r="U794" s="249"/>
      <c r="V794" s="249"/>
      <c r="W794" s="249"/>
      <c r="X794" s="249"/>
      <c r="Y794" s="3"/>
      <c r="Z794" s="3"/>
      <c r="AA794" s="3"/>
      <c r="AB794" s="3"/>
      <c r="AC794" s="3"/>
      <c r="AD794" s="3"/>
      <c r="AE794" s="3"/>
    </row>
    <row r="795">
      <c r="A795" s="3"/>
      <c r="B795" s="3"/>
      <c r="C795" s="3"/>
      <c r="D795" s="3"/>
      <c r="E795" s="3"/>
      <c r="F795" s="3"/>
      <c r="G795" s="3"/>
      <c r="H795" s="3"/>
      <c r="I795" s="3"/>
      <c r="J795" s="3"/>
      <c r="K795" s="3"/>
      <c r="L795" s="3"/>
      <c r="M795" s="3"/>
      <c r="N795" s="3"/>
      <c r="O795" s="3"/>
      <c r="P795" s="3"/>
      <c r="Q795" s="3"/>
      <c r="R795" s="3"/>
      <c r="S795" s="3"/>
      <c r="T795" s="249"/>
      <c r="U795" s="249"/>
      <c r="V795" s="249"/>
      <c r="W795" s="249"/>
      <c r="X795" s="249"/>
      <c r="Y795" s="3"/>
      <c r="Z795" s="3"/>
      <c r="AA795" s="3"/>
      <c r="AB795" s="3"/>
      <c r="AC795" s="3"/>
      <c r="AD795" s="3"/>
      <c r="AE795" s="3"/>
    </row>
    <row r="796">
      <c r="A796" s="3"/>
      <c r="B796" s="3"/>
      <c r="C796" s="3"/>
      <c r="D796" s="3"/>
      <c r="E796" s="3"/>
      <c r="F796" s="3"/>
      <c r="G796" s="3"/>
      <c r="H796" s="3"/>
      <c r="I796" s="3"/>
      <c r="J796" s="3"/>
      <c r="K796" s="3"/>
      <c r="L796" s="3"/>
      <c r="M796" s="3"/>
      <c r="N796" s="3"/>
      <c r="O796" s="3"/>
      <c r="P796" s="3"/>
      <c r="Q796" s="3"/>
      <c r="R796" s="3"/>
      <c r="S796" s="3"/>
      <c r="T796" s="249"/>
      <c r="U796" s="249"/>
      <c r="V796" s="249"/>
      <c r="W796" s="249"/>
      <c r="X796" s="249"/>
      <c r="Y796" s="3"/>
      <c r="Z796" s="3"/>
      <c r="AA796" s="3"/>
      <c r="AB796" s="3"/>
      <c r="AC796" s="3"/>
      <c r="AD796" s="3"/>
      <c r="AE796" s="3"/>
    </row>
    <row r="797">
      <c r="A797" s="3"/>
      <c r="B797" s="3"/>
      <c r="C797" s="3"/>
      <c r="D797" s="3"/>
      <c r="E797" s="3"/>
      <c r="F797" s="3"/>
      <c r="G797" s="3"/>
      <c r="H797" s="3"/>
      <c r="I797" s="3"/>
      <c r="J797" s="3"/>
      <c r="K797" s="3"/>
      <c r="L797" s="3"/>
      <c r="M797" s="3"/>
      <c r="N797" s="3"/>
      <c r="O797" s="3"/>
      <c r="P797" s="3"/>
      <c r="Q797" s="3"/>
      <c r="R797" s="3"/>
      <c r="S797" s="3"/>
      <c r="T797" s="249"/>
      <c r="U797" s="249"/>
      <c r="V797" s="249"/>
      <c r="W797" s="249"/>
      <c r="X797" s="249"/>
      <c r="Y797" s="3"/>
      <c r="Z797" s="3"/>
      <c r="AA797" s="3"/>
      <c r="AB797" s="3"/>
      <c r="AC797" s="3"/>
      <c r="AD797" s="3"/>
      <c r="AE797" s="3"/>
    </row>
    <row r="798">
      <c r="A798" s="3"/>
      <c r="B798" s="3"/>
      <c r="C798" s="3"/>
      <c r="D798" s="3"/>
      <c r="E798" s="3"/>
      <c r="F798" s="3"/>
      <c r="G798" s="3"/>
      <c r="H798" s="3"/>
      <c r="I798" s="3"/>
      <c r="J798" s="3"/>
      <c r="K798" s="3"/>
      <c r="L798" s="3"/>
      <c r="M798" s="3"/>
      <c r="N798" s="3"/>
      <c r="O798" s="3"/>
      <c r="P798" s="3"/>
      <c r="Q798" s="3"/>
      <c r="R798" s="3"/>
      <c r="S798" s="3"/>
      <c r="T798" s="249"/>
      <c r="U798" s="249"/>
      <c r="V798" s="249"/>
      <c r="W798" s="249"/>
      <c r="X798" s="249"/>
      <c r="Y798" s="3"/>
      <c r="Z798" s="3"/>
      <c r="AA798" s="3"/>
      <c r="AB798" s="3"/>
      <c r="AC798" s="3"/>
      <c r="AD798" s="3"/>
      <c r="AE798" s="3"/>
    </row>
    <row r="799">
      <c r="A799" s="3"/>
      <c r="B799" s="3"/>
      <c r="C799" s="3"/>
      <c r="D799" s="3"/>
      <c r="E799" s="3"/>
      <c r="F799" s="3"/>
      <c r="G799" s="3"/>
      <c r="H799" s="3"/>
      <c r="I799" s="3"/>
      <c r="J799" s="3"/>
      <c r="K799" s="3"/>
      <c r="L799" s="3"/>
      <c r="M799" s="3"/>
      <c r="N799" s="3"/>
      <c r="O799" s="3"/>
      <c r="P799" s="3"/>
      <c r="Q799" s="3"/>
      <c r="R799" s="3"/>
      <c r="S799" s="3"/>
      <c r="T799" s="249"/>
      <c r="U799" s="249"/>
      <c r="V799" s="249"/>
      <c r="W799" s="249"/>
      <c r="X799" s="249"/>
      <c r="Y799" s="3"/>
      <c r="Z799" s="3"/>
      <c r="AA799" s="3"/>
      <c r="AB799" s="3"/>
      <c r="AC799" s="3"/>
      <c r="AD799" s="3"/>
      <c r="AE799" s="3"/>
    </row>
    <row r="800">
      <c r="A800" s="3"/>
      <c r="B800" s="3"/>
      <c r="C800" s="3"/>
      <c r="D800" s="3"/>
      <c r="E800" s="3"/>
      <c r="F800" s="3"/>
      <c r="G800" s="3"/>
      <c r="H800" s="3"/>
      <c r="I800" s="3"/>
      <c r="J800" s="3"/>
      <c r="K800" s="3"/>
      <c r="L800" s="3"/>
      <c r="M800" s="3"/>
      <c r="N800" s="3"/>
      <c r="O800" s="3"/>
      <c r="P800" s="3"/>
      <c r="Q800" s="3"/>
      <c r="R800" s="3"/>
      <c r="S800" s="3"/>
      <c r="T800" s="249"/>
      <c r="U800" s="249"/>
      <c r="V800" s="249"/>
      <c r="W800" s="249"/>
      <c r="X800" s="249"/>
      <c r="Y800" s="3"/>
      <c r="Z800" s="3"/>
      <c r="AA800" s="3"/>
      <c r="AB800" s="3"/>
      <c r="AC800" s="3"/>
      <c r="AD800" s="3"/>
      <c r="AE800" s="3"/>
    </row>
    <row r="801">
      <c r="A801" s="3"/>
      <c r="B801" s="3"/>
      <c r="C801" s="3"/>
      <c r="D801" s="3"/>
      <c r="E801" s="3"/>
      <c r="F801" s="3"/>
      <c r="G801" s="3"/>
      <c r="H801" s="3"/>
      <c r="I801" s="3"/>
      <c r="J801" s="3"/>
      <c r="K801" s="3"/>
      <c r="L801" s="3"/>
      <c r="M801" s="3"/>
      <c r="N801" s="3"/>
      <c r="O801" s="3"/>
      <c r="P801" s="3"/>
      <c r="Q801" s="3"/>
      <c r="R801" s="3"/>
      <c r="S801" s="3"/>
      <c r="T801" s="249"/>
      <c r="U801" s="249"/>
      <c r="V801" s="249"/>
      <c r="W801" s="249"/>
      <c r="X801" s="249"/>
      <c r="Y801" s="3"/>
      <c r="Z801" s="3"/>
      <c r="AA801" s="3"/>
      <c r="AB801" s="3"/>
      <c r="AC801" s="3"/>
      <c r="AD801" s="3"/>
      <c r="AE801" s="3"/>
    </row>
    <row r="802">
      <c r="A802" s="3"/>
      <c r="B802" s="3"/>
      <c r="C802" s="3"/>
      <c r="D802" s="3"/>
      <c r="E802" s="3"/>
      <c r="F802" s="3"/>
      <c r="G802" s="3"/>
      <c r="H802" s="3"/>
      <c r="I802" s="3"/>
      <c r="J802" s="3"/>
      <c r="K802" s="3"/>
      <c r="L802" s="3"/>
      <c r="M802" s="3"/>
      <c r="N802" s="3"/>
      <c r="O802" s="3"/>
      <c r="P802" s="3"/>
      <c r="Q802" s="3"/>
      <c r="R802" s="3"/>
      <c r="S802" s="3"/>
      <c r="T802" s="249"/>
      <c r="U802" s="249"/>
      <c r="V802" s="249"/>
      <c r="W802" s="249"/>
      <c r="X802" s="249"/>
      <c r="Y802" s="3"/>
      <c r="Z802" s="3"/>
      <c r="AA802" s="3"/>
      <c r="AB802" s="3"/>
      <c r="AC802" s="3"/>
      <c r="AD802" s="3"/>
      <c r="AE802" s="3"/>
    </row>
    <row r="803">
      <c r="A803" s="3"/>
      <c r="B803" s="3"/>
      <c r="C803" s="3"/>
      <c r="D803" s="3"/>
      <c r="E803" s="3"/>
      <c r="F803" s="3"/>
      <c r="G803" s="3"/>
      <c r="H803" s="3"/>
      <c r="I803" s="3"/>
      <c r="J803" s="3"/>
      <c r="K803" s="3"/>
      <c r="L803" s="3"/>
      <c r="M803" s="3"/>
      <c r="N803" s="3"/>
      <c r="O803" s="3"/>
      <c r="P803" s="3"/>
      <c r="Q803" s="3"/>
      <c r="R803" s="3"/>
      <c r="S803" s="3"/>
      <c r="T803" s="249"/>
      <c r="U803" s="249"/>
      <c r="V803" s="249"/>
      <c r="W803" s="249"/>
      <c r="X803" s="249"/>
      <c r="Y803" s="3"/>
      <c r="Z803" s="3"/>
      <c r="AA803" s="3"/>
      <c r="AB803" s="3"/>
      <c r="AC803" s="3"/>
      <c r="AD803" s="3"/>
      <c r="AE803" s="3"/>
    </row>
    <row r="804">
      <c r="A804" s="3"/>
      <c r="B804" s="3"/>
      <c r="C804" s="3"/>
      <c r="D804" s="3"/>
      <c r="E804" s="3"/>
      <c r="F804" s="3"/>
      <c r="G804" s="3"/>
      <c r="H804" s="3"/>
      <c r="I804" s="3"/>
      <c r="J804" s="3"/>
      <c r="K804" s="3"/>
      <c r="L804" s="3"/>
      <c r="M804" s="3"/>
      <c r="N804" s="3"/>
      <c r="O804" s="3"/>
      <c r="P804" s="3"/>
      <c r="Q804" s="3"/>
      <c r="R804" s="3"/>
      <c r="S804" s="3"/>
      <c r="T804" s="249"/>
      <c r="U804" s="249"/>
      <c r="V804" s="249"/>
      <c r="W804" s="249"/>
      <c r="X804" s="249"/>
      <c r="Y804" s="3"/>
      <c r="Z804" s="3"/>
      <c r="AA804" s="3"/>
      <c r="AB804" s="3"/>
      <c r="AC804" s="3"/>
      <c r="AD804" s="3"/>
      <c r="AE804" s="3"/>
    </row>
    <row r="805">
      <c r="A805" s="3"/>
      <c r="B805" s="3"/>
      <c r="C805" s="3"/>
      <c r="D805" s="3"/>
      <c r="E805" s="3"/>
      <c r="F805" s="3"/>
      <c r="G805" s="3"/>
      <c r="H805" s="3"/>
      <c r="I805" s="3"/>
      <c r="J805" s="3"/>
      <c r="K805" s="3"/>
      <c r="L805" s="3"/>
      <c r="M805" s="3"/>
      <c r="N805" s="3"/>
      <c r="O805" s="3"/>
      <c r="P805" s="3"/>
      <c r="Q805" s="3"/>
      <c r="R805" s="3"/>
      <c r="S805" s="3"/>
      <c r="T805" s="249"/>
      <c r="U805" s="249"/>
      <c r="V805" s="249"/>
      <c r="W805" s="249"/>
      <c r="X805" s="249"/>
      <c r="Y805" s="3"/>
      <c r="Z805" s="3"/>
      <c r="AA805" s="3"/>
      <c r="AB805" s="3"/>
      <c r="AC805" s="3"/>
      <c r="AD805" s="3"/>
      <c r="AE805" s="3"/>
    </row>
    <row r="806">
      <c r="A806" s="3"/>
      <c r="B806" s="3"/>
      <c r="C806" s="3"/>
      <c r="D806" s="3"/>
      <c r="E806" s="3"/>
      <c r="F806" s="3"/>
      <c r="G806" s="3"/>
      <c r="H806" s="3"/>
      <c r="I806" s="3"/>
      <c r="J806" s="3"/>
      <c r="K806" s="3"/>
      <c r="L806" s="3"/>
      <c r="M806" s="3"/>
      <c r="N806" s="3"/>
      <c r="O806" s="3"/>
      <c r="P806" s="3"/>
      <c r="Q806" s="3"/>
      <c r="R806" s="3"/>
      <c r="S806" s="3"/>
      <c r="T806" s="249"/>
      <c r="U806" s="249"/>
      <c r="V806" s="249"/>
      <c r="W806" s="249"/>
      <c r="X806" s="249"/>
      <c r="Y806" s="3"/>
      <c r="Z806" s="3"/>
      <c r="AA806" s="3"/>
      <c r="AB806" s="3"/>
      <c r="AC806" s="3"/>
      <c r="AD806" s="3"/>
      <c r="AE806" s="3"/>
    </row>
    <row r="807">
      <c r="A807" s="3"/>
      <c r="B807" s="3"/>
      <c r="C807" s="3"/>
      <c r="D807" s="3"/>
      <c r="E807" s="3"/>
      <c r="F807" s="3"/>
      <c r="G807" s="3"/>
      <c r="H807" s="3"/>
      <c r="I807" s="3"/>
      <c r="J807" s="3"/>
      <c r="K807" s="3"/>
      <c r="L807" s="3"/>
      <c r="M807" s="3"/>
      <c r="N807" s="3"/>
      <c r="O807" s="3"/>
      <c r="P807" s="3"/>
      <c r="Q807" s="3"/>
      <c r="R807" s="3"/>
      <c r="S807" s="3"/>
      <c r="T807" s="249"/>
      <c r="U807" s="249"/>
      <c r="V807" s="249"/>
      <c r="W807" s="249"/>
      <c r="X807" s="249"/>
      <c r="Y807" s="3"/>
      <c r="Z807" s="3"/>
      <c r="AA807" s="3"/>
      <c r="AB807" s="3"/>
      <c r="AC807" s="3"/>
      <c r="AD807" s="3"/>
      <c r="AE807" s="3"/>
    </row>
    <row r="808">
      <c r="A808" s="3"/>
      <c r="B808" s="3"/>
      <c r="C808" s="3"/>
      <c r="D808" s="3"/>
      <c r="E808" s="3"/>
      <c r="F808" s="3"/>
      <c r="G808" s="3"/>
      <c r="H808" s="3"/>
      <c r="I808" s="3"/>
      <c r="J808" s="3"/>
      <c r="K808" s="3"/>
      <c r="L808" s="3"/>
      <c r="M808" s="3"/>
      <c r="N808" s="3"/>
      <c r="O808" s="3"/>
      <c r="P808" s="3"/>
      <c r="Q808" s="3"/>
      <c r="R808" s="3"/>
      <c r="S808" s="3"/>
      <c r="T808" s="249"/>
      <c r="U808" s="249"/>
      <c r="V808" s="249"/>
      <c r="W808" s="249"/>
      <c r="X808" s="249"/>
      <c r="Y808" s="3"/>
      <c r="Z808" s="3"/>
      <c r="AA808" s="3"/>
      <c r="AB808" s="3"/>
      <c r="AC808" s="3"/>
      <c r="AD808" s="3"/>
      <c r="AE808" s="3"/>
    </row>
    <row r="809">
      <c r="A809" s="3"/>
      <c r="B809" s="3"/>
      <c r="C809" s="3"/>
      <c r="D809" s="3"/>
      <c r="E809" s="3"/>
      <c r="F809" s="3"/>
      <c r="G809" s="3"/>
      <c r="H809" s="3"/>
      <c r="I809" s="3"/>
      <c r="J809" s="3"/>
      <c r="K809" s="3"/>
      <c r="L809" s="3"/>
      <c r="M809" s="3"/>
      <c r="N809" s="3"/>
      <c r="O809" s="3"/>
      <c r="P809" s="3"/>
      <c r="Q809" s="3"/>
      <c r="R809" s="3"/>
      <c r="S809" s="3"/>
      <c r="T809" s="249"/>
      <c r="U809" s="249"/>
      <c r="V809" s="249"/>
      <c r="W809" s="249"/>
      <c r="X809" s="249"/>
      <c r="Y809" s="3"/>
      <c r="Z809" s="3"/>
      <c r="AA809" s="3"/>
      <c r="AB809" s="3"/>
      <c r="AC809" s="3"/>
      <c r="AD809" s="3"/>
      <c r="AE809" s="3"/>
    </row>
    <row r="810">
      <c r="A810" s="3"/>
      <c r="B810" s="3"/>
      <c r="C810" s="3"/>
      <c r="D810" s="3"/>
      <c r="E810" s="3"/>
      <c r="F810" s="3"/>
      <c r="G810" s="3"/>
      <c r="H810" s="3"/>
      <c r="I810" s="3"/>
      <c r="J810" s="3"/>
      <c r="K810" s="3"/>
      <c r="L810" s="3"/>
      <c r="M810" s="3"/>
      <c r="N810" s="3"/>
      <c r="O810" s="3"/>
      <c r="P810" s="3"/>
      <c r="Q810" s="3"/>
      <c r="R810" s="3"/>
      <c r="S810" s="3"/>
      <c r="T810" s="249"/>
      <c r="U810" s="249"/>
      <c r="V810" s="249"/>
      <c r="W810" s="249"/>
      <c r="X810" s="249"/>
      <c r="Y810" s="3"/>
      <c r="Z810" s="3"/>
      <c r="AA810" s="3"/>
      <c r="AB810" s="3"/>
      <c r="AC810" s="3"/>
      <c r="AD810" s="3"/>
      <c r="AE810" s="3"/>
    </row>
    <row r="811">
      <c r="A811" s="3"/>
      <c r="B811" s="3"/>
      <c r="C811" s="3"/>
      <c r="D811" s="3"/>
      <c r="E811" s="3"/>
      <c r="F811" s="3"/>
      <c r="G811" s="3"/>
      <c r="H811" s="3"/>
      <c r="I811" s="3"/>
      <c r="J811" s="3"/>
      <c r="K811" s="3"/>
      <c r="L811" s="3"/>
      <c r="M811" s="3"/>
      <c r="N811" s="3"/>
      <c r="O811" s="3"/>
      <c r="P811" s="3"/>
      <c r="Q811" s="3"/>
      <c r="R811" s="3"/>
      <c r="S811" s="3"/>
      <c r="T811" s="249"/>
      <c r="U811" s="249"/>
      <c r="V811" s="249"/>
      <c r="W811" s="249"/>
      <c r="X811" s="249"/>
      <c r="Y811" s="3"/>
      <c r="Z811" s="3"/>
      <c r="AA811" s="3"/>
      <c r="AB811" s="3"/>
      <c r="AC811" s="3"/>
      <c r="AD811" s="3"/>
      <c r="AE811" s="3"/>
    </row>
    <row r="812">
      <c r="A812" s="3"/>
      <c r="B812" s="3"/>
      <c r="C812" s="3"/>
      <c r="D812" s="3"/>
      <c r="E812" s="3"/>
      <c r="F812" s="3"/>
      <c r="G812" s="3"/>
      <c r="H812" s="3"/>
      <c r="I812" s="3"/>
      <c r="J812" s="3"/>
      <c r="K812" s="3"/>
      <c r="L812" s="3"/>
      <c r="M812" s="3"/>
      <c r="N812" s="3"/>
      <c r="O812" s="3"/>
      <c r="P812" s="3"/>
      <c r="Q812" s="3"/>
      <c r="R812" s="3"/>
      <c r="S812" s="3"/>
      <c r="T812" s="249"/>
      <c r="U812" s="249"/>
      <c r="V812" s="249"/>
      <c r="W812" s="249"/>
      <c r="X812" s="249"/>
      <c r="Y812" s="3"/>
      <c r="Z812" s="3"/>
      <c r="AA812" s="3"/>
      <c r="AB812" s="3"/>
      <c r="AC812" s="3"/>
      <c r="AD812" s="3"/>
      <c r="AE812" s="3"/>
    </row>
    <row r="813">
      <c r="A813" s="3"/>
      <c r="B813" s="3"/>
      <c r="C813" s="3"/>
      <c r="D813" s="3"/>
      <c r="E813" s="3"/>
      <c r="F813" s="3"/>
      <c r="G813" s="3"/>
      <c r="H813" s="3"/>
      <c r="I813" s="3"/>
      <c r="J813" s="3"/>
      <c r="K813" s="3"/>
      <c r="L813" s="3"/>
      <c r="M813" s="3"/>
      <c r="N813" s="3"/>
      <c r="O813" s="3"/>
      <c r="P813" s="3"/>
      <c r="Q813" s="3"/>
      <c r="R813" s="3"/>
      <c r="S813" s="3"/>
      <c r="T813" s="249"/>
      <c r="U813" s="249"/>
      <c r="V813" s="249"/>
      <c r="W813" s="249"/>
      <c r="X813" s="249"/>
      <c r="Y813" s="3"/>
      <c r="Z813" s="3"/>
      <c r="AA813" s="3"/>
      <c r="AB813" s="3"/>
      <c r="AC813" s="3"/>
      <c r="AD813" s="3"/>
      <c r="AE813" s="3"/>
    </row>
    <row r="814">
      <c r="A814" s="3"/>
      <c r="B814" s="3"/>
      <c r="C814" s="3"/>
      <c r="D814" s="3"/>
      <c r="E814" s="3"/>
      <c r="F814" s="3"/>
      <c r="G814" s="3"/>
      <c r="H814" s="3"/>
      <c r="I814" s="3"/>
      <c r="J814" s="3"/>
      <c r="K814" s="3"/>
      <c r="L814" s="3"/>
      <c r="M814" s="3"/>
      <c r="N814" s="3"/>
      <c r="O814" s="3"/>
      <c r="P814" s="3"/>
      <c r="Q814" s="3"/>
      <c r="R814" s="3"/>
      <c r="S814" s="3"/>
      <c r="T814" s="249"/>
      <c r="U814" s="249"/>
      <c r="V814" s="249"/>
      <c r="W814" s="249"/>
      <c r="X814" s="249"/>
      <c r="Y814" s="3"/>
      <c r="Z814" s="3"/>
      <c r="AA814" s="3"/>
      <c r="AB814" s="3"/>
      <c r="AC814" s="3"/>
      <c r="AD814" s="3"/>
      <c r="AE814" s="3"/>
    </row>
    <row r="815">
      <c r="A815" s="3"/>
      <c r="B815" s="3"/>
      <c r="C815" s="3"/>
      <c r="D815" s="3"/>
      <c r="E815" s="3"/>
      <c r="F815" s="3"/>
      <c r="G815" s="3"/>
      <c r="H815" s="3"/>
      <c r="I815" s="3"/>
      <c r="J815" s="3"/>
      <c r="K815" s="3"/>
      <c r="L815" s="3"/>
      <c r="M815" s="3"/>
      <c r="N815" s="3"/>
      <c r="O815" s="3"/>
      <c r="P815" s="3"/>
      <c r="Q815" s="3"/>
      <c r="R815" s="3"/>
      <c r="S815" s="3"/>
      <c r="T815" s="249"/>
      <c r="U815" s="249"/>
      <c r="V815" s="249"/>
      <c r="W815" s="249"/>
      <c r="X815" s="249"/>
      <c r="Y815" s="3"/>
      <c r="Z815" s="3"/>
      <c r="AA815" s="3"/>
      <c r="AB815" s="3"/>
      <c r="AC815" s="3"/>
      <c r="AD815" s="3"/>
      <c r="AE815" s="3"/>
    </row>
    <row r="816">
      <c r="A816" s="3"/>
      <c r="B816" s="3"/>
      <c r="C816" s="3"/>
      <c r="D816" s="3"/>
      <c r="E816" s="3"/>
      <c r="F816" s="3"/>
      <c r="G816" s="3"/>
      <c r="H816" s="3"/>
      <c r="I816" s="3"/>
      <c r="J816" s="3"/>
      <c r="K816" s="3"/>
      <c r="L816" s="3"/>
      <c r="M816" s="3"/>
      <c r="N816" s="3"/>
      <c r="O816" s="3"/>
      <c r="P816" s="3"/>
      <c r="Q816" s="3"/>
      <c r="R816" s="3"/>
      <c r="S816" s="3"/>
      <c r="T816" s="249"/>
      <c r="U816" s="249"/>
      <c r="V816" s="249"/>
      <c r="W816" s="249"/>
      <c r="X816" s="249"/>
      <c r="Y816" s="3"/>
      <c r="Z816" s="3"/>
      <c r="AA816" s="3"/>
      <c r="AB816" s="3"/>
      <c r="AC816" s="3"/>
      <c r="AD816" s="3"/>
      <c r="AE816" s="3"/>
    </row>
    <row r="817">
      <c r="A817" s="3"/>
      <c r="B817" s="3"/>
      <c r="C817" s="3"/>
      <c r="D817" s="3"/>
      <c r="E817" s="3"/>
      <c r="F817" s="3"/>
      <c r="G817" s="3"/>
      <c r="H817" s="3"/>
      <c r="I817" s="3"/>
      <c r="J817" s="3"/>
      <c r="K817" s="3"/>
      <c r="L817" s="3"/>
      <c r="M817" s="3"/>
      <c r="N817" s="3"/>
      <c r="O817" s="3"/>
      <c r="P817" s="3"/>
      <c r="Q817" s="3"/>
      <c r="R817" s="3"/>
      <c r="S817" s="3"/>
      <c r="T817" s="249"/>
      <c r="U817" s="249"/>
      <c r="V817" s="249"/>
      <c r="W817" s="249"/>
      <c r="X817" s="249"/>
      <c r="Y817" s="3"/>
      <c r="Z817" s="3"/>
      <c r="AA817" s="3"/>
      <c r="AB817" s="3"/>
      <c r="AC817" s="3"/>
      <c r="AD817" s="3"/>
      <c r="AE817" s="3"/>
    </row>
    <row r="818">
      <c r="A818" s="3"/>
      <c r="B818" s="3"/>
      <c r="C818" s="3"/>
      <c r="D818" s="3"/>
      <c r="E818" s="3"/>
      <c r="F818" s="3"/>
      <c r="G818" s="3"/>
      <c r="H818" s="3"/>
      <c r="I818" s="3"/>
      <c r="J818" s="3"/>
      <c r="K818" s="3"/>
      <c r="L818" s="3"/>
      <c r="M818" s="3"/>
      <c r="N818" s="3"/>
      <c r="O818" s="3"/>
      <c r="P818" s="3"/>
      <c r="Q818" s="3"/>
      <c r="R818" s="3"/>
      <c r="S818" s="3"/>
      <c r="T818" s="249"/>
      <c r="U818" s="249"/>
      <c r="V818" s="249"/>
      <c r="W818" s="249"/>
      <c r="X818" s="249"/>
      <c r="Y818" s="3"/>
      <c r="Z818" s="3"/>
      <c r="AA818" s="3"/>
      <c r="AB818" s="3"/>
      <c r="AC818" s="3"/>
      <c r="AD818" s="3"/>
      <c r="AE818" s="3"/>
    </row>
    <row r="819">
      <c r="A819" s="3"/>
      <c r="B819" s="3"/>
      <c r="C819" s="3"/>
      <c r="D819" s="3"/>
      <c r="E819" s="3"/>
      <c r="F819" s="3"/>
      <c r="G819" s="3"/>
      <c r="H819" s="3"/>
      <c r="I819" s="3"/>
      <c r="J819" s="3"/>
      <c r="K819" s="3"/>
      <c r="L819" s="3"/>
      <c r="M819" s="3"/>
      <c r="N819" s="3"/>
      <c r="O819" s="3"/>
      <c r="P819" s="3"/>
      <c r="Q819" s="3"/>
      <c r="R819" s="3"/>
      <c r="S819" s="3"/>
      <c r="T819" s="249"/>
      <c r="U819" s="249"/>
      <c r="V819" s="249"/>
      <c r="W819" s="249"/>
      <c r="X819" s="249"/>
      <c r="Y819" s="3"/>
      <c r="Z819" s="3"/>
      <c r="AA819" s="3"/>
      <c r="AB819" s="3"/>
      <c r="AC819" s="3"/>
      <c r="AD819" s="3"/>
      <c r="AE819" s="3"/>
    </row>
    <row r="820">
      <c r="A820" s="3"/>
      <c r="B820" s="3"/>
      <c r="C820" s="3"/>
      <c r="D820" s="3"/>
      <c r="E820" s="3"/>
      <c r="F820" s="3"/>
      <c r="G820" s="3"/>
      <c r="H820" s="3"/>
      <c r="I820" s="3"/>
      <c r="J820" s="3"/>
      <c r="K820" s="3"/>
      <c r="L820" s="3"/>
      <c r="M820" s="3"/>
      <c r="N820" s="3"/>
      <c r="O820" s="3"/>
      <c r="P820" s="3"/>
      <c r="Q820" s="3"/>
      <c r="R820" s="3"/>
      <c r="S820" s="3"/>
      <c r="T820" s="249"/>
      <c r="U820" s="249"/>
      <c r="V820" s="249"/>
      <c r="W820" s="249"/>
      <c r="X820" s="249"/>
      <c r="Y820" s="3"/>
      <c r="Z820" s="3"/>
      <c r="AA820" s="3"/>
      <c r="AB820" s="3"/>
      <c r="AC820" s="3"/>
      <c r="AD820" s="3"/>
      <c r="AE820" s="3"/>
    </row>
    <row r="821">
      <c r="A821" s="3"/>
      <c r="B821" s="3"/>
      <c r="C821" s="3"/>
      <c r="D821" s="3"/>
      <c r="E821" s="3"/>
      <c r="F821" s="3"/>
      <c r="G821" s="3"/>
      <c r="H821" s="3"/>
      <c r="I821" s="3"/>
      <c r="J821" s="3"/>
      <c r="K821" s="3"/>
      <c r="L821" s="3"/>
      <c r="M821" s="3"/>
      <c r="N821" s="3"/>
      <c r="O821" s="3"/>
      <c r="P821" s="3"/>
      <c r="Q821" s="3"/>
      <c r="R821" s="3"/>
      <c r="S821" s="3"/>
      <c r="T821" s="249"/>
      <c r="U821" s="249"/>
      <c r="V821" s="249"/>
      <c r="W821" s="249"/>
      <c r="X821" s="249"/>
      <c r="Y821" s="3"/>
      <c r="Z821" s="3"/>
      <c r="AA821" s="3"/>
      <c r="AB821" s="3"/>
      <c r="AC821" s="3"/>
      <c r="AD821" s="3"/>
      <c r="AE821" s="3"/>
    </row>
    <row r="822">
      <c r="A822" s="3"/>
      <c r="B822" s="3"/>
      <c r="C822" s="3"/>
      <c r="D822" s="3"/>
      <c r="E822" s="3"/>
      <c r="F822" s="3"/>
      <c r="G822" s="3"/>
      <c r="H822" s="3"/>
      <c r="I822" s="3"/>
      <c r="J822" s="3"/>
      <c r="K822" s="3"/>
      <c r="L822" s="3"/>
      <c r="M822" s="3"/>
      <c r="N822" s="3"/>
      <c r="O822" s="3"/>
      <c r="P822" s="3"/>
      <c r="Q822" s="3"/>
      <c r="R822" s="3"/>
      <c r="S822" s="3"/>
      <c r="T822" s="249"/>
      <c r="U822" s="249"/>
      <c r="V822" s="249"/>
      <c r="W822" s="249"/>
      <c r="X822" s="249"/>
      <c r="Y822" s="3"/>
      <c r="Z822" s="3"/>
      <c r="AA822" s="3"/>
      <c r="AB822" s="3"/>
      <c r="AC822" s="3"/>
      <c r="AD822" s="3"/>
      <c r="AE822" s="3"/>
    </row>
    <row r="823">
      <c r="A823" s="3"/>
      <c r="B823" s="3"/>
      <c r="C823" s="3"/>
      <c r="D823" s="3"/>
      <c r="E823" s="3"/>
      <c r="F823" s="3"/>
      <c r="G823" s="3"/>
      <c r="H823" s="3"/>
      <c r="I823" s="3"/>
      <c r="J823" s="3"/>
      <c r="K823" s="3"/>
      <c r="L823" s="3"/>
      <c r="M823" s="3"/>
      <c r="N823" s="3"/>
      <c r="O823" s="3"/>
      <c r="P823" s="3"/>
      <c r="Q823" s="3"/>
      <c r="R823" s="3"/>
      <c r="S823" s="3"/>
      <c r="T823" s="249"/>
      <c r="U823" s="249"/>
      <c r="V823" s="249"/>
      <c r="W823" s="249"/>
      <c r="X823" s="249"/>
      <c r="Y823" s="3"/>
      <c r="Z823" s="3"/>
      <c r="AA823" s="3"/>
      <c r="AB823" s="3"/>
      <c r="AC823" s="3"/>
      <c r="AD823" s="3"/>
      <c r="AE823" s="3"/>
    </row>
    <row r="824">
      <c r="A824" s="3"/>
      <c r="B824" s="3"/>
      <c r="C824" s="3"/>
      <c r="D824" s="3"/>
      <c r="E824" s="3"/>
      <c r="F824" s="3"/>
      <c r="G824" s="3"/>
      <c r="H824" s="3"/>
      <c r="I824" s="3"/>
      <c r="J824" s="3"/>
      <c r="K824" s="3"/>
      <c r="L824" s="3"/>
      <c r="M824" s="3"/>
      <c r="N824" s="3"/>
      <c r="O824" s="3"/>
      <c r="P824" s="3"/>
      <c r="Q824" s="3"/>
      <c r="R824" s="3"/>
      <c r="S824" s="3"/>
      <c r="T824" s="249"/>
      <c r="U824" s="249"/>
      <c r="V824" s="249"/>
      <c r="W824" s="249"/>
      <c r="X824" s="249"/>
      <c r="Y824" s="3"/>
      <c r="Z824" s="3"/>
      <c r="AA824" s="3"/>
      <c r="AB824" s="3"/>
      <c r="AC824" s="3"/>
      <c r="AD824" s="3"/>
      <c r="AE824" s="3"/>
    </row>
    <row r="825">
      <c r="A825" s="3"/>
      <c r="B825" s="3"/>
      <c r="C825" s="3"/>
      <c r="D825" s="3"/>
      <c r="E825" s="3"/>
      <c r="F825" s="3"/>
      <c r="G825" s="3"/>
      <c r="H825" s="3"/>
      <c r="I825" s="3"/>
      <c r="J825" s="3"/>
      <c r="K825" s="3"/>
      <c r="L825" s="3"/>
      <c r="M825" s="3"/>
      <c r="N825" s="3"/>
      <c r="O825" s="3"/>
      <c r="P825" s="3"/>
      <c r="Q825" s="3"/>
      <c r="R825" s="3"/>
      <c r="S825" s="3"/>
      <c r="T825" s="249"/>
      <c r="U825" s="249"/>
      <c r="V825" s="249"/>
      <c r="W825" s="249"/>
      <c r="X825" s="249"/>
      <c r="Y825" s="3"/>
      <c r="Z825" s="3"/>
      <c r="AA825" s="3"/>
      <c r="AB825" s="3"/>
      <c r="AC825" s="3"/>
      <c r="AD825" s="3"/>
      <c r="AE825" s="3"/>
    </row>
    <row r="826">
      <c r="A826" s="3"/>
      <c r="B826" s="3"/>
      <c r="C826" s="3"/>
      <c r="D826" s="3"/>
      <c r="E826" s="3"/>
      <c r="F826" s="3"/>
      <c r="G826" s="3"/>
      <c r="H826" s="3"/>
      <c r="I826" s="3"/>
      <c r="J826" s="3"/>
      <c r="K826" s="3"/>
      <c r="L826" s="3"/>
      <c r="M826" s="3"/>
      <c r="N826" s="3"/>
      <c r="O826" s="3"/>
      <c r="P826" s="3"/>
      <c r="Q826" s="3"/>
      <c r="R826" s="3"/>
      <c r="S826" s="3"/>
      <c r="T826" s="249"/>
      <c r="U826" s="249"/>
      <c r="V826" s="249"/>
      <c r="W826" s="249"/>
      <c r="X826" s="249"/>
      <c r="Y826" s="3"/>
      <c r="Z826" s="3"/>
      <c r="AA826" s="3"/>
      <c r="AB826" s="3"/>
      <c r="AC826" s="3"/>
      <c r="AD826" s="3"/>
      <c r="AE826" s="3"/>
    </row>
    <row r="827">
      <c r="A827" s="3"/>
      <c r="B827" s="3"/>
      <c r="C827" s="3"/>
      <c r="D827" s="3"/>
      <c r="E827" s="3"/>
      <c r="F827" s="3"/>
      <c r="G827" s="3"/>
      <c r="H827" s="3"/>
      <c r="I827" s="3"/>
      <c r="J827" s="3"/>
      <c r="K827" s="3"/>
      <c r="L827" s="3"/>
      <c r="M827" s="3"/>
      <c r="N827" s="3"/>
      <c r="O827" s="3"/>
      <c r="P827" s="3"/>
      <c r="Q827" s="3"/>
      <c r="R827" s="3"/>
      <c r="S827" s="3"/>
      <c r="T827" s="249"/>
      <c r="U827" s="249"/>
      <c r="V827" s="249"/>
      <c r="W827" s="249"/>
      <c r="X827" s="249"/>
      <c r="Y827" s="3"/>
      <c r="Z827" s="3"/>
      <c r="AA827" s="3"/>
      <c r="AB827" s="3"/>
      <c r="AC827" s="3"/>
      <c r="AD827" s="3"/>
      <c r="AE827" s="3"/>
    </row>
    <row r="828">
      <c r="A828" s="3"/>
      <c r="B828" s="3"/>
      <c r="C828" s="3"/>
      <c r="D828" s="3"/>
      <c r="E828" s="3"/>
      <c r="F828" s="3"/>
      <c r="G828" s="3"/>
      <c r="H828" s="3"/>
      <c r="I828" s="3"/>
      <c r="J828" s="3"/>
      <c r="K828" s="3"/>
      <c r="L828" s="3"/>
      <c r="M828" s="3"/>
      <c r="N828" s="3"/>
      <c r="O828" s="3"/>
      <c r="P828" s="3"/>
      <c r="Q828" s="3"/>
      <c r="R828" s="3"/>
      <c r="S828" s="3"/>
      <c r="T828" s="249"/>
      <c r="U828" s="249"/>
      <c r="V828" s="249"/>
      <c r="W828" s="249"/>
      <c r="X828" s="249"/>
      <c r="Y828" s="3"/>
      <c r="Z828" s="3"/>
      <c r="AA828" s="3"/>
      <c r="AB828" s="3"/>
      <c r="AC828" s="3"/>
      <c r="AD828" s="3"/>
      <c r="AE828" s="3"/>
    </row>
    <row r="829">
      <c r="A829" s="3"/>
      <c r="B829" s="3"/>
      <c r="C829" s="3"/>
      <c r="D829" s="3"/>
      <c r="E829" s="3"/>
      <c r="F829" s="3"/>
      <c r="G829" s="3"/>
      <c r="H829" s="3"/>
      <c r="I829" s="3"/>
      <c r="J829" s="3"/>
      <c r="K829" s="3"/>
      <c r="L829" s="3"/>
      <c r="M829" s="3"/>
      <c r="N829" s="3"/>
      <c r="O829" s="3"/>
      <c r="P829" s="3"/>
      <c r="Q829" s="3"/>
      <c r="R829" s="3"/>
      <c r="S829" s="3"/>
      <c r="T829" s="249"/>
      <c r="U829" s="249"/>
      <c r="V829" s="249"/>
      <c r="W829" s="249"/>
      <c r="X829" s="249"/>
      <c r="Y829" s="3"/>
      <c r="Z829" s="3"/>
      <c r="AA829" s="3"/>
      <c r="AB829" s="3"/>
      <c r="AC829" s="3"/>
      <c r="AD829" s="3"/>
      <c r="AE829" s="3"/>
    </row>
    <row r="830">
      <c r="A830" s="3"/>
      <c r="B830" s="3"/>
      <c r="C830" s="3"/>
      <c r="D830" s="3"/>
      <c r="E830" s="3"/>
      <c r="F830" s="3"/>
      <c r="G830" s="3"/>
      <c r="H830" s="3"/>
      <c r="I830" s="3"/>
      <c r="J830" s="3"/>
      <c r="K830" s="3"/>
      <c r="L830" s="3"/>
      <c r="M830" s="3"/>
      <c r="N830" s="3"/>
      <c r="O830" s="3"/>
      <c r="P830" s="3"/>
      <c r="Q830" s="3"/>
      <c r="R830" s="3"/>
      <c r="S830" s="3"/>
      <c r="T830" s="249"/>
      <c r="U830" s="249"/>
      <c r="V830" s="249"/>
      <c r="W830" s="249"/>
      <c r="X830" s="249"/>
      <c r="Y830" s="3"/>
      <c r="Z830" s="3"/>
      <c r="AA830" s="3"/>
      <c r="AB830" s="3"/>
      <c r="AC830" s="3"/>
      <c r="AD830" s="3"/>
      <c r="AE830" s="3"/>
    </row>
    <row r="831">
      <c r="A831" s="3"/>
      <c r="B831" s="3"/>
      <c r="C831" s="3"/>
      <c r="D831" s="3"/>
      <c r="E831" s="3"/>
      <c r="F831" s="3"/>
      <c r="G831" s="3"/>
      <c r="H831" s="3"/>
      <c r="I831" s="3"/>
      <c r="J831" s="3"/>
      <c r="K831" s="3"/>
      <c r="L831" s="3"/>
      <c r="M831" s="3"/>
      <c r="N831" s="3"/>
      <c r="O831" s="3"/>
      <c r="P831" s="3"/>
      <c r="Q831" s="3"/>
      <c r="R831" s="3"/>
      <c r="S831" s="3"/>
      <c r="T831" s="249"/>
      <c r="U831" s="249"/>
      <c r="V831" s="249"/>
      <c r="W831" s="249"/>
      <c r="X831" s="249"/>
      <c r="Y831" s="3"/>
      <c r="Z831" s="3"/>
      <c r="AA831" s="3"/>
      <c r="AB831" s="3"/>
      <c r="AC831" s="3"/>
      <c r="AD831" s="3"/>
      <c r="AE831" s="3"/>
    </row>
    <row r="832">
      <c r="A832" s="3"/>
      <c r="B832" s="3"/>
      <c r="C832" s="3"/>
      <c r="D832" s="3"/>
      <c r="E832" s="3"/>
      <c r="F832" s="3"/>
      <c r="G832" s="3"/>
      <c r="H832" s="3"/>
      <c r="I832" s="3"/>
      <c r="J832" s="3"/>
      <c r="K832" s="3"/>
      <c r="L832" s="3"/>
      <c r="M832" s="3"/>
      <c r="N832" s="3"/>
      <c r="O832" s="3"/>
      <c r="P832" s="3"/>
      <c r="Q832" s="3"/>
      <c r="R832" s="3"/>
      <c r="S832" s="3"/>
      <c r="T832" s="249"/>
      <c r="U832" s="249"/>
      <c r="V832" s="249"/>
      <c r="W832" s="249"/>
      <c r="X832" s="249"/>
      <c r="Y832" s="3"/>
      <c r="Z832" s="3"/>
      <c r="AA832" s="3"/>
      <c r="AB832" s="3"/>
      <c r="AC832" s="3"/>
      <c r="AD832" s="3"/>
      <c r="AE832" s="3"/>
    </row>
    <row r="833">
      <c r="A833" s="3"/>
      <c r="B833" s="3"/>
      <c r="C833" s="3"/>
      <c r="D833" s="3"/>
      <c r="E833" s="3"/>
      <c r="F833" s="3"/>
      <c r="G833" s="3"/>
      <c r="H833" s="3"/>
      <c r="I833" s="3"/>
      <c r="J833" s="3"/>
      <c r="K833" s="3"/>
      <c r="L833" s="3"/>
      <c r="M833" s="3"/>
      <c r="N833" s="3"/>
      <c r="O833" s="3"/>
      <c r="P833" s="3"/>
      <c r="Q833" s="3"/>
      <c r="R833" s="3"/>
      <c r="S833" s="3"/>
      <c r="T833" s="249"/>
      <c r="U833" s="249"/>
      <c r="V833" s="249"/>
      <c r="W833" s="249"/>
      <c r="X833" s="249"/>
      <c r="Y833" s="3"/>
      <c r="Z833" s="3"/>
      <c r="AA833" s="3"/>
      <c r="AB833" s="3"/>
      <c r="AC833" s="3"/>
      <c r="AD833" s="3"/>
      <c r="AE833" s="3"/>
    </row>
    <row r="834">
      <c r="A834" s="3"/>
      <c r="B834" s="3"/>
      <c r="C834" s="3"/>
      <c r="D834" s="3"/>
      <c r="E834" s="3"/>
      <c r="F834" s="3"/>
      <c r="G834" s="3"/>
      <c r="H834" s="3"/>
      <c r="I834" s="3"/>
      <c r="J834" s="3"/>
      <c r="K834" s="3"/>
      <c r="L834" s="3"/>
      <c r="M834" s="3"/>
      <c r="N834" s="3"/>
      <c r="O834" s="3"/>
      <c r="P834" s="3"/>
      <c r="Q834" s="3"/>
      <c r="R834" s="3"/>
      <c r="S834" s="3"/>
      <c r="T834" s="249"/>
      <c r="U834" s="249"/>
      <c r="V834" s="249"/>
      <c r="W834" s="249"/>
      <c r="X834" s="249"/>
      <c r="Y834" s="3"/>
      <c r="Z834" s="3"/>
      <c r="AA834" s="3"/>
      <c r="AB834" s="3"/>
      <c r="AC834" s="3"/>
      <c r="AD834" s="3"/>
      <c r="AE834" s="3"/>
    </row>
    <row r="835">
      <c r="A835" s="3"/>
      <c r="B835" s="3"/>
      <c r="C835" s="3"/>
      <c r="D835" s="3"/>
      <c r="E835" s="3"/>
      <c r="F835" s="3"/>
      <c r="G835" s="3"/>
      <c r="H835" s="3"/>
      <c r="I835" s="3"/>
      <c r="J835" s="3"/>
      <c r="K835" s="3"/>
      <c r="L835" s="3"/>
      <c r="M835" s="3"/>
      <c r="N835" s="3"/>
      <c r="O835" s="3"/>
      <c r="P835" s="3"/>
      <c r="Q835" s="3"/>
      <c r="R835" s="3"/>
      <c r="S835" s="3"/>
      <c r="T835" s="249"/>
      <c r="U835" s="249"/>
      <c r="V835" s="249"/>
      <c r="W835" s="249"/>
      <c r="X835" s="249"/>
      <c r="Y835" s="3"/>
      <c r="Z835" s="3"/>
      <c r="AA835" s="3"/>
      <c r="AB835" s="3"/>
      <c r="AC835" s="3"/>
      <c r="AD835" s="3"/>
      <c r="AE835" s="3"/>
    </row>
    <row r="836">
      <c r="A836" s="3"/>
      <c r="B836" s="3"/>
      <c r="C836" s="3"/>
      <c r="D836" s="3"/>
      <c r="E836" s="3"/>
      <c r="F836" s="3"/>
      <c r="G836" s="3"/>
      <c r="H836" s="3"/>
      <c r="I836" s="3"/>
      <c r="J836" s="3"/>
      <c r="K836" s="3"/>
      <c r="L836" s="3"/>
      <c r="M836" s="3"/>
      <c r="N836" s="3"/>
      <c r="O836" s="3"/>
      <c r="P836" s="3"/>
      <c r="Q836" s="3"/>
      <c r="R836" s="3"/>
      <c r="S836" s="3"/>
      <c r="T836" s="249"/>
      <c r="U836" s="249"/>
      <c r="V836" s="249"/>
      <c r="W836" s="249"/>
      <c r="X836" s="249"/>
      <c r="Y836" s="3"/>
      <c r="Z836" s="3"/>
      <c r="AA836" s="3"/>
      <c r="AB836" s="3"/>
      <c r="AC836" s="3"/>
      <c r="AD836" s="3"/>
      <c r="AE836" s="3"/>
    </row>
    <row r="837">
      <c r="A837" s="3"/>
      <c r="B837" s="3"/>
      <c r="C837" s="3"/>
      <c r="D837" s="3"/>
      <c r="E837" s="3"/>
      <c r="F837" s="3"/>
      <c r="G837" s="3"/>
      <c r="H837" s="3"/>
      <c r="I837" s="3"/>
      <c r="J837" s="3"/>
      <c r="K837" s="3"/>
      <c r="L837" s="3"/>
      <c r="M837" s="3"/>
      <c r="N837" s="3"/>
      <c r="O837" s="3"/>
      <c r="P837" s="3"/>
      <c r="Q837" s="3"/>
      <c r="R837" s="3"/>
      <c r="S837" s="3"/>
      <c r="T837" s="249"/>
      <c r="U837" s="249"/>
      <c r="V837" s="249"/>
      <c r="W837" s="249"/>
      <c r="X837" s="249"/>
      <c r="Y837" s="3"/>
      <c r="Z837" s="3"/>
      <c r="AA837" s="3"/>
      <c r="AB837" s="3"/>
      <c r="AC837" s="3"/>
      <c r="AD837" s="3"/>
      <c r="AE837" s="3"/>
    </row>
    <row r="838">
      <c r="A838" s="3"/>
      <c r="B838" s="3"/>
      <c r="C838" s="3"/>
      <c r="D838" s="3"/>
      <c r="E838" s="3"/>
      <c r="F838" s="3"/>
      <c r="G838" s="3"/>
      <c r="H838" s="3"/>
      <c r="I838" s="3"/>
      <c r="J838" s="3"/>
      <c r="K838" s="3"/>
      <c r="L838" s="3"/>
      <c r="M838" s="3"/>
      <c r="N838" s="3"/>
      <c r="O838" s="3"/>
      <c r="P838" s="3"/>
      <c r="Q838" s="3"/>
      <c r="R838" s="3"/>
      <c r="S838" s="3"/>
      <c r="T838" s="249"/>
      <c r="U838" s="249"/>
      <c r="V838" s="249"/>
      <c r="W838" s="249"/>
      <c r="X838" s="249"/>
      <c r="Y838" s="3"/>
      <c r="Z838" s="3"/>
      <c r="AA838" s="3"/>
      <c r="AB838" s="3"/>
      <c r="AC838" s="3"/>
      <c r="AD838" s="3"/>
      <c r="AE838" s="3"/>
    </row>
    <row r="839">
      <c r="A839" s="3"/>
      <c r="B839" s="3"/>
      <c r="C839" s="3"/>
      <c r="D839" s="3"/>
      <c r="E839" s="3"/>
      <c r="F839" s="3"/>
      <c r="G839" s="3"/>
      <c r="H839" s="3"/>
      <c r="I839" s="3"/>
      <c r="J839" s="3"/>
      <c r="K839" s="3"/>
      <c r="L839" s="3"/>
      <c r="M839" s="3"/>
      <c r="N839" s="3"/>
      <c r="O839" s="3"/>
      <c r="P839" s="3"/>
      <c r="Q839" s="3"/>
      <c r="R839" s="3"/>
      <c r="S839" s="3"/>
      <c r="T839" s="249"/>
      <c r="U839" s="249"/>
      <c r="V839" s="249"/>
      <c r="W839" s="249"/>
      <c r="X839" s="249"/>
      <c r="Y839" s="3"/>
      <c r="Z839" s="3"/>
      <c r="AA839" s="3"/>
      <c r="AB839" s="3"/>
      <c r="AC839" s="3"/>
      <c r="AD839" s="3"/>
      <c r="AE839" s="3"/>
    </row>
    <row r="840">
      <c r="A840" s="3"/>
      <c r="B840" s="3"/>
      <c r="C840" s="3"/>
      <c r="D840" s="3"/>
      <c r="E840" s="3"/>
      <c r="F840" s="3"/>
      <c r="G840" s="3"/>
      <c r="H840" s="3"/>
      <c r="I840" s="3"/>
      <c r="J840" s="3"/>
      <c r="K840" s="3"/>
      <c r="L840" s="3"/>
      <c r="M840" s="3"/>
      <c r="N840" s="3"/>
      <c r="O840" s="3"/>
      <c r="P840" s="3"/>
      <c r="Q840" s="3"/>
      <c r="R840" s="3"/>
      <c r="S840" s="3"/>
      <c r="T840" s="249"/>
      <c r="U840" s="249"/>
      <c r="V840" s="249"/>
      <c r="W840" s="249"/>
      <c r="X840" s="249"/>
      <c r="Y840" s="3"/>
      <c r="Z840" s="3"/>
      <c r="AA840" s="3"/>
      <c r="AB840" s="3"/>
      <c r="AC840" s="3"/>
      <c r="AD840" s="3"/>
      <c r="AE840" s="3"/>
    </row>
    <row r="841">
      <c r="A841" s="3"/>
      <c r="B841" s="3"/>
      <c r="C841" s="3"/>
      <c r="D841" s="3"/>
      <c r="E841" s="3"/>
      <c r="F841" s="3"/>
      <c r="G841" s="3"/>
      <c r="H841" s="3"/>
      <c r="I841" s="3"/>
      <c r="J841" s="3"/>
      <c r="K841" s="3"/>
      <c r="L841" s="3"/>
      <c r="M841" s="3"/>
      <c r="N841" s="3"/>
      <c r="O841" s="3"/>
      <c r="P841" s="3"/>
      <c r="Q841" s="3"/>
      <c r="R841" s="3"/>
      <c r="S841" s="3"/>
      <c r="T841" s="249"/>
      <c r="U841" s="249"/>
      <c r="V841" s="249"/>
      <c r="W841" s="249"/>
      <c r="X841" s="249"/>
      <c r="Y841" s="3"/>
      <c r="Z841" s="3"/>
      <c r="AA841" s="3"/>
      <c r="AB841" s="3"/>
      <c r="AC841" s="3"/>
      <c r="AD841" s="3"/>
      <c r="AE841" s="3"/>
    </row>
    <row r="842">
      <c r="A842" s="3"/>
      <c r="B842" s="3"/>
      <c r="C842" s="3"/>
      <c r="D842" s="3"/>
      <c r="E842" s="3"/>
      <c r="F842" s="3"/>
      <c r="G842" s="3"/>
      <c r="H842" s="3"/>
      <c r="I842" s="3"/>
      <c r="J842" s="3"/>
      <c r="K842" s="3"/>
      <c r="L842" s="3"/>
      <c r="M842" s="3"/>
      <c r="N842" s="3"/>
      <c r="O842" s="3"/>
      <c r="P842" s="3"/>
      <c r="Q842" s="3"/>
      <c r="R842" s="3"/>
      <c r="S842" s="3"/>
      <c r="T842" s="249"/>
      <c r="U842" s="249"/>
      <c r="V842" s="249"/>
      <c r="W842" s="249"/>
      <c r="X842" s="249"/>
      <c r="Y842" s="3"/>
      <c r="Z842" s="3"/>
      <c r="AA842" s="3"/>
      <c r="AB842" s="3"/>
      <c r="AC842" s="3"/>
      <c r="AD842" s="3"/>
      <c r="AE842" s="3"/>
    </row>
    <row r="843">
      <c r="A843" s="3"/>
      <c r="B843" s="3"/>
      <c r="C843" s="3"/>
      <c r="D843" s="3"/>
      <c r="E843" s="3"/>
      <c r="F843" s="3"/>
      <c r="G843" s="3"/>
      <c r="H843" s="3"/>
      <c r="I843" s="3"/>
      <c r="J843" s="3"/>
      <c r="K843" s="3"/>
      <c r="L843" s="3"/>
      <c r="M843" s="3"/>
      <c r="N843" s="3"/>
      <c r="O843" s="3"/>
      <c r="P843" s="3"/>
      <c r="Q843" s="3"/>
      <c r="R843" s="3"/>
      <c r="S843" s="3"/>
      <c r="T843" s="249"/>
      <c r="U843" s="249"/>
      <c r="V843" s="249"/>
      <c r="W843" s="249"/>
      <c r="X843" s="249"/>
      <c r="Y843" s="3"/>
      <c r="Z843" s="3"/>
      <c r="AA843" s="3"/>
      <c r="AB843" s="3"/>
      <c r="AC843" s="3"/>
      <c r="AD843" s="3"/>
      <c r="AE843" s="3"/>
    </row>
    <row r="844">
      <c r="A844" s="3"/>
      <c r="B844" s="3"/>
      <c r="C844" s="3"/>
      <c r="D844" s="3"/>
      <c r="E844" s="3"/>
      <c r="F844" s="3"/>
      <c r="G844" s="3"/>
      <c r="H844" s="3"/>
      <c r="I844" s="3"/>
      <c r="J844" s="3"/>
      <c r="K844" s="3"/>
      <c r="L844" s="3"/>
      <c r="M844" s="3"/>
      <c r="N844" s="3"/>
      <c r="O844" s="3"/>
      <c r="P844" s="3"/>
      <c r="Q844" s="3"/>
      <c r="R844" s="3"/>
      <c r="S844" s="3"/>
      <c r="T844" s="249"/>
      <c r="U844" s="249"/>
      <c r="V844" s="249"/>
      <c r="W844" s="249"/>
      <c r="X844" s="249"/>
      <c r="Y844" s="3"/>
      <c r="Z844" s="3"/>
      <c r="AA844" s="3"/>
      <c r="AB844" s="3"/>
      <c r="AC844" s="3"/>
      <c r="AD844" s="3"/>
      <c r="AE844" s="3"/>
    </row>
    <row r="845">
      <c r="A845" s="3"/>
      <c r="B845" s="3"/>
      <c r="C845" s="3"/>
      <c r="D845" s="3"/>
      <c r="E845" s="3"/>
      <c r="F845" s="3"/>
      <c r="G845" s="3"/>
      <c r="H845" s="3"/>
      <c r="I845" s="3"/>
      <c r="J845" s="3"/>
      <c r="K845" s="3"/>
      <c r="L845" s="3"/>
      <c r="M845" s="3"/>
      <c r="N845" s="3"/>
      <c r="O845" s="3"/>
      <c r="P845" s="3"/>
      <c r="Q845" s="3"/>
      <c r="R845" s="3"/>
      <c r="S845" s="3"/>
      <c r="T845" s="249"/>
      <c r="U845" s="249"/>
      <c r="V845" s="249"/>
      <c r="W845" s="249"/>
      <c r="X845" s="249"/>
      <c r="Y845" s="3"/>
      <c r="Z845" s="3"/>
      <c r="AA845" s="3"/>
      <c r="AB845" s="3"/>
      <c r="AC845" s="3"/>
      <c r="AD845" s="3"/>
      <c r="AE845" s="3"/>
    </row>
    <row r="846">
      <c r="A846" s="3"/>
      <c r="B846" s="3"/>
      <c r="C846" s="3"/>
      <c r="D846" s="3"/>
      <c r="E846" s="3"/>
      <c r="F846" s="3"/>
      <c r="G846" s="3"/>
      <c r="H846" s="3"/>
      <c r="I846" s="3"/>
      <c r="J846" s="3"/>
      <c r="K846" s="3"/>
      <c r="L846" s="3"/>
      <c r="M846" s="3"/>
      <c r="N846" s="3"/>
      <c r="O846" s="3"/>
      <c r="P846" s="3"/>
      <c r="Q846" s="3"/>
      <c r="R846" s="3"/>
      <c r="S846" s="3"/>
      <c r="T846" s="249"/>
      <c r="U846" s="249"/>
      <c r="V846" s="249"/>
      <c r="W846" s="249"/>
      <c r="X846" s="249"/>
      <c r="Y846" s="3"/>
      <c r="Z846" s="3"/>
      <c r="AA846" s="3"/>
      <c r="AB846" s="3"/>
      <c r="AC846" s="3"/>
      <c r="AD846" s="3"/>
      <c r="AE846" s="3"/>
    </row>
    <row r="847">
      <c r="A847" s="3"/>
      <c r="B847" s="3"/>
      <c r="C847" s="3"/>
      <c r="D847" s="3"/>
      <c r="E847" s="3"/>
      <c r="F847" s="3"/>
      <c r="G847" s="3"/>
      <c r="H847" s="3"/>
      <c r="I847" s="3"/>
      <c r="J847" s="3"/>
      <c r="K847" s="3"/>
      <c r="L847" s="3"/>
      <c r="M847" s="3"/>
      <c r="N847" s="3"/>
      <c r="O847" s="3"/>
      <c r="P847" s="3"/>
      <c r="Q847" s="3"/>
      <c r="R847" s="3"/>
      <c r="S847" s="3"/>
      <c r="T847" s="249"/>
      <c r="U847" s="249"/>
      <c r="V847" s="249"/>
      <c r="W847" s="249"/>
      <c r="X847" s="249"/>
      <c r="Y847" s="3"/>
      <c r="Z847" s="3"/>
      <c r="AA847" s="3"/>
      <c r="AB847" s="3"/>
      <c r="AC847" s="3"/>
      <c r="AD847" s="3"/>
      <c r="AE847" s="3"/>
    </row>
    <row r="848">
      <c r="A848" s="3"/>
      <c r="B848" s="3"/>
      <c r="C848" s="3"/>
      <c r="D848" s="3"/>
      <c r="E848" s="3"/>
      <c r="F848" s="3"/>
      <c r="G848" s="3"/>
      <c r="H848" s="3"/>
      <c r="I848" s="3"/>
      <c r="J848" s="3"/>
      <c r="K848" s="3"/>
      <c r="L848" s="3"/>
      <c r="M848" s="3"/>
      <c r="N848" s="3"/>
      <c r="O848" s="3"/>
      <c r="P848" s="3"/>
      <c r="Q848" s="3"/>
      <c r="R848" s="3"/>
      <c r="S848" s="3"/>
      <c r="T848" s="249"/>
      <c r="U848" s="249"/>
      <c r="V848" s="249"/>
      <c r="W848" s="249"/>
      <c r="X848" s="249"/>
      <c r="Y848" s="3"/>
      <c r="Z848" s="3"/>
      <c r="AA848" s="3"/>
      <c r="AB848" s="3"/>
      <c r="AC848" s="3"/>
      <c r="AD848" s="3"/>
      <c r="AE848" s="3"/>
    </row>
    <row r="849">
      <c r="A849" s="3"/>
      <c r="B849" s="3"/>
      <c r="C849" s="3"/>
      <c r="D849" s="3"/>
      <c r="E849" s="3"/>
      <c r="F849" s="3"/>
      <c r="G849" s="3"/>
      <c r="H849" s="3"/>
      <c r="I849" s="3"/>
      <c r="J849" s="3"/>
      <c r="K849" s="3"/>
      <c r="L849" s="3"/>
      <c r="M849" s="3"/>
      <c r="N849" s="3"/>
      <c r="O849" s="3"/>
      <c r="P849" s="3"/>
      <c r="Q849" s="3"/>
      <c r="R849" s="3"/>
      <c r="S849" s="3"/>
      <c r="T849" s="249"/>
      <c r="U849" s="249"/>
      <c r="V849" s="249"/>
      <c r="W849" s="249"/>
      <c r="X849" s="249"/>
      <c r="Y849" s="3"/>
      <c r="Z849" s="3"/>
      <c r="AA849" s="3"/>
      <c r="AB849" s="3"/>
      <c r="AC849" s="3"/>
      <c r="AD849" s="3"/>
      <c r="AE849" s="3"/>
    </row>
    <row r="850">
      <c r="A850" s="3"/>
      <c r="B850" s="3"/>
      <c r="C850" s="3"/>
      <c r="D850" s="3"/>
      <c r="E850" s="3"/>
      <c r="F850" s="3"/>
      <c r="G850" s="3"/>
      <c r="H850" s="3"/>
      <c r="I850" s="3"/>
      <c r="J850" s="3"/>
      <c r="K850" s="3"/>
      <c r="L850" s="3"/>
      <c r="M850" s="3"/>
      <c r="N850" s="3"/>
      <c r="O850" s="3"/>
      <c r="P850" s="3"/>
      <c r="Q850" s="3"/>
      <c r="R850" s="3"/>
      <c r="S850" s="3"/>
      <c r="T850" s="249"/>
      <c r="U850" s="249"/>
      <c r="V850" s="249"/>
      <c r="W850" s="249"/>
      <c r="X850" s="249"/>
      <c r="Y850" s="3"/>
      <c r="Z850" s="3"/>
      <c r="AA850" s="3"/>
      <c r="AB850" s="3"/>
      <c r="AC850" s="3"/>
      <c r="AD850" s="3"/>
      <c r="AE850" s="3"/>
    </row>
    <row r="851">
      <c r="A851" s="3"/>
      <c r="B851" s="3"/>
      <c r="C851" s="3"/>
      <c r="D851" s="3"/>
      <c r="E851" s="3"/>
      <c r="F851" s="3"/>
      <c r="G851" s="3"/>
      <c r="H851" s="3"/>
      <c r="I851" s="3"/>
      <c r="J851" s="3"/>
      <c r="K851" s="3"/>
      <c r="L851" s="3"/>
      <c r="M851" s="3"/>
      <c r="N851" s="3"/>
      <c r="O851" s="3"/>
      <c r="P851" s="3"/>
      <c r="Q851" s="3"/>
      <c r="R851" s="3"/>
      <c r="S851" s="3"/>
      <c r="T851" s="249"/>
      <c r="U851" s="249"/>
      <c r="V851" s="249"/>
      <c r="W851" s="249"/>
      <c r="X851" s="249"/>
      <c r="Y851" s="3"/>
      <c r="Z851" s="3"/>
      <c r="AA851" s="3"/>
      <c r="AB851" s="3"/>
      <c r="AC851" s="3"/>
      <c r="AD851" s="3"/>
      <c r="AE851" s="3"/>
    </row>
    <row r="852">
      <c r="A852" s="3"/>
      <c r="B852" s="3"/>
      <c r="C852" s="3"/>
      <c r="D852" s="3"/>
      <c r="E852" s="3"/>
      <c r="F852" s="3"/>
      <c r="G852" s="3"/>
      <c r="H852" s="3"/>
      <c r="I852" s="3"/>
      <c r="J852" s="3"/>
      <c r="K852" s="3"/>
      <c r="L852" s="3"/>
      <c r="M852" s="3"/>
      <c r="N852" s="3"/>
      <c r="O852" s="3"/>
      <c r="P852" s="3"/>
      <c r="Q852" s="3"/>
      <c r="R852" s="3"/>
      <c r="S852" s="3"/>
      <c r="T852" s="249"/>
      <c r="U852" s="249"/>
      <c r="V852" s="249"/>
      <c r="W852" s="249"/>
      <c r="X852" s="249"/>
      <c r="Y852" s="3"/>
      <c r="Z852" s="3"/>
      <c r="AA852" s="3"/>
      <c r="AB852" s="3"/>
      <c r="AC852" s="3"/>
      <c r="AD852" s="3"/>
      <c r="AE852" s="3"/>
    </row>
    <row r="853">
      <c r="A853" s="3"/>
      <c r="B853" s="3"/>
      <c r="C853" s="3"/>
      <c r="D853" s="3"/>
      <c r="E853" s="3"/>
      <c r="F853" s="3"/>
      <c r="G853" s="3"/>
      <c r="H853" s="3"/>
      <c r="I853" s="3"/>
      <c r="J853" s="3"/>
      <c r="K853" s="3"/>
      <c r="L853" s="3"/>
      <c r="M853" s="3"/>
      <c r="N853" s="3"/>
      <c r="O853" s="3"/>
      <c r="P853" s="3"/>
      <c r="Q853" s="3"/>
      <c r="R853" s="3"/>
      <c r="S853" s="3"/>
      <c r="T853" s="249"/>
      <c r="U853" s="249"/>
      <c r="V853" s="249"/>
      <c r="W853" s="249"/>
      <c r="X853" s="249"/>
      <c r="Y853" s="3"/>
      <c r="Z853" s="3"/>
      <c r="AA853" s="3"/>
      <c r="AB853" s="3"/>
      <c r="AC853" s="3"/>
      <c r="AD853" s="3"/>
      <c r="AE853" s="3"/>
    </row>
    <row r="854">
      <c r="A854" s="3"/>
      <c r="B854" s="3"/>
      <c r="C854" s="3"/>
      <c r="D854" s="3"/>
      <c r="E854" s="3"/>
      <c r="F854" s="3"/>
      <c r="G854" s="3"/>
      <c r="H854" s="3"/>
      <c r="I854" s="3"/>
      <c r="J854" s="3"/>
      <c r="K854" s="3"/>
      <c r="L854" s="3"/>
      <c r="M854" s="3"/>
      <c r="N854" s="3"/>
      <c r="O854" s="3"/>
      <c r="P854" s="3"/>
      <c r="Q854" s="3"/>
      <c r="R854" s="3"/>
      <c r="S854" s="3"/>
      <c r="T854" s="249"/>
      <c r="U854" s="249"/>
      <c r="V854" s="249"/>
      <c r="W854" s="249"/>
      <c r="X854" s="249"/>
      <c r="Y854" s="3"/>
      <c r="Z854" s="3"/>
      <c r="AA854" s="3"/>
      <c r="AB854" s="3"/>
      <c r="AC854" s="3"/>
      <c r="AD854" s="3"/>
      <c r="AE854" s="3"/>
    </row>
    <row r="855">
      <c r="A855" s="3"/>
      <c r="B855" s="3"/>
      <c r="C855" s="3"/>
      <c r="D855" s="3"/>
      <c r="E855" s="3"/>
      <c r="F855" s="3"/>
      <c r="G855" s="3"/>
      <c r="H855" s="3"/>
      <c r="I855" s="3"/>
      <c r="J855" s="3"/>
      <c r="K855" s="3"/>
      <c r="L855" s="3"/>
      <c r="M855" s="3"/>
      <c r="N855" s="3"/>
      <c r="O855" s="3"/>
      <c r="P855" s="3"/>
      <c r="Q855" s="3"/>
      <c r="R855" s="3"/>
      <c r="S855" s="3"/>
      <c r="T855" s="249"/>
      <c r="U855" s="249"/>
      <c r="V855" s="249"/>
      <c r="W855" s="249"/>
      <c r="X855" s="249"/>
      <c r="Y855" s="3"/>
      <c r="Z855" s="3"/>
      <c r="AA855" s="3"/>
      <c r="AB855" s="3"/>
      <c r="AC855" s="3"/>
      <c r="AD855" s="3"/>
      <c r="AE855" s="3"/>
    </row>
    <row r="856">
      <c r="A856" s="3"/>
      <c r="B856" s="3"/>
      <c r="C856" s="3"/>
      <c r="D856" s="3"/>
      <c r="E856" s="3"/>
      <c r="F856" s="3"/>
      <c r="G856" s="3"/>
      <c r="H856" s="3"/>
      <c r="I856" s="3"/>
      <c r="J856" s="3"/>
      <c r="K856" s="3"/>
      <c r="L856" s="3"/>
      <c r="M856" s="3"/>
      <c r="N856" s="3"/>
      <c r="O856" s="3"/>
      <c r="P856" s="3"/>
      <c r="Q856" s="3"/>
      <c r="R856" s="3"/>
      <c r="S856" s="3"/>
      <c r="T856" s="249"/>
      <c r="U856" s="249"/>
      <c r="V856" s="249"/>
      <c r="W856" s="249"/>
      <c r="X856" s="249"/>
      <c r="Y856" s="3"/>
      <c r="Z856" s="3"/>
      <c r="AA856" s="3"/>
      <c r="AB856" s="3"/>
      <c r="AC856" s="3"/>
      <c r="AD856" s="3"/>
      <c r="AE856" s="3"/>
    </row>
    <row r="857">
      <c r="A857" s="3"/>
      <c r="B857" s="3"/>
      <c r="C857" s="3"/>
      <c r="D857" s="3"/>
      <c r="E857" s="3"/>
      <c r="F857" s="3"/>
      <c r="G857" s="3"/>
      <c r="H857" s="3"/>
      <c r="I857" s="3"/>
      <c r="J857" s="3"/>
      <c r="K857" s="3"/>
      <c r="L857" s="3"/>
      <c r="M857" s="3"/>
      <c r="N857" s="3"/>
      <c r="O857" s="3"/>
      <c r="P857" s="3"/>
      <c r="Q857" s="3"/>
      <c r="R857" s="3"/>
      <c r="S857" s="3"/>
      <c r="T857" s="249"/>
      <c r="U857" s="249"/>
      <c r="V857" s="249"/>
      <c r="W857" s="249"/>
      <c r="X857" s="249"/>
      <c r="Y857" s="3"/>
      <c r="Z857" s="3"/>
      <c r="AA857" s="3"/>
      <c r="AB857" s="3"/>
      <c r="AC857" s="3"/>
      <c r="AD857" s="3"/>
      <c r="AE857" s="3"/>
    </row>
    <row r="858">
      <c r="A858" s="3"/>
      <c r="B858" s="3"/>
      <c r="C858" s="3"/>
      <c r="D858" s="3"/>
      <c r="E858" s="3"/>
      <c r="F858" s="3"/>
      <c r="G858" s="3"/>
      <c r="H858" s="3"/>
      <c r="I858" s="3"/>
      <c r="J858" s="3"/>
      <c r="K858" s="3"/>
      <c r="L858" s="3"/>
      <c r="M858" s="3"/>
      <c r="N858" s="3"/>
      <c r="O858" s="3"/>
      <c r="P858" s="3"/>
      <c r="Q858" s="3"/>
      <c r="R858" s="3"/>
      <c r="S858" s="3"/>
      <c r="T858" s="249"/>
      <c r="U858" s="249"/>
      <c r="V858" s="249"/>
      <c r="W858" s="249"/>
      <c r="X858" s="249"/>
      <c r="Y858" s="3"/>
      <c r="Z858" s="3"/>
      <c r="AA858" s="3"/>
      <c r="AB858" s="3"/>
      <c r="AC858" s="3"/>
      <c r="AD858" s="3"/>
      <c r="AE858" s="3"/>
    </row>
    <row r="859">
      <c r="A859" s="3"/>
      <c r="B859" s="3"/>
      <c r="C859" s="3"/>
      <c r="D859" s="3"/>
      <c r="E859" s="3"/>
      <c r="F859" s="3"/>
      <c r="G859" s="3"/>
      <c r="H859" s="3"/>
      <c r="I859" s="3"/>
      <c r="J859" s="3"/>
      <c r="K859" s="3"/>
      <c r="L859" s="3"/>
      <c r="M859" s="3"/>
      <c r="N859" s="3"/>
      <c r="O859" s="3"/>
      <c r="P859" s="3"/>
      <c r="Q859" s="3"/>
      <c r="R859" s="3"/>
      <c r="S859" s="3"/>
      <c r="T859" s="249"/>
      <c r="U859" s="249"/>
      <c r="V859" s="249"/>
      <c r="W859" s="249"/>
      <c r="X859" s="249"/>
      <c r="Y859" s="3"/>
      <c r="Z859" s="3"/>
      <c r="AA859" s="3"/>
      <c r="AB859" s="3"/>
      <c r="AC859" s="3"/>
      <c r="AD859" s="3"/>
      <c r="AE859" s="3"/>
    </row>
    <row r="860">
      <c r="A860" s="3"/>
      <c r="B860" s="3"/>
      <c r="C860" s="3"/>
      <c r="D860" s="3"/>
      <c r="E860" s="3"/>
      <c r="F860" s="3"/>
      <c r="G860" s="3"/>
      <c r="H860" s="3"/>
      <c r="I860" s="3"/>
      <c r="J860" s="3"/>
      <c r="K860" s="3"/>
      <c r="L860" s="3"/>
      <c r="M860" s="3"/>
      <c r="N860" s="3"/>
      <c r="O860" s="3"/>
      <c r="P860" s="3"/>
      <c r="Q860" s="3"/>
      <c r="R860" s="3"/>
      <c r="S860" s="3"/>
      <c r="T860" s="249"/>
      <c r="U860" s="249"/>
      <c r="V860" s="249"/>
      <c r="W860" s="249"/>
      <c r="X860" s="249"/>
      <c r="Y860" s="3"/>
      <c r="Z860" s="3"/>
      <c r="AA860" s="3"/>
      <c r="AB860" s="3"/>
      <c r="AC860" s="3"/>
      <c r="AD860" s="3"/>
      <c r="AE860" s="3"/>
    </row>
    <row r="861">
      <c r="A861" s="3"/>
      <c r="B861" s="3"/>
      <c r="C861" s="3"/>
      <c r="D861" s="3"/>
      <c r="E861" s="3"/>
      <c r="F861" s="3"/>
      <c r="G861" s="3"/>
      <c r="H861" s="3"/>
      <c r="I861" s="3"/>
      <c r="J861" s="3"/>
      <c r="K861" s="3"/>
      <c r="L861" s="3"/>
      <c r="M861" s="3"/>
      <c r="N861" s="3"/>
      <c r="O861" s="3"/>
      <c r="P861" s="3"/>
      <c r="Q861" s="3"/>
      <c r="R861" s="3"/>
      <c r="S861" s="3"/>
      <c r="T861" s="249"/>
      <c r="U861" s="249"/>
      <c r="V861" s="249"/>
      <c r="W861" s="249"/>
      <c r="X861" s="249"/>
      <c r="Y861" s="3"/>
      <c r="Z861" s="3"/>
      <c r="AA861" s="3"/>
      <c r="AB861" s="3"/>
      <c r="AC861" s="3"/>
      <c r="AD861" s="3"/>
      <c r="AE861" s="3"/>
    </row>
    <row r="862">
      <c r="A862" s="3"/>
      <c r="B862" s="3"/>
      <c r="C862" s="3"/>
      <c r="D862" s="3"/>
      <c r="E862" s="3"/>
      <c r="F862" s="3"/>
      <c r="G862" s="3"/>
      <c r="H862" s="3"/>
      <c r="I862" s="3"/>
      <c r="J862" s="3"/>
      <c r="K862" s="3"/>
      <c r="L862" s="3"/>
      <c r="M862" s="3"/>
      <c r="N862" s="3"/>
      <c r="O862" s="3"/>
      <c r="P862" s="3"/>
      <c r="Q862" s="3"/>
      <c r="R862" s="3"/>
      <c r="S862" s="3"/>
      <c r="T862" s="249"/>
      <c r="U862" s="249"/>
      <c r="V862" s="249"/>
      <c r="W862" s="249"/>
      <c r="X862" s="249"/>
      <c r="Y862" s="3"/>
      <c r="Z862" s="3"/>
      <c r="AA862" s="3"/>
      <c r="AB862" s="3"/>
      <c r="AC862" s="3"/>
      <c r="AD862" s="3"/>
      <c r="AE862" s="3"/>
    </row>
    <row r="863">
      <c r="A863" s="3"/>
      <c r="B863" s="3"/>
      <c r="C863" s="3"/>
      <c r="D863" s="3"/>
      <c r="E863" s="3"/>
      <c r="F863" s="3"/>
      <c r="G863" s="3"/>
      <c r="H863" s="3"/>
      <c r="I863" s="3"/>
      <c r="J863" s="3"/>
      <c r="K863" s="3"/>
      <c r="L863" s="3"/>
      <c r="M863" s="3"/>
      <c r="N863" s="3"/>
      <c r="O863" s="3"/>
      <c r="P863" s="3"/>
      <c r="Q863" s="3"/>
      <c r="R863" s="3"/>
      <c r="S863" s="3"/>
      <c r="T863" s="249"/>
      <c r="U863" s="249"/>
      <c r="V863" s="249"/>
      <c r="W863" s="249"/>
      <c r="X863" s="249"/>
      <c r="Y863" s="3"/>
      <c r="Z863" s="3"/>
      <c r="AA863" s="3"/>
      <c r="AB863" s="3"/>
      <c r="AC863" s="3"/>
      <c r="AD863" s="3"/>
      <c r="AE863" s="3"/>
    </row>
    <row r="864">
      <c r="A864" s="3"/>
      <c r="B864" s="3"/>
      <c r="C864" s="3"/>
      <c r="D864" s="3"/>
      <c r="E864" s="3"/>
      <c r="F864" s="3"/>
      <c r="G864" s="3"/>
      <c r="H864" s="3"/>
      <c r="I864" s="3"/>
      <c r="J864" s="3"/>
      <c r="K864" s="3"/>
      <c r="L864" s="3"/>
      <c r="M864" s="3"/>
      <c r="N864" s="3"/>
      <c r="O864" s="3"/>
      <c r="P864" s="3"/>
      <c r="Q864" s="3"/>
      <c r="R864" s="3"/>
      <c r="S864" s="3"/>
      <c r="T864" s="249"/>
      <c r="U864" s="249"/>
      <c r="V864" s="249"/>
      <c r="W864" s="249"/>
      <c r="X864" s="249"/>
      <c r="Y864" s="3"/>
      <c r="Z864" s="3"/>
      <c r="AA864" s="3"/>
      <c r="AB864" s="3"/>
      <c r="AC864" s="3"/>
      <c r="AD864" s="3"/>
      <c r="AE864" s="3"/>
    </row>
    <row r="865">
      <c r="A865" s="3"/>
      <c r="B865" s="3"/>
      <c r="C865" s="3"/>
      <c r="D865" s="3"/>
      <c r="E865" s="3"/>
      <c r="F865" s="3"/>
      <c r="G865" s="3"/>
      <c r="H865" s="3"/>
      <c r="I865" s="3"/>
      <c r="J865" s="3"/>
      <c r="K865" s="3"/>
      <c r="L865" s="3"/>
      <c r="M865" s="3"/>
      <c r="N865" s="3"/>
      <c r="O865" s="3"/>
      <c r="P865" s="3"/>
      <c r="Q865" s="3"/>
      <c r="R865" s="3"/>
      <c r="S865" s="3"/>
      <c r="T865" s="249"/>
      <c r="U865" s="249"/>
      <c r="V865" s="249"/>
      <c r="W865" s="249"/>
      <c r="X865" s="249"/>
      <c r="Y865" s="3"/>
      <c r="Z865" s="3"/>
      <c r="AA865" s="3"/>
      <c r="AB865" s="3"/>
      <c r="AC865" s="3"/>
      <c r="AD865" s="3"/>
      <c r="AE865" s="3"/>
    </row>
    <row r="866">
      <c r="A866" s="3"/>
      <c r="B866" s="3"/>
      <c r="C866" s="3"/>
      <c r="D866" s="3"/>
      <c r="E866" s="3"/>
      <c r="F866" s="3"/>
      <c r="G866" s="3"/>
      <c r="H866" s="3"/>
      <c r="I866" s="3"/>
      <c r="J866" s="3"/>
      <c r="K866" s="3"/>
      <c r="L866" s="3"/>
      <c r="M866" s="3"/>
      <c r="N866" s="3"/>
      <c r="O866" s="3"/>
      <c r="P866" s="3"/>
      <c r="Q866" s="3"/>
      <c r="R866" s="3"/>
      <c r="S866" s="3"/>
      <c r="T866" s="249"/>
      <c r="U866" s="249"/>
      <c r="V866" s="249"/>
      <c r="W866" s="249"/>
      <c r="X866" s="249"/>
      <c r="Y866" s="3"/>
      <c r="Z866" s="3"/>
      <c r="AA866" s="3"/>
      <c r="AB866" s="3"/>
      <c r="AC866" s="3"/>
      <c r="AD866" s="3"/>
      <c r="AE866" s="3"/>
    </row>
    <row r="867">
      <c r="A867" s="3"/>
      <c r="B867" s="3"/>
      <c r="C867" s="3"/>
      <c r="D867" s="3"/>
      <c r="E867" s="3"/>
      <c r="F867" s="3"/>
      <c r="G867" s="3"/>
      <c r="H867" s="3"/>
      <c r="I867" s="3"/>
      <c r="J867" s="3"/>
      <c r="K867" s="3"/>
      <c r="L867" s="3"/>
      <c r="M867" s="3"/>
      <c r="N867" s="3"/>
      <c r="O867" s="3"/>
      <c r="P867" s="3"/>
      <c r="Q867" s="3"/>
      <c r="R867" s="3"/>
      <c r="S867" s="3"/>
      <c r="T867" s="249"/>
      <c r="U867" s="249"/>
      <c r="V867" s="249"/>
      <c r="W867" s="249"/>
      <c r="X867" s="249"/>
      <c r="Y867" s="3"/>
      <c r="Z867" s="3"/>
      <c r="AA867" s="3"/>
      <c r="AB867" s="3"/>
      <c r="AC867" s="3"/>
      <c r="AD867" s="3"/>
      <c r="AE867" s="3"/>
    </row>
    <row r="868">
      <c r="A868" s="3"/>
      <c r="B868" s="3"/>
      <c r="C868" s="3"/>
      <c r="D868" s="3"/>
      <c r="E868" s="3"/>
      <c r="F868" s="3"/>
      <c r="G868" s="3"/>
      <c r="H868" s="3"/>
      <c r="I868" s="3"/>
      <c r="J868" s="3"/>
      <c r="K868" s="3"/>
      <c r="L868" s="3"/>
      <c r="M868" s="3"/>
      <c r="N868" s="3"/>
      <c r="O868" s="3"/>
      <c r="P868" s="3"/>
      <c r="Q868" s="3"/>
      <c r="R868" s="3"/>
      <c r="S868" s="3"/>
      <c r="T868" s="249"/>
      <c r="U868" s="249"/>
      <c r="V868" s="249"/>
      <c r="W868" s="249"/>
      <c r="X868" s="249"/>
      <c r="Y868" s="3"/>
      <c r="Z868" s="3"/>
      <c r="AA868" s="3"/>
      <c r="AB868" s="3"/>
      <c r="AC868" s="3"/>
      <c r="AD868" s="3"/>
      <c r="AE868" s="3"/>
    </row>
    <row r="869">
      <c r="A869" s="3"/>
      <c r="B869" s="3"/>
      <c r="C869" s="3"/>
      <c r="D869" s="3"/>
      <c r="E869" s="3"/>
      <c r="F869" s="3"/>
      <c r="G869" s="3"/>
      <c r="H869" s="3"/>
      <c r="I869" s="3"/>
      <c r="J869" s="3"/>
      <c r="K869" s="3"/>
      <c r="L869" s="3"/>
      <c r="M869" s="3"/>
      <c r="N869" s="3"/>
      <c r="O869" s="3"/>
      <c r="P869" s="3"/>
      <c r="Q869" s="3"/>
      <c r="R869" s="3"/>
      <c r="S869" s="3"/>
      <c r="T869" s="249"/>
      <c r="U869" s="249"/>
      <c r="V869" s="249"/>
      <c r="W869" s="249"/>
      <c r="X869" s="249"/>
      <c r="Y869" s="3"/>
      <c r="Z869" s="3"/>
      <c r="AA869" s="3"/>
      <c r="AB869" s="3"/>
      <c r="AC869" s="3"/>
      <c r="AD869" s="3"/>
      <c r="AE869" s="3"/>
    </row>
    <row r="870">
      <c r="A870" s="3"/>
      <c r="B870" s="3"/>
      <c r="C870" s="3"/>
      <c r="D870" s="3"/>
      <c r="E870" s="3"/>
      <c r="F870" s="3"/>
      <c r="G870" s="3"/>
      <c r="H870" s="3"/>
      <c r="I870" s="3"/>
      <c r="J870" s="3"/>
      <c r="K870" s="3"/>
      <c r="L870" s="3"/>
      <c r="M870" s="3"/>
      <c r="N870" s="3"/>
      <c r="O870" s="3"/>
      <c r="P870" s="3"/>
      <c r="Q870" s="3"/>
      <c r="R870" s="3"/>
      <c r="S870" s="3"/>
      <c r="T870" s="249"/>
      <c r="U870" s="249"/>
      <c r="V870" s="249"/>
      <c r="W870" s="249"/>
      <c r="X870" s="249"/>
      <c r="Y870" s="3"/>
      <c r="Z870" s="3"/>
      <c r="AA870" s="3"/>
      <c r="AB870" s="3"/>
      <c r="AC870" s="3"/>
      <c r="AD870" s="3"/>
      <c r="AE870" s="3"/>
    </row>
    <row r="871">
      <c r="A871" s="3"/>
      <c r="B871" s="3"/>
      <c r="C871" s="3"/>
      <c r="D871" s="3"/>
      <c r="E871" s="3"/>
      <c r="F871" s="3"/>
      <c r="G871" s="3"/>
      <c r="H871" s="3"/>
      <c r="I871" s="3"/>
      <c r="J871" s="3"/>
      <c r="K871" s="3"/>
      <c r="L871" s="3"/>
      <c r="M871" s="3"/>
      <c r="N871" s="3"/>
      <c r="O871" s="3"/>
      <c r="P871" s="3"/>
      <c r="Q871" s="3"/>
      <c r="R871" s="3"/>
      <c r="S871" s="3"/>
      <c r="T871" s="249"/>
      <c r="U871" s="249"/>
      <c r="V871" s="249"/>
      <c r="W871" s="249"/>
      <c r="X871" s="249"/>
      <c r="Y871" s="3"/>
      <c r="Z871" s="3"/>
      <c r="AA871" s="3"/>
      <c r="AB871" s="3"/>
      <c r="AC871" s="3"/>
      <c r="AD871" s="3"/>
      <c r="AE871" s="3"/>
    </row>
    <row r="872">
      <c r="A872" s="3"/>
      <c r="B872" s="3"/>
      <c r="C872" s="3"/>
      <c r="D872" s="3"/>
      <c r="E872" s="3"/>
      <c r="F872" s="3"/>
      <c r="G872" s="3"/>
      <c r="H872" s="3"/>
      <c r="I872" s="3"/>
      <c r="J872" s="3"/>
      <c r="K872" s="3"/>
      <c r="L872" s="3"/>
      <c r="M872" s="3"/>
      <c r="N872" s="3"/>
      <c r="O872" s="3"/>
      <c r="P872" s="3"/>
      <c r="Q872" s="3"/>
      <c r="R872" s="3"/>
      <c r="S872" s="3"/>
      <c r="T872" s="249"/>
      <c r="U872" s="249"/>
      <c r="V872" s="249"/>
      <c r="W872" s="249"/>
      <c r="X872" s="249"/>
      <c r="Y872" s="3"/>
      <c r="Z872" s="3"/>
      <c r="AA872" s="3"/>
      <c r="AB872" s="3"/>
      <c r="AC872" s="3"/>
      <c r="AD872" s="3"/>
      <c r="AE872" s="3"/>
    </row>
    <row r="873">
      <c r="A873" s="3"/>
      <c r="B873" s="3"/>
      <c r="C873" s="3"/>
      <c r="D873" s="3"/>
      <c r="E873" s="3"/>
      <c r="F873" s="3"/>
      <c r="G873" s="3"/>
      <c r="H873" s="3"/>
      <c r="I873" s="3"/>
      <c r="J873" s="3"/>
      <c r="K873" s="3"/>
      <c r="L873" s="3"/>
      <c r="M873" s="3"/>
      <c r="N873" s="3"/>
      <c r="O873" s="3"/>
      <c r="P873" s="3"/>
      <c r="Q873" s="3"/>
      <c r="R873" s="3"/>
      <c r="S873" s="3"/>
      <c r="T873" s="249"/>
      <c r="U873" s="249"/>
      <c r="V873" s="249"/>
      <c r="W873" s="249"/>
      <c r="X873" s="249"/>
      <c r="Y873" s="3"/>
      <c r="Z873" s="3"/>
      <c r="AA873" s="3"/>
      <c r="AB873" s="3"/>
      <c r="AC873" s="3"/>
      <c r="AD873" s="3"/>
      <c r="AE873" s="3"/>
    </row>
    <row r="874">
      <c r="A874" s="3"/>
      <c r="B874" s="3"/>
      <c r="C874" s="3"/>
      <c r="D874" s="3"/>
      <c r="E874" s="3"/>
      <c r="F874" s="3"/>
      <c r="G874" s="3"/>
      <c r="H874" s="3"/>
      <c r="I874" s="3"/>
      <c r="J874" s="3"/>
      <c r="K874" s="3"/>
      <c r="L874" s="3"/>
      <c r="M874" s="3"/>
      <c r="N874" s="3"/>
      <c r="O874" s="3"/>
      <c r="P874" s="3"/>
      <c r="Q874" s="3"/>
      <c r="R874" s="3"/>
      <c r="S874" s="3"/>
      <c r="T874" s="249"/>
      <c r="U874" s="249"/>
      <c r="V874" s="249"/>
      <c r="W874" s="249"/>
      <c r="X874" s="249"/>
      <c r="Y874" s="3"/>
      <c r="Z874" s="3"/>
      <c r="AA874" s="3"/>
      <c r="AB874" s="3"/>
      <c r="AC874" s="3"/>
      <c r="AD874" s="3"/>
      <c r="AE874" s="3"/>
    </row>
    <row r="875">
      <c r="A875" s="3"/>
      <c r="B875" s="3"/>
      <c r="C875" s="3"/>
      <c r="D875" s="3"/>
      <c r="E875" s="3"/>
      <c r="F875" s="3"/>
      <c r="G875" s="3"/>
      <c r="H875" s="3"/>
      <c r="I875" s="3"/>
      <c r="J875" s="3"/>
      <c r="K875" s="3"/>
      <c r="L875" s="3"/>
      <c r="M875" s="3"/>
      <c r="N875" s="3"/>
      <c r="O875" s="3"/>
      <c r="P875" s="3"/>
      <c r="Q875" s="3"/>
      <c r="R875" s="3"/>
      <c r="S875" s="3"/>
      <c r="T875" s="249"/>
      <c r="U875" s="249"/>
      <c r="V875" s="249"/>
      <c r="W875" s="249"/>
      <c r="X875" s="249"/>
      <c r="Y875" s="3"/>
      <c r="Z875" s="3"/>
      <c r="AA875" s="3"/>
      <c r="AB875" s="3"/>
      <c r="AC875" s="3"/>
      <c r="AD875" s="3"/>
      <c r="AE875" s="3"/>
    </row>
    <row r="876">
      <c r="A876" s="3"/>
      <c r="B876" s="3"/>
      <c r="C876" s="3"/>
      <c r="D876" s="3"/>
      <c r="E876" s="3"/>
      <c r="F876" s="3"/>
      <c r="G876" s="3"/>
      <c r="H876" s="3"/>
      <c r="I876" s="3"/>
      <c r="J876" s="3"/>
      <c r="K876" s="3"/>
      <c r="L876" s="3"/>
      <c r="M876" s="3"/>
      <c r="N876" s="3"/>
      <c r="O876" s="3"/>
      <c r="P876" s="3"/>
      <c r="Q876" s="3"/>
      <c r="R876" s="3"/>
      <c r="S876" s="3"/>
      <c r="T876" s="249"/>
      <c r="U876" s="249"/>
      <c r="V876" s="249"/>
      <c r="W876" s="249"/>
      <c r="X876" s="249"/>
      <c r="Y876" s="3"/>
      <c r="Z876" s="3"/>
      <c r="AA876" s="3"/>
      <c r="AB876" s="3"/>
      <c r="AC876" s="3"/>
      <c r="AD876" s="3"/>
      <c r="AE876" s="3"/>
    </row>
    <row r="877">
      <c r="A877" s="3"/>
      <c r="B877" s="3"/>
      <c r="C877" s="3"/>
      <c r="D877" s="3"/>
      <c r="E877" s="3"/>
      <c r="F877" s="3"/>
      <c r="G877" s="3"/>
      <c r="H877" s="3"/>
      <c r="I877" s="3"/>
      <c r="J877" s="3"/>
      <c r="K877" s="3"/>
      <c r="L877" s="3"/>
      <c r="M877" s="3"/>
      <c r="N877" s="3"/>
      <c r="O877" s="3"/>
      <c r="P877" s="3"/>
      <c r="Q877" s="3"/>
      <c r="R877" s="3"/>
      <c r="S877" s="3"/>
      <c r="T877" s="249"/>
      <c r="U877" s="249"/>
      <c r="V877" s="249"/>
      <c r="W877" s="249"/>
      <c r="X877" s="249"/>
      <c r="Y877" s="3"/>
      <c r="Z877" s="3"/>
      <c r="AA877" s="3"/>
      <c r="AB877" s="3"/>
      <c r="AC877" s="3"/>
      <c r="AD877" s="3"/>
      <c r="AE877" s="3"/>
    </row>
    <row r="878">
      <c r="A878" s="3"/>
      <c r="B878" s="3"/>
      <c r="C878" s="3"/>
      <c r="D878" s="3"/>
      <c r="E878" s="3"/>
      <c r="F878" s="3"/>
      <c r="G878" s="3"/>
      <c r="H878" s="3"/>
      <c r="I878" s="3"/>
      <c r="J878" s="3"/>
      <c r="K878" s="3"/>
      <c r="L878" s="3"/>
      <c r="M878" s="3"/>
      <c r="N878" s="3"/>
      <c r="O878" s="3"/>
      <c r="P878" s="3"/>
      <c r="Q878" s="3"/>
      <c r="R878" s="3"/>
      <c r="S878" s="3"/>
      <c r="T878" s="249"/>
      <c r="U878" s="249"/>
      <c r="V878" s="249"/>
      <c r="W878" s="249"/>
      <c r="X878" s="249"/>
      <c r="Y878" s="3"/>
      <c r="Z878" s="3"/>
      <c r="AA878" s="3"/>
      <c r="AB878" s="3"/>
      <c r="AC878" s="3"/>
      <c r="AD878" s="3"/>
      <c r="AE878" s="3"/>
    </row>
    <row r="879">
      <c r="A879" s="3"/>
      <c r="B879" s="3"/>
      <c r="C879" s="3"/>
      <c r="D879" s="3"/>
      <c r="E879" s="3"/>
      <c r="F879" s="3"/>
      <c r="G879" s="3"/>
      <c r="H879" s="3"/>
      <c r="I879" s="3"/>
      <c r="J879" s="3"/>
      <c r="K879" s="3"/>
      <c r="L879" s="3"/>
      <c r="M879" s="3"/>
      <c r="N879" s="3"/>
      <c r="O879" s="3"/>
      <c r="P879" s="3"/>
      <c r="Q879" s="3"/>
      <c r="R879" s="3"/>
      <c r="S879" s="3"/>
      <c r="T879" s="249"/>
      <c r="U879" s="249"/>
      <c r="V879" s="249"/>
      <c r="W879" s="249"/>
      <c r="X879" s="249"/>
      <c r="Y879" s="3"/>
      <c r="Z879" s="3"/>
      <c r="AA879" s="3"/>
      <c r="AB879" s="3"/>
      <c r="AC879" s="3"/>
      <c r="AD879" s="3"/>
      <c r="AE879" s="3"/>
    </row>
    <row r="880">
      <c r="A880" s="3"/>
      <c r="B880" s="3"/>
      <c r="C880" s="3"/>
      <c r="D880" s="3"/>
      <c r="E880" s="3"/>
      <c r="F880" s="3"/>
      <c r="G880" s="3"/>
      <c r="H880" s="3"/>
      <c r="I880" s="3"/>
      <c r="J880" s="3"/>
      <c r="K880" s="3"/>
      <c r="L880" s="3"/>
      <c r="M880" s="3"/>
      <c r="N880" s="3"/>
      <c r="O880" s="3"/>
      <c r="P880" s="3"/>
      <c r="Q880" s="3"/>
      <c r="R880" s="3"/>
      <c r="S880" s="3"/>
      <c r="T880" s="249"/>
      <c r="U880" s="249"/>
      <c r="V880" s="249"/>
      <c r="W880" s="249"/>
      <c r="X880" s="249"/>
      <c r="Y880" s="3"/>
      <c r="Z880" s="3"/>
      <c r="AA880" s="3"/>
      <c r="AB880" s="3"/>
      <c r="AC880" s="3"/>
      <c r="AD880" s="3"/>
      <c r="AE880" s="3"/>
    </row>
    <row r="881">
      <c r="A881" s="3"/>
      <c r="B881" s="3"/>
      <c r="C881" s="3"/>
      <c r="D881" s="3"/>
      <c r="E881" s="3"/>
      <c r="F881" s="3"/>
      <c r="G881" s="3"/>
      <c r="H881" s="3"/>
      <c r="I881" s="3"/>
      <c r="J881" s="3"/>
      <c r="K881" s="3"/>
      <c r="L881" s="3"/>
      <c r="M881" s="3"/>
      <c r="N881" s="3"/>
      <c r="O881" s="3"/>
      <c r="P881" s="3"/>
      <c r="Q881" s="3"/>
      <c r="R881" s="3"/>
      <c r="S881" s="3"/>
      <c r="T881" s="249"/>
      <c r="U881" s="249"/>
      <c r="V881" s="249"/>
      <c r="W881" s="249"/>
      <c r="X881" s="249"/>
      <c r="Y881" s="3"/>
      <c r="Z881" s="3"/>
      <c r="AA881" s="3"/>
      <c r="AB881" s="3"/>
      <c r="AC881" s="3"/>
      <c r="AD881" s="3"/>
      <c r="AE881" s="3"/>
    </row>
    <row r="882">
      <c r="A882" s="3"/>
      <c r="B882" s="3"/>
      <c r="C882" s="3"/>
      <c r="D882" s="3"/>
      <c r="E882" s="3"/>
      <c r="F882" s="3"/>
      <c r="G882" s="3"/>
      <c r="H882" s="3"/>
      <c r="I882" s="3"/>
      <c r="J882" s="3"/>
      <c r="K882" s="3"/>
      <c r="L882" s="3"/>
      <c r="M882" s="3"/>
      <c r="N882" s="3"/>
      <c r="O882" s="3"/>
      <c r="P882" s="3"/>
      <c r="Q882" s="3"/>
      <c r="R882" s="3"/>
      <c r="S882" s="3"/>
      <c r="T882" s="249"/>
      <c r="U882" s="249"/>
      <c r="V882" s="249"/>
      <c r="W882" s="249"/>
      <c r="X882" s="249"/>
      <c r="Y882" s="3"/>
      <c r="Z882" s="3"/>
      <c r="AA882" s="3"/>
      <c r="AB882" s="3"/>
      <c r="AC882" s="3"/>
      <c r="AD882" s="3"/>
      <c r="AE882" s="3"/>
    </row>
    <row r="883">
      <c r="A883" s="3"/>
      <c r="B883" s="3"/>
      <c r="C883" s="3"/>
      <c r="D883" s="3"/>
      <c r="E883" s="3"/>
      <c r="F883" s="3"/>
      <c r="G883" s="3"/>
      <c r="H883" s="3"/>
      <c r="I883" s="3"/>
      <c r="J883" s="3"/>
      <c r="K883" s="3"/>
      <c r="L883" s="3"/>
      <c r="M883" s="3"/>
      <c r="N883" s="3"/>
      <c r="O883" s="3"/>
      <c r="P883" s="3"/>
      <c r="Q883" s="3"/>
      <c r="R883" s="3"/>
      <c r="S883" s="3"/>
      <c r="T883" s="249"/>
      <c r="U883" s="249"/>
      <c r="V883" s="249"/>
      <c r="W883" s="249"/>
      <c r="X883" s="249"/>
      <c r="Y883" s="3"/>
      <c r="Z883" s="3"/>
      <c r="AA883" s="3"/>
      <c r="AB883" s="3"/>
      <c r="AC883" s="3"/>
      <c r="AD883" s="3"/>
      <c r="AE883" s="3"/>
    </row>
    <row r="884">
      <c r="A884" s="3"/>
      <c r="B884" s="3"/>
      <c r="C884" s="3"/>
      <c r="D884" s="3"/>
      <c r="E884" s="3"/>
      <c r="F884" s="3"/>
      <c r="G884" s="3"/>
      <c r="H884" s="3"/>
      <c r="I884" s="3"/>
      <c r="J884" s="3"/>
      <c r="K884" s="3"/>
      <c r="L884" s="3"/>
      <c r="M884" s="3"/>
      <c r="N884" s="3"/>
      <c r="O884" s="3"/>
      <c r="P884" s="3"/>
      <c r="Q884" s="3"/>
      <c r="R884" s="3"/>
      <c r="S884" s="3"/>
      <c r="T884" s="249"/>
      <c r="U884" s="249"/>
      <c r="V884" s="249"/>
      <c r="W884" s="249"/>
      <c r="X884" s="249"/>
      <c r="Y884" s="3"/>
      <c r="Z884" s="3"/>
      <c r="AA884" s="3"/>
      <c r="AB884" s="3"/>
      <c r="AC884" s="3"/>
      <c r="AD884" s="3"/>
      <c r="AE884" s="3"/>
    </row>
    <row r="885">
      <c r="A885" s="3"/>
      <c r="B885" s="3"/>
      <c r="C885" s="3"/>
      <c r="D885" s="3"/>
      <c r="E885" s="3"/>
      <c r="F885" s="3"/>
      <c r="G885" s="3"/>
      <c r="H885" s="3"/>
      <c r="I885" s="3"/>
      <c r="J885" s="3"/>
      <c r="K885" s="3"/>
      <c r="L885" s="3"/>
      <c r="M885" s="3"/>
      <c r="N885" s="3"/>
      <c r="O885" s="3"/>
      <c r="P885" s="3"/>
      <c r="Q885" s="3"/>
      <c r="R885" s="3"/>
      <c r="S885" s="3"/>
      <c r="T885" s="249"/>
      <c r="U885" s="249"/>
      <c r="V885" s="249"/>
      <c r="W885" s="249"/>
      <c r="X885" s="249"/>
      <c r="Y885" s="3"/>
      <c r="Z885" s="3"/>
      <c r="AA885" s="3"/>
      <c r="AB885" s="3"/>
      <c r="AC885" s="3"/>
      <c r="AD885" s="3"/>
      <c r="AE885" s="3"/>
    </row>
    <row r="886">
      <c r="A886" s="3"/>
      <c r="B886" s="3"/>
      <c r="C886" s="3"/>
      <c r="D886" s="3"/>
      <c r="E886" s="3"/>
      <c r="F886" s="3"/>
      <c r="G886" s="3"/>
      <c r="H886" s="3"/>
      <c r="I886" s="3"/>
      <c r="J886" s="3"/>
      <c r="K886" s="3"/>
      <c r="L886" s="3"/>
      <c r="M886" s="3"/>
      <c r="N886" s="3"/>
      <c r="O886" s="3"/>
      <c r="P886" s="3"/>
      <c r="Q886" s="3"/>
      <c r="R886" s="3"/>
      <c r="S886" s="3"/>
      <c r="T886" s="249"/>
      <c r="U886" s="249"/>
      <c r="V886" s="249"/>
      <c r="W886" s="249"/>
      <c r="X886" s="249"/>
      <c r="Y886" s="3"/>
      <c r="Z886" s="3"/>
      <c r="AA886" s="3"/>
      <c r="AB886" s="3"/>
      <c r="AC886" s="3"/>
      <c r="AD886" s="3"/>
      <c r="AE886" s="3"/>
    </row>
    <row r="887">
      <c r="A887" s="3"/>
      <c r="B887" s="3"/>
      <c r="C887" s="3"/>
      <c r="D887" s="3"/>
      <c r="E887" s="3"/>
      <c r="F887" s="3"/>
      <c r="G887" s="3"/>
      <c r="H887" s="3"/>
      <c r="I887" s="3"/>
      <c r="J887" s="3"/>
      <c r="K887" s="3"/>
      <c r="L887" s="3"/>
      <c r="M887" s="3"/>
      <c r="N887" s="3"/>
      <c r="O887" s="3"/>
      <c r="P887" s="3"/>
      <c r="Q887" s="3"/>
      <c r="R887" s="3"/>
      <c r="S887" s="3"/>
      <c r="T887" s="249"/>
      <c r="U887" s="249"/>
      <c r="V887" s="249"/>
      <c r="W887" s="249"/>
      <c r="X887" s="249"/>
      <c r="Y887" s="3"/>
      <c r="Z887" s="3"/>
      <c r="AA887" s="3"/>
      <c r="AB887" s="3"/>
      <c r="AC887" s="3"/>
      <c r="AD887" s="3"/>
      <c r="AE887" s="3"/>
    </row>
    <row r="888">
      <c r="A888" s="3"/>
      <c r="B888" s="3"/>
      <c r="C888" s="3"/>
      <c r="D888" s="3"/>
      <c r="E888" s="3"/>
      <c r="F888" s="3"/>
      <c r="G888" s="3"/>
      <c r="H888" s="3"/>
      <c r="I888" s="3"/>
      <c r="J888" s="3"/>
      <c r="K888" s="3"/>
      <c r="L888" s="3"/>
      <c r="M888" s="3"/>
      <c r="N888" s="3"/>
      <c r="O888" s="3"/>
      <c r="P888" s="3"/>
      <c r="Q888" s="3"/>
      <c r="R888" s="3"/>
      <c r="S888" s="3"/>
      <c r="T888" s="249"/>
      <c r="U888" s="249"/>
      <c r="V888" s="249"/>
      <c r="W888" s="249"/>
      <c r="X888" s="249"/>
      <c r="Y888" s="3"/>
      <c r="Z888" s="3"/>
      <c r="AA888" s="3"/>
      <c r="AB888" s="3"/>
      <c r="AC888" s="3"/>
      <c r="AD888" s="3"/>
      <c r="AE888" s="3"/>
    </row>
    <row r="889">
      <c r="A889" s="3"/>
      <c r="B889" s="3"/>
      <c r="C889" s="3"/>
      <c r="D889" s="3"/>
      <c r="E889" s="3"/>
      <c r="F889" s="3"/>
      <c r="G889" s="3"/>
      <c r="H889" s="3"/>
      <c r="I889" s="3"/>
      <c r="J889" s="3"/>
      <c r="K889" s="3"/>
      <c r="L889" s="3"/>
      <c r="M889" s="3"/>
      <c r="N889" s="3"/>
      <c r="O889" s="3"/>
      <c r="P889" s="3"/>
      <c r="Q889" s="3"/>
      <c r="R889" s="3"/>
      <c r="S889" s="3"/>
      <c r="T889" s="249"/>
      <c r="U889" s="249"/>
      <c r="V889" s="249"/>
      <c r="W889" s="249"/>
      <c r="X889" s="249"/>
      <c r="Y889" s="3"/>
      <c r="Z889" s="3"/>
      <c r="AA889" s="3"/>
      <c r="AB889" s="3"/>
      <c r="AC889" s="3"/>
      <c r="AD889" s="3"/>
      <c r="AE889" s="3"/>
    </row>
    <row r="890">
      <c r="A890" s="3"/>
      <c r="B890" s="3"/>
      <c r="C890" s="3"/>
      <c r="D890" s="3"/>
      <c r="E890" s="3"/>
      <c r="F890" s="3"/>
      <c r="G890" s="3"/>
      <c r="H890" s="3"/>
      <c r="I890" s="3"/>
      <c r="J890" s="3"/>
      <c r="K890" s="3"/>
      <c r="L890" s="3"/>
      <c r="M890" s="3"/>
      <c r="N890" s="3"/>
      <c r="O890" s="3"/>
      <c r="P890" s="3"/>
      <c r="Q890" s="3"/>
      <c r="R890" s="3"/>
      <c r="S890" s="3"/>
      <c r="T890" s="249"/>
      <c r="U890" s="249"/>
      <c r="V890" s="249"/>
      <c r="W890" s="249"/>
      <c r="X890" s="249"/>
      <c r="Y890" s="3"/>
      <c r="Z890" s="3"/>
      <c r="AA890" s="3"/>
      <c r="AB890" s="3"/>
      <c r="AC890" s="3"/>
      <c r="AD890" s="3"/>
      <c r="AE890" s="3"/>
    </row>
    <row r="891">
      <c r="A891" s="3"/>
      <c r="B891" s="3"/>
      <c r="C891" s="3"/>
      <c r="D891" s="3"/>
      <c r="E891" s="3"/>
      <c r="F891" s="3"/>
      <c r="G891" s="3"/>
      <c r="H891" s="3"/>
      <c r="I891" s="3"/>
      <c r="J891" s="3"/>
      <c r="K891" s="3"/>
      <c r="L891" s="3"/>
      <c r="M891" s="3"/>
      <c r="N891" s="3"/>
      <c r="O891" s="3"/>
      <c r="P891" s="3"/>
      <c r="Q891" s="3"/>
      <c r="R891" s="3"/>
      <c r="S891" s="3"/>
      <c r="T891" s="249"/>
      <c r="U891" s="249"/>
      <c r="V891" s="249"/>
      <c r="W891" s="249"/>
      <c r="X891" s="249"/>
      <c r="Y891" s="3"/>
      <c r="Z891" s="3"/>
      <c r="AA891" s="3"/>
      <c r="AB891" s="3"/>
      <c r="AC891" s="3"/>
      <c r="AD891" s="3"/>
      <c r="AE891" s="3"/>
    </row>
    <row r="892">
      <c r="A892" s="3"/>
      <c r="B892" s="3"/>
      <c r="C892" s="3"/>
      <c r="D892" s="3"/>
      <c r="E892" s="3"/>
      <c r="F892" s="3"/>
      <c r="G892" s="3"/>
      <c r="H892" s="3"/>
      <c r="I892" s="3"/>
      <c r="J892" s="3"/>
      <c r="K892" s="3"/>
      <c r="L892" s="3"/>
      <c r="M892" s="3"/>
      <c r="N892" s="3"/>
      <c r="O892" s="3"/>
      <c r="P892" s="3"/>
      <c r="Q892" s="3"/>
      <c r="R892" s="3"/>
      <c r="S892" s="3"/>
      <c r="T892" s="249"/>
      <c r="U892" s="249"/>
      <c r="V892" s="249"/>
      <c r="W892" s="249"/>
      <c r="X892" s="249"/>
      <c r="Y892" s="3"/>
      <c r="Z892" s="3"/>
      <c r="AA892" s="3"/>
      <c r="AB892" s="3"/>
      <c r="AC892" s="3"/>
      <c r="AD892" s="3"/>
      <c r="AE892" s="3"/>
    </row>
    <row r="893">
      <c r="A893" s="3"/>
      <c r="B893" s="3"/>
      <c r="C893" s="3"/>
      <c r="D893" s="3"/>
      <c r="E893" s="3"/>
      <c r="F893" s="3"/>
      <c r="G893" s="3"/>
      <c r="H893" s="3"/>
      <c r="I893" s="3"/>
      <c r="J893" s="3"/>
      <c r="K893" s="3"/>
      <c r="L893" s="3"/>
      <c r="M893" s="3"/>
      <c r="N893" s="3"/>
      <c r="O893" s="3"/>
      <c r="P893" s="3"/>
      <c r="Q893" s="3"/>
      <c r="R893" s="3"/>
      <c r="S893" s="3"/>
      <c r="T893" s="249"/>
      <c r="U893" s="249"/>
      <c r="V893" s="249"/>
      <c r="W893" s="249"/>
      <c r="X893" s="249"/>
      <c r="Y893" s="3"/>
      <c r="Z893" s="3"/>
      <c r="AA893" s="3"/>
      <c r="AB893" s="3"/>
      <c r="AC893" s="3"/>
      <c r="AD893" s="3"/>
      <c r="AE893" s="3"/>
    </row>
    <row r="894">
      <c r="A894" s="3"/>
      <c r="B894" s="3"/>
      <c r="C894" s="3"/>
      <c r="D894" s="3"/>
      <c r="E894" s="3"/>
      <c r="F894" s="3"/>
      <c r="G894" s="3"/>
      <c r="H894" s="3"/>
      <c r="I894" s="3"/>
      <c r="J894" s="3"/>
      <c r="K894" s="3"/>
      <c r="L894" s="3"/>
      <c r="M894" s="3"/>
      <c r="N894" s="3"/>
      <c r="O894" s="3"/>
      <c r="P894" s="3"/>
      <c r="Q894" s="3"/>
      <c r="R894" s="3"/>
      <c r="S894" s="3"/>
      <c r="T894" s="249"/>
      <c r="U894" s="249"/>
      <c r="V894" s="249"/>
      <c r="W894" s="249"/>
      <c r="X894" s="249"/>
      <c r="Y894" s="3"/>
      <c r="Z894" s="3"/>
      <c r="AA894" s="3"/>
      <c r="AB894" s="3"/>
      <c r="AC894" s="3"/>
      <c r="AD894" s="3"/>
      <c r="AE894" s="3"/>
    </row>
    <row r="895">
      <c r="A895" s="3"/>
      <c r="B895" s="3"/>
      <c r="C895" s="3"/>
      <c r="D895" s="3"/>
      <c r="E895" s="3"/>
      <c r="F895" s="3"/>
      <c r="G895" s="3"/>
      <c r="H895" s="3"/>
      <c r="I895" s="3"/>
      <c r="J895" s="3"/>
      <c r="K895" s="3"/>
      <c r="L895" s="3"/>
      <c r="M895" s="3"/>
      <c r="N895" s="3"/>
      <c r="O895" s="3"/>
      <c r="P895" s="3"/>
      <c r="Q895" s="3"/>
      <c r="R895" s="3"/>
      <c r="S895" s="3"/>
      <c r="T895" s="249"/>
      <c r="U895" s="249"/>
      <c r="V895" s="249"/>
      <c r="W895" s="249"/>
      <c r="X895" s="249"/>
      <c r="Y895" s="3"/>
      <c r="Z895" s="3"/>
      <c r="AA895" s="3"/>
      <c r="AB895" s="3"/>
      <c r="AC895" s="3"/>
      <c r="AD895" s="3"/>
      <c r="AE895" s="3"/>
    </row>
    <row r="896">
      <c r="A896" s="3"/>
      <c r="B896" s="3"/>
      <c r="C896" s="3"/>
      <c r="D896" s="3"/>
      <c r="E896" s="3"/>
      <c r="F896" s="3"/>
      <c r="G896" s="3"/>
      <c r="H896" s="3"/>
      <c r="I896" s="3"/>
      <c r="J896" s="3"/>
      <c r="K896" s="3"/>
      <c r="L896" s="3"/>
      <c r="M896" s="3"/>
      <c r="N896" s="3"/>
      <c r="O896" s="3"/>
      <c r="P896" s="3"/>
      <c r="Q896" s="3"/>
      <c r="R896" s="3"/>
      <c r="S896" s="3"/>
      <c r="T896" s="249"/>
      <c r="U896" s="249"/>
      <c r="V896" s="249"/>
      <c r="W896" s="249"/>
      <c r="X896" s="249"/>
      <c r="Y896" s="3"/>
      <c r="Z896" s="3"/>
      <c r="AA896" s="3"/>
      <c r="AB896" s="3"/>
      <c r="AC896" s="3"/>
      <c r="AD896" s="3"/>
      <c r="AE896" s="3"/>
    </row>
    <row r="897">
      <c r="A897" s="3"/>
      <c r="B897" s="3"/>
      <c r="C897" s="3"/>
      <c r="D897" s="3"/>
      <c r="E897" s="3"/>
      <c r="F897" s="3"/>
      <c r="G897" s="3"/>
      <c r="H897" s="3"/>
      <c r="I897" s="3"/>
      <c r="J897" s="3"/>
      <c r="K897" s="3"/>
      <c r="L897" s="3"/>
      <c r="M897" s="3"/>
      <c r="N897" s="3"/>
      <c r="O897" s="3"/>
      <c r="P897" s="3"/>
      <c r="Q897" s="3"/>
      <c r="R897" s="3"/>
      <c r="S897" s="3"/>
      <c r="T897" s="249"/>
      <c r="U897" s="249"/>
      <c r="V897" s="249"/>
      <c r="W897" s="249"/>
      <c r="X897" s="249"/>
      <c r="Y897" s="3"/>
      <c r="Z897" s="3"/>
      <c r="AA897" s="3"/>
      <c r="AB897" s="3"/>
      <c r="AC897" s="3"/>
      <c r="AD897" s="3"/>
      <c r="AE897" s="3"/>
    </row>
    <row r="898">
      <c r="A898" s="3"/>
      <c r="B898" s="3"/>
      <c r="C898" s="3"/>
      <c r="D898" s="3"/>
      <c r="E898" s="3"/>
      <c r="F898" s="3"/>
      <c r="G898" s="3"/>
      <c r="H898" s="3"/>
      <c r="I898" s="3"/>
      <c r="J898" s="3"/>
      <c r="K898" s="3"/>
      <c r="L898" s="3"/>
      <c r="M898" s="3"/>
      <c r="N898" s="3"/>
      <c r="O898" s="3"/>
      <c r="P898" s="3"/>
      <c r="Q898" s="3"/>
      <c r="R898" s="3"/>
      <c r="S898" s="3"/>
      <c r="T898" s="249"/>
      <c r="U898" s="249"/>
      <c r="V898" s="249"/>
      <c r="W898" s="249"/>
      <c r="X898" s="249"/>
      <c r="Y898" s="3"/>
      <c r="Z898" s="3"/>
      <c r="AA898" s="3"/>
      <c r="AB898" s="3"/>
      <c r="AC898" s="3"/>
      <c r="AD898" s="3"/>
      <c r="AE898" s="3"/>
    </row>
    <row r="899">
      <c r="A899" s="3"/>
      <c r="B899" s="3"/>
      <c r="C899" s="3"/>
      <c r="D899" s="3"/>
      <c r="E899" s="3"/>
      <c r="F899" s="3"/>
      <c r="G899" s="3"/>
      <c r="H899" s="3"/>
      <c r="I899" s="3"/>
      <c r="J899" s="3"/>
      <c r="K899" s="3"/>
      <c r="L899" s="3"/>
      <c r="M899" s="3"/>
      <c r="N899" s="3"/>
      <c r="O899" s="3"/>
      <c r="P899" s="3"/>
      <c r="Q899" s="3"/>
      <c r="R899" s="3"/>
      <c r="S899" s="3"/>
      <c r="T899" s="249"/>
      <c r="U899" s="249"/>
      <c r="V899" s="249"/>
      <c r="W899" s="249"/>
      <c r="X899" s="249"/>
      <c r="Y899" s="3"/>
      <c r="Z899" s="3"/>
      <c r="AA899" s="3"/>
      <c r="AB899" s="3"/>
      <c r="AC899" s="3"/>
      <c r="AD899" s="3"/>
      <c r="AE899" s="3"/>
    </row>
    <row r="900">
      <c r="A900" s="3"/>
      <c r="B900" s="3"/>
      <c r="C900" s="3"/>
      <c r="D900" s="3"/>
      <c r="E900" s="3"/>
      <c r="F900" s="3"/>
      <c r="G900" s="3"/>
      <c r="H900" s="3"/>
      <c r="I900" s="3"/>
      <c r="J900" s="3"/>
      <c r="K900" s="3"/>
      <c r="L900" s="3"/>
      <c r="M900" s="3"/>
      <c r="N900" s="3"/>
      <c r="O900" s="3"/>
      <c r="P900" s="3"/>
      <c r="Q900" s="3"/>
      <c r="R900" s="3"/>
      <c r="S900" s="3"/>
      <c r="T900" s="249"/>
      <c r="U900" s="249"/>
      <c r="V900" s="249"/>
      <c r="W900" s="249"/>
      <c r="X900" s="249"/>
      <c r="Y900" s="3"/>
      <c r="Z900" s="3"/>
      <c r="AA900" s="3"/>
      <c r="AB900" s="3"/>
      <c r="AC900" s="3"/>
      <c r="AD900" s="3"/>
      <c r="AE900" s="3"/>
    </row>
    <row r="901">
      <c r="A901" s="3"/>
      <c r="B901" s="3"/>
      <c r="C901" s="3"/>
      <c r="D901" s="3"/>
      <c r="E901" s="3"/>
      <c r="F901" s="3"/>
      <c r="G901" s="3"/>
      <c r="H901" s="3"/>
      <c r="I901" s="3"/>
      <c r="J901" s="3"/>
      <c r="K901" s="3"/>
      <c r="L901" s="3"/>
      <c r="M901" s="3"/>
      <c r="N901" s="3"/>
      <c r="O901" s="3"/>
      <c r="P901" s="3"/>
      <c r="Q901" s="3"/>
      <c r="R901" s="3"/>
      <c r="S901" s="3"/>
      <c r="T901" s="249"/>
      <c r="U901" s="249"/>
      <c r="V901" s="249"/>
      <c r="W901" s="249"/>
      <c r="X901" s="249"/>
      <c r="Y901" s="3"/>
      <c r="Z901" s="3"/>
      <c r="AA901" s="3"/>
      <c r="AB901" s="3"/>
      <c r="AC901" s="3"/>
      <c r="AD901" s="3"/>
      <c r="AE901" s="3"/>
    </row>
    <row r="902">
      <c r="A902" s="3"/>
      <c r="B902" s="3"/>
      <c r="C902" s="3"/>
      <c r="D902" s="3"/>
      <c r="E902" s="3"/>
      <c r="F902" s="3"/>
      <c r="G902" s="3"/>
      <c r="H902" s="3"/>
      <c r="I902" s="3"/>
      <c r="J902" s="3"/>
      <c r="K902" s="3"/>
      <c r="L902" s="3"/>
      <c r="M902" s="3"/>
      <c r="N902" s="3"/>
      <c r="O902" s="3"/>
      <c r="P902" s="3"/>
      <c r="Q902" s="3"/>
      <c r="R902" s="3"/>
      <c r="S902" s="3"/>
      <c r="T902" s="249"/>
      <c r="U902" s="249"/>
      <c r="V902" s="249"/>
      <c r="W902" s="249"/>
      <c r="X902" s="249"/>
      <c r="Y902" s="3"/>
      <c r="Z902" s="3"/>
      <c r="AA902" s="3"/>
      <c r="AB902" s="3"/>
      <c r="AC902" s="3"/>
      <c r="AD902" s="3"/>
      <c r="AE902" s="3"/>
    </row>
    <row r="903">
      <c r="A903" s="3"/>
      <c r="B903" s="3"/>
      <c r="C903" s="3"/>
      <c r="D903" s="3"/>
      <c r="E903" s="3"/>
      <c r="F903" s="3"/>
      <c r="G903" s="3"/>
      <c r="H903" s="3"/>
      <c r="I903" s="3"/>
      <c r="J903" s="3"/>
      <c r="K903" s="3"/>
      <c r="L903" s="3"/>
      <c r="M903" s="3"/>
      <c r="N903" s="3"/>
      <c r="O903" s="3"/>
      <c r="P903" s="3"/>
      <c r="Q903" s="3"/>
      <c r="R903" s="3"/>
      <c r="S903" s="3"/>
      <c r="T903" s="249"/>
      <c r="U903" s="249"/>
      <c r="V903" s="249"/>
      <c r="W903" s="249"/>
      <c r="X903" s="249"/>
      <c r="Y903" s="3"/>
      <c r="Z903" s="3"/>
      <c r="AA903" s="3"/>
      <c r="AB903" s="3"/>
      <c r="AC903" s="3"/>
      <c r="AD903" s="3"/>
      <c r="AE903" s="3"/>
    </row>
    <row r="904">
      <c r="A904" s="3"/>
      <c r="B904" s="3"/>
      <c r="C904" s="3"/>
      <c r="D904" s="3"/>
      <c r="E904" s="3"/>
      <c r="F904" s="3"/>
      <c r="G904" s="3"/>
      <c r="H904" s="3"/>
      <c r="I904" s="3"/>
      <c r="J904" s="3"/>
      <c r="K904" s="3"/>
      <c r="L904" s="3"/>
      <c r="M904" s="3"/>
      <c r="N904" s="3"/>
      <c r="O904" s="3"/>
      <c r="P904" s="3"/>
      <c r="Q904" s="3"/>
      <c r="R904" s="3"/>
      <c r="S904" s="3"/>
      <c r="T904" s="249"/>
      <c r="U904" s="249"/>
      <c r="V904" s="249"/>
      <c r="W904" s="249"/>
      <c r="X904" s="249"/>
      <c r="Y904" s="3"/>
      <c r="Z904" s="3"/>
      <c r="AA904" s="3"/>
      <c r="AB904" s="3"/>
      <c r="AC904" s="3"/>
      <c r="AD904" s="3"/>
      <c r="AE904" s="3"/>
    </row>
    <row r="905">
      <c r="A905" s="3"/>
      <c r="B905" s="3"/>
      <c r="C905" s="3"/>
      <c r="D905" s="3"/>
      <c r="E905" s="3"/>
      <c r="F905" s="3"/>
      <c r="G905" s="3"/>
      <c r="H905" s="3"/>
      <c r="I905" s="3"/>
      <c r="J905" s="3"/>
      <c r="K905" s="3"/>
      <c r="L905" s="3"/>
      <c r="M905" s="3"/>
      <c r="N905" s="3"/>
      <c r="O905" s="3"/>
      <c r="P905" s="3"/>
      <c r="Q905" s="3"/>
      <c r="R905" s="3"/>
      <c r="S905" s="3"/>
      <c r="T905" s="249"/>
      <c r="U905" s="249"/>
      <c r="V905" s="249"/>
      <c r="W905" s="249"/>
      <c r="X905" s="249"/>
      <c r="Y905" s="3"/>
      <c r="Z905" s="3"/>
      <c r="AA905" s="3"/>
      <c r="AB905" s="3"/>
      <c r="AC905" s="3"/>
      <c r="AD905" s="3"/>
      <c r="AE905" s="3"/>
    </row>
    <row r="906">
      <c r="A906" s="3"/>
      <c r="B906" s="3"/>
      <c r="C906" s="3"/>
      <c r="D906" s="3"/>
      <c r="E906" s="3"/>
      <c r="F906" s="3"/>
      <c r="G906" s="3"/>
      <c r="H906" s="3"/>
      <c r="I906" s="3"/>
      <c r="J906" s="3"/>
      <c r="K906" s="3"/>
      <c r="L906" s="3"/>
      <c r="M906" s="3"/>
      <c r="N906" s="3"/>
      <c r="O906" s="3"/>
      <c r="P906" s="3"/>
      <c r="Q906" s="3"/>
      <c r="R906" s="3"/>
      <c r="S906" s="3"/>
      <c r="T906" s="249"/>
      <c r="U906" s="249"/>
      <c r="V906" s="249"/>
      <c r="W906" s="249"/>
      <c r="X906" s="249"/>
      <c r="Y906" s="3"/>
      <c r="Z906" s="3"/>
      <c r="AA906" s="3"/>
      <c r="AB906" s="3"/>
      <c r="AC906" s="3"/>
      <c r="AD906" s="3"/>
      <c r="AE906" s="3"/>
    </row>
    <row r="907">
      <c r="A907" s="3"/>
      <c r="B907" s="3"/>
      <c r="C907" s="3"/>
      <c r="D907" s="3"/>
      <c r="E907" s="3"/>
      <c r="F907" s="3"/>
      <c r="G907" s="3"/>
      <c r="H907" s="3"/>
      <c r="I907" s="3"/>
      <c r="J907" s="3"/>
      <c r="K907" s="3"/>
      <c r="L907" s="3"/>
      <c r="M907" s="3"/>
      <c r="N907" s="3"/>
      <c r="O907" s="3"/>
      <c r="P907" s="3"/>
      <c r="Q907" s="3"/>
      <c r="R907" s="3"/>
      <c r="S907" s="3"/>
      <c r="T907" s="249"/>
      <c r="U907" s="249"/>
      <c r="V907" s="249"/>
      <c r="W907" s="249"/>
      <c r="X907" s="249"/>
      <c r="Y907" s="3"/>
      <c r="Z907" s="3"/>
      <c r="AA907" s="3"/>
      <c r="AB907" s="3"/>
      <c r="AC907" s="3"/>
      <c r="AD907" s="3"/>
      <c r="AE907" s="3"/>
    </row>
    <row r="908">
      <c r="A908" s="3"/>
      <c r="B908" s="3"/>
      <c r="C908" s="3"/>
      <c r="D908" s="3"/>
      <c r="E908" s="3"/>
      <c r="F908" s="3"/>
      <c r="G908" s="3"/>
      <c r="H908" s="3"/>
      <c r="I908" s="3"/>
      <c r="J908" s="3"/>
      <c r="K908" s="3"/>
      <c r="L908" s="3"/>
      <c r="M908" s="3"/>
      <c r="N908" s="3"/>
      <c r="O908" s="3"/>
      <c r="P908" s="3"/>
      <c r="Q908" s="3"/>
      <c r="R908" s="3"/>
      <c r="S908" s="3"/>
      <c r="T908" s="249"/>
      <c r="U908" s="249"/>
      <c r="V908" s="249"/>
      <c r="W908" s="249"/>
      <c r="X908" s="249"/>
      <c r="Y908" s="3"/>
      <c r="Z908" s="3"/>
      <c r="AA908" s="3"/>
      <c r="AB908" s="3"/>
      <c r="AC908" s="3"/>
      <c r="AD908" s="3"/>
      <c r="AE908" s="3"/>
    </row>
    <row r="909">
      <c r="A909" s="3"/>
      <c r="B909" s="3"/>
      <c r="C909" s="3"/>
      <c r="D909" s="3"/>
      <c r="E909" s="3"/>
      <c r="F909" s="3"/>
      <c r="G909" s="3"/>
      <c r="H909" s="3"/>
      <c r="I909" s="3"/>
      <c r="J909" s="3"/>
      <c r="K909" s="3"/>
      <c r="L909" s="3"/>
      <c r="M909" s="3"/>
      <c r="N909" s="3"/>
      <c r="O909" s="3"/>
      <c r="P909" s="3"/>
      <c r="Q909" s="3"/>
      <c r="R909" s="3"/>
      <c r="S909" s="3"/>
      <c r="T909" s="249"/>
      <c r="U909" s="249"/>
      <c r="V909" s="249"/>
      <c r="W909" s="249"/>
      <c r="X909" s="249"/>
      <c r="Y909" s="3"/>
      <c r="Z909" s="3"/>
      <c r="AA909" s="3"/>
      <c r="AB909" s="3"/>
      <c r="AC909" s="3"/>
      <c r="AD909" s="3"/>
      <c r="AE909" s="3"/>
    </row>
    <row r="910">
      <c r="A910" s="3"/>
      <c r="B910" s="3"/>
      <c r="C910" s="3"/>
      <c r="D910" s="3"/>
      <c r="E910" s="3"/>
      <c r="F910" s="3"/>
      <c r="G910" s="3"/>
      <c r="H910" s="3"/>
      <c r="I910" s="3"/>
      <c r="J910" s="3"/>
      <c r="K910" s="3"/>
      <c r="L910" s="3"/>
      <c r="M910" s="3"/>
      <c r="N910" s="3"/>
      <c r="O910" s="3"/>
      <c r="P910" s="3"/>
      <c r="Q910" s="3"/>
      <c r="R910" s="3"/>
      <c r="S910" s="3"/>
      <c r="T910" s="249"/>
      <c r="U910" s="249"/>
      <c r="V910" s="249"/>
      <c r="W910" s="249"/>
      <c r="X910" s="249"/>
      <c r="Y910" s="3"/>
      <c r="Z910" s="3"/>
      <c r="AA910" s="3"/>
      <c r="AB910" s="3"/>
      <c r="AC910" s="3"/>
      <c r="AD910" s="3"/>
      <c r="AE910" s="3"/>
    </row>
    <row r="911">
      <c r="A911" s="3"/>
      <c r="B911" s="3"/>
      <c r="C911" s="3"/>
      <c r="D911" s="3"/>
      <c r="E911" s="3"/>
      <c r="F911" s="3"/>
      <c r="G911" s="3"/>
      <c r="H911" s="3"/>
      <c r="I911" s="3"/>
      <c r="J911" s="3"/>
      <c r="K911" s="3"/>
      <c r="L911" s="3"/>
      <c r="M911" s="3"/>
      <c r="N911" s="3"/>
      <c r="O911" s="3"/>
      <c r="P911" s="3"/>
      <c r="Q911" s="3"/>
      <c r="R911" s="3"/>
      <c r="S911" s="3"/>
      <c r="T911" s="249"/>
      <c r="U911" s="249"/>
      <c r="V911" s="249"/>
      <c r="W911" s="249"/>
      <c r="X911" s="249"/>
      <c r="Y911" s="3"/>
      <c r="Z911" s="3"/>
      <c r="AA911" s="3"/>
      <c r="AB911" s="3"/>
      <c r="AC911" s="3"/>
      <c r="AD911" s="3"/>
      <c r="AE911" s="3"/>
    </row>
    <row r="912">
      <c r="A912" s="3"/>
      <c r="B912" s="3"/>
      <c r="C912" s="3"/>
      <c r="D912" s="3"/>
      <c r="E912" s="3"/>
      <c r="F912" s="3"/>
      <c r="G912" s="3"/>
      <c r="H912" s="3"/>
      <c r="I912" s="3"/>
      <c r="J912" s="3"/>
      <c r="K912" s="3"/>
      <c r="L912" s="3"/>
      <c r="M912" s="3"/>
      <c r="N912" s="3"/>
      <c r="O912" s="3"/>
      <c r="P912" s="3"/>
      <c r="Q912" s="3"/>
      <c r="R912" s="3"/>
      <c r="S912" s="3"/>
      <c r="T912" s="249"/>
      <c r="U912" s="249"/>
      <c r="V912" s="249"/>
      <c r="W912" s="249"/>
      <c r="X912" s="249"/>
      <c r="Y912" s="3"/>
      <c r="Z912" s="3"/>
      <c r="AA912" s="3"/>
      <c r="AB912" s="3"/>
      <c r="AC912" s="3"/>
      <c r="AD912" s="3"/>
      <c r="AE912" s="3"/>
    </row>
    <row r="913">
      <c r="A913" s="3"/>
      <c r="B913" s="3"/>
      <c r="C913" s="3"/>
      <c r="D913" s="3"/>
      <c r="E913" s="3"/>
      <c r="F913" s="3"/>
      <c r="G913" s="3"/>
      <c r="H913" s="3"/>
      <c r="I913" s="3"/>
      <c r="J913" s="3"/>
      <c r="K913" s="3"/>
      <c r="L913" s="3"/>
      <c r="M913" s="3"/>
      <c r="N913" s="3"/>
      <c r="O913" s="3"/>
      <c r="P913" s="3"/>
      <c r="Q913" s="3"/>
      <c r="R913" s="3"/>
      <c r="S913" s="3"/>
      <c r="T913" s="249"/>
      <c r="U913" s="249"/>
      <c r="V913" s="249"/>
      <c r="W913" s="249"/>
      <c r="X913" s="249"/>
      <c r="Y913" s="3"/>
      <c r="Z913" s="3"/>
      <c r="AA913" s="3"/>
      <c r="AB913" s="3"/>
      <c r="AC913" s="3"/>
      <c r="AD913" s="3"/>
      <c r="AE913" s="3"/>
    </row>
    <row r="914">
      <c r="A914" s="3"/>
      <c r="B914" s="3"/>
      <c r="C914" s="3"/>
      <c r="D914" s="3"/>
      <c r="E914" s="3"/>
      <c r="F914" s="3"/>
      <c r="G914" s="3"/>
      <c r="H914" s="3"/>
      <c r="I914" s="3"/>
      <c r="J914" s="3"/>
      <c r="K914" s="3"/>
      <c r="L914" s="3"/>
      <c r="M914" s="3"/>
      <c r="N914" s="3"/>
      <c r="O914" s="3"/>
      <c r="P914" s="3"/>
      <c r="Q914" s="3"/>
      <c r="R914" s="3"/>
      <c r="S914" s="3"/>
      <c r="T914" s="249"/>
      <c r="U914" s="249"/>
      <c r="V914" s="249"/>
      <c r="W914" s="249"/>
      <c r="X914" s="249"/>
      <c r="Y914" s="3"/>
      <c r="Z914" s="3"/>
      <c r="AA914" s="3"/>
      <c r="AB914" s="3"/>
      <c r="AC914" s="3"/>
      <c r="AD914" s="3"/>
      <c r="AE914" s="3"/>
    </row>
    <row r="915">
      <c r="A915" s="3"/>
      <c r="B915" s="3"/>
      <c r="C915" s="3"/>
      <c r="D915" s="3"/>
      <c r="E915" s="3"/>
      <c r="F915" s="3"/>
      <c r="G915" s="3"/>
      <c r="H915" s="3"/>
      <c r="I915" s="3"/>
      <c r="J915" s="3"/>
      <c r="K915" s="3"/>
      <c r="L915" s="3"/>
      <c r="M915" s="3"/>
      <c r="N915" s="3"/>
      <c r="O915" s="3"/>
      <c r="P915" s="3"/>
      <c r="Q915" s="3"/>
      <c r="R915" s="3"/>
      <c r="S915" s="3"/>
      <c r="T915" s="249"/>
      <c r="U915" s="249"/>
      <c r="V915" s="249"/>
      <c r="W915" s="249"/>
      <c r="X915" s="249"/>
      <c r="Y915" s="3"/>
      <c r="Z915" s="3"/>
      <c r="AA915" s="3"/>
      <c r="AB915" s="3"/>
      <c r="AC915" s="3"/>
      <c r="AD915" s="3"/>
      <c r="AE915" s="3"/>
    </row>
    <row r="916">
      <c r="A916" s="3"/>
      <c r="B916" s="3"/>
      <c r="C916" s="3"/>
      <c r="D916" s="3"/>
      <c r="E916" s="3"/>
      <c r="F916" s="3"/>
      <c r="G916" s="3"/>
      <c r="H916" s="3"/>
      <c r="I916" s="3"/>
      <c r="J916" s="3"/>
      <c r="K916" s="3"/>
      <c r="L916" s="3"/>
      <c r="M916" s="3"/>
      <c r="N916" s="3"/>
      <c r="O916" s="3"/>
      <c r="P916" s="3"/>
      <c r="Q916" s="3"/>
      <c r="R916" s="3"/>
      <c r="S916" s="3"/>
      <c r="T916" s="249"/>
      <c r="U916" s="249"/>
      <c r="V916" s="249"/>
      <c r="W916" s="249"/>
      <c r="X916" s="249"/>
      <c r="Y916" s="3"/>
      <c r="Z916" s="3"/>
      <c r="AA916" s="3"/>
      <c r="AB916" s="3"/>
      <c r="AC916" s="3"/>
      <c r="AD916" s="3"/>
      <c r="AE916" s="3"/>
    </row>
    <row r="917">
      <c r="A917" s="3"/>
      <c r="B917" s="3"/>
      <c r="C917" s="3"/>
      <c r="D917" s="3"/>
      <c r="E917" s="3"/>
      <c r="F917" s="3"/>
      <c r="G917" s="3"/>
      <c r="H917" s="3"/>
      <c r="I917" s="3"/>
      <c r="J917" s="3"/>
      <c r="K917" s="3"/>
      <c r="L917" s="3"/>
      <c r="M917" s="3"/>
      <c r="N917" s="3"/>
      <c r="O917" s="3"/>
      <c r="P917" s="3"/>
      <c r="Q917" s="3"/>
      <c r="R917" s="3"/>
      <c r="S917" s="3"/>
      <c r="T917" s="249"/>
      <c r="U917" s="249"/>
      <c r="V917" s="249"/>
      <c r="W917" s="249"/>
      <c r="X917" s="249"/>
      <c r="Y917" s="3"/>
      <c r="Z917" s="3"/>
      <c r="AA917" s="3"/>
      <c r="AB917" s="3"/>
      <c r="AC917" s="3"/>
      <c r="AD917" s="3"/>
      <c r="AE917" s="3"/>
    </row>
    <row r="918">
      <c r="A918" s="3"/>
      <c r="B918" s="3"/>
      <c r="C918" s="3"/>
      <c r="D918" s="3"/>
      <c r="E918" s="3"/>
      <c r="F918" s="3"/>
      <c r="G918" s="3"/>
      <c r="H918" s="3"/>
      <c r="I918" s="3"/>
      <c r="J918" s="3"/>
      <c r="K918" s="3"/>
      <c r="L918" s="3"/>
      <c r="M918" s="3"/>
      <c r="N918" s="3"/>
      <c r="O918" s="3"/>
      <c r="P918" s="3"/>
      <c r="Q918" s="3"/>
      <c r="R918" s="3"/>
      <c r="S918" s="3"/>
      <c r="T918" s="249"/>
      <c r="U918" s="249"/>
      <c r="V918" s="249"/>
      <c r="W918" s="249"/>
      <c r="X918" s="249"/>
      <c r="Y918" s="3"/>
      <c r="Z918" s="3"/>
      <c r="AA918" s="3"/>
      <c r="AB918" s="3"/>
      <c r="AC918" s="3"/>
      <c r="AD918" s="3"/>
      <c r="AE918" s="3"/>
    </row>
    <row r="919">
      <c r="A919" s="3"/>
      <c r="B919" s="3"/>
      <c r="C919" s="3"/>
      <c r="D919" s="3"/>
      <c r="E919" s="3"/>
      <c r="F919" s="3"/>
      <c r="G919" s="3"/>
      <c r="H919" s="3"/>
      <c r="I919" s="3"/>
      <c r="J919" s="3"/>
      <c r="K919" s="3"/>
      <c r="L919" s="3"/>
      <c r="M919" s="3"/>
      <c r="N919" s="3"/>
      <c r="O919" s="3"/>
      <c r="P919" s="3"/>
      <c r="Q919" s="3"/>
      <c r="R919" s="3"/>
      <c r="S919" s="3"/>
      <c r="T919" s="249"/>
      <c r="U919" s="249"/>
      <c r="V919" s="249"/>
      <c r="W919" s="249"/>
      <c r="X919" s="249"/>
      <c r="Y919" s="3"/>
      <c r="Z919" s="3"/>
      <c r="AA919" s="3"/>
      <c r="AB919" s="3"/>
      <c r="AC919" s="3"/>
      <c r="AD919" s="3"/>
      <c r="AE919" s="3"/>
    </row>
    <row r="920">
      <c r="A920" s="3"/>
      <c r="B920" s="3"/>
      <c r="C920" s="3"/>
      <c r="D920" s="3"/>
      <c r="E920" s="3"/>
      <c r="F920" s="3"/>
      <c r="G920" s="3"/>
      <c r="H920" s="3"/>
      <c r="I920" s="3"/>
      <c r="J920" s="3"/>
      <c r="K920" s="3"/>
      <c r="L920" s="3"/>
      <c r="M920" s="3"/>
      <c r="N920" s="3"/>
      <c r="O920" s="3"/>
      <c r="P920" s="3"/>
      <c r="Q920" s="3"/>
      <c r="R920" s="3"/>
      <c r="S920" s="3"/>
      <c r="T920" s="249"/>
      <c r="U920" s="249"/>
      <c r="V920" s="249"/>
      <c r="W920" s="249"/>
      <c r="X920" s="249"/>
      <c r="Y920" s="3"/>
      <c r="Z920" s="3"/>
      <c r="AA920" s="3"/>
      <c r="AB920" s="3"/>
      <c r="AC920" s="3"/>
      <c r="AD920" s="3"/>
      <c r="AE920" s="3"/>
    </row>
    <row r="921">
      <c r="A921" s="3"/>
      <c r="B921" s="3"/>
      <c r="C921" s="3"/>
      <c r="D921" s="3"/>
      <c r="E921" s="3"/>
      <c r="F921" s="3"/>
      <c r="G921" s="3"/>
      <c r="H921" s="3"/>
      <c r="I921" s="3"/>
      <c r="J921" s="3"/>
      <c r="K921" s="3"/>
      <c r="L921" s="3"/>
      <c r="M921" s="3"/>
      <c r="N921" s="3"/>
      <c r="O921" s="3"/>
      <c r="P921" s="3"/>
      <c r="Q921" s="3"/>
      <c r="R921" s="3"/>
      <c r="S921" s="3"/>
      <c r="T921" s="249"/>
      <c r="U921" s="249"/>
      <c r="V921" s="249"/>
      <c r="W921" s="249"/>
      <c r="X921" s="249"/>
      <c r="Y921" s="3"/>
      <c r="Z921" s="3"/>
      <c r="AA921" s="3"/>
      <c r="AB921" s="3"/>
      <c r="AC921" s="3"/>
      <c r="AD921" s="3"/>
      <c r="AE921" s="3"/>
    </row>
    <row r="922">
      <c r="A922" s="3"/>
      <c r="B922" s="3"/>
      <c r="C922" s="3"/>
      <c r="D922" s="3"/>
      <c r="E922" s="3"/>
      <c r="F922" s="3"/>
      <c r="G922" s="3"/>
      <c r="H922" s="3"/>
      <c r="I922" s="3"/>
      <c r="J922" s="3"/>
      <c r="K922" s="3"/>
      <c r="L922" s="3"/>
      <c r="M922" s="3"/>
      <c r="N922" s="3"/>
      <c r="O922" s="3"/>
      <c r="P922" s="3"/>
      <c r="Q922" s="3"/>
      <c r="R922" s="3"/>
      <c r="S922" s="3"/>
      <c r="T922" s="249"/>
      <c r="U922" s="249"/>
      <c r="V922" s="249"/>
      <c r="W922" s="249"/>
      <c r="X922" s="249"/>
      <c r="Y922" s="3"/>
      <c r="Z922" s="3"/>
      <c r="AA922" s="3"/>
      <c r="AB922" s="3"/>
      <c r="AC922" s="3"/>
      <c r="AD922" s="3"/>
      <c r="AE922" s="3"/>
    </row>
    <row r="923">
      <c r="A923" s="3"/>
      <c r="B923" s="3"/>
      <c r="C923" s="3"/>
      <c r="D923" s="3"/>
      <c r="E923" s="3"/>
      <c r="F923" s="3"/>
      <c r="G923" s="3"/>
      <c r="H923" s="3"/>
      <c r="I923" s="3"/>
      <c r="J923" s="3"/>
      <c r="K923" s="3"/>
      <c r="L923" s="3"/>
      <c r="M923" s="3"/>
      <c r="N923" s="3"/>
      <c r="O923" s="3"/>
      <c r="P923" s="3"/>
      <c r="Q923" s="3"/>
      <c r="R923" s="3"/>
      <c r="S923" s="3"/>
      <c r="T923" s="249"/>
      <c r="U923" s="249"/>
      <c r="V923" s="249"/>
      <c r="W923" s="249"/>
      <c r="X923" s="249"/>
      <c r="Y923" s="3"/>
      <c r="Z923" s="3"/>
      <c r="AA923" s="3"/>
      <c r="AB923" s="3"/>
      <c r="AC923" s="3"/>
      <c r="AD923" s="3"/>
      <c r="AE923" s="3"/>
    </row>
    <row r="924">
      <c r="A924" s="3"/>
      <c r="B924" s="3"/>
      <c r="C924" s="3"/>
      <c r="D924" s="3"/>
      <c r="E924" s="3"/>
      <c r="F924" s="3"/>
      <c r="G924" s="3"/>
      <c r="H924" s="3"/>
      <c r="I924" s="3"/>
      <c r="J924" s="3"/>
      <c r="K924" s="3"/>
      <c r="L924" s="3"/>
      <c r="M924" s="3"/>
      <c r="N924" s="3"/>
      <c r="O924" s="3"/>
      <c r="P924" s="3"/>
      <c r="Q924" s="3"/>
      <c r="R924" s="3"/>
      <c r="S924" s="3"/>
      <c r="T924" s="249"/>
      <c r="U924" s="249"/>
      <c r="V924" s="249"/>
      <c r="W924" s="249"/>
      <c r="X924" s="249"/>
      <c r="Y924" s="3"/>
      <c r="Z924" s="3"/>
      <c r="AA924" s="3"/>
      <c r="AB924" s="3"/>
      <c r="AC924" s="3"/>
      <c r="AD924" s="3"/>
      <c r="AE924" s="3"/>
    </row>
    <row r="925">
      <c r="A925" s="3"/>
      <c r="B925" s="3"/>
      <c r="C925" s="3"/>
      <c r="D925" s="3"/>
      <c r="E925" s="3"/>
      <c r="F925" s="3"/>
      <c r="G925" s="3"/>
      <c r="H925" s="3"/>
      <c r="I925" s="3"/>
      <c r="J925" s="3"/>
      <c r="K925" s="3"/>
      <c r="L925" s="3"/>
      <c r="M925" s="3"/>
      <c r="N925" s="3"/>
      <c r="O925" s="3"/>
      <c r="P925" s="3"/>
      <c r="Q925" s="3"/>
      <c r="R925" s="3"/>
      <c r="S925" s="3"/>
      <c r="T925" s="249"/>
      <c r="U925" s="249"/>
      <c r="V925" s="249"/>
      <c r="W925" s="249"/>
      <c r="X925" s="249"/>
      <c r="Y925" s="3"/>
      <c r="Z925" s="3"/>
      <c r="AA925" s="3"/>
      <c r="AB925" s="3"/>
      <c r="AC925" s="3"/>
      <c r="AD925" s="3"/>
      <c r="AE925" s="3"/>
    </row>
    <row r="926">
      <c r="A926" s="3"/>
      <c r="B926" s="3"/>
      <c r="C926" s="3"/>
      <c r="D926" s="3"/>
      <c r="E926" s="3"/>
      <c r="F926" s="3"/>
      <c r="G926" s="3"/>
      <c r="H926" s="3"/>
      <c r="I926" s="3"/>
      <c r="J926" s="3"/>
      <c r="K926" s="3"/>
      <c r="L926" s="3"/>
      <c r="M926" s="3"/>
      <c r="N926" s="3"/>
      <c r="O926" s="3"/>
      <c r="P926" s="3"/>
      <c r="Q926" s="3"/>
      <c r="R926" s="3"/>
      <c r="S926" s="3"/>
      <c r="T926" s="249"/>
      <c r="U926" s="249"/>
      <c r="V926" s="249"/>
      <c r="W926" s="249"/>
      <c r="X926" s="249"/>
      <c r="Y926" s="3"/>
      <c r="Z926" s="3"/>
      <c r="AA926" s="3"/>
      <c r="AB926" s="3"/>
      <c r="AC926" s="3"/>
      <c r="AD926" s="3"/>
      <c r="AE926" s="3"/>
    </row>
    <row r="927">
      <c r="A927" s="3"/>
      <c r="B927" s="3"/>
      <c r="C927" s="3"/>
      <c r="D927" s="3"/>
      <c r="E927" s="3"/>
      <c r="F927" s="3"/>
      <c r="G927" s="3"/>
      <c r="H927" s="3"/>
      <c r="I927" s="3"/>
      <c r="J927" s="3"/>
      <c r="K927" s="3"/>
      <c r="L927" s="3"/>
      <c r="M927" s="3"/>
      <c r="N927" s="3"/>
      <c r="O927" s="3"/>
      <c r="P927" s="3"/>
      <c r="Q927" s="3"/>
      <c r="R927" s="3"/>
      <c r="S927" s="3"/>
      <c r="T927" s="249"/>
      <c r="U927" s="249"/>
      <c r="V927" s="249"/>
      <c r="W927" s="249"/>
      <c r="X927" s="249"/>
      <c r="Y927" s="3"/>
      <c r="Z927" s="3"/>
      <c r="AA927" s="3"/>
      <c r="AB927" s="3"/>
      <c r="AC927" s="3"/>
      <c r="AD927" s="3"/>
      <c r="AE927" s="3"/>
    </row>
    <row r="928">
      <c r="A928" s="3"/>
      <c r="B928" s="3"/>
      <c r="C928" s="3"/>
      <c r="D928" s="3"/>
      <c r="E928" s="3"/>
      <c r="F928" s="3"/>
      <c r="G928" s="3"/>
      <c r="H928" s="3"/>
      <c r="I928" s="3"/>
      <c r="J928" s="3"/>
      <c r="K928" s="3"/>
      <c r="L928" s="3"/>
      <c r="M928" s="3"/>
      <c r="N928" s="3"/>
      <c r="O928" s="3"/>
      <c r="P928" s="3"/>
      <c r="Q928" s="3"/>
      <c r="R928" s="3"/>
      <c r="S928" s="3"/>
      <c r="T928" s="249"/>
      <c r="U928" s="249"/>
      <c r="V928" s="249"/>
      <c r="W928" s="249"/>
      <c r="X928" s="249"/>
      <c r="Y928" s="3"/>
      <c r="Z928" s="3"/>
      <c r="AA928" s="3"/>
      <c r="AB928" s="3"/>
      <c r="AC928" s="3"/>
      <c r="AD928" s="3"/>
      <c r="AE928" s="3"/>
    </row>
    <row r="929">
      <c r="A929" s="3"/>
      <c r="B929" s="3"/>
      <c r="C929" s="3"/>
      <c r="D929" s="3"/>
      <c r="E929" s="3"/>
      <c r="F929" s="3"/>
      <c r="G929" s="3"/>
      <c r="H929" s="3"/>
      <c r="I929" s="3"/>
      <c r="J929" s="3"/>
      <c r="K929" s="3"/>
      <c r="L929" s="3"/>
      <c r="M929" s="3"/>
      <c r="N929" s="3"/>
      <c r="O929" s="3"/>
      <c r="P929" s="3"/>
      <c r="Q929" s="3"/>
      <c r="R929" s="3"/>
      <c r="S929" s="3"/>
      <c r="T929" s="249"/>
      <c r="U929" s="249"/>
      <c r="V929" s="249"/>
      <c r="W929" s="249"/>
      <c r="X929" s="249"/>
      <c r="Y929" s="3"/>
      <c r="Z929" s="3"/>
      <c r="AA929" s="3"/>
      <c r="AB929" s="3"/>
      <c r="AC929" s="3"/>
      <c r="AD929" s="3"/>
      <c r="AE929" s="3"/>
    </row>
    <row r="930">
      <c r="A930" s="3"/>
      <c r="B930" s="3"/>
      <c r="C930" s="3"/>
      <c r="D930" s="3"/>
      <c r="E930" s="3"/>
      <c r="F930" s="3"/>
      <c r="G930" s="3"/>
      <c r="H930" s="3"/>
      <c r="I930" s="3"/>
      <c r="J930" s="3"/>
      <c r="K930" s="3"/>
      <c r="L930" s="3"/>
      <c r="M930" s="3"/>
      <c r="N930" s="3"/>
      <c r="O930" s="3"/>
      <c r="P930" s="3"/>
      <c r="Q930" s="3"/>
      <c r="R930" s="3"/>
      <c r="S930" s="3"/>
      <c r="T930" s="249"/>
      <c r="U930" s="249"/>
      <c r="V930" s="249"/>
      <c r="W930" s="249"/>
      <c r="X930" s="249"/>
      <c r="Y930" s="3"/>
      <c r="Z930" s="3"/>
      <c r="AA930" s="3"/>
      <c r="AB930" s="3"/>
      <c r="AC930" s="3"/>
      <c r="AD930" s="3"/>
      <c r="AE930" s="3"/>
    </row>
    <row r="931">
      <c r="A931" s="3"/>
      <c r="B931" s="3"/>
      <c r="C931" s="3"/>
      <c r="D931" s="3"/>
      <c r="E931" s="3"/>
      <c r="F931" s="3"/>
      <c r="G931" s="3"/>
      <c r="H931" s="3"/>
      <c r="I931" s="3"/>
      <c r="J931" s="3"/>
      <c r="K931" s="3"/>
      <c r="L931" s="3"/>
      <c r="M931" s="3"/>
      <c r="N931" s="3"/>
      <c r="O931" s="3"/>
      <c r="P931" s="3"/>
      <c r="Q931" s="3"/>
      <c r="R931" s="3"/>
      <c r="S931" s="3"/>
      <c r="T931" s="249"/>
      <c r="U931" s="249"/>
      <c r="V931" s="249"/>
      <c r="W931" s="249"/>
      <c r="X931" s="249"/>
      <c r="Y931" s="3"/>
      <c r="Z931" s="3"/>
      <c r="AA931" s="3"/>
      <c r="AB931" s="3"/>
      <c r="AC931" s="3"/>
      <c r="AD931" s="3"/>
      <c r="AE931" s="3"/>
    </row>
    <row r="932">
      <c r="A932" s="3"/>
      <c r="B932" s="3"/>
      <c r="C932" s="3"/>
      <c r="D932" s="3"/>
      <c r="E932" s="3"/>
      <c r="F932" s="3"/>
      <c r="G932" s="3"/>
      <c r="H932" s="3"/>
      <c r="I932" s="3"/>
      <c r="J932" s="3"/>
      <c r="K932" s="3"/>
      <c r="L932" s="3"/>
      <c r="M932" s="3"/>
      <c r="N932" s="3"/>
      <c r="O932" s="3"/>
      <c r="P932" s="3"/>
      <c r="Q932" s="3"/>
      <c r="R932" s="3"/>
      <c r="S932" s="3"/>
      <c r="T932" s="249"/>
      <c r="U932" s="249"/>
      <c r="V932" s="249"/>
      <c r="W932" s="249"/>
      <c r="X932" s="249"/>
      <c r="Y932" s="3"/>
      <c r="Z932" s="3"/>
      <c r="AA932" s="3"/>
      <c r="AB932" s="3"/>
      <c r="AC932" s="3"/>
      <c r="AD932" s="3"/>
      <c r="AE932" s="3"/>
    </row>
    <row r="933">
      <c r="A933" s="3"/>
      <c r="B933" s="3"/>
      <c r="C933" s="3"/>
      <c r="D933" s="3"/>
      <c r="E933" s="3"/>
      <c r="F933" s="3"/>
      <c r="G933" s="3"/>
      <c r="H933" s="3"/>
      <c r="I933" s="3"/>
      <c r="J933" s="3"/>
      <c r="K933" s="3"/>
      <c r="L933" s="3"/>
      <c r="M933" s="3"/>
      <c r="N933" s="3"/>
      <c r="O933" s="3"/>
      <c r="P933" s="3"/>
      <c r="Q933" s="3"/>
      <c r="R933" s="3"/>
      <c r="S933" s="3"/>
      <c r="T933" s="249"/>
      <c r="U933" s="249"/>
      <c r="V933" s="249"/>
      <c r="W933" s="249"/>
      <c r="X933" s="249"/>
      <c r="Y933" s="3"/>
      <c r="Z933" s="3"/>
      <c r="AA933" s="3"/>
      <c r="AB933" s="3"/>
      <c r="AC933" s="3"/>
      <c r="AD933" s="3"/>
      <c r="AE933" s="3"/>
    </row>
    <row r="934">
      <c r="A934" s="3"/>
      <c r="B934" s="3"/>
      <c r="C934" s="3"/>
      <c r="D934" s="3"/>
      <c r="E934" s="3"/>
      <c r="F934" s="3"/>
      <c r="G934" s="3"/>
      <c r="H934" s="3"/>
      <c r="I934" s="3"/>
      <c r="J934" s="3"/>
      <c r="K934" s="3"/>
      <c r="L934" s="3"/>
      <c r="M934" s="3"/>
      <c r="N934" s="3"/>
      <c r="O934" s="3"/>
      <c r="P934" s="3"/>
      <c r="Q934" s="3"/>
      <c r="R934" s="3"/>
      <c r="S934" s="3"/>
      <c r="T934" s="249"/>
      <c r="U934" s="249"/>
      <c r="V934" s="249"/>
      <c r="W934" s="249"/>
      <c r="X934" s="249"/>
      <c r="Y934" s="3"/>
      <c r="Z934" s="3"/>
      <c r="AA934" s="3"/>
      <c r="AB934" s="3"/>
      <c r="AC934" s="3"/>
      <c r="AD934" s="3"/>
      <c r="AE934" s="3"/>
    </row>
    <row r="935">
      <c r="A935" s="3"/>
      <c r="B935" s="3"/>
      <c r="C935" s="3"/>
      <c r="D935" s="3"/>
      <c r="E935" s="3"/>
      <c r="F935" s="3"/>
      <c r="G935" s="3"/>
      <c r="H935" s="3"/>
      <c r="I935" s="3"/>
      <c r="J935" s="3"/>
      <c r="K935" s="3"/>
      <c r="L935" s="3"/>
      <c r="M935" s="3"/>
      <c r="N935" s="3"/>
      <c r="O935" s="3"/>
      <c r="P935" s="3"/>
      <c r="Q935" s="3"/>
      <c r="R935" s="3"/>
      <c r="S935" s="3"/>
      <c r="T935" s="249"/>
      <c r="U935" s="249"/>
      <c r="V935" s="249"/>
      <c r="W935" s="249"/>
      <c r="X935" s="249"/>
      <c r="Y935" s="3"/>
      <c r="Z935" s="3"/>
      <c r="AA935" s="3"/>
      <c r="AB935" s="3"/>
      <c r="AC935" s="3"/>
      <c r="AD935" s="3"/>
      <c r="AE935" s="3"/>
    </row>
    <row r="936">
      <c r="A936" s="3"/>
      <c r="B936" s="3"/>
      <c r="C936" s="3"/>
      <c r="D936" s="3"/>
      <c r="E936" s="3"/>
      <c r="F936" s="3"/>
      <c r="G936" s="3"/>
      <c r="H936" s="3"/>
      <c r="I936" s="3"/>
      <c r="J936" s="3"/>
      <c r="K936" s="3"/>
      <c r="L936" s="3"/>
      <c r="M936" s="3"/>
      <c r="N936" s="3"/>
      <c r="O936" s="3"/>
      <c r="P936" s="3"/>
      <c r="Q936" s="3"/>
      <c r="R936" s="3"/>
      <c r="S936" s="3"/>
      <c r="T936" s="249"/>
      <c r="U936" s="249"/>
      <c r="V936" s="249"/>
      <c r="W936" s="249"/>
      <c r="X936" s="249"/>
      <c r="Y936" s="3"/>
      <c r="Z936" s="3"/>
      <c r="AA936" s="3"/>
      <c r="AB936" s="3"/>
      <c r="AC936" s="3"/>
      <c r="AD936" s="3"/>
      <c r="AE936" s="3"/>
    </row>
    <row r="937">
      <c r="A937" s="3"/>
      <c r="B937" s="3"/>
      <c r="C937" s="3"/>
      <c r="D937" s="3"/>
      <c r="E937" s="3"/>
      <c r="F937" s="3"/>
      <c r="G937" s="3"/>
      <c r="H937" s="3"/>
      <c r="I937" s="3"/>
      <c r="J937" s="3"/>
      <c r="K937" s="3"/>
      <c r="L937" s="3"/>
      <c r="M937" s="3"/>
      <c r="N937" s="3"/>
      <c r="O937" s="3"/>
      <c r="P937" s="3"/>
      <c r="Q937" s="3"/>
      <c r="R937" s="3"/>
      <c r="S937" s="3"/>
      <c r="T937" s="249"/>
      <c r="U937" s="249"/>
      <c r="V937" s="249"/>
      <c r="W937" s="249"/>
      <c r="X937" s="249"/>
      <c r="Y937" s="3"/>
      <c r="Z937" s="3"/>
      <c r="AA937" s="3"/>
      <c r="AB937" s="3"/>
      <c r="AC937" s="3"/>
      <c r="AD937" s="3"/>
      <c r="AE937" s="3"/>
    </row>
    <row r="938">
      <c r="A938" s="3"/>
      <c r="B938" s="3"/>
      <c r="C938" s="3"/>
      <c r="D938" s="3"/>
      <c r="E938" s="3"/>
      <c r="F938" s="3"/>
      <c r="G938" s="3"/>
      <c r="H938" s="3"/>
      <c r="I938" s="3"/>
      <c r="J938" s="3"/>
      <c r="K938" s="3"/>
      <c r="L938" s="3"/>
      <c r="M938" s="3"/>
      <c r="N938" s="3"/>
      <c r="O938" s="3"/>
      <c r="P938" s="3"/>
      <c r="Q938" s="3"/>
      <c r="R938" s="3"/>
      <c r="S938" s="3"/>
      <c r="T938" s="249"/>
      <c r="U938" s="249"/>
      <c r="V938" s="249"/>
      <c r="W938" s="249"/>
      <c r="X938" s="249"/>
      <c r="Y938" s="3"/>
      <c r="Z938" s="3"/>
      <c r="AA938" s="3"/>
      <c r="AB938" s="3"/>
      <c r="AC938" s="3"/>
      <c r="AD938" s="3"/>
      <c r="AE938" s="3"/>
    </row>
    <row r="939">
      <c r="A939" s="3"/>
      <c r="B939" s="3"/>
      <c r="C939" s="3"/>
      <c r="D939" s="3"/>
      <c r="E939" s="3"/>
      <c r="F939" s="3"/>
      <c r="G939" s="3"/>
      <c r="H939" s="3"/>
      <c r="I939" s="3"/>
      <c r="J939" s="3"/>
      <c r="K939" s="3"/>
      <c r="L939" s="3"/>
      <c r="M939" s="3"/>
      <c r="N939" s="3"/>
      <c r="O939" s="3"/>
      <c r="P939" s="3"/>
      <c r="Q939" s="3"/>
      <c r="R939" s="3"/>
      <c r="S939" s="3"/>
      <c r="T939" s="249"/>
      <c r="U939" s="249"/>
      <c r="V939" s="249"/>
      <c r="W939" s="249"/>
      <c r="X939" s="249"/>
      <c r="Y939" s="3"/>
      <c r="Z939" s="3"/>
      <c r="AA939" s="3"/>
      <c r="AB939" s="3"/>
      <c r="AC939" s="3"/>
      <c r="AD939" s="3"/>
      <c r="AE939" s="3"/>
    </row>
    <row r="940">
      <c r="A940" s="3"/>
      <c r="B940" s="3"/>
      <c r="C940" s="3"/>
      <c r="D940" s="3"/>
      <c r="E940" s="3"/>
      <c r="F940" s="3"/>
      <c r="G940" s="3"/>
      <c r="H940" s="3"/>
      <c r="I940" s="3"/>
      <c r="J940" s="3"/>
      <c r="K940" s="3"/>
      <c r="L940" s="3"/>
      <c r="M940" s="3"/>
      <c r="N940" s="3"/>
      <c r="O940" s="3"/>
      <c r="P940" s="3"/>
      <c r="Q940" s="3"/>
      <c r="R940" s="3"/>
      <c r="S940" s="3"/>
      <c r="T940" s="249"/>
      <c r="U940" s="249"/>
      <c r="V940" s="249"/>
      <c r="W940" s="249"/>
      <c r="X940" s="249"/>
      <c r="Y940" s="3"/>
      <c r="Z940" s="3"/>
      <c r="AA940" s="3"/>
      <c r="AB940" s="3"/>
      <c r="AC940" s="3"/>
      <c r="AD940" s="3"/>
      <c r="AE940" s="3"/>
    </row>
    <row r="941">
      <c r="A941" s="3"/>
      <c r="B941" s="3"/>
      <c r="C941" s="3"/>
      <c r="D941" s="3"/>
      <c r="E941" s="3"/>
      <c r="F941" s="3"/>
      <c r="G941" s="3"/>
      <c r="H941" s="3"/>
      <c r="I941" s="3"/>
      <c r="J941" s="3"/>
      <c r="K941" s="3"/>
      <c r="L941" s="3"/>
      <c r="M941" s="3"/>
      <c r="N941" s="3"/>
      <c r="O941" s="3"/>
      <c r="P941" s="3"/>
      <c r="Q941" s="3"/>
      <c r="R941" s="3"/>
      <c r="S941" s="3"/>
      <c r="T941" s="249"/>
      <c r="U941" s="249"/>
      <c r="V941" s="249"/>
      <c r="W941" s="249"/>
      <c r="X941" s="249"/>
      <c r="Y941" s="3"/>
      <c r="Z941" s="3"/>
      <c r="AA941" s="3"/>
      <c r="AB941" s="3"/>
      <c r="AC941" s="3"/>
      <c r="AD941" s="3"/>
      <c r="AE941" s="3"/>
    </row>
    <row r="942">
      <c r="A942" s="3"/>
      <c r="B942" s="3"/>
      <c r="C942" s="3"/>
      <c r="D942" s="3"/>
      <c r="E942" s="3"/>
      <c r="F942" s="3"/>
      <c r="G942" s="3"/>
      <c r="H942" s="3"/>
      <c r="I942" s="3"/>
      <c r="J942" s="3"/>
      <c r="K942" s="3"/>
      <c r="L942" s="3"/>
      <c r="M942" s="3"/>
      <c r="N942" s="3"/>
      <c r="O942" s="3"/>
      <c r="P942" s="3"/>
      <c r="Q942" s="3"/>
      <c r="R942" s="3"/>
      <c r="S942" s="3"/>
      <c r="T942" s="249"/>
      <c r="U942" s="249"/>
      <c r="V942" s="249"/>
      <c r="W942" s="249"/>
      <c r="X942" s="249"/>
      <c r="Y942" s="3"/>
      <c r="Z942" s="3"/>
      <c r="AA942" s="3"/>
      <c r="AB942" s="3"/>
      <c r="AC942" s="3"/>
      <c r="AD942" s="3"/>
      <c r="AE942" s="3"/>
    </row>
    <row r="943">
      <c r="A943" s="3"/>
      <c r="B943" s="3"/>
      <c r="C943" s="3"/>
      <c r="D943" s="3"/>
      <c r="E943" s="3"/>
      <c r="F943" s="3"/>
      <c r="G943" s="3"/>
      <c r="H943" s="3"/>
      <c r="I943" s="3"/>
      <c r="J943" s="3"/>
      <c r="K943" s="3"/>
      <c r="L943" s="3"/>
      <c r="M943" s="3"/>
      <c r="N943" s="3"/>
      <c r="O943" s="3"/>
      <c r="P943" s="3"/>
      <c r="Q943" s="3"/>
      <c r="R943" s="3"/>
      <c r="S943" s="3"/>
      <c r="T943" s="249"/>
      <c r="U943" s="249"/>
      <c r="V943" s="249"/>
      <c r="W943" s="249"/>
      <c r="X943" s="249"/>
      <c r="Y943" s="3"/>
      <c r="Z943" s="3"/>
      <c r="AA943" s="3"/>
      <c r="AB943" s="3"/>
      <c r="AC943" s="3"/>
      <c r="AD943" s="3"/>
      <c r="AE943" s="3"/>
    </row>
    <row r="944">
      <c r="A944" s="3"/>
      <c r="B944" s="3"/>
      <c r="C944" s="3"/>
      <c r="D944" s="3"/>
      <c r="E944" s="3"/>
      <c r="F944" s="3"/>
      <c r="G944" s="3"/>
      <c r="H944" s="3"/>
      <c r="I944" s="3"/>
      <c r="J944" s="3"/>
      <c r="K944" s="3"/>
      <c r="L944" s="3"/>
      <c r="M944" s="3"/>
      <c r="N944" s="3"/>
      <c r="O944" s="3"/>
      <c r="P944" s="3"/>
      <c r="Q944" s="3"/>
      <c r="R944" s="3"/>
      <c r="S944" s="3"/>
      <c r="T944" s="249"/>
      <c r="U944" s="249"/>
      <c r="V944" s="249"/>
      <c r="W944" s="249"/>
      <c r="X944" s="249"/>
      <c r="Y944" s="3"/>
      <c r="Z944" s="3"/>
      <c r="AA944" s="3"/>
      <c r="AB944" s="3"/>
      <c r="AC944" s="3"/>
      <c r="AD944" s="3"/>
      <c r="AE944" s="3"/>
    </row>
    <row r="945">
      <c r="A945" s="3"/>
      <c r="B945" s="3"/>
      <c r="C945" s="3"/>
      <c r="D945" s="3"/>
      <c r="E945" s="3"/>
      <c r="F945" s="3"/>
      <c r="G945" s="3"/>
      <c r="H945" s="3"/>
      <c r="I945" s="3"/>
      <c r="J945" s="3"/>
      <c r="K945" s="3"/>
      <c r="L945" s="3"/>
      <c r="M945" s="3"/>
      <c r="N945" s="3"/>
      <c r="O945" s="3"/>
      <c r="P945" s="3"/>
      <c r="Q945" s="3"/>
      <c r="R945" s="3"/>
      <c r="S945" s="3"/>
      <c r="T945" s="249"/>
      <c r="U945" s="249"/>
      <c r="V945" s="249"/>
      <c r="W945" s="249"/>
      <c r="X945" s="249"/>
      <c r="Y945" s="3"/>
      <c r="Z945" s="3"/>
      <c r="AA945" s="3"/>
      <c r="AB945" s="3"/>
      <c r="AC945" s="3"/>
      <c r="AD945" s="3"/>
      <c r="AE945" s="3"/>
    </row>
    <row r="946">
      <c r="A946" s="3"/>
      <c r="B946" s="3"/>
      <c r="C946" s="3"/>
      <c r="D946" s="3"/>
      <c r="E946" s="3"/>
      <c r="F946" s="3"/>
      <c r="G946" s="3"/>
      <c r="H946" s="3"/>
      <c r="I946" s="3"/>
      <c r="J946" s="3"/>
      <c r="K946" s="3"/>
      <c r="L946" s="3"/>
      <c r="M946" s="3"/>
      <c r="N946" s="3"/>
      <c r="O946" s="3"/>
      <c r="P946" s="3"/>
      <c r="Q946" s="3"/>
      <c r="R946" s="3"/>
      <c r="S946" s="3"/>
      <c r="T946" s="249"/>
      <c r="U946" s="249"/>
      <c r="V946" s="249"/>
      <c r="W946" s="249"/>
      <c r="X946" s="249"/>
      <c r="Y946" s="3"/>
      <c r="Z946" s="3"/>
      <c r="AA946" s="3"/>
      <c r="AB946" s="3"/>
      <c r="AC946" s="3"/>
      <c r="AD946" s="3"/>
      <c r="AE946" s="3"/>
    </row>
    <row r="947">
      <c r="A947" s="3"/>
      <c r="B947" s="3"/>
      <c r="C947" s="3"/>
      <c r="D947" s="3"/>
      <c r="E947" s="3"/>
      <c r="F947" s="3"/>
      <c r="G947" s="3"/>
      <c r="H947" s="3"/>
      <c r="I947" s="3"/>
      <c r="J947" s="3"/>
      <c r="K947" s="3"/>
      <c r="L947" s="3"/>
      <c r="M947" s="3"/>
      <c r="N947" s="3"/>
      <c r="O947" s="3"/>
      <c r="P947" s="3"/>
      <c r="Q947" s="3"/>
      <c r="R947" s="3"/>
      <c r="S947" s="3"/>
      <c r="T947" s="249"/>
      <c r="U947" s="249"/>
      <c r="V947" s="249"/>
      <c r="W947" s="249"/>
      <c r="X947" s="249"/>
      <c r="Y947" s="3"/>
      <c r="Z947" s="3"/>
      <c r="AA947" s="3"/>
      <c r="AB947" s="3"/>
      <c r="AC947" s="3"/>
      <c r="AD947" s="3"/>
      <c r="AE947" s="3"/>
    </row>
    <row r="948">
      <c r="A948" s="3"/>
      <c r="B948" s="3"/>
      <c r="C948" s="3"/>
      <c r="D948" s="3"/>
      <c r="E948" s="3"/>
      <c r="F948" s="3"/>
      <c r="G948" s="3"/>
      <c r="H948" s="3"/>
      <c r="I948" s="3"/>
      <c r="J948" s="3"/>
      <c r="K948" s="3"/>
      <c r="L948" s="3"/>
      <c r="M948" s="3"/>
      <c r="N948" s="3"/>
      <c r="O948" s="3"/>
      <c r="P948" s="3"/>
      <c r="Q948" s="3"/>
      <c r="R948" s="3"/>
      <c r="S948" s="3"/>
      <c r="T948" s="249"/>
      <c r="U948" s="249"/>
      <c r="V948" s="249"/>
      <c r="W948" s="249"/>
      <c r="X948" s="249"/>
      <c r="Y948" s="3"/>
      <c r="Z948" s="3"/>
      <c r="AA948" s="3"/>
      <c r="AB948" s="3"/>
      <c r="AC948" s="3"/>
      <c r="AD948" s="3"/>
      <c r="AE948" s="3"/>
    </row>
    <row r="949">
      <c r="A949" s="3"/>
      <c r="B949" s="3"/>
      <c r="C949" s="3"/>
      <c r="D949" s="3"/>
      <c r="E949" s="3"/>
      <c r="F949" s="3"/>
      <c r="G949" s="3"/>
      <c r="H949" s="3"/>
      <c r="I949" s="3"/>
      <c r="J949" s="3"/>
      <c r="K949" s="3"/>
      <c r="L949" s="3"/>
      <c r="M949" s="3"/>
      <c r="N949" s="3"/>
      <c r="O949" s="3"/>
      <c r="P949" s="3"/>
      <c r="Q949" s="3"/>
      <c r="R949" s="3"/>
      <c r="S949" s="3"/>
      <c r="T949" s="249"/>
      <c r="U949" s="249"/>
      <c r="V949" s="249"/>
      <c r="W949" s="249"/>
      <c r="X949" s="249"/>
      <c r="Y949" s="3"/>
      <c r="Z949" s="3"/>
      <c r="AA949" s="3"/>
      <c r="AB949" s="3"/>
      <c r="AC949" s="3"/>
      <c r="AD949" s="3"/>
      <c r="AE949" s="3"/>
    </row>
    <row r="950">
      <c r="A950" s="3"/>
      <c r="B950" s="3"/>
      <c r="C950" s="3"/>
      <c r="D950" s="3"/>
      <c r="E950" s="3"/>
      <c r="F950" s="3"/>
      <c r="G950" s="3"/>
      <c r="H950" s="3"/>
      <c r="I950" s="3"/>
      <c r="J950" s="3"/>
      <c r="K950" s="3"/>
      <c r="L950" s="3"/>
      <c r="M950" s="3"/>
      <c r="N950" s="3"/>
      <c r="O950" s="3"/>
      <c r="P950" s="3"/>
      <c r="Q950" s="3"/>
      <c r="R950" s="3"/>
      <c r="S950" s="3"/>
      <c r="T950" s="249"/>
      <c r="U950" s="249"/>
      <c r="V950" s="249"/>
      <c r="W950" s="249"/>
      <c r="X950" s="249"/>
      <c r="Y950" s="3"/>
      <c r="Z950" s="3"/>
      <c r="AA950" s="3"/>
      <c r="AB950" s="3"/>
      <c r="AC950" s="3"/>
      <c r="AD950" s="3"/>
      <c r="AE950" s="3"/>
    </row>
    <row r="951">
      <c r="A951" s="3"/>
      <c r="B951" s="3"/>
      <c r="C951" s="3"/>
      <c r="D951" s="3"/>
      <c r="E951" s="3"/>
      <c r="F951" s="3"/>
      <c r="G951" s="3"/>
      <c r="H951" s="3"/>
      <c r="I951" s="3"/>
      <c r="J951" s="3"/>
      <c r="K951" s="3"/>
      <c r="L951" s="3"/>
      <c r="M951" s="3"/>
      <c r="N951" s="3"/>
      <c r="O951" s="3"/>
      <c r="P951" s="3"/>
      <c r="Q951" s="3"/>
      <c r="R951" s="3"/>
      <c r="S951" s="3"/>
      <c r="T951" s="249"/>
      <c r="U951" s="249"/>
      <c r="V951" s="249"/>
      <c r="W951" s="249"/>
      <c r="X951" s="249"/>
      <c r="Y951" s="3"/>
      <c r="Z951" s="3"/>
      <c r="AA951" s="3"/>
      <c r="AB951" s="3"/>
      <c r="AC951" s="3"/>
      <c r="AD951" s="3"/>
      <c r="AE951" s="3"/>
    </row>
    <row r="952">
      <c r="A952" s="3"/>
      <c r="B952" s="3"/>
      <c r="C952" s="3"/>
      <c r="D952" s="3"/>
      <c r="E952" s="3"/>
      <c r="F952" s="3"/>
      <c r="G952" s="3"/>
      <c r="H952" s="3"/>
      <c r="I952" s="3"/>
      <c r="J952" s="3"/>
      <c r="K952" s="3"/>
      <c r="L952" s="3"/>
      <c r="M952" s="3"/>
      <c r="N952" s="3"/>
      <c r="O952" s="3"/>
      <c r="P952" s="3"/>
      <c r="Q952" s="3"/>
      <c r="R952" s="3"/>
      <c r="S952" s="3"/>
      <c r="T952" s="249"/>
      <c r="U952" s="249"/>
      <c r="V952" s="249"/>
      <c r="W952" s="249"/>
      <c r="X952" s="249"/>
      <c r="Y952" s="3"/>
      <c r="Z952" s="3"/>
      <c r="AA952" s="3"/>
      <c r="AB952" s="3"/>
      <c r="AC952" s="3"/>
      <c r="AD952" s="3"/>
      <c r="AE952" s="3"/>
    </row>
    <row r="953">
      <c r="A953" s="3"/>
      <c r="B953" s="3"/>
      <c r="C953" s="3"/>
      <c r="D953" s="3"/>
      <c r="E953" s="3"/>
      <c r="F953" s="3"/>
      <c r="G953" s="3"/>
      <c r="H953" s="3"/>
      <c r="I953" s="3"/>
      <c r="J953" s="3"/>
      <c r="K953" s="3"/>
      <c r="L953" s="3"/>
      <c r="M953" s="3"/>
      <c r="N953" s="3"/>
      <c r="O953" s="3"/>
      <c r="P953" s="3"/>
      <c r="Q953" s="3"/>
      <c r="R953" s="3"/>
      <c r="S953" s="3"/>
      <c r="T953" s="249"/>
      <c r="U953" s="249"/>
      <c r="V953" s="249"/>
      <c r="W953" s="249"/>
      <c r="X953" s="249"/>
      <c r="Y953" s="3"/>
      <c r="Z953" s="3"/>
      <c r="AA953" s="3"/>
      <c r="AB953" s="3"/>
      <c r="AC953" s="3"/>
      <c r="AD953" s="3"/>
      <c r="AE953" s="3"/>
    </row>
    <row r="954">
      <c r="A954" s="3"/>
      <c r="B954" s="3"/>
      <c r="C954" s="3"/>
      <c r="D954" s="3"/>
      <c r="E954" s="3"/>
      <c r="F954" s="3"/>
      <c r="G954" s="3"/>
      <c r="H954" s="3"/>
      <c r="I954" s="3"/>
      <c r="J954" s="3"/>
      <c r="K954" s="3"/>
      <c r="L954" s="3"/>
      <c r="M954" s="3"/>
      <c r="N954" s="3"/>
      <c r="O954" s="3"/>
      <c r="P954" s="3"/>
      <c r="Q954" s="3"/>
      <c r="R954" s="3"/>
      <c r="S954" s="3"/>
      <c r="T954" s="249"/>
      <c r="U954" s="249"/>
      <c r="V954" s="249"/>
      <c r="W954" s="249"/>
      <c r="X954" s="249"/>
      <c r="Y954" s="3"/>
      <c r="Z954" s="3"/>
      <c r="AA954" s="3"/>
      <c r="AB954" s="3"/>
      <c r="AC954" s="3"/>
      <c r="AD954" s="3"/>
      <c r="AE954" s="3"/>
    </row>
    <row r="955">
      <c r="A955" s="3"/>
      <c r="B955" s="3"/>
      <c r="C955" s="3"/>
      <c r="D955" s="3"/>
      <c r="E955" s="3"/>
      <c r="F955" s="3"/>
      <c r="G955" s="3"/>
      <c r="H955" s="3"/>
      <c r="I955" s="3"/>
      <c r="J955" s="3"/>
      <c r="K955" s="3"/>
      <c r="L955" s="3"/>
      <c r="M955" s="3"/>
      <c r="N955" s="3"/>
      <c r="O955" s="3"/>
      <c r="P955" s="3"/>
      <c r="Q955" s="3"/>
      <c r="R955" s="3"/>
      <c r="S955" s="3"/>
      <c r="T955" s="249"/>
      <c r="U955" s="249"/>
      <c r="V955" s="249"/>
      <c r="W955" s="249"/>
      <c r="X955" s="249"/>
      <c r="Y955" s="3"/>
      <c r="Z955" s="3"/>
      <c r="AA955" s="3"/>
      <c r="AB955" s="3"/>
      <c r="AC955" s="3"/>
      <c r="AD955" s="3"/>
      <c r="AE955" s="3"/>
    </row>
    <row r="956">
      <c r="A956" s="3"/>
      <c r="B956" s="3"/>
      <c r="C956" s="3"/>
      <c r="D956" s="3"/>
      <c r="E956" s="3"/>
      <c r="F956" s="3"/>
      <c r="G956" s="3"/>
      <c r="H956" s="3"/>
      <c r="I956" s="3"/>
      <c r="J956" s="3"/>
      <c r="K956" s="3"/>
      <c r="L956" s="3"/>
      <c r="M956" s="3"/>
      <c r="N956" s="3"/>
      <c r="O956" s="3"/>
      <c r="P956" s="3"/>
      <c r="Q956" s="3"/>
      <c r="R956" s="3"/>
      <c r="S956" s="3"/>
      <c r="T956" s="249"/>
      <c r="U956" s="249"/>
      <c r="V956" s="249"/>
      <c r="W956" s="249"/>
      <c r="X956" s="249"/>
      <c r="Y956" s="3"/>
      <c r="Z956" s="3"/>
      <c r="AA956" s="3"/>
      <c r="AB956" s="3"/>
      <c r="AC956" s="3"/>
      <c r="AD956" s="3"/>
      <c r="AE956" s="3"/>
    </row>
    <row r="957">
      <c r="A957" s="3"/>
      <c r="B957" s="3"/>
      <c r="C957" s="3"/>
      <c r="D957" s="3"/>
      <c r="E957" s="3"/>
      <c r="F957" s="3"/>
      <c r="G957" s="3"/>
      <c r="H957" s="3"/>
      <c r="I957" s="3"/>
      <c r="J957" s="3"/>
      <c r="K957" s="3"/>
      <c r="L957" s="3"/>
      <c r="M957" s="3"/>
      <c r="N957" s="3"/>
      <c r="O957" s="3"/>
      <c r="P957" s="3"/>
      <c r="Q957" s="3"/>
      <c r="R957" s="3"/>
      <c r="S957" s="3"/>
      <c r="T957" s="249"/>
      <c r="U957" s="249"/>
      <c r="V957" s="249"/>
      <c r="W957" s="249"/>
      <c r="X957" s="249"/>
      <c r="Y957" s="3"/>
      <c r="Z957" s="3"/>
      <c r="AA957" s="3"/>
      <c r="AB957" s="3"/>
      <c r="AC957" s="3"/>
      <c r="AD957" s="3"/>
      <c r="AE957" s="3"/>
    </row>
    <row r="958">
      <c r="A958" s="3"/>
      <c r="B958" s="3"/>
      <c r="C958" s="3"/>
      <c r="D958" s="3"/>
      <c r="E958" s="3"/>
      <c r="F958" s="3"/>
      <c r="G958" s="3"/>
      <c r="H958" s="3"/>
      <c r="I958" s="3"/>
      <c r="J958" s="3"/>
      <c r="K958" s="3"/>
      <c r="L958" s="3"/>
      <c r="M958" s="3"/>
      <c r="N958" s="3"/>
      <c r="O958" s="3"/>
      <c r="P958" s="3"/>
      <c r="Q958" s="3"/>
      <c r="R958" s="3"/>
      <c r="S958" s="3"/>
      <c r="T958" s="249"/>
      <c r="U958" s="249"/>
      <c r="V958" s="249"/>
      <c r="W958" s="249"/>
      <c r="X958" s="249"/>
      <c r="Y958" s="3"/>
      <c r="Z958" s="3"/>
      <c r="AA958" s="3"/>
      <c r="AB958" s="3"/>
      <c r="AC958" s="3"/>
      <c r="AD958" s="3"/>
      <c r="AE958" s="3"/>
    </row>
    <row r="959">
      <c r="A959" s="3"/>
      <c r="B959" s="3"/>
      <c r="C959" s="3"/>
      <c r="D959" s="3"/>
      <c r="E959" s="3"/>
      <c r="F959" s="3"/>
      <c r="G959" s="3"/>
      <c r="H959" s="3"/>
      <c r="I959" s="3"/>
      <c r="J959" s="3"/>
      <c r="K959" s="3"/>
      <c r="L959" s="3"/>
      <c r="M959" s="3"/>
      <c r="N959" s="3"/>
      <c r="O959" s="3"/>
      <c r="P959" s="3"/>
      <c r="Q959" s="3"/>
      <c r="R959" s="3"/>
      <c r="S959" s="3"/>
      <c r="T959" s="249"/>
      <c r="U959" s="249"/>
      <c r="V959" s="249"/>
      <c r="W959" s="249"/>
      <c r="X959" s="249"/>
      <c r="Y959" s="3"/>
      <c r="Z959" s="3"/>
      <c r="AA959" s="3"/>
      <c r="AB959" s="3"/>
      <c r="AC959" s="3"/>
      <c r="AD959" s="3"/>
      <c r="AE959" s="3"/>
    </row>
    <row r="960">
      <c r="A960" s="3"/>
      <c r="B960" s="3"/>
      <c r="C960" s="3"/>
      <c r="D960" s="3"/>
      <c r="E960" s="3"/>
      <c r="F960" s="3"/>
      <c r="G960" s="3"/>
      <c r="H960" s="3"/>
      <c r="I960" s="3"/>
      <c r="J960" s="3"/>
      <c r="K960" s="3"/>
      <c r="L960" s="3"/>
      <c r="M960" s="3"/>
      <c r="N960" s="3"/>
      <c r="O960" s="3"/>
      <c r="P960" s="3"/>
      <c r="Q960" s="3"/>
      <c r="R960" s="3"/>
      <c r="S960" s="3"/>
      <c r="T960" s="249"/>
      <c r="U960" s="249"/>
      <c r="V960" s="249"/>
      <c r="W960" s="249"/>
      <c r="X960" s="249"/>
      <c r="Y960" s="3"/>
      <c r="Z960" s="3"/>
      <c r="AA960" s="3"/>
      <c r="AB960" s="3"/>
      <c r="AC960" s="3"/>
      <c r="AD960" s="3"/>
      <c r="AE960" s="3"/>
    </row>
    <row r="961">
      <c r="A961" s="3"/>
      <c r="B961" s="3"/>
      <c r="C961" s="3"/>
      <c r="D961" s="3"/>
      <c r="E961" s="3"/>
      <c r="F961" s="3"/>
      <c r="G961" s="3"/>
      <c r="H961" s="3"/>
      <c r="I961" s="3"/>
      <c r="J961" s="3"/>
      <c r="K961" s="3"/>
      <c r="L961" s="3"/>
      <c r="M961" s="3"/>
      <c r="N961" s="3"/>
      <c r="O961" s="3"/>
      <c r="P961" s="3"/>
      <c r="Q961" s="3"/>
      <c r="R961" s="3"/>
      <c r="S961" s="3"/>
      <c r="T961" s="249"/>
      <c r="U961" s="249"/>
      <c r="V961" s="249"/>
      <c r="W961" s="249"/>
      <c r="X961" s="249"/>
      <c r="Y961" s="3"/>
      <c r="Z961" s="3"/>
      <c r="AA961" s="3"/>
      <c r="AB961" s="3"/>
      <c r="AC961" s="3"/>
      <c r="AD961" s="3"/>
      <c r="AE961" s="3"/>
    </row>
    <row r="962">
      <c r="A962" s="3"/>
      <c r="B962" s="3"/>
      <c r="C962" s="3"/>
      <c r="D962" s="3"/>
      <c r="E962" s="3"/>
      <c r="F962" s="3"/>
      <c r="G962" s="3"/>
      <c r="H962" s="3"/>
      <c r="I962" s="3"/>
      <c r="J962" s="3"/>
      <c r="K962" s="3"/>
      <c r="L962" s="3"/>
      <c r="M962" s="3"/>
      <c r="N962" s="3"/>
      <c r="O962" s="3"/>
      <c r="P962" s="3"/>
      <c r="Q962" s="3"/>
      <c r="R962" s="3"/>
      <c r="S962" s="3"/>
      <c r="T962" s="249"/>
      <c r="U962" s="249"/>
      <c r="V962" s="249"/>
      <c r="W962" s="249"/>
      <c r="X962" s="249"/>
      <c r="Y962" s="3"/>
      <c r="Z962" s="3"/>
      <c r="AA962" s="3"/>
      <c r="AB962" s="3"/>
      <c r="AC962" s="3"/>
      <c r="AD962" s="3"/>
      <c r="AE962" s="3"/>
    </row>
    <row r="963">
      <c r="A963" s="3"/>
      <c r="B963" s="3"/>
      <c r="C963" s="3"/>
      <c r="D963" s="3"/>
      <c r="E963" s="3"/>
      <c r="F963" s="3"/>
      <c r="G963" s="3"/>
      <c r="H963" s="3"/>
      <c r="I963" s="3"/>
      <c r="J963" s="3"/>
      <c r="K963" s="3"/>
      <c r="L963" s="3"/>
      <c r="M963" s="3"/>
      <c r="N963" s="3"/>
      <c r="O963" s="3"/>
      <c r="P963" s="3"/>
      <c r="Q963" s="3"/>
      <c r="R963" s="3"/>
      <c r="S963" s="3"/>
      <c r="T963" s="249"/>
      <c r="U963" s="249"/>
      <c r="V963" s="249"/>
      <c r="W963" s="249"/>
      <c r="X963" s="249"/>
      <c r="Y963" s="3"/>
      <c r="Z963" s="3"/>
      <c r="AA963" s="3"/>
      <c r="AB963" s="3"/>
      <c r="AC963" s="3"/>
      <c r="AD963" s="3"/>
      <c r="AE963" s="3"/>
    </row>
    <row r="964">
      <c r="A964" s="3"/>
      <c r="B964" s="3"/>
      <c r="C964" s="3"/>
      <c r="D964" s="3"/>
      <c r="E964" s="3"/>
      <c r="F964" s="3"/>
      <c r="G964" s="3"/>
      <c r="H964" s="3"/>
      <c r="I964" s="3"/>
      <c r="J964" s="3"/>
      <c r="K964" s="3"/>
      <c r="L964" s="3"/>
      <c r="M964" s="3"/>
      <c r="N964" s="3"/>
      <c r="O964" s="3"/>
      <c r="P964" s="3"/>
      <c r="Q964" s="3"/>
      <c r="R964" s="3"/>
      <c r="S964" s="3"/>
      <c r="T964" s="249"/>
      <c r="U964" s="249"/>
      <c r="V964" s="249"/>
      <c r="W964" s="249"/>
      <c r="X964" s="249"/>
      <c r="Y964" s="3"/>
      <c r="Z964" s="3"/>
      <c r="AA964" s="3"/>
      <c r="AB964" s="3"/>
      <c r="AC964" s="3"/>
      <c r="AD964" s="3"/>
      <c r="AE964" s="3"/>
    </row>
    <row r="965">
      <c r="A965" s="3"/>
      <c r="B965" s="3"/>
      <c r="C965" s="3"/>
      <c r="D965" s="3"/>
      <c r="E965" s="3"/>
      <c r="F965" s="3"/>
      <c r="G965" s="3"/>
      <c r="H965" s="3"/>
      <c r="I965" s="3"/>
      <c r="J965" s="3"/>
      <c r="K965" s="3"/>
      <c r="L965" s="3"/>
      <c r="M965" s="3"/>
      <c r="N965" s="3"/>
      <c r="O965" s="3"/>
      <c r="P965" s="3"/>
      <c r="Q965" s="3"/>
      <c r="R965" s="3"/>
      <c r="S965" s="3"/>
      <c r="T965" s="249"/>
      <c r="U965" s="249"/>
      <c r="V965" s="249"/>
      <c r="W965" s="249"/>
      <c r="X965" s="249"/>
      <c r="Y965" s="3"/>
      <c r="Z965" s="3"/>
      <c r="AA965" s="3"/>
      <c r="AB965" s="3"/>
      <c r="AC965" s="3"/>
      <c r="AD965" s="3"/>
      <c r="AE965" s="3"/>
    </row>
    <row r="966">
      <c r="A966" s="3"/>
      <c r="B966" s="3"/>
      <c r="C966" s="3"/>
      <c r="D966" s="3"/>
      <c r="E966" s="3"/>
      <c r="F966" s="3"/>
      <c r="G966" s="3"/>
      <c r="H966" s="3"/>
      <c r="I966" s="3"/>
      <c r="J966" s="3"/>
      <c r="K966" s="3"/>
      <c r="L966" s="3"/>
      <c r="M966" s="3"/>
      <c r="N966" s="3"/>
      <c r="O966" s="3"/>
      <c r="P966" s="3"/>
      <c r="Q966" s="3"/>
      <c r="R966" s="3"/>
      <c r="S966" s="3"/>
      <c r="T966" s="249"/>
      <c r="U966" s="249"/>
      <c r="V966" s="249"/>
      <c r="W966" s="249"/>
      <c r="X966" s="249"/>
      <c r="Y966" s="3"/>
      <c r="Z966" s="3"/>
      <c r="AA966" s="3"/>
      <c r="AB966" s="3"/>
      <c r="AC966" s="3"/>
      <c r="AD966" s="3"/>
      <c r="AE966" s="3"/>
    </row>
    <row r="967">
      <c r="A967" s="3"/>
      <c r="B967" s="3"/>
      <c r="C967" s="3"/>
      <c r="D967" s="3"/>
      <c r="E967" s="3"/>
      <c r="F967" s="3"/>
      <c r="G967" s="3"/>
      <c r="H967" s="3"/>
      <c r="I967" s="3"/>
      <c r="J967" s="3"/>
      <c r="K967" s="3"/>
      <c r="L967" s="3"/>
      <c r="M967" s="3"/>
      <c r="N967" s="3"/>
      <c r="O967" s="3"/>
      <c r="P967" s="3"/>
      <c r="Q967" s="3"/>
      <c r="R967" s="3"/>
      <c r="S967" s="3"/>
      <c r="T967" s="249"/>
      <c r="U967" s="249"/>
      <c r="V967" s="249"/>
      <c r="W967" s="249"/>
      <c r="X967" s="249"/>
      <c r="Y967" s="3"/>
      <c r="Z967" s="3"/>
      <c r="AA967" s="3"/>
      <c r="AB967" s="3"/>
      <c r="AC967" s="3"/>
      <c r="AD967" s="3"/>
      <c r="AE967" s="3"/>
    </row>
    <row r="968">
      <c r="A968" s="3"/>
      <c r="B968" s="3"/>
      <c r="C968" s="3"/>
      <c r="D968" s="3"/>
      <c r="E968" s="3"/>
      <c r="F968" s="3"/>
      <c r="G968" s="3"/>
      <c r="H968" s="3"/>
      <c r="I968" s="3"/>
      <c r="J968" s="3"/>
      <c r="K968" s="3"/>
      <c r="L968" s="3"/>
      <c r="M968" s="3"/>
      <c r="N968" s="3"/>
      <c r="O968" s="3"/>
      <c r="P968" s="3"/>
      <c r="Q968" s="3"/>
      <c r="R968" s="3"/>
      <c r="S968" s="3"/>
      <c r="T968" s="249"/>
      <c r="U968" s="249"/>
      <c r="V968" s="249"/>
      <c r="W968" s="249"/>
      <c r="X968" s="249"/>
      <c r="Y968" s="3"/>
      <c r="Z968" s="3"/>
      <c r="AA968" s="3"/>
      <c r="AB968" s="3"/>
      <c r="AC968" s="3"/>
      <c r="AD968" s="3"/>
      <c r="AE968" s="3"/>
    </row>
    <row r="969">
      <c r="A969" s="3"/>
      <c r="B969" s="3"/>
      <c r="C969" s="3"/>
      <c r="D969" s="3"/>
      <c r="E969" s="3"/>
      <c r="F969" s="3"/>
      <c r="G969" s="3"/>
      <c r="H969" s="3"/>
      <c r="I969" s="3"/>
      <c r="J969" s="3"/>
      <c r="K969" s="3"/>
      <c r="L969" s="3"/>
      <c r="M969" s="3"/>
      <c r="N969" s="3"/>
      <c r="O969" s="3"/>
      <c r="P969" s="3"/>
      <c r="Q969" s="3"/>
      <c r="R969" s="3"/>
      <c r="S969" s="3"/>
      <c r="T969" s="249"/>
      <c r="U969" s="249"/>
      <c r="V969" s="249"/>
      <c r="W969" s="249"/>
      <c r="X969" s="249"/>
      <c r="Y969" s="3"/>
      <c r="Z969" s="3"/>
      <c r="AA969" s="3"/>
      <c r="AB969" s="3"/>
      <c r="AC969" s="3"/>
      <c r="AD969" s="3"/>
      <c r="AE969" s="3"/>
    </row>
    <row r="970">
      <c r="A970" s="3"/>
      <c r="B970" s="3"/>
      <c r="C970" s="3"/>
      <c r="D970" s="3"/>
      <c r="E970" s="3"/>
      <c r="F970" s="3"/>
      <c r="G970" s="3"/>
      <c r="H970" s="3"/>
      <c r="I970" s="3"/>
      <c r="J970" s="3"/>
      <c r="K970" s="3"/>
      <c r="L970" s="3"/>
      <c r="M970" s="3"/>
      <c r="N970" s="3"/>
      <c r="O970" s="3"/>
      <c r="P970" s="3"/>
      <c r="Q970" s="3"/>
      <c r="R970" s="3"/>
      <c r="S970" s="3"/>
      <c r="T970" s="249"/>
      <c r="U970" s="249"/>
      <c r="V970" s="249"/>
      <c r="W970" s="249"/>
      <c r="X970" s="249"/>
      <c r="Y970" s="3"/>
      <c r="Z970" s="3"/>
      <c r="AA970" s="3"/>
      <c r="AB970" s="3"/>
      <c r="AC970" s="3"/>
      <c r="AD970" s="3"/>
      <c r="AE970" s="3"/>
    </row>
    <row r="971">
      <c r="A971" s="3"/>
      <c r="B971" s="3"/>
      <c r="C971" s="3"/>
      <c r="D971" s="3"/>
      <c r="E971" s="3"/>
      <c r="F971" s="3"/>
      <c r="G971" s="3"/>
      <c r="H971" s="3"/>
      <c r="I971" s="3"/>
      <c r="J971" s="3"/>
      <c r="K971" s="3"/>
      <c r="L971" s="3"/>
      <c r="M971" s="3"/>
      <c r="N971" s="3"/>
      <c r="O971" s="3"/>
      <c r="P971" s="3"/>
      <c r="Q971" s="3"/>
      <c r="R971" s="3"/>
      <c r="S971" s="3"/>
      <c r="T971" s="249"/>
      <c r="U971" s="249"/>
      <c r="V971" s="249"/>
      <c r="W971" s="249"/>
      <c r="X971" s="249"/>
      <c r="Y971" s="3"/>
      <c r="Z971" s="3"/>
      <c r="AA971" s="3"/>
      <c r="AB971" s="3"/>
      <c r="AC971" s="3"/>
      <c r="AD971" s="3"/>
      <c r="AE971" s="3"/>
    </row>
    <row r="972">
      <c r="A972" s="3"/>
      <c r="B972" s="3"/>
      <c r="C972" s="3"/>
      <c r="D972" s="3"/>
      <c r="E972" s="3"/>
      <c r="F972" s="3"/>
      <c r="G972" s="3"/>
      <c r="H972" s="3"/>
      <c r="I972" s="3"/>
      <c r="J972" s="3"/>
      <c r="K972" s="3"/>
      <c r="L972" s="3"/>
      <c r="M972" s="3"/>
      <c r="N972" s="3"/>
      <c r="O972" s="3"/>
      <c r="P972" s="3"/>
      <c r="Q972" s="3"/>
      <c r="R972" s="3"/>
      <c r="S972" s="3"/>
      <c r="T972" s="249"/>
      <c r="U972" s="249"/>
      <c r="V972" s="249"/>
      <c r="W972" s="249"/>
      <c r="X972" s="249"/>
      <c r="Y972" s="3"/>
      <c r="Z972" s="3"/>
      <c r="AA972" s="3"/>
      <c r="AB972" s="3"/>
      <c r="AC972" s="3"/>
      <c r="AD972" s="3"/>
      <c r="AE972" s="3"/>
    </row>
    <row r="973">
      <c r="A973" s="3"/>
      <c r="B973" s="3"/>
      <c r="C973" s="3"/>
      <c r="D973" s="3"/>
      <c r="E973" s="3"/>
      <c r="F973" s="3"/>
      <c r="G973" s="3"/>
      <c r="H973" s="3"/>
      <c r="I973" s="3"/>
      <c r="J973" s="3"/>
      <c r="K973" s="3"/>
      <c r="L973" s="3"/>
      <c r="M973" s="3"/>
      <c r="N973" s="3"/>
      <c r="O973" s="3"/>
      <c r="P973" s="3"/>
      <c r="Q973" s="3"/>
      <c r="R973" s="3"/>
      <c r="S973" s="3"/>
      <c r="T973" s="249"/>
      <c r="U973" s="249"/>
      <c r="V973" s="249"/>
      <c r="W973" s="249"/>
      <c r="X973" s="249"/>
      <c r="Y973" s="3"/>
      <c r="Z973" s="3"/>
      <c r="AA973" s="3"/>
      <c r="AB973" s="3"/>
      <c r="AC973" s="3"/>
      <c r="AD973" s="3"/>
      <c r="AE973" s="3"/>
    </row>
    <row r="974">
      <c r="A974" s="3"/>
      <c r="B974" s="3"/>
      <c r="C974" s="3"/>
      <c r="D974" s="3"/>
      <c r="E974" s="3"/>
      <c r="F974" s="3"/>
      <c r="G974" s="3"/>
      <c r="H974" s="3"/>
      <c r="I974" s="3"/>
      <c r="J974" s="3"/>
      <c r="K974" s="3"/>
      <c r="L974" s="3"/>
      <c r="M974" s="3"/>
      <c r="N974" s="3"/>
      <c r="O974" s="3"/>
      <c r="P974" s="3"/>
      <c r="Q974" s="3"/>
      <c r="R974" s="3"/>
      <c r="S974" s="3"/>
      <c r="T974" s="249"/>
      <c r="U974" s="249"/>
      <c r="V974" s="249"/>
      <c r="W974" s="249"/>
      <c r="X974" s="249"/>
      <c r="Y974" s="3"/>
      <c r="Z974" s="3"/>
      <c r="AA974" s="3"/>
      <c r="AB974" s="3"/>
      <c r="AC974" s="3"/>
      <c r="AD974" s="3"/>
      <c r="AE974" s="3"/>
    </row>
    <row r="975">
      <c r="A975" s="3"/>
      <c r="B975" s="3"/>
      <c r="C975" s="3"/>
      <c r="D975" s="3"/>
      <c r="E975" s="3"/>
      <c r="F975" s="3"/>
      <c r="G975" s="3"/>
      <c r="H975" s="3"/>
      <c r="I975" s="3"/>
      <c r="J975" s="3"/>
      <c r="K975" s="3"/>
      <c r="L975" s="3"/>
      <c r="M975" s="3"/>
      <c r="N975" s="3"/>
      <c r="O975" s="3"/>
      <c r="P975" s="3"/>
      <c r="Q975" s="3"/>
      <c r="R975" s="3"/>
      <c r="S975" s="3"/>
      <c r="T975" s="249"/>
      <c r="U975" s="249"/>
      <c r="V975" s="249"/>
      <c r="W975" s="249"/>
      <c r="X975" s="249"/>
      <c r="Y975" s="3"/>
      <c r="Z975" s="3"/>
      <c r="AA975" s="3"/>
      <c r="AB975" s="3"/>
      <c r="AC975" s="3"/>
      <c r="AD975" s="3"/>
      <c r="AE975" s="3"/>
    </row>
    <row r="976">
      <c r="A976" s="3"/>
      <c r="B976" s="3"/>
      <c r="C976" s="3"/>
      <c r="D976" s="3"/>
      <c r="E976" s="3"/>
      <c r="F976" s="3"/>
      <c r="G976" s="3"/>
      <c r="H976" s="3"/>
      <c r="I976" s="3"/>
      <c r="J976" s="3"/>
      <c r="K976" s="3"/>
      <c r="L976" s="3"/>
      <c r="M976" s="3"/>
      <c r="N976" s="3"/>
      <c r="O976" s="3"/>
      <c r="P976" s="3"/>
      <c r="Q976" s="3"/>
      <c r="R976" s="3"/>
      <c r="S976" s="3"/>
      <c r="T976" s="249"/>
      <c r="U976" s="249"/>
      <c r="V976" s="249"/>
      <c r="W976" s="249"/>
      <c r="X976" s="249"/>
      <c r="Y976" s="3"/>
      <c r="Z976" s="3"/>
      <c r="AA976" s="3"/>
      <c r="AB976" s="3"/>
      <c r="AC976" s="3"/>
      <c r="AD976" s="3"/>
      <c r="AE976" s="3"/>
    </row>
    <row r="977">
      <c r="A977" s="3"/>
      <c r="B977" s="3"/>
      <c r="C977" s="3"/>
      <c r="D977" s="3"/>
      <c r="E977" s="3"/>
      <c r="F977" s="3"/>
      <c r="G977" s="3"/>
      <c r="H977" s="3"/>
      <c r="I977" s="3"/>
      <c r="J977" s="3"/>
      <c r="K977" s="3"/>
      <c r="L977" s="3"/>
      <c r="M977" s="3"/>
      <c r="N977" s="3"/>
      <c r="O977" s="3"/>
      <c r="P977" s="3"/>
      <c r="Q977" s="3"/>
      <c r="R977" s="3"/>
      <c r="S977" s="3"/>
      <c r="T977" s="249"/>
      <c r="U977" s="249"/>
      <c r="V977" s="249"/>
      <c r="W977" s="249"/>
      <c r="X977" s="249"/>
      <c r="Y977" s="3"/>
      <c r="Z977" s="3"/>
      <c r="AA977" s="3"/>
      <c r="AB977" s="3"/>
      <c r="AC977" s="3"/>
      <c r="AD977" s="3"/>
      <c r="AE977" s="3"/>
    </row>
    <row r="978">
      <c r="A978" s="3"/>
      <c r="B978" s="3"/>
      <c r="C978" s="3"/>
      <c r="D978" s="3"/>
      <c r="E978" s="3"/>
      <c r="F978" s="3"/>
      <c r="G978" s="3"/>
      <c r="H978" s="3"/>
      <c r="I978" s="3"/>
      <c r="J978" s="3"/>
      <c r="K978" s="3"/>
      <c r="L978" s="3"/>
      <c r="M978" s="3"/>
      <c r="N978" s="3"/>
      <c r="O978" s="3"/>
      <c r="P978" s="3"/>
      <c r="Q978" s="3"/>
      <c r="R978" s="3"/>
      <c r="S978" s="3"/>
      <c r="T978" s="249"/>
      <c r="U978" s="249"/>
      <c r="V978" s="249"/>
      <c r="W978" s="249"/>
      <c r="X978" s="249"/>
      <c r="Y978" s="3"/>
      <c r="Z978" s="3"/>
      <c r="AA978" s="3"/>
      <c r="AB978" s="3"/>
      <c r="AC978" s="3"/>
      <c r="AD978" s="3"/>
      <c r="AE978" s="3"/>
    </row>
    <row r="979">
      <c r="A979" s="3"/>
      <c r="B979" s="3"/>
      <c r="C979" s="3"/>
      <c r="D979" s="3"/>
      <c r="E979" s="3"/>
      <c r="F979" s="3"/>
      <c r="G979" s="3"/>
      <c r="H979" s="3"/>
      <c r="I979" s="3"/>
      <c r="J979" s="3"/>
      <c r="K979" s="3"/>
      <c r="L979" s="3"/>
      <c r="M979" s="3"/>
      <c r="N979" s="3"/>
      <c r="O979" s="3"/>
      <c r="P979" s="3"/>
      <c r="Q979" s="3"/>
      <c r="R979" s="3"/>
      <c r="S979" s="3"/>
      <c r="T979" s="249"/>
      <c r="U979" s="249"/>
      <c r="V979" s="249"/>
      <c r="W979" s="249"/>
      <c r="X979" s="249"/>
      <c r="Y979" s="3"/>
      <c r="Z979" s="3"/>
      <c r="AA979" s="3"/>
      <c r="AB979" s="3"/>
      <c r="AC979" s="3"/>
      <c r="AD979" s="3"/>
      <c r="AE979" s="3"/>
    </row>
    <row r="980">
      <c r="A980" s="3"/>
      <c r="B980" s="3"/>
      <c r="C980" s="3"/>
      <c r="D980" s="3"/>
      <c r="E980" s="3"/>
      <c r="F980" s="3"/>
      <c r="G980" s="3"/>
      <c r="H980" s="3"/>
      <c r="I980" s="3"/>
      <c r="J980" s="3"/>
      <c r="K980" s="3"/>
      <c r="L980" s="3"/>
      <c r="M980" s="3"/>
      <c r="N980" s="3"/>
      <c r="O980" s="3"/>
      <c r="P980" s="3"/>
      <c r="Q980" s="3"/>
      <c r="R980" s="3"/>
      <c r="S980" s="3"/>
      <c r="T980" s="249"/>
      <c r="U980" s="249"/>
      <c r="V980" s="249"/>
      <c r="W980" s="249"/>
      <c r="X980" s="249"/>
      <c r="Y980" s="3"/>
      <c r="Z980" s="3"/>
      <c r="AA980" s="3"/>
      <c r="AB980" s="3"/>
      <c r="AC980" s="3"/>
      <c r="AD980" s="3"/>
      <c r="AE980" s="3"/>
    </row>
    <row r="981">
      <c r="A981" s="3"/>
      <c r="B981" s="3"/>
      <c r="C981" s="3"/>
      <c r="D981" s="3"/>
      <c r="E981" s="3"/>
      <c r="F981" s="3"/>
      <c r="G981" s="3"/>
      <c r="H981" s="3"/>
      <c r="I981" s="3"/>
      <c r="J981" s="3"/>
      <c r="K981" s="3"/>
      <c r="L981" s="3"/>
      <c r="M981" s="3"/>
      <c r="N981" s="3"/>
      <c r="O981" s="3"/>
      <c r="P981" s="3"/>
      <c r="Q981" s="3"/>
      <c r="R981" s="3"/>
      <c r="S981" s="3"/>
      <c r="T981" s="249"/>
      <c r="U981" s="249"/>
      <c r="V981" s="249"/>
      <c r="W981" s="249"/>
      <c r="X981" s="249"/>
      <c r="Y981" s="3"/>
      <c r="Z981" s="3"/>
      <c r="AA981" s="3"/>
      <c r="AB981" s="3"/>
      <c r="AC981" s="3"/>
      <c r="AD981" s="3"/>
      <c r="AE981" s="3"/>
    </row>
    <row r="982">
      <c r="A982" s="3"/>
      <c r="B982" s="3"/>
      <c r="C982" s="3"/>
      <c r="D982" s="3"/>
      <c r="E982" s="3"/>
      <c r="F982" s="3"/>
      <c r="G982" s="3"/>
      <c r="H982" s="3"/>
      <c r="I982" s="3"/>
      <c r="J982" s="3"/>
      <c r="K982" s="3"/>
      <c r="L982" s="3"/>
      <c r="M982" s="3"/>
      <c r="N982" s="3"/>
      <c r="O982" s="3"/>
      <c r="P982" s="3"/>
      <c r="Q982" s="3"/>
      <c r="R982" s="3"/>
      <c r="S982" s="3"/>
      <c r="T982" s="249"/>
      <c r="U982" s="249"/>
      <c r="V982" s="249"/>
      <c r="W982" s="249"/>
      <c r="X982" s="249"/>
      <c r="Y982" s="3"/>
      <c r="Z982" s="3"/>
      <c r="AA982" s="3"/>
      <c r="AB982" s="3"/>
      <c r="AC982" s="3"/>
      <c r="AD982" s="3"/>
      <c r="AE982" s="3"/>
    </row>
    <row r="983">
      <c r="A983" s="3"/>
      <c r="B983" s="3"/>
      <c r="C983" s="3"/>
      <c r="D983" s="3"/>
      <c r="E983" s="3"/>
      <c r="F983" s="3"/>
      <c r="G983" s="3"/>
      <c r="H983" s="3"/>
      <c r="I983" s="3"/>
      <c r="J983" s="3"/>
      <c r="K983" s="3"/>
      <c r="L983" s="3"/>
      <c r="M983" s="3"/>
      <c r="N983" s="3"/>
      <c r="O983" s="3"/>
      <c r="P983" s="3"/>
      <c r="Q983" s="3"/>
      <c r="R983" s="3"/>
      <c r="S983" s="3"/>
      <c r="T983" s="249"/>
      <c r="U983" s="249"/>
      <c r="V983" s="249"/>
      <c r="W983" s="249"/>
      <c r="X983" s="249"/>
      <c r="Y983" s="3"/>
      <c r="Z983" s="3"/>
      <c r="AA983" s="3"/>
      <c r="AB983" s="3"/>
      <c r="AC983" s="3"/>
      <c r="AD983" s="3"/>
      <c r="AE983" s="3"/>
    </row>
    <row r="984">
      <c r="A984" s="3"/>
      <c r="B984" s="3"/>
      <c r="C984" s="3"/>
      <c r="D984" s="3"/>
      <c r="E984" s="3"/>
      <c r="F984" s="3"/>
      <c r="G984" s="3"/>
      <c r="H984" s="3"/>
      <c r="I984" s="3"/>
      <c r="J984" s="3"/>
      <c r="K984" s="3"/>
      <c r="L984" s="3"/>
      <c r="M984" s="3"/>
      <c r="N984" s="3"/>
      <c r="O984" s="3"/>
      <c r="P984" s="3"/>
      <c r="Q984" s="3"/>
      <c r="R984" s="3"/>
      <c r="S984" s="3"/>
      <c r="T984" s="249"/>
      <c r="U984" s="249"/>
      <c r="V984" s="249"/>
      <c r="W984" s="249"/>
      <c r="X984" s="249"/>
      <c r="Y984" s="3"/>
      <c r="Z984" s="3"/>
      <c r="AA984" s="3"/>
      <c r="AB984" s="3"/>
      <c r="AC984" s="3"/>
      <c r="AD984" s="3"/>
      <c r="AE984" s="3"/>
    </row>
    <row r="985">
      <c r="A985" s="3"/>
      <c r="B985" s="3"/>
      <c r="C985" s="3"/>
      <c r="D985" s="3"/>
      <c r="E985" s="3"/>
      <c r="F985" s="3"/>
      <c r="G985" s="3"/>
      <c r="H985" s="3"/>
      <c r="I985" s="3"/>
      <c r="J985" s="3"/>
      <c r="K985" s="3"/>
      <c r="L985" s="3"/>
      <c r="M985" s="3"/>
      <c r="N985" s="3"/>
      <c r="O985" s="3"/>
      <c r="P985" s="3"/>
      <c r="Q985" s="3"/>
      <c r="R985" s="3"/>
      <c r="S985" s="3"/>
      <c r="T985" s="249"/>
      <c r="U985" s="249"/>
      <c r="V985" s="249"/>
      <c r="W985" s="249"/>
      <c r="X985" s="249"/>
      <c r="Y985" s="3"/>
      <c r="Z985" s="3"/>
      <c r="AA985" s="3"/>
      <c r="AB985" s="3"/>
      <c r="AC985" s="3"/>
      <c r="AD985" s="3"/>
      <c r="AE985" s="3"/>
    </row>
    <row r="986">
      <c r="A986" s="3"/>
      <c r="B986" s="3"/>
      <c r="C986" s="3"/>
      <c r="D986" s="3"/>
      <c r="E986" s="3"/>
      <c r="F986" s="3"/>
      <c r="G986" s="3"/>
      <c r="H986" s="3"/>
      <c r="I986" s="3"/>
      <c r="J986" s="3"/>
      <c r="K986" s="3"/>
      <c r="L986" s="3"/>
      <c r="M986" s="3"/>
      <c r="N986" s="3"/>
      <c r="O986" s="3"/>
      <c r="P986" s="3"/>
      <c r="Q986" s="3"/>
      <c r="R986" s="3"/>
      <c r="S986" s="3"/>
      <c r="T986" s="249"/>
      <c r="U986" s="249"/>
      <c r="V986" s="249"/>
      <c r="W986" s="249"/>
      <c r="X986" s="249"/>
      <c r="Y986" s="3"/>
      <c r="Z986" s="3"/>
      <c r="AA986" s="3"/>
      <c r="AB986" s="3"/>
      <c r="AC986" s="3"/>
      <c r="AD986" s="3"/>
      <c r="AE986" s="3"/>
    </row>
    <row r="987">
      <c r="A987" s="3"/>
      <c r="B987" s="3"/>
      <c r="C987" s="3"/>
      <c r="D987" s="3"/>
      <c r="E987" s="3"/>
      <c r="F987" s="3"/>
      <c r="G987" s="3"/>
      <c r="H987" s="3"/>
      <c r="I987" s="3"/>
      <c r="J987" s="3"/>
      <c r="K987" s="3"/>
      <c r="L987" s="3"/>
      <c r="M987" s="3"/>
      <c r="N987" s="3"/>
      <c r="O987" s="3"/>
      <c r="P987" s="3"/>
      <c r="Q987" s="3"/>
      <c r="R987" s="3"/>
      <c r="S987" s="3"/>
      <c r="T987" s="249"/>
      <c r="U987" s="249"/>
      <c r="V987" s="249"/>
      <c r="W987" s="249"/>
      <c r="X987" s="249"/>
      <c r="Y987" s="3"/>
      <c r="Z987" s="3"/>
      <c r="AA987" s="3"/>
      <c r="AB987" s="3"/>
      <c r="AC987" s="3"/>
      <c r="AD987" s="3"/>
      <c r="AE987" s="3"/>
    </row>
    <row r="988">
      <c r="A988" s="3"/>
      <c r="B988" s="3"/>
      <c r="C988" s="3"/>
      <c r="D988" s="3"/>
      <c r="E988" s="3"/>
      <c r="F988" s="3"/>
      <c r="G988" s="3"/>
      <c r="H988" s="3"/>
      <c r="I988" s="3"/>
      <c r="J988" s="3"/>
      <c r="K988" s="3"/>
      <c r="L988" s="3"/>
      <c r="M988" s="3"/>
      <c r="N988" s="3"/>
      <c r="O988" s="3"/>
      <c r="P988" s="3"/>
      <c r="Q988" s="3"/>
      <c r="R988" s="3"/>
      <c r="S988" s="3"/>
      <c r="T988" s="249"/>
      <c r="U988" s="249"/>
      <c r="V988" s="249"/>
      <c r="W988" s="249"/>
      <c r="X988" s="249"/>
      <c r="Y988" s="3"/>
      <c r="Z988" s="3"/>
      <c r="AA988" s="3"/>
      <c r="AB988" s="3"/>
      <c r="AC988" s="3"/>
      <c r="AD988" s="3"/>
      <c r="AE988" s="3"/>
    </row>
    <row r="989">
      <c r="A989" s="3"/>
      <c r="B989" s="3"/>
      <c r="C989" s="3"/>
      <c r="D989" s="3"/>
      <c r="E989" s="3"/>
      <c r="F989" s="3"/>
      <c r="G989" s="3"/>
      <c r="H989" s="3"/>
      <c r="I989" s="3"/>
      <c r="J989" s="3"/>
      <c r="K989" s="3"/>
      <c r="L989" s="3"/>
      <c r="M989" s="3"/>
      <c r="N989" s="3"/>
      <c r="O989" s="3"/>
      <c r="P989" s="3"/>
      <c r="Q989" s="3"/>
      <c r="R989" s="3"/>
      <c r="S989" s="3"/>
      <c r="T989" s="249"/>
      <c r="U989" s="249"/>
      <c r="V989" s="249"/>
      <c r="W989" s="249"/>
      <c r="X989" s="249"/>
      <c r="Y989" s="3"/>
      <c r="Z989" s="3"/>
      <c r="AA989" s="3"/>
      <c r="AB989" s="3"/>
      <c r="AC989" s="3"/>
      <c r="AD989" s="3"/>
      <c r="AE989" s="3"/>
    </row>
    <row r="990">
      <c r="A990" s="3"/>
      <c r="B990" s="3"/>
      <c r="C990" s="3"/>
      <c r="D990" s="3"/>
      <c r="E990" s="3"/>
      <c r="F990" s="3"/>
      <c r="G990" s="3"/>
      <c r="H990" s="3"/>
      <c r="I990" s="3"/>
      <c r="J990" s="3"/>
      <c r="K990" s="3"/>
      <c r="L990" s="3"/>
      <c r="M990" s="3"/>
      <c r="N990" s="3"/>
      <c r="O990" s="3"/>
      <c r="P990" s="3"/>
      <c r="Q990" s="3"/>
      <c r="R990" s="3"/>
      <c r="S990" s="3"/>
      <c r="T990" s="249"/>
      <c r="U990" s="249"/>
      <c r="V990" s="249"/>
      <c r="W990" s="249"/>
      <c r="X990" s="249"/>
      <c r="Y990" s="3"/>
      <c r="Z990" s="3"/>
      <c r="AA990" s="3"/>
      <c r="AB990" s="3"/>
      <c r="AC990" s="3"/>
      <c r="AD990" s="3"/>
      <c r="AE990" s="3"/>
    </row>
    <row r="991">
      <c r="A991" s="3"/>
      <c r="B991" s="3"/>
      <c r="C991" s="3"/>
      <c r="D991" s="3"/>
      <c r="E991" s="3"/>
      <c r="F991" s="3"/>
      <c r="G991" s="3"/>
      <c r="H991" s="3"/>
      <c r="I991" s="3"/>
      <c r="J991" s="3"/>
      <c r="K991" s="3"/>
      <c r="L991" s="3"/>
      <c r="M991" s="3"/>
      <c r="N991" s="3"/>
      <c r="O991" s="3"/>
      <c r="P991" s="3"/>
      <c r="Q991" s="3"/>
      <c r="R991" s="3"/>
      <c r="S991" s="3"/>
      <c r="T991" s="249"/>
      <c r="U991" s="249"/>
      <c r="V991" s="249"/>
      <c r="W991" s="249"/>
      <c r="X991" s="249"/>
      <c r="Y991" s="3"/>
      <c r="Z991" s="3"/>
      <c r="AA991" s="3"/>
      <c r="AB991" s="3"/>
      <c r="AC991" s="3"/>
      <c r="AD991" s="3"/>
      <c r="AE991" s="3"/>
    </row>
    <row r="992">
      <c r="A992" s="3"/>
      <c r="B992" s="3"/>
      <c r="C992" s="3"/>
      <c r="D992" s="3"/>
      <c r="E992" s="3"/>
      <c r="F992" s="3"/>
      <c r="G992" s="3"/>
      <c r="H992" s="3"/>
      <c r="I992" s="3"/>
      <c r="J992" s="3"/>
      <c r="K992" s="3"/>
      <c r="L992" s="3"/>
      <c r="M992" s="3"/>
      <c r="N992" s="3"/>
      <c r="O992" s="3"/>
      <c r="P992" s="3"/>
      <c r="Q992" s="3"/>
      <c r="R992" s="3"/>
      <c r="S992" s="3"/>
      <c r="T992" s="249"/>
      <c r="U992" s="249"/>
      <c r="V992" s="249"/>
      <c r="W992" s="249"/>
      <c r="X992" s="249"/>
      <c r="Y992" s="3"/>
      <c r="Z992" s="3"/>
      <c r="AA992" s="3"/>
      <c r="AB992" s="3"/>
      <c r="AC992" s="3"/>
      <c r="AD992" s="3"/>
      <c r="AE992" s="3"/>
    </row>
    <row r="993">
      <c r="A993" s="3"/>
      <c r="B993" s="3"/>
      <c r="C993" s="3"/>
      <c r="D993" s="3"/>
      <c r="E993" s="3"/>
      <c r="F993" s="3"/>
      <c r="G993" s="3"/>
      <c r="H993" s="3"/>
      <c r="I993" s="3"/>
      <c r="J993" s="3"/>
      <c r="K993" s="3"/>
      <c r="L993" s="3"/>
      <c r="M993" s="3"/>
      <c r="N993" s="3"/>
      <c r="O993" s="3"/>
      <c r="P993" s="3"/>
      <c r="Q993" s="3"/>
      <c r="R993" s="3"/>
      <c r="S993" s="3"/>
      <c r="T993" s="249"/>
      <c r="U993" s="249"/>
      <c r="V993" s="249"/>
      <c r="W993" s="249"/>
      <c r="X993" s="249"/>
      <c r="Y993" s="3"/>
      <c r="Z993" s="3"/>
      <c r="AA993" s="3"/>
      <c r="AB993" s="3"/>
      <c r="AC993" s="3"/>
      <c r="AD993" s="3"/>
      <c r="AE993" s="3"/>
    </row>
    <row r="994">
      <c r="A994" s="3"/>
      <c r="B994" s="3"/>
      <c r="C994" s="3"/>
      <c r="D994" s="3"/>
      <c r="E994" s="3"/>
      <c r="F994" s="3"/>
      <c r="G994" s="3"/>
      <c r="H994" s="3"/>
      <c r="I994" s="3"/>
      <c r="J994" s="3"/>
      <c r="K994" s="3"/>
      <c r="L994" s="3"/>
      <c r="M994" s="3"/>
      <c r="N994" s="3"/>
      <c r="O994" s="3"/>
      <c r="P994" s="3"/>
      <c r="Q994" s="3"/>
      <c r="R994" s="3"/>
      <c r="S994" s="3"/>
      <c r="T994" s="249"/>
      <c r="U994" s="249"/>
      <c r="V994" s="249"/>
      <c r="W994" s="249"/>
      <c r="X994" s="249"/>
      <c r="Y994" s="3"/>
      <c r="Z994" s="3"/>
      <c r="AA994" s="3"/>
      <c r="AB994" s="3"/>
      <c r="AC994" s="3"/>
      <c r="AD994" s="3"/>
      <c r="AE994" s="3"/>
    </row>
    <row r="995">
      <c r="A995" s="3"/>
      <c r="B995" s="3"/>
      <c r="C995" s="3"/>
      <c r="D995" s="3"/>
      <c r="E995" s="3"/>
      <c r="F995" s="3"/>
      <c r="G995" s="3"/>
      <c r="H995" s="3"/>
      <c r="I995" s="3"/>
      <c r="J995" s="3"/>
      <c r="K995" s="3"/>
      <c r="L995" s="3"/>
      <c r="M995" s="3"/>
      <c r="N995" s="3"/>
      <c r="O995" s="3"/>
      <c r="P995" s="3"/>
      <c r="Q995" s="3"/>
      <c r="R995" s="3"/>
      <c r="S995" s="3"/>
      <c r="T995" s="249"/>
      <c r="U995" s="249"/>
      <c r="V995" s="249"/>
      <c r="W995" s="249"/>
      <c r="X995" s="249"/>
      <c r="Y995" s="3"/>
      <c r="Z995" s="3"/>
      <c r="AA995" s="3"/>
      <c r="AB995" s="3"/>
      <c r="AC995" s="3"/>
      <c r="AD995" s="3"/>
      <c r="AE995" s="3"/>
    </row>
    <row r="996">
      <c r="A996" s="3"/>
      <c r="B996" s="3"/>
      <c r="C996" s="3"/>
      <c r="D996" s="3"/>
      <c r="E996" s="3"/>
      <c r="F996" s="3"/>
      <c r="G996" s="3"/>
      <c r="H996" s="3"/>
      <c r="I996" s="3"/>
      <c r="J996" s="3"/>
      <c r="K996" s="3"/>
      <c r="L996" s="3"/>
      <c r="M996" s="3"/>
      <c r="N996" s="3"/>
      <c r="O996" s="3"/>
      <c r="P996" s="3"/>
      <c r="Q996" s="3"/>
      <c r="R996" s="3"/>
      <c r="S996" s="3"/>
      <c r="T996" s="249"/>
      <c r="U996" s="249"/>
      <c r="V996" s="249"/>
      <c r="W996" s="249"/>
      <c r="X996" s="249"/>
      <c r="Y996" s="3"/>
      <c r="Z996" s="3"/>
      <c r="AA996" s="3"/>
      <c r="AB996" s="3"/>
      <c r="AC996" s="3"/>
      <c r="AD996" s="3"/>
      <c r="AE996" s="3"/>
    </row>
    <row r="997">
      <c r="A997" s="3"/>
      <c r="B997" s="3"/>
      <c r="C997" s="3"/>
      <c r="D997" s="3"/>
      <c r="E997" s="3"/>
      <c r="F997" s="3"/>
      <c r="G997" s="3"/>
      <c r="H997" s="3"/>
      <c r="I997" s="3"/>
      <c r="J997" s="3"/>
      <c r="K997" s="3"/>
      <c r="L997" s="3"/>
      <c r="M997" s="3"/>
      <c r="N997" s="3"/>
      <c r="O997" s="3"/>
      <c r="P997" s="3"/>
      <c r="Q997" s="3"/>
      <c r="R997" s="3"/>
      <c r="S997" s="3"/>
      <c r="T997" s="249"/>
      <c r="U997" s="249"/>
      <c r="V997" s="249"/>
      <c r="W997" s="249"/>
      <c r="X997" s="249"/>
      <c r="Y997" s="3"/>
      <c r="Z997" s="3"/>
      <c r="AA997" s="3"/>
      <c r="AB997" s="3"/>
      <c r="AC997" s="3"/>
      <c r="AD997" s="3"/>
      <c r="AE997" s="3"/>
    </row>
    <row r="998">
      <c r="A998" s="3"/>
      <c r="B998" s="3"/>
      <c r="C998" s="3"/>
      <c r="D998" s="3"/>
      <c r="E998" s="3"/>
      <c r="F998" s="3"/>
      <c r="G998" s="3"/>
      <c r="H998" s="3"/>
      <c r="I998" s="3"/>
      <c r="J998" s="3"/>
      <c r="K998" s="3"/>
      <c r="L998" s="3"/>
      <c r="M998" s="3"/>
      <c r="N998" s="3"/>
      <c r="O998" s="3"/>
      <c r="P998" s="3"/>
      <c r="Q998" s="3"/>
      <c r="R998" s="3"/>
      <c r="S998" s="3"/>
      <c r="T998" s="249"/>
      <c r="U998" s="249"/>
      <c r="V998" s="249"/>
      <c r="W998" s="249"/>
      <c r="X998" s="249"/>
      <c r="Y998" s="3"/>
      <c r="Z998" s="3"/>
      <c r="AA998" s="3"/>
      <c r="AB998" s="3"/>
      <c r="AC998" s="3"/>
      <c r="AD998" s="3"/>
      <c r="AE998" s="3"/>
    </row>
    <row r="999">
      <c r="A999" s="3"/>
      <c r="B999" s="3"/>
      <c r="C999" s="3"/>
      <c r="D999" s="3"/>
      <c r="E999" s="3"/>
      <c r="F999" s="3"/>
      <c r="G999" s="3"/>
      <c r="H999" s="3"/>
      <c r="I999" s="3"/>
      <c r="J999" s="3"/>
      <c r="K999" s="3"/>
      <c r="L999" s="3"/>
      <c r="M999" s="3"/>
      <c r="N999" s="3"/>
      <c r="O999" s="3"/>
      <c r="P999" s="3"/>
      <c r="Q999" s="3"/>
      <c r="R999" s="3"/>
      <c r="S999" s="3"/>
      <c r="T999" s="249"/>
      <c r="U999" s="249"/>
      <c r="V999" s="249"/>
      <c r="W999" s="249"/>
      <c r="X999" s="249"/>
      <c r="Y999" s="3"/>
      <c r="Z999" s="3"/>
      <c r="AA999" s="3"/>
      <c r="AB999" s="3"/>
      <c r="AC999" s="3"/>
      <c r="AD999" s="3"/>
      <c r="AE999" s="3"/>
    </row>
    <row r="1000">
      <c r="A1000" s="3"/>
      <c r="B1000" s="3"/>
      <c r="C1000" s="3"/>
      <c r="D1000" s="3"/>
      <c r="E1000" s="3"/>
      <c r="F1000" s="3"/>
      <c r="G1000" s="3"/>
      <c r="H1000" s="3"/>
      <c r="I1000" s="3"/>
      <c r="J1000" s="3"/>
      <c r="K1000" s="3"/>
      <c r="L1000" s="3"/>
      <c r="M1000" s="3"/>
      <c r="N1000" s="3"/>
      <c r="O1000" s="3"/>
      <c r="P1000" s="3"/>
      <c r="Q1000" s="3"/>
      <c r="R1000" s="3"/>
      <c r="S1000" s="3"/>
      <c r="T1000" s="249"/>
      <c r="U1000" s="249"/>
      <c r="V1000" s="249"/>
      <c r="W1000" s="249"/>
      <c r="X1000" s="249"/>
      <c r="Y1000" s="3"/>
      <c r="Z1000" s="3"/>
      <c r="AA1000" s="3"/>
      <c r="AB1000" s="3"/>
      <c r="AC1000" s="3"/>
      <c r="AD1000" s="3"/>
      <c r="AE1000" s="3"/>
    </row>
  </sheetData>
  <mergeCells count="8">
    <mergeCell ref="C7:D7"/>
    <mergeCell ref="E7:G7"/>
    <mergeCell ref="H7:J7"/>
    <mergeCell ref="K7:M7"/>
    <mergeCell ref="N7:P7"/>
    <mergeCell ref="E71:G71"/>
    <mergeCell ref="H71:J71"/>
    <mergeCell ref="K71:M71"/>
  </mergeCells>
  <conditionalFormatting sqref="B10:P67">
    <cfRule type="cellIs" dxfId="0" priority="1" operator="lessThan">
      <formula>0</formula>
    </cfRule>
  </conditionalFormatting>
  <conditionalFormatting sqref="T27:T63">
    <cfRule type="cellIs" dxfId="1" priority="2" operator="notEqual">
      <formula>0</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4.67"/>
    <col customWidth="1" min="2" max="2" width="7.22"/>
    <col customWidth="1" min="3" max="8" width="7.78"/>
    <col customWidth="1" min="9" max="9" width="8.33"/>
    <col customWidth="1" min="10" max="13" width="7.78"/>
    <col customWidth="1" min="14" max="17" width="5.22"/>
    <col customWidth="1" min="18" max="18" width="9.67"/>
    <col customWidth="1" min="19" max="19" width="4.67"/>
    <col customWidth="1" min="20" max="20" width="5.67"/>
    <col customWidth="1" min="21" max="21" width="7.67"/>
    <col customWidth="1" min="22" max="32" width="9.78"/>
    <col customWidth="1" min="33" max="36" width="7.67"/>
    <col customWidth="1" min="37" max="48" width="9.67"/>
  </cols>
  <sheetData>
    <row r="1">
      <c r="A1" s="3" t="s">
        <v>102</v>
      </c>
      <c r="B1" s="3"/>
      <c r="C1" s="2" t="str">
        <f>CELL("filename")</f>
        <v>#N/A</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3"/>
      <c r="Y2" s="33"/>
      <c r="Z2" s="33"/>
      <c r="AA2" s="3"/>
      <c r="AB2" s="3"/>
      <c r="AC2" s="3"/>
      <c r="AD2" s="3"/>
      <c r="AE2" s="3"/>
      <c r="AF2" s="3"/>
      <c r="AG2" s="3"/>
      <c r="AH2" s="3"/>
      <c r="AI2" s="3"/>
      <c r="AJ2" s="3"/>
      <c r="AK2" s="3"/>
      <c r="AL2" s="3"/>
      <c r="AM2" s="3"/>
      <c r="AN2" s="3"/>
      <c r="AO2" s="3"/>
      <c r="AP2" s="3"/>
      <c r="AQ2" s="3"/>
      <c r="AR2" s="3"/>
      <c r="AS2" s="3"/>
      <c r="AT2" s="3"/>
      <c r="AU2" s="3"/>
      <c r="AV2" s="3"/>
    </row>
    <row r="3" ht="15.75" customHeight="1">
      <c r="A3" s="3"/>
      <c r="B3" s="3"/>
      <c r="C3" s="248"/>
      <c r="D3" s="3"/>
      <c r="E3" s="3"/>
      <c r="F3" s="3"/>
      <c r="G3" s="3"/>
      <c r="H3" s="3"/>
      <c r="I3" s="3"/>
      <c r="J3" s="3"/>
      <c r="K3" s="3"/>
      <c r="L3" s="3"/>
      <c r="M3" s="3"/>
      <c r="N3" s="3"/>
      <c r="O3" s="3"/>
      <c r="P3" s="3"/>
      <c r="Q3" s="3"/>
      <c r="R3" s="3"/>
      <c r="S3" s="3"/>
      <c r="T3" s="3"/>
      <c r="U3" s="3"/>
      <c r="V3" s="3"/>
      <c r="W3" s="3"/>
      <c r="X3" s="33"/>
      <c r="Y3" s="235"/>
      <c r="Z3" s="518"/>
      <c r="AA3" s="3"/>
      <c r="AB3" s="3"/>
      <c r="AC3" s="3"/>
      <c r="AD3" s="3"/>
      <c r="AE3" s="3"/>
      <c r="AF3" s="3"/>
      <c r="AG3" s="3"/>
      <c r="AH3" s="3"/>
      <c r="AI3" s="3"/>
      <c r="AJ3" s="3"/>
      <c r="AK3" s="3"/>
      <c r="AL3" s="3"/>
      <c r="AM3" s="3"/>
      <c r="AN3" s="3"/>
      <c r="AO3" s="3"/>
      <c r="AP3" s="3"/>
      <c r="AQ3" s="3"/>
      <c r="AR3" s="3"/>
      <c r="AS3" s="3"/>
      <c r="AT3" s="3"/>
      <c r="AU3" s="3"/>
      <c r="AV3" s="3"/>
    </row>
    <row r="4" ht="20.25" customHeight="1">
      <c r="A4" s="3"/>
      <c r="B4" s="3"/>
      <c r="C4" s="373" t="s">
        <v>300</v>
      </c>
      <c r="D4" s="3"/>
      <c r="E4" s="3"/>
      <c r="F4" s="3"/>
      <c r="G4" s="3"/>
      <c r="H4" s="3"/>
      <c r="I4" s="3"/>
      <c r="J4" s="3"/>
      <c r="K4" s="3"/>
      <c r="L4" s="3"/>
      <c r="M4" s="3"/>
      <c r="N4" s="3"/>
      <c r="O4" s="3"/>
      <c r="P4" s="3"/>
      <c r="Q4" s="3"/>
      <c r="R4" s="3"/>
      <c r="S4" s="3"/>
      <c r="T4" s="3"/>
      <c r="U4" s="3"/>
      <c r="V4" s="3"/>
      <c r="W4" s="3"/>
      <c r="X4" s="33"/>
      <c r="Y4" s="33"/>
      <c r="Z4" s="33"/>
      <c r="AA4" s="3"/>
      <c r="AB4" s="3"/>
      <c r="AC4" s="3"/>
      <c r="AD4" s="3"/>
      <c r="AE4" s="3"/>
      <c r="AF4" s="3"/>
      <c r="AG4" s="3"/>
      <c r="AH4" s="3"/>
      <c r="AI4" s="3"/>
      <c r="AJ4" s="3"/>
      <c r="AK4" s="3"/>
      <c r="AL4" s="3"/>
      <c r="AM4" s="3"/>
      <c r="AN4" s="3"/>
      <c r="AO4" s="3"/>
      <c r="AP4" s="3"/>
      <c r="AQ4" s="3"/>
      <c r="AR4" s="3"/>
      <c r="AS4" s="3"/>
      <c r="AT4" s="3"/>
      <c r="AU4" s="3"/>
      <c r="AV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374"/>
      <c r="B6" s="6"/>
      <c r="C6" s="6"/>
      <c r="D6" s="6"/>
      <c r="E6" s="6"/>
      <c r="F6" s="6"/>
      <c r="G6" s="6"/>
      <c r="H6" s="6" t="s">
        <v>301</v>
      </c>
      <c r="I6" s="6"/>
      <c r="J6" s="6"/>
      <c r="K6" s="6"/>
      <c r="L6" s="6"/>
      <c r="M6" s="6"/>
      <c r="N6" s="6"/>
      <c r="O6" s="6"/>
      <c r="P6" s="6"/>
      <c r="Q6" s="6"/>
      <c r="R6" s="375"/>
      <c r="S6" s="3"/>
      <c r="T6" s="374"/>
      <c r="U6" s="6"/>
      <c r="V6" s="6"/>
      <c r="W6" s="6"/>
      <c r="X6" s="6"/>
      <c r="Y6" s="6"/>
      <c r="Z6" s="6" t="s">
        <v>302</v>
      </c>
      <c r="AA6" s="30"/>
      <c r="AB6" s="30"/>
      <c r="AC6" s="30"/>
      <c r="AD6" s="6"/>
      <c r="AE6" s="6"/>
      <c r="AF6" s="6"/>
      <c r="AG6" s="6"/>
      <c r="AH6" s="6"/>
      <c r="AI6" s="6"/>
      <c r="AJ6" s="6"/>
      <c r="AK6" s="375"/>
      <c r="AL6" s="3"/>
      <c r="AM6" s="3"/>
      <c r="AN6" s="3"/>
      <c r="AO6" s="3"/>
      <c r="AP6" s="3"/>
      <c r="AQ6" s="3"/>
      <c r="AR6" s="3"/>
      <c r="AS6" s="3"/>
      <c r="AT6" s="3"/>
      <c r="AU6" s="3"/>
      <c r="AV6" s="3"/>
    </row>
    <row r="7">
      <c r="A7" s="519"/>
      <c r="B7" s="126" t="s">
        <v>112</v>
      </c>
      <c r="C7" s="261" t="s">
        <v>145</v>
      </c>
      <c r="D7" s="120" t="s">
        <v>146</v>
      </c>
      <c r="E7" s="114"/>
      <c r="F7" s="120" t="s">
        <v>147</v>
      </c>
      <c r="G7" s="10"/>
      <c r="H7" s="114"/>
      <c r="I7" s="120" t="s">
        <v>149</v>
      </c>
      <c r="J7" s="10"/>
      <c r="K7" s="114"/>
      <c r="L7" s="120" t="s">
        <v>150</v>
      </c>
      <c r="M7" s="10"/>
      <c r="N7" s="114"/>
      <c r="O7" s="120" t="s">
        <v>151</v>
      </c>
      <c r="P7" s="10"/>
      <c r="Q7" s="114"/>
      <c r="R7" s="378"/>
      <c r="S7" s="3"/>
      <c r="T7" s="126"/>
      <c r="U7" s="261" t="s">
        <v>145</v>
      </c>
      <c r="V7" s="120" t="s">
        <v>146</v>
      </c>
      <c r="W7" s="114"/>
      <c r="X7" s="120" t="s">
        <v>147</v>
      </c>
      <c r="Y7" s="10"/>
      <c r="Z7" s="10"/>
      <c r="AA7" s="120" t="s">
        <v>149</v>
      </c>
      <c r="AB7" s="10"/>
      <c r="AC7" s="114"/>
      <c r="AD7" s="16" t="s">
        <v>150</v>
      </c>
      <c r="AE7" s="10"/>
      <c r="AF7" s="10"/>
      <c r="AG7" s="114"/>
      <c r="AH7" s="120" t="s">
        <v>151</v>
      </c>
      <c r="AI7" s="10"/>
      <c r="AJ7" s="114"/>
      <c r="AK7" s="378"/>
      <c r="AL7" s="3"/>
      <c r="AM7" s="3"/>
      <c r="AN7" s="3"/>
      <c r="AO7" s="3"/>
      <c r="AP7" s="3"/>
      <c r="AQ7" s="3"/>
      <c r="AR7" s="3"/>
      <c r="AS7" s="3"/>
      <c r="AT7" s="3"/>
      <c r="AU7" s="3"/>
      <c r="AV7" s="3"/>
    </row>
    <row r="8">
      <c r="A8" s="379"/>
      <c r="B8" s="122" t="s">
        <v>27</v>
      </c>
      <c r="C8" s="266" t="s">
        <v>152</v>
      </c>
      <c r="D8" s="266" t="s">
        <v>153</v>
      </c>
      <c r="E8" s="266" t="s">
        <v>154</v>
      </c>
      <c r="F8" s="266" t="s">
        <v>155</v>
      </c>
      <c r="G8" s="266" t="s">
        <v>156</v>
      </c>
      <c r="H8" s="266" t="s">
        <v>157</v>
      </c>
      <c r="I8" s="266" t="s">
        <v>158</v>
      </c>
      <c r="J8" s="266" t="s">
        <v>159</v>
      </c>
      <c r="K8" s="266" t="s">
        <v>160</v>
      </c>
      <c r="L8" s="266" t="s">
        <v>161</v>
      </c>
      <c r="M8" s="266" t="s">
        <v>162</v>
      </c>
      <c r="N8" s="266" t="s">
        <v>163</v>
      </c>
      <c r="O8" s="266" t="s">
        <v>164</v>
      </c>
      <c r="P8" s="266" t="s">
        <v>165</v>
      </c>
      <c r="Q8" s="266" t="s">
        <v>166</v>
      </c>
      <c r="R8" s="382" t="s">
        <v>121</v>
      </c>
      <c r="S8" s="3"/>
      <c r="T8" s="379" t="s">
        <v>27</v>
      </c>
      <c r="U8" s="261" t="s">
        <v>152</v>
      </c>
      <c r="V8" s="261" t="s">
        <v>153</v>
      </c>
      <c r="W8" s="261" t="s">
        <v>154</v>
      </c>
      <c r="X8" s="261" t="s">
        <v>155</v>
      </c>
      <c r="Y8" s="261" t="s">
        <v>156</v>
      </c>
      <c r="Z8" s="261" t="s">
        <v>157</v>
      </c>
      <c r="AA8" s="122" t="s">
        <v>158</v>
      </c>
      <c r="AB8" s="122" t="s">
        <v>159</v>
      </c>
      <c r="AC8" s="122" t="s">
        <v>160</v>
      </c>
      <c r="AD8" s="261">
        <v>0.5</v>
      </c>
      <c r="AE8" s="261" t="s">
        <v>161</v>
      </c>
      <c r="AF8" s="261" t="s">
        <v>162</v>
      </c>
      <c r="AG8" s="261" t="s">
        <v>163</v>
      </c>
      <c r="AH8" s="261" t="s">
        <v>164</v>
      </c>
      <c r="AI8" s="261" t="s">
        <v>165</v>
      </c>
      <c r="AJ8" s="261" t="s">
        <v>166</v>
      </c>
      <c r="AK8" s="382" t="s">
        <v>121</v>
      </c>
      <c r="AL8" s="3"/>
      <c r="AM8" s="3"/>
      <c r="AN8" s="3"/>
      <c r="AO8" s="3"/>
      <c r="AP8" s="3"/>
      <c r="AQ8" s="3"/>
      <c r="AR8" s="3"/>
      <c r="AS8" s="3"/>
      <c r="AT8" s="3"/>
      <c r="AU8" s="3"/>
      <c r="AV8" s="3"/>
    </row>
    <row r="9">
      <c r="A9" s="29"/>
      <c r="B9" s="30"/>
      <c r="C9" s="30"/>
      <c r="D9" s="30"/>
      <c r="E9" s="30"/>
      <c r="F9" s="30"/>
      <c r="G9" s="30"/>
      <c r="H9" s="30"/>
      <c r="I9" s="30"/>
      <c r="J9" s="30"/>
      <c r="K9" s="30"/>
      <c r="L9" s="30"/>
      <c r="M9" s="30"/>
      <c r="N9" s="30"/>
      <c r="O9" s="30"/>
      <c r="P9" s="30"/>
      <c r="Q9" s="30"/>
      <c r="R9" s="31"/>
      <c r="S9" s="3"/>
      <c r="T9" s="378"/>
      <c r="U9" s="292"/>
      <c r="V9" s="292"/>
      <c r="W9" s="292"/>
      <c r="X9" s="292"/>
      <c r="Y9" s="292"/>
      <c r="Z9" s="292"/>
      <c r="AA9" s="292"/>
      <c r="AB9" s="292"/>
      <c r="AC9" s="292"/>
      <c r="AD9" s="292"/>
      <c r="AE9" s="292"/>
      <c r="AF9" s="292"/>
      <c r="AG9" s="292"/>
      <c r="AH9" s="292"/>
      <c r="AI9" s="292"/>
      <c r="AJ9" s="292"/>
      <c r="AK9" s="31"/>
      <c r="AL9" s="3"/>
      <c r="AM9" s="3"/>
      <c r="AN9" s="3"/>
      <c r="AO9" s="3"/>
      <c r="AP9" s="3"/>
      <c r="AQ9" s="3"/>
      <c r="AR9" s="3"/>
      <c r="AS9" s="3"/>
      <c r="AT9" s="3"/>
      <c r="AU9" s="3"/>
      <c r="AV9" s="3"/>
    </row>
    <row r="10">
      <c r="A10" s="32" t="s">
        <v>218</v>
      </c>
      <c r="B10" s="68">
        <v>1961.0</v>
      </c>
      <c r="C10" s="47"/>
      <c r="D10" s="47"/>
      <c r="E10" s="47"/>
      <c r="F10" s="47"/>
      <c r="G10" s="47"/>
      <c r="H10" s="47"/>
      <c r="I10" s="47"/>
      <c r="J10" s="47"/>
      <c r="K10" s="47"/>
      <c r="L10" s="47"/>
      <c r="M10" s="47"/>
      <c r="N10" s="47"/>
      <c r="O10" s="47"/>
      <c r="P10" s="47"/>
      <c r="Q10" s="47"/>
      <c r="R10" s="144">
        <f>VLOOKUP($B10,Escapement_Data!A$7:J$80,10,FALSE)</f>
        <v>30494</v>
      </c>
      <c r="S10" s="3"/>
      <c r="T10" s="387">
        <v>1961.0</v>
      </c>
      <c r="U10" s="68"/>
      <c r="V10" s="68"/>
      <c r="W10" s="68"/>
      <c r="X10" s="68"/>
      <c r="Y10" s="68"/>
      <c r="Z10" s="68"/>
      <c r="AA10" s="68"/>
      <c r="AB10" s="68"/>
      <c r="AC10" s="68"/>
      <c r="AD10" s="68"/>
      <c r="AE10" s="68"/>
      <c r="AF10" s="68"/>
      <c r="AG10" s="68"/>
      <c r="AH10" s="68"/>
      <c r="AI10" s="68"/>
      <c r="AJ10" s="68"/>
      <c r="AK10" s="34"/>
      <c r="AL10" s="3"/>
      <c r="AM10" s="3"/>
      <c r="AN10" s="3"/>
      <c r="AO10" s="3"/>
      <c r="AP10" s="3"/>
      <c r="AQ10" s="3"/>
      <c r="AR10" s="3"/>
      <c r="AS10" s="3"/>
      <c r="AT10" s="3"/>
      <c r="AU10" s="3"/>
      <c r="AV10" s="3"/>
    </row>
    <row r="11">
      <c r="A11" s="32" t="s">
        <v>218</v>
      </c>
      <c r="B11" s="68">
        <v>1962.0</v>
      </c>
      <c r="C11" s="47"/>
      <c r="D11" s="47"/>
      <c r="E11" s="47"/>
      <c r="F11" s="47"/>
      <c r="G11" s="47"/>
      <c r="H11" s="47"/>
      <c r="I11" s="47"/>
      <c r="J11" s="47"/>
      <c r="K11" s="47"/>
      <c r="L11" s="47"/>
      <c r="M11" s="47"/>
      <c r="N11" s="47"/>
      <c r="O11" s="47"/>
      <c r="P11" s="47"/>
      <c r="Q11" s="47"/>
      <c r="R11" s="144">
        <f>VLOOKUP($B11,Escapement_Data!A$7:J$80,10,FALSE)</f>
        <v>99760</v>
      </c>
      <c r="S11" s="3"/>
      <c r="T11" s="387">
        <v>1962.0</v>
      </c>
      <c r="U11" s="68"/>
      <c r="V11" s="68"/>
      <c r="W11" s="68"/>
      <c r="X11" s="68"/>
      <c r="Y11" s="68"/>
      <c r="Z11" s="68"/>
      <c r="AA11" s="68"/>
      <c r="AB11" s="68"/>
      <c r="AC11" s="68"/>
      <c r="AD11" s="68"/>
      <c r="AE11" s="68"/>
      <c r="AF11" s="68"/>
      <c r="AG11" s="68"/>
      <c r="AH11" s="68"/>
      <c r="AI11" s="68"/>
      <c r="AJ11" s="68"/>
      <c r="AK11" s="34"/>
      <c r="AL11" s="3"/>
      <c r="AM11" s="3"/>
      <c r="AN11" s="3"/>
      <c r="AO11" s="3"/>
      <c r="AP11" s="3"/>
      <c r="AQ11" s="3"/>
      <c r="AR11" s="3"/>
      <c r="AS11" s="3"/>
      <c r="AT11" s="3"/>
      <c r="AU11" s="3"/>
      <c r="AV11" s="3"/>
    </row>
    <row r="12">
      <c r="A12" s="32" t="s">
        <v>218</v>
      </c>
      <c r="B12" s="68">
        <v>1963.0</v>
      </c>
      <c r="C12" s="47"/>
      <c r="D12" s="47"/>
      <c r="E12" s="47"/>
      <c r="F12" s="47"/>
      <c r="G12" s="47"/>
      <c r="H12" s="47"/>
      <c r="I12" s="47"/>
      <c r="J12" s="47"/>
      <c r="K12" s="47"/>
      <c r="L12" s="47"/>
      <c r="M12" s="47"/>
      <c r="N12" s="47"/>
      <c r="O12" s="47"/>
      <c r="P12" s="47"/>
      <c r="Q12" s="47"/>
      <c r="R12" s="144">
        <f>VLOOKUP($B12,Escapement_Data!A$7:J$80,10,FALSE)</f>
        <v>87660</v>
      </c>
      <c r="S12" s="3"/>
      <c r="T12" s="387">
        <v>1963.0</v>
      </c>
      <c r="U12" s="68"/>
      <c r="V12" s="68"/>
      <c r="W12" s="68"/>
      <c r="X12" s="68"/>
      <c r="Y12" s="68"/>
      <c r="Z12" s="68"/>
      <c r="AA12" s="68"/>
      <c r="AB12" s="68"/>
      <c r="AC12" s="68"/>
      <c r="AD12" s="68"/>
      <c r="AE12" s="68"/>
      <c r="AF12" s="68"/>
      <c r="AG12" s="68"/>
      <c r="AH12" s="68"/>
      <c r="AI12" s="68"/>
      <c r="AJ12" s="68"/>
      <c r="AK12" s="34"/>
      <c r="AL12" s="3"/>
      <c r="AM12" s="3"/>
      <c r="AN12" s="3"/>
      <c r="AO12" s="3"/>
      <c r="AP12" s="3"/>
      <c r="AQ12" s="3"/>
      <c r="AR12" s="3"/>
      <c r="AS12" s="3"/>
      <c r="AT12" s="3"/>
      <c r="AU12" s="3"/>
      <c r="AV12" s="3"/>
    </row>
    <row r="13">
      <c r="A13" s="32" t="s">
        <v>218</v>
      </c>
      <c r="B13" s="68">
        <v>1964.0</v>
      </c>
      <c r="C13" s="47"/>
      <c r="D13" s="47"/>
      <c r="E13" s="47"/>
      <c r="F13" s="47"/>
      <c r="G13" s="47"/>
      <c r="H13" s="47"/>
      <c r="I13" s="47"/>
      <c r="J13" s="47"/>
      <c r="K13" s="47"/>
      <c r="L13" s="47"/>
      <c r="M13" s="47"/>
      <c r="N13" s="47"/>
      <c r="O13" s="47"/>
      <c r="P13" s="47"/>
      <c r="Q13" s="47"/>
      <c r="R13" s="144">
        <f>VLOOKUP($B13,Escapement_Data!A$7:J$80,10,FALSE)</f>
        <v>71340</v>
      </c>
      <c r="S13" s="3"/>
      <c r="T13" s="387">
        <v>1964.0</v>
      </c>
      <c r="U13" s="68"/>
      <c r="V13" s="68"/>
      <c r="W13" s="68"/>
      <c r="X13" s="68"/>
      <c r="Y13" s="68"/>
      <c r="Z13" s="68"/>
      <c r="AA13" s="68"/>
      <c r="AB13" s="68"/>
      <c r="AC13" s="68"/>
      <c r="AD13" s="68"/>
      <c r="AE13" s="68"/>
      <c r="AF13" s="68"/>
      <c r="AG13" s="68"/>
      <c r="AH13" s="68"/>
      <c r="AI13" s="68"/>
      <c r="AJ13" s="68"/>
      <c r="AK13" s="34"/>
      <c r="AL13" s="3"/>
      <c r="AM13" s="3"/>
      <c r="AN13" s="3"/>
      <c r="AO13" s="3"/>
      <c r="AP13" s="3"/>
      <c r="AQ13" s="3"/>
      <c r="AR13" s="3"/>
      <c r="AS13" s="3"/>
      <c r="AT13" s="3"/>
      <c r="AU13" s="3"/>
      <c r="AV13" s="3"/>
    </row>
    <row r="14">
      <c r="A14" s="32" t="s">
        <v>278</v>
      </c>
      <c r="B14" s="68">
        <v>1965.0</v>
      </c>
      <c r="C14" s="142">
        <f t="shared" ref="C14:K14" si="1">U14*$R$14/100</f>
        <v>0</v>
      </c>
      <c r="D14" s="142">
        <f t="shared" si="1"/>
        <v>0</v>
      </c>
      <c r="E14" s="142">
        <f t="shared" si="1"/>
        <v>0</v>
      </c>
      <c r="F14" s="142">
        <f t="shared" si="1"/>
        <v>7666.424232</v>
      </c>
      <c r="G14" s="302">
        <f t="shared" si="1"/>
        <v>19166.13971</v>
      </c>
      <c r="H14" s="142">
        <f t="shared" si="1"/>
        <v>127.7077997</v>
      </c>
      <c r="I14" s="142">
        <f t="shared" si="1"/>
        <v>0</v>
      </c>
      <c r="J14" s="302">
        <f t="shared" si="1"/>
        <v>74109.29508</v>
      </c>
      <c r="K14" s="142">
        <f t="shared" si="1"/>
        <v>3833.291241</v>
      </c>
      <c r="L14" s="142">
        <f t="shared" ref="L14:Q14" si="2">AE14*$R$14/100</f>
        <v>0</v>
      </c>
      <c r="M14" s="142">
        <f t="shared" si="2"/>
        <v>24277.14194</v>
      </c>
      <c r="N14" s="142">
        <f t="shared" si="2"/>
        <v>0</v>
      </c>
      <c r="O14" s="142">
        <f t="shared" si="2"/>
        <v>0</v>
      </c>
      <c r="P14" s="142">
        <f t="shared" si="2"/>
        <v>0</v>
      </c>
      <c r="Q14" s="142">
        <f t="shared" si="2"/>
        <v>0</v>
      </c>
      <c r="R14" s="144">
        <f>VLOOKUP($B14,Escapement_Data!A$7:J$80,10,FALSE)</f>
        <v>129180</v>
      </c>
      <c r="S14" s="3"/>
      <c r="T14" s="387">
        <v>1965.0</v>
      </c>
      <c r="U14" s="520">
        <v>0.0</v>
      </c>
      <c r="V14" s="520">
        <v>0.0</v>
      </c>
      <c r="W14" s="520">
        <v>0.0</v>
      </c>
      <c r="X14" s="520">
        <v>5.93468356725383</v>
      </c>
      <c r="Y14" s="521">
        <v>14.8367701699001</v>
      </c>
      <c r="Z14" s="520">
        <v>0.0988603496495787</v>
      </c>
      <c r="AA14" s="520">
        <v>0.0</v>
      </c>
      <c r="AB14" s="521">
        <v>57.3690161618909</v>
      </c>
      <c r="AC14" s="520">
        <v>2.9674030353925</v>
      </c>
      <c r="AD14" s="520">
        <v>0.0</v>
      </c>
      <c r="AE14" s="521">
        <v>0.0</v>
      </c>
      <c r="AF14" s="520">
        <v>18.7932667159131</v>
      </c>
      <c r="AG14" s="520">
        <v>0.0</v>
      </c>
      <c r="AH14" s="520">
        <v>0.0</v>
      </c>
      <c r="AI14" s="520">
        <v>0.0</v>
      </c>
      <c r="AJ14" s="520">
        <v>0.0</v>
      </c>
      <c r="AK14" s="355">
        <f t="shared" ref="AK14:AK65" si="5">SUM(U14:AJ14)</f>
        <v>100</v>
      </c>
      <c r="AL14" s="3"/>
      <c r="AM14" s="3"/>
      <c r="AN14" s="3"/>
      <c r="AO14" s="3"/>
      <c r="AP14" s="3"/>
      <c r="AQ14" s="3"/>
      <c r="AR14" s="3"/>
      <c r="AS14" s="3"/>
      <c r="AT14" s="3"/>
      <c r="AU14" s="3"/>
      <c r="AV14" s="3"/>
    </row>
    <row r="15">
      <c r="A15" s="32" t="s">
        <v>278</v>
      </c>
      <c r="B15" s="68">
        <v>1966.0</v>
      </c>
      <c r="C15" s="142">
        <f t="shared" ref="C15:K15" si="3">U15*$R$15/100</f>
        <v>0</v>
      </c>
      <c r="D15" s="142">
        <f t="shared" si="3"/>
        <v>59.01882713</v>
      </c>
      <c r="E15" s="142">
        <f t="shared" si="3"/>
        <v>118.0962628</v>
      </c>
      <c r="F15" s="142">
        <f t="shared" si="3"/>
        <v>2007.402034</v>
      </c>
      <c r="G15" s="308">
        <f t="shared" si="3"/>
        <v>4310.015421</v>
      </c>
      <c r="H15" s="142">
        <f t="shared" si="3"/>
        <v>59.01882713</v>
      </c>
      <c r="I15" s="142">
        <f t="shared" si="3"/>
        <v>354.2301799</v>
      </c>
      <c r="J15" s="308">
        <f t="shared" si="3"/>
        <v>49771.56741</v>
      </c>
      <c r="K15" s="142">
        <f t="shared" si="3"/>
        <v>354.2301799</v>
      </c>
      <c r="L15" s="142">
        <f t="shared" ref="L15:Q15" si="4">AE15*$R$15/100</f>
        <v>59.01882713</v>
      </c>
      <c r="M15" s="142">
        <f t="shared" si="4"/>
        <v>2007.402034</v>
      </c>
      <c r="N15" s="142">
        <f t="shared" si="4"/>
        <v>0</v>
      </c>
      <c r="O15" s="142">
        <f t="shared" si="4"/>
        <v>0</v>
      </c>
      <c r="P15" s="142">
        <f t="shared" si="4"/>
        <v>0</v>
      </c>
      <c r="Q15" s="142">
        <f t="shared" si="4"/>
        <v>0</v>
      </c>
      <c r="R15" s="144">
        <f>VLOOKUP($B15,Escapement_Data!A$7:J$80,10,FALSE)</f>
        <v>59100</v>
      </c>
      <c r="S15" s="3"/>
      <c r="T15" s="387">
        <v>1966.0</v>
      </c>
      <c r="U15" s="520">
        <v>0.0</v>
      </c>
      <c r="V15" s="520">
        <v>0.0998626516657824</v>
      </c>
      <c r="W15" s="520">
        <v>0.199824471803924</v>
      </c>
      <c r="X15" s="520">
        <v>3.39661934677727</v>
      </c>
      <c r="Y15" s="522">
        <v>7.29275028882818</v>
      </c>
      <c r="Z15" s="520">
        <v>0.0998626516657824</v>
      </c>
      <c r="AA15" s="520">
        <v>0.599374246939413</v>
      </c>
      <c r="AB15" s="522">
        <v>84.2158500969372</v>
      </c>
      <c r="AC15" s="520">
        <v>0.599374246939413</v>
      </c>
      <c r="AD15" s="520">
        <v>0.0</v>
      </c>
      <c r="AE15" s="522">
        <v>0.0998626516657824</v>
      </c>
      <c r="AF15" s="520">
        <v>3.39661934677727</v>
      </c>
      <c r="AG15" s="520">
        <v>0.0</v>
      </c>
      <c r="AH15" s="520">
        <v>0.0</v>
      </c>
      <c r="AI15" s="520">
        <v>0.0</v>
      </c>
      <c r="AJ15" s="520">
        <v>0.0</v>
      </c>
      <c r="AK15" s="355">
        <f t="shared" si="5"/>
        <v>100</v>
      </c>
      <c r="AL15" s="3"/>
      <c r="AM15" s="3"/>
      <c r="AN15" s="3"/>
      <c r="AO15" s="3"/>
      <c r="AP15" s="3"/>
      <c r="AQ15" s="3"/>
      <c r="AR15" s="3"/>
      <c r="AS15" s="3"/>
      <c r="AT15" s="3"/>
      <c r="AU15" s="3"/>
      <c r="AV15" s="3"/>
    </row>
    <row r="16">
      <c r="A16" s="32" t="s">
        <v>278</v>
      </c>
      <c r="B16" s="68">
        <v>1967.0</v>
      </c>
      <c r="C16" s="142">
        <f t="shared" ref="C16:K16" si="6">U16*$R$16/100</f>
        <v>0</v>
      </c>
      <c r="D16" s="142">
        <f t="shared" si="6"/>
        <v>0</v>
      </c>
      <c r="E16" s="142">
        <f t="shared" si="6"/>
        <v>15.86407181</v>
      </c>
      <c r="F16" s="142">
        <f t="shared" si="6"/>
        <v>156.7201282</v>
      </c>
      <c r="G16" s="308">
        <f t="shared" si="6"/>
        <v>2349.073393</v>
      </c>
      <c r="H16" s="142">
        <f t="shared" si="6"/>
        <v>0</v>
      </c>
      <c r="I16" s="142">
        <f t="shared" si="6"/>
        <v>0</v>
      </c>
      <c r="J16" s="308">
        <f t="shared" si="6"/>
        <v>17020.76622</v>
      </c>
      <c r="K16" s="142">
        <f t="shared" si="6"/>
        <v>89.26901423</v>
      </c>
      <c r="L16" s="142">
        <f t="shared" ref="L16:Q16" si="7">AE16*$R$16/100</f>
        <v>51.58704221</v>
      </c>
      <c r="M16" s="142">
        <f t="shared" si="7"/>
        <v>156.7201282</v>
      </c>
      <c r="N16" s="142">
        <f t="shared" si="7"/>
        <v>0</v>
      </c>
      <c r="O16" s="142">
        <f t="shared" si="7"/>
        <v>0</v>
      </c>
      <c r="P16" s="142">
        <f t="shared" si="7"/>
        <v>0</v>
      </c>
      <c r="Q16" s="142">
        <f t="shared" si="7"/>
        <v>0</v>
      </c>
      <c r="R16" s="144">
        <f>VLOOKUP($B16,Escapement_Data!A$7:J$80,10,FALSE)</f>
        <v>19840</v>
      </c>
      <c r="S16" s="3"/>
      <c r="T16" s="387">
        <v>1967.0</v>
      </c>
      <c r="U16" s="520">
        <v>0.0</v>
      </c>
      <c r="V16" s="520">
        <v>0.0</v>
      </c>
      <c r="W16" s="520">
        <v>0.0799600393411138</v>
      </c>
      <c r="X16" s="520">
        <v>0.78992000123909</v>
      </c>
      <c r="Y16" s="522">
        <v>11.8400876656315</v>
      </c>
      <c r="Z16" s="520">
        <v>0.0</v>
      </c>
      <c r="AA16" s="520">
        <v>0.0</v>
      </c>
      <c r="AB16" s="522">
        <v>85.7901523306512</v>
      </c>
      <c r="AC16" s="520">
        <v>0.449944628156776</v>
      </c>
      <c r="AD16" s="520">
        <v>0.0</v>
      </c>
      <c r="AE16" s="522">
        <v>0.260015333741201</v>
      </c>
      <c r="AF16" s="520">
        <v>0.78992000123909</v>
      </c>
      <c r="AG16" s="520">
        <v>0.0</v>
      </c>
      <c r="AH16" s="520">
        <v>0.0</v>
      </c>
      <c r="AI16" s="520">
        <v>0.0</v>
      </c>
      <c r="AJ16" s="520">
        <v>0.0</v>
      </c>
      <c r="AK16" s="355">
        <f t="shared" si="5"/>
        <v>100</v>
      </c>
      <c r="AL16" s="3"/>
      <c r="AM16" s="3"/>
      <c r="AN16" s="3"/>
      <c r="AO16" s="3"/>
      <c r="AP16" s="3"/>
      <c r="AQ16" s="3"/>
      <c r="AR16" s="3"/>
      <c r="AS16" s="3"/>
      <c r="AT16" s="3"/>
      <c r="AU16" s="3"/>
      <c r="AV16" s="3"/>
    </row>
    <row r="17">
      <c r="A17" s="32" t="s">
        <v>278</v>
      </c>
      <c r="B17" s="68">
        <v>1968.0</v>
      </c>
      <c r="C17" s="142">
        <f t="shared" ref="C17:K17" si="8">U17*$R$17/100</f>
        <v>0</v>
      </c>
      <c r="D17" s="142">
        <f t="shared" si="8"/>
        <v>6.804526703</v>
      </c>
      <c r="E17" s="142">
        <f t="shared" si="8"/>
        <v>59.07745149</v>
      </c>
      <c r="F17" s="142">
        <f t="shared" si="8"/>
        <v>240.7937137</v>
      </c>
      <c r="G17" s="308">
        <f t="shared" si="8"/>
        <v>7795.94231</v>
      </c>
      <c r="H17" s="142">
        <f t="shared" si="8"/>
        <v>0</v>
      </c>
      <c r="I17" s="142">
        <f t="shared" si="8"/>
        <v>0</v>
      </c>
      <c r="J17" s="308">
        <f t="shared" si="8"/>
        <v>14183.50492</v>
      </c>
      <c r="K17" s="142">
        <f t="shared" si="8"/>
        <v>104.506517</v>
      </c>
      <c r="L17" s="142">
        <f t="shared" ref="L17:Q17" si="9">AE17*$R$17/100</f>
        <v>104.506517</v>
      </c>
      <c r="M17" s="142">
        <f t="shared" si="9"/>
        <v>224.8640414</v>
      </c>
      <c r="N17" s="142">
        <f t="shared" si="9"/>
        <v>0</v>
      </c>
      <c r="O17" s="142">
        <f t="shared" si="9"/>
        <v>0</v>
      </c>
      <c r="P17" s="142">
        <f t="shared" si="9"/>
        <v>0</v>
      </c>
      <c r="Q17" s="142">
        <f t="shared" si="9"/>
        <v>0</v>
      </c>
      <c r="R17" s="144">
        <f>VLOOKUP($B17,Escapement_Data!A$7:J$80,10,FALSE)</f>
        <v>22720</v>
      </c>
      <c r="S17" s="3"/>
      <c r="T17" s="387">
        <v>1968.0</v>
      </c>
      <c r="U17" s="520">
        <v>0.0</v>
      </c>
      <c r="V17" s="520">
        <v>0.0299495013321469</v>
      </c>
      <c r="W17" s="520">
        <v>0.260023994224767</v>
      </c>
      <c r="X17" s="520">
        <v>1.05983148644742</v>
      </c>
      <c r="Y17" s="522">
        <v>34.3131263643902</v>
      </c>
      <c r="Z17" s="520">
        <v>0.0</v>
      </c>
      <c r="AA17" s="520">
        <v>0.0</v>
      </c>
      <c r="AB17" s="522">
        <v>62.4273984270453</v>
      </c>
      <c r="AC17" s="520">
        <v>0.459975867280429</v>
      </c>
      <c r="AD17" s="520">
        <v>0.0</v>
      </c>
      <c r="AE17" s="522">
        <v>0.459975867280429</v>
      </c>
      <c r="AF17" s="520">
        <v>0.989718491999328</v>
      </c>
      <c r="AG17" s="520">
        <v>0.0</v>
      </c>
      <c r="AH17" s="520">
        <v>0.0</v>
      </c>
      <c r="AI17" s="520">
        <v>0.0</v>
      </c>
      <c r="AJ17" s="520">
        <v>0.0</v>
      </c>
      <c r="AK17" s="355">
        <f t="shared" si="5"/>
        <v>100</v>
      </c>
      <c r="AL17" s="3"/>
      <c r="AM17" s="3"/>
      <c r="AN17" s="3"/>
      <c r="AO17" s="3"/>
      <c r="AP17" s="3"/>
      <c r="AQ17" s="3"/>
      <c r="AR17" s="3"/>
      <c r="AS17" s="3"/>
      <c r="AT17" s="3"/>
      <c r="AU17" s="3"/>
      <c r="AV17" s="3"/>
    </row>
    <row r="18">
      <c r="A18" s="32" t="s">
        <v>278</v>
      </c>
      <c r="B18" s="68">
        <v>1969.0</v>
      </c>
      <c r="C18" s="142">
        <f t="shared" ref="C18:K18" si="10">U18*$R$18/100</f>
        <v>0</v>
      </c>
      <c r="D18" s="142">
        <f t="shared" si="10"/>
        <v>0</v>
      </c>
      <c r="E18" s="142">
        <f t="shared" si="10"/>
        <v>0</v>
      </c>
      <c r="F18" s="142">
        <f t="shared" si="10"/>
        <v>31.09294154</v>
      </c>
      <c r="G18" s="308">
        <f t="shared" si="10"/>
        <v>15787.97715</v>
      </c>
      <c r="H18" s="142">
        <f t="shared" si="10"/>
        <v>0</v>
      </c>
      <c r="I18" s="142">
        <f t="shared" si="10"/>
        <v>12.41930711</v>
      </c>
      <c r="J18" s="308">
        <f t="shared" si="10"/>
        <v>46069.91114</v>
      </c>
      <c r="K18" s="142">
        <f t="shared" si="10"/>
        <v>167.9733624</v>
      </c>
      <c r="L18" s="142">
        <f t="shared" ref="L18:Q18" si="11">AE18*$R$18/100</f>
        <v>87.11384485</v>
      </c>
      <c r="M18" s="142">
        <f t="shared" si="11"/>
        <v>43.51224866</v>
      </c>
      <c r="N18" s="142">
        <f t="shared" si="11"/>
        <v>0</v>
      </c>
      <c r="O18" s="142">
        <f t="shared" si="11"/>
        <v>0</v>
      </c>
      <c r="P18" s="142">
        <f t="shared" si="11"/>
        <v>0</v>
      </c>
      <c r="Q18" s="142">
        <f t="shared" si="11"/>
        <v>0</v>
      </c>
      <c r="R18" s="144">
        <f>VLOOKUP($B18,Escapement_Data!A$7:J$80,10,FALSE)</f>
        <v>62200</v>
      </c>
      <c r="S18" s="3"/>
      <c r="T18" s="387">
        <v>1969.0</v>
      </c>
      <c r="U18" s="520">
        <v>0.0</v>
      </c>
      <c r="V18" s="520">
        <v>0.0</v>
      </c>
      <c r="W18" s="520">
        <v>0.0</v>
      </c>
      <c r="X18" s="520">
        <v>0.0499886520014135</v>
      </c>
      <c r="Y18" s="522">
        <v>25.3825999270281</v>
      </c>
      <c r="Z18" s="520">
        <v>0.0</v>
      </c>
      <c r="AA18" s="520">
        <v>0.0199667316902197</v>
      </c>
      <c r="AB18" s="522">
        <v>74.0673812554047</v>
      </c>
      <c r="AC18" s="520">
        <v>0.270053637249015</v>
      </c>
      <c r="AD18" s="520">
        <v>0.0</v>
      </c>
      <c r="AE18" s="522">
        <v>0.140054412934995</v>
      </c>
      <c r="AF18" s="520">
        <v>0.0699553836916332</v>
      </c>
      <c r="AG18" s="520">
        <v>0.0</v>
      </c>
      <c r="AH18" s="520">
        <v>0.0</v>
      </c>
      <c r="AI18" s="520">
        <v>0.0</v>
      </c>
      <c r="AJ18" s="520">
        <v>0.0</v>
      </c>
      <c r="AK18" s="355">
        <f t="shared" si="5"/>
        <v>100</v>
      </c>
      <c r="AL18" s="3"/>
      <c r="AM18" s="3"/>
      <c r="AN18" s="3"/>
      <c r="AO18" s="3"/>
      <c r="AP18" s="3"/>
      <c r="AQ18" s="3"/>
      <c r="AR18" s="3"/>
      <c r="AS18" s="3"/>
      <c r="AT18" s="3"/>
      <c r="AU18" s="3"/>
      <c r="AV18" s="3"/>
    </row>
    <row r="19">
      <c r="A19" s="32" t="s">
        <v>278</v>
      </c>
      <c r="B19" s="68">
        <v>1970.0</v>
      </c>
      <c r="C19" s="142">
        <f t="shared" ref="C19:K19" si="12">U19*$R$19/100</f>
        <v>0</v>
      </c>
      <c r="D19" s="142">
        <f t="shared" si="12"/>
        <v>0</v>
      </c>
      <c r="E19" s="142">
        <f t="shared" si="12"/>
        <v>29.38658768</v>
      </c>
      <c r="F19" s="142">
        <f t="shared" si="12"/>
        <v>183.5511249</v>
      </c>
      <c r="G19" s="308">
        <f t="shared" si="12"/>
        <v>15024.04087</v>
      </c>
      <c r="H19" s="142">
        <f t="shared" si="12"/>
        <v>0</v>
      </c>
      <c r="I19" s="142">
        <f t="shared" si="12"/>
        <v>0</v>
      </c>
      <c r="J19" s="308">
        <f t="shared" si="12"/>
        <v>57019.44693</v>
      </c>
      <c r="K19" s="142">
        <f t="shared" si="12"/>
        <v>249.6873826</v>
      </c>
      <c r="L19" s="142">
        <f t="shared" ref="L19:Q19" si="13">AE19*$R$19/100</f>
        <v>337.7814038</v>
      </c>
      <c r="M19" s="142">
        <f t="shared" si="13"/>
        <v>580.1057041</v>
      </c>
      <c r="N19" s="142">
        <f t="shared" si="13"/>
        <v>0</v>
      </c>
      <c r="O19" s="142">
        <f t="shared" si="13"/>
        <v>0</v>
      </c>
      <c r="P19" s="142">
        <f t="shared" si="13"/>
        <v>0</v>
      </c>
      <c r="Q19" s="142">
        <f t="shared" si="13"/>
        <v>0</v>
      </c>
      <c r="R19" s="144">
        <f>VLOOKUP($B19,Escapement_Data!A$7:J$80,10,FALSE)</f>
        <v>73424</v>
      </c>
      <c r="S19" s="3"/>
      <c r="T19" s="387">
        <v>1970.0</v>
      </c>
      <c r="U19" s="520">
        <v>0.0</v>
      </c>
      <c r="V19" s="520">
        <v>0.0</v>
      </c>
      <c r="W19" s="520">
        <v>0.0400231364171145</v>
      </c>
      <c r="X19" s="520">
        <v>0.249987912475579</v>
      </c>
      <c r="Y19" s="522">
        <v>20.4620299519901</v>
      </c>
      <c r="Z19" s="520">
        <v>0.0</v>
      </c>
      <c r="AA19" s="520">
        <v>0.0</v>
      </c>
      <c r="AB19" s="522">
        <v>77.6577780085848</v>
      </c>
      <c r="AC19" s="520">
        <v>0.34006235371857</v>
      </c>
      <c r="AD19" s="520">
        <v>0.0</v>
      </c>
      <c r="AE19" s="522">
        <v>0.460042225751978</v>
      </c>
      <c r="AF19" s="520">
        <v>0.790076411061786</v>
      </c>
      <c r="AG19" s="520">
        <v>0.0</v>
      </c>
      <c r="AH19" s="520">
        <v>0.0</v>
      </c>
      <c r="AI19" s="520">
        <v>0.0</v>
      </c>
      <c r="AJ19" s="520">
        <v>0.0</v>
      </c>
      <c r="AK19" s="355">
        <f t="shared" si="5"/>
        <v>100</v>
      </c>
      <c r="AL19" s="3"/>
      <c r="AM19" s="3"/>
      <c r="AN19" s="3"/>
      <c r="AO19" s="3"/>
      <c r="AP19" s="3"/>
      <c r="AQ19" s="3"/>
      <c r="AR19" s="3"/>
      <c r="AS19" s="3"/>
      <c r="AT19" s="3"/>
      <c r="AU19" s="3"/>
      <c r="AV19" s="3"/>
    </row>
    <row r="20">
      <c r="A20" s="32" t="s">
        <v>278</v>
      </c>
      <c r="B20" s="68">
        <v>1971.0</v>
      </c>
      <c r="C20" s="142">
        <f t="shared" ref="C20:K20" si="14">U20*$R$20/100</f>
        <v>0</v>
      </c>
      <c r="D20" s="142">
        <f t="shared" si="14"/>
        <v>41.62275639</v>
      </c>
      <c r="E20" s="142">
        <f t="shared" si="14"/>
        <v>340.1583884</v>
      </c>
      <c r="F20" s="142">
        <f t="shared" si="14"/>
        <v>400.6788331</v>
      </c>
      <c r="G20" s="308">
        <f t="shared" si="14"/>
        <v>11154.18108</v>
      </c>
      <c r="H20" s="142">
        <f t="shared" si="14"/>
        <v>0</v>
      </c>
      <c r="I20" s="142">
        <f t="shared" si="14"/>
        <v>0</v>
      </c>
      <c r="J20" s="308">
        <f t="shared" si="14"/>
        <v>106618.1258</v>
      </c>
      <c r="K20" s="142">
        <f t="shared" si="14"/>
        <v>968.5663254</v>
      </c>
      <c r="L20" s="142">
        <f t="shared" ref="L20:Q20" si="15">AE20*$R$20/100</f>
        <v>247.8228484</v>
      </c>
      <c r="M20" s="142">
        <f t="shared" si="15"/>
        <v>27402.84401</v>
      </c>
      <c r="N20" s="142">
        <f t="shared" si="15"/>
        <v>0</v>
      </c>
      <c r="O20" s="142">
        <f t="shared" si="15"/>
        <v>0</v>
      </c>
      <c r="P20" s="142">
        <f t="shared" si="15"/>
        <v>0</v>
      </c>
      <c r="Q20" s="142">
        <f t="shared" si="15"/>
        <v>0</v>
      </c>
      <c r="R20" s="144">
        <f>VLOOKUP($B20,Escapement_Data!A$7:J$80,10,FALSE)</f>
        <v>147174</v>
      </c>
      <c r="S20" s="3"/>
      <c r="T20" s="387">
        <v>1971.0</v>
      </c>
      <c r="U20" s="520">
        <v>0.0</v>
      </c>
      <c r="V20" s="520">
        <v>0.0282813244111714</v>
      </c>
      <c r="W20" s="520">
        <v>0.231126685705091</v>
      </c>
      <c r="X20" s="520">
        <v>0.272248381544323</v>
      </c>
      <c r="Y20" s="522">
        <v>7.57890733315238</v>
      </c>
      <c r="Z20" s="520">
        <v>0.0</v>
      </c>
      <c r="AA20" s="520">
        <v>0.0</v>
      </c>
      <c r="AB20" s="522">
        <v>72.4435876972988</v>
      </c>
      <c r="AC20" s="520">
        <v>0.658109669774903</v>
      </c>
      <c r="AD20" s="520">
        <v>0.0</v>
      </c>
      <c r="AE20" s="522">
        <v>0.168387655689504</v>
      </c>
      <c r="AF20" s="520">
        <v>18.6193512524238</v>
      </c>
      <c r="AG20" s="520">
        <v>0.0</v>
      </c>
      <c r="AH20" s="520">
        <v>0.0</v>
      </c>
      <c r="AI20" s="520">
        <v>0.0</v>
      </c>
      <c r="AJ20" s="520">
        <v>0.0</v>
      </c>
      <c r="AK20" s="355">
        <f t="shared" si="5"/>
        <v>100</v>
      </c>
      <c r="AL20" s="3"/>
      <c r="AM20" s="3"/>
      <c r="AN20" s="3"/>
      <c r="AO20" s="3"/>
      <c r="AP20" s="3"/>
      <c r="AQ20" s="3"/>
      <c r="AR20" s="3"/>
      <c r="AS20" s="3"/>
      <c r="AT20" s="3"/>
      <c r="AU20" s="3"/>
      <c r="AV20" s="3"/>
    </row>
    <row r="21">
      <c r="A21" s="32" t="s">
        <v>278</v>
      </c>
      <c r="B21" s="68">
        <v>1972.0</v>
      </c>
      <c r="C21" s="142">
        <f t="shared" ref="C21:K21" si="16">U21*$R$21/100</f>
        <v>0</v>
      </c>
      <c r="D21" s="142">
        <f t="shared" si="16"/>
        <v>0</v>
      </c>
      <c r="E21" s="142">
        <f t="shared" si="16"/>
        <v>0</v>
      </c>
      <c r="F21" s="142">
        <f t="shared" si="16"/>
        <v>2729.52963</v>
      </c>
      <c r="G21" s="308">
        <f t="shared" si="16"/>
        <v>16830.18385</v>
      </c>
      <c r="H21" s="142">
        <f t="shared" si="16"/>
        <v>0</v>
      </c>
      <c r="I21" s="142">
        <f t="shared" si="16"/>
        <v>83.70528617</v>
      </c>
      <c r="J21" s="308">
        <f t="shared" si="16"/>
        <v>93973.27918</v>
      </c>
      <c r="K21" s="142">
        <f t="shared" si="16"/>
        <v>607.1886044</v>
      </c>
      <c r="L21" s="142">
        <f t="shared" ref="L21:Q21" si="17">AE21*$R$21/100</f>
        <v>693.2792744</v>
      </c>
      <c r="M21" s="142">
        <f t="shared" si="17"/>
        <v>42361.8141</v>
      </c>
      <c r="N21" s="142">
        <f t="shared" si="17"/>
        <v>0</v>
      </c>
      <c r="O21" s="142">
        <f t="shared" si="17"/>
        <v>0</v>
      </c>
      <c r="P21" s="142">
        <f t="shared" si="17"/>
        <v>232.6833473</v>
      </c>
      <c r="Q21" s="142">
        <f t="shared" si="17"/>
        <v>372.3367263</v>
      </c>
      <c r="R21" s="144">
        <f>VLOOKUP($B21,Escapement_Data!A$7:J$80,10,FALSE)</f>
        <v>157884</v>
      </c>
      <c r="S21" s="3"/>
      <c r="T21" s="387">
        <v>1972.0</v>
      </c>
      <c r="U21" s="520">
        <v>0.0</v>
      </c>
      <c r="V21" s="520">
        <v>0.0</v>
      </c>
      <c r="W21" s="520">
        <v>0.0</v>
      </c>
      <c r="X21" s="520">
        <v>1.72881965857632</v>
      </c>
      <c r="Y21" s="522">
        <v>10.6598413062498</v>
      </c>
      <c r="Z21" s="520">
        <v>0.0</v>
      </c>
      <c r="AA21" s="520">
        <v>0.0530169530635146</v>
      </c>
      <c r="AB21" s="522">
        <v>59.5204575390519</v>
      </c>
      <c r="AC21" s="520">
        <v>0.384578934139484</v>
      </c>
      <c r="AD21" s="520">
        <v>0.0</v>
      </c>
      <c r="AE21" s="522">
        <v>0.439106733015689</v>
      </c>
      <c r="AF21" s="520">
        <v>26.8309734379571</v>
      </c>
      <c r="AG21" s="520">
        <v>0.0</v>
      </c>
      <c r="AH21" s="520">
        <v>0.0</v>
      </c>
      <c r="AI21" s="520">
        <v>0.147376141547024</v>
      </c>
      <c r="AJ21" s="520">
        <v>0.235829296399105</v>
      </c>
      <c r="AK21" s="355">
        <f t="shared" si="5"/>
        <v>100</v>
      </c>
      <c r="AL21" s="3"/>
      <c r="AM21" s="3"/>
      <c r="AN21" s="3"/>
      <c r="AO21" s="3"/>
      <c r="AP21" s="3"/>
      <c r="AQ21" s="3"/>
      <c r="AR21" s="3"/>
      <c r="AS21" s="3"/>
      <c r="AT21" s="3"/>
      <c r="AU21" s="3"/>
      <c r="AV21" s="3"/>
    </row>
    <row r="22">
      <c r="A22" s="32" t="s">
        <v>278</v>
      </c>
      <c r="B22" s="68">
        <v>1973.0</v>
      </c>
      <c r="C22" s="142">
        <f t="shared" ref="C22:K22" si="18">U22*$R$22/100</f>
        <v>0</v>
      </c>
      <c r="D22" s="142">
        <f t="shared" si="18"/>
        <v>0</v>
      </c>
      <c r="E22" s="142">
        <f t="shared" si="18"/>
        <v>0</v>
      </c>
      <c r="F22" s="142">
        <f t="shared" si="18"/>
        <v>0</v>
      </c>
      <c r="G22" s="308">
        <f t="shared" si="18"/>
        <v>7202.642601</v>
      </c>
      <c r="H22" s="142">
        <f t="shared" si="18"/>
        <v>0</v>
      </c>
      <c r="I22" s="142">
        <f t="shared" si="18"/>
        <v>0</v>
      </c>
      <c r="J22" s="308">
        <f t="shared" si="18"/>
        <v>67964.09127</v>
      </c>
      <c r="K22" s="142">
        <f t="shared" si="18"/>
        <v>1115.541741</v>
      </c>
      <c r="L22" s="142">
        <f t="shared" ref="L22:Q22" si="19">AE22*$R$22/100</f>
        <v>0</v>
      </c>
      <c r="M22" s="142">
        <f t="shared" si="19"/>
        <v>5657.724388</v>
      </c>
      <c r="N22" s="142">
        <f t="shared" si="19"/>
        <v>0</v>
      </c>
      <c r="O22" s="142">
        <f t="shared" si="19"/>
        <v>0</v>
      </c>
      <c r="P22" s="142">
        <f t="shared" si="19"/>
        <v>0</v>
      </c>
      <c r="Q22" s="142">
        <f t="shared" si="19"/>
        <v>0</v>
      </c>
      <c r="R22" s="144">
        <f>VLOOKUP($B22,Escapement_Data!A$7:J$80,10,FALSE)</f>
        <v>81940</v>
      </c>
      <c r="S22" s="3"/>
      <c r="T22" s="387">
        <v>1973.0</v>
      </c>
      <c r="U22" s="520">
        <v>0.0</v>
      </c>
      <c r="V22" s="520">
        <v>0.0</v>
      </c>
      <c r="W22" s="520">
        <v>0.0</v>
      </c>
      <c r="X22" s="520">
        <v>0.0</v>
      </c>
      <c r="Y22" s="522">
        <v>8.79014230085092</v>
      </c>
      <c r="Z22" s="520">
        <v>0.0</v>
      </c>
      <c r="AA22" s="520">
        <v>0.0</v>
      </c>
      <c r="AB22" s="522">
        <v>82.943728666891</v>
      </c>
      <c r="AC22" s="520">
        <v>1.36141291284073</v>
      </c>
      <c r="AD22" s="520">
        <v>0.0</v>
      </c>
      <c r="AE22" s="522">
        <v>0.0</v>
      </c>
      <c r="AF22" s="520">
        <v>6.90471611941734</v>
      </c>
      <c r="AG22" s="520">
        <v>0.0</v>
      </c>
      <c r="AH22" s="520">
        <v>0.0</v>
      </c>
      <c r="AI22" s="520">
        <v>0.0</v>
      </c>
      <c r="AJ22" s="520">
        <v>0.0</v>
      </c>
      <c r="AK22" s="355">
        <f t="shared" si="5"/>
        <v>100</v>
      </c>
      <c r="AL22" s="3"/>
      <c r="AM22" s="3"/>
      <c r="AN22" s="3"/>
      <c r="AO22" s="3"/>
      <c r="AP22" s="3"/>
      <c r="AQ22" s="3"/>
      <c r="AR22" s="3"/>
      <c r="AS22" s="3"/>
      <c r="AT22" s="3"/>
      <c r="AU22" s="3"/>
      <c r="AV22" s="3"/>
    </row>
    <row r="23">
      <c r="A23" s="32" t="s">
        <v>278</v>
      </c>
      <c r="B23" s="68">
        <v>1974.0</v>
      </c>
      <c r="C23" s="142">
        <f t="shared" ref="C23:K23" si="20">U23*$R$23/100</f>
        <v>0</v>
      </c>
      <c r="D23" s="142">
        <f t="shared" si="20"/>
        <v>59.64465971</v>
      </c>
      <c r="E23" s="142">
        <f t="shared" si="20"/>
        <v>2.088017007</v>
      </c>
      <c r="F23" s="142">
        <f t="shared" si="20"/>
        <v>469.8946099</v>
      </c>
      <c r="G23" s="308">
        <f t="shared" si="20"/>
        <v>5569.830757</v>
      </c>
      <c r="H23" s="142">
        <f t="shared" si="20"/>
        <v>2.088017007</v>
      </c>
      <c r="I23" s="142">
        <f t="shared" si="20"/>
        <v>20.88017007</v>
      </c>
      <c r="J23" s="308">
        <f t="shared" si="20"/>
        <v>42369.4964</v>
      </c>
      <c r="K23" s="142">
        <f t="shared" si="20"/>
        <v>2873.656101</v>
      </c>
      <c r="L23" s="142">
        <f t="shared" ref="L23:Q23" si="21">AE23*$R$23/100</f>
        <v>178.2984957</v>
      </c>
      <c r="M23" s="142">
        <f t="shared" si="21"/>
        <v>4440.122773</v>
      </c>
      <c r="N23" s="142">
        <f t="shared" si="21"/>
        <v>0</v>
      </c>
      <c r="O23" s="142">
        <f t="shared" si="21"/>
        <v>0</v>
      </c>
      <c r="P23" s="142">
        <f t="shared" si="21"/>
        <v>0</v>
      </c>
      <c r="Q23" s="142">
        <f t="shared" si="21"/>
        <v>0</v>
      </c>
      <c r="R23" s="144">
        <f>VLOOKUP($B23,Escapement_Data!A$7:J$80,10,FALSE)</f>
        <v>55986</v>
      </c>
      <c r="S23" s="3"/>
      <c r="T23" s="387">
        <v>1974.0</v>
      </c>
      <c r="U23" s="520">
        <v>0.0</v>
      </c>
      <c r="V23" s="520">
        <v>0.106534954653729</v>
      </c>
      <c r="W23" s="520">
        <v>0.00372953418118077</v>
      </c>
      <c r="X23" s="520">
        <v>0.839307344425725</v>
      </c>
      <c r="Y23" s="522">
        <v>9.94861350512973</v>
      </c>
      <c r="Z23" s="520">
        <v>0.00372953418118077</v>
      </c>
      <c r="AA23" s="520">
        <v>0.0372953418118077</v>
      </c>
      <c r="AB23" s="522">
        <v>75.6787346825599</v>
      </c>
      <c r="AC23" s="520">
        <v>5.13281195526505</v>
      </c>
      <c r="AD23" s="520">
        <v>0.0</v>
      </c>
      <c r="AE23" s="522">
        <v>0.318469788340828</v>
      </c>
      <c r="AF23" s="520">
        <v>7.93077335945088</v>
      </c>
      <c r="AG23" s="520">
        <v>0.0</v>
      </c>
      <c r="AH23" s="520">
        <v>0.0</v>
      </c>
      <c r="AI23" s="520">
        <v>0.0</v>
      </c>
      <c r="AJ23" s="520">
        <v>0.0</v>
      </c>
      <c r="AK23" s="355">
        <f t="shared" si="5"/>
        <v>100</v>
      </c>
      <c r="AL23" s="3"/>
      <c r="AM23" s="3"/>
      <c r="AN23" s="3"/>
      <c r="AO23" s="3"/>
      <c r="AP23" s="3"/>
      <c r="AQ23" s="3"/>
      <c r="AR23" s="3"/>
      <c r="AS23" s="3"/>
      <c r="AT23" s="3"/>
      <c r="AU23" s="3"/>
      <c r="AV23" s="3"/>
    </row>
    <row r="24">
      <c r="A24" s="32" t="s">
        <v>278</v>
      </c>
      <c r="B24" s="68">
        <v>1975.0</v>
      </c>
      <c r="C24" s="142">
        <f t="shared" ref="C24:K24" si="22">U24*$R$24/100</f>
        <v>0</v>
      </c>
      <c r="D24" s="142">
        <f t="shared" si="22"/>
        <v>189.8579703</v>
      </c>
      <c r="E24" s="142">
        <f t="shared" si="22"/>
        <v>91.26848444</v>
      </c>
      <c r="F24" s="142">
        <f t="shared" si="22"/>
        <v>511.7379997</v>
      </c>
      <c r="G24" s="308">
        <f t="shared" si="22"/>
        <v>7558.689939</v>
      </c>
      <c r="H24" s="142">
        <f t="shared" si="22"/>
        <v>0</v>
      </c>
      <c r="I24" s="142">
        <f t="shared" si="22"/>
        <v>0</v>
      </c>
      <c r="J24" s="308">
        <f t="shared" si="22"/>
        <v>54188.34432</v>
      </c>
      <c r="K24" s="142">
        <f t="shared" si="22"/>
        <v>2380.301597</v>
      </c>
      <c r="L24" s="142">
        <f t="shared" ref="L24:Q24" si="23">AE24*$R$24/100</f>
        <v>118.3561897</v>
      </c>
      <c r="M24" s="142">
        <f t="shared" si="23"/>
        <v>16758.0163</v>
      </c>
      <c r="N24" s="142">
        <f t="shared" si="23"/>
        <v>0</v>
      </c>
      <c r="O24" s="142">
        <f t="shared" si="23"/>
        <v>0</v>
      </c>
      <c r="P24" s="142">
        <f t="shared" si="23"/>
        <v>0</v>
      </c>
      <c r="Q24" s="142">
        <f t="shared" si="23"/>
        <v>23.42720456</v>
      </c>
      <c r="R24" s="144">
        <f>VLOOKUP($B24,Escapement_Data!A$7:J$80,10,FALSE)</f>
        <v>81820</v>
      </c>
      <c r="S24" s="3"/>
      <c r="T24" s="387">
        <v>1975.0</v>
      </c>
      <c r="U24" s="520">
        <v>0.0</v>
      </c>
      <c r="V24" s="520">
        <v>0.232043473851862</v>
      </c>
      <c r="W24" s="520">
        <v>0.111547891029044</v>
      </c>
      <c r="X24" s="520">
        <v>0.625443656384775</v>
      </c>
      <c r="Y24" s="522">
        <v>9.23819352067812</v>
      </c>
      <c r="Z24" s="520">
        <v>0.0</v>
      </c>
      <c r="AA24" s="520">
        <v>0.0</v>
      </c>
      <c r="AB24" s="522">
        <v>66.2287268627603</v>
      </c>
      <c r="AC24" s="520">
        <v>2.90919285854892</v>
      </c>
      <c r="AD24" s="520">
        <v>0.0</v>
      </c>
      <c r="AE24" s="522">
        <v>0.144654350666007</v>
      </c>
      <c r="AF24" s="520">
        <v>20.4815647723409</v>
      </c>
      <c r="AG24" s="520">
        <v>0.0</v>
      </c>
      <c r="AH24" s="520">
        <v>0.0</v>
      </c>
      <c r="AI24" s="520">
        <v>0.0</v>
      </c>
      <c r="AJ24" s="520">
        <v>0.0286326137400755</v>
      </c>
      <c r="AK24" s="355">
        <f t="shared" si="5"/>
        <v>100</v>
      </c>
      <c r="AL24" s="3"/>
      <c r="AM24" s="3"/>
      <c r="AN24" s="3"/>
      <c r="AO24" s="3"/>
      <c r="AP24" s="3"/>
      <c r="AQ24" s="3"/>
      <c r="AR24" s="3"/>
      <c r="AS24" s="3"/>
      <c r="AT24" s="3"/>
      <c r="AU24" s="3"/>
      <c r="AV24" s="3"/>
    </row>
    <row r="25">
      <c r="A25" s="32" t="s">
        <v>278</v>
      </c>
      <c r="B25" s="68">
        <v>1976.0</v>
      </c>
      <c r="C25" s="142">
        <f t="shared" ref="C25:K25" si="24">U25*$R$25/100</f>
        <v>0</v>
      </c>
      <c r="D25" s="142">
        <f t="shared" si="24"/>
        <v>326.9365796</v>
      </c>
      <c r="E25" s="142">
        <f t="shared" si="24"/>
        <v>0</v>
      </c>
      <c r="F25" s="142">
        <f t="shared" si="24"/>
        <v>1192.883525</v>
      </c>
      <c r="G25" s="308">
        <f t="shared" si="24"/>
        <v>13419.90813</v>
      </c>
      <c r="H25" s="142">
        <f t="shared" si="24"/>
        <v>87.25033285</v>
      </c>
      <c r="I25" s="142">
        <f t="shared" si="24"/>
        <v>0</v>
      </c>
      <c r="J25" s="308">
        <f t="shared" si="24"/>
        <v>90168.80605</v>
      </c>
      <c r="K25" s="142">
        <f t="shared" si="24"/>
        <v>928.9890931</v>
      </c>
      <c r="L25" s="142">
        <f t="shared" ref="L25:Q25" si="25">AE25*$R$25/100</f>
        <v>167.3138608</v>
      </c>
      <c r="M25" s="142">
        <f t="shared" si="25"/>
        <v>2664.287259</v>
      </c>
      <c r="N25" s="142">
        <f t="shared" si="25"/>
        <v>43.62516643</v>
      </c>
      <c r="O25" s="142">
        <f t="shared" si="25"/>
        <v>0</v>
      </c>
      <c r="P25" s="142">
        <f t="shared" si="25"/>
        <v>0</v>
      </c>
      <c r="Q25" s="142">
        <f t="shared" si="25"/>
        <v>0</v>
      </c>
      <c r="R25" s="144">
        <f>VLOOKUP($B25,Escapement_Data!A$7:J$80,10,FALSE)</f>
        <v>109000</v>
      </c>
      <c r="S25" s="3"/>
      <c r="T25" s="387">
        <v>1976.0</v>
      </c>
      <c r="U25" s="520">
        <v>0.0</v>
      </c>
      <c r="V25" s="520">
        <v>0.299941816145962</v>
      </c>
      <c r="W25" s="520">
        <v>0.0</v>
      </c>
      <c r="X25" s="520">
        <v>1.09438855478478</v>
      </c>
      <c r="Y25" s="522">
        <v>12.3118423229123</v>
      </c>
      <c r="Z25" s="520">
        <v>0.0800461769274992</v>
      </c>
      <c r="AA25" s="520">
        <v>0.0</v>
      </c>
      <c r="AB25" s="522">
        <v>82.7236752762576</v>
      </c>
      <c r="AC25" s="520">
        <v>0.852283571678922</v>
      </c>
      <c r="AD25" s="520">
        <v>0.0</v>
      </c>
      <c r="AE25" s="522">
        <v>0.153498954888427</v>
      </c>
      <c r="AF25" s="520">
        <v>2.44430023794073</v>
      </c>
      <c r="AG25" s="520">
        <v>0.0400230884637496</v>
      </c>
      <c r="AH25" s="520">
        <v>0.0</v>
      </c>
      <c r="AI25" s="520">
        <v>0.0</v>
      </c>
      <c r="AJ25" s="520">
        <v>0.0</v>
      </c>
      <c r="AK25" s="355">
        <f t="shared" si="5"/>
        <v>100</v>
      </c>
      <c r="AL25" s="3"/>
      <c r="AM25" s="3"/>
      <c r="AN25" s="3"/>
      <c r="AO25" s="3"/>
      <c r="AP25" s="3"/>
      <c r="AQ25" s="3"/>
      <c r="AR25" s="3"/>
      <c r="AS25" s="3"/>
      <c r="AT25" s="3"/>
      <c r="AU25" s="3"/>
      <c r="AV25" s="3"/>
    </row>
    <row r="26">
      <c r="A26" s="32" t="s">
        <v>278</v>
      </c>
      <c r="B26" s="68">
        <v>1977.0</v>
      </c>
      <c r="C26" s="142">
        <f t="shared" ref="C26:K26" si="26">U26*$R$26/100</f>
        <v>0</v>
      </c>
      <c r="D26" s="142">
        <f t="shared" si="26"/>
        <v>40.31489665</v>
      </c>
      <c r="E26" s="142">
        <f t="shared" si="26"/>
        <v>121.1230744</v>
      </c>
      <c r="F26" s="142">
        <f t="shared" si="26"/>
        <v>3002.389493</v>
      </c>
      <c r="G26" s="308">
        <f t="shared" si="26"/>
        <v>3326.692511</v>
      </c>
      <c r="H26" s="142">
        <f t="shared" si="26"/>
        <v>0</v>
      </c>
      <c r="I26" s="142">
        <f t="shared" si="26"/>
        <v>0</v>
      </c>
      <c r="J26" s="308">
        <f t="shared" si="26"/>
        <v>92809.88684</v>
      </c>
      <c r="K26" s="142">
        <f t="shared" si="26"/>
        <v>780.6105651</v>
      </c>
      <c r="L26" s="142">
        <f t="shared" ref="L26:Q26" si="27">AE26*$R$26/100</f>
        <v>950.0758386</v>
      </c>
      <c r="M26" s="142">
        <f t="shared" si="27"/>
        <v>9256.906777</v>
      </c>
      <c r="N26" s="142">
        <f t="shared" si="27"/>
        <v>0</v>
      </c>
      <c r="O26" s="142">
        <f t="shared" si="27"/>
        <v>0</v>
      </c>
      <c r="P26" s="142">
        <f t="shared" si="27"/>
        <v>0</v>
      </c>
      <c r="Q26" s="142">
        <f t="shared" si="27"/>
        <v>0</v>
      </c>
      <c r="R26" s="144">
        <f>VLOOKUP($B26,Escapement_Data!A$7:J$80,10,FALSE)</f>
        <v>110288</v>
      </c>
      <c r="S26" s="3"/>
      <c r="T26" s="387">
        <v>1977.0</v>
      </c>
      <c r="U26" s="520">
        <v>0.0</v>
      </c>
      <c r="V26" s="520">
        <v>0.0365542004981723</v>
      </c>
      <c r="W26" s="520">
        <v>0.109824345744509</v>
      </c>
      <c r="X26" s="520">
        <v>2.72231747161388</v>
      </c>
      <c r="Y26" s="522">
        <v>3.01636851809918</v>
      </c>
      <c r="Z26" s="520">
        <v>0.0</v>
      </c>
      <c r="AA26" s="520">
        <v>0.0</v>
      </c>
      <c r="AB26" s="522">
        <v>84.1522983857924</v>
      </c>
      <c r="AC26" s="520">
        <v>0.70779283796461</v>
      </c>
      <c r="AD26" s="520">
        <v>0.0</v>
      </c>
      <c r="AE26" s="522">
        <v>0.861449875456928</v>
      </c>
      <c r="AF26" s="520">
        <v>8.39339436483033</v>
      </c>
      <c r="AG26" s="520">
        <v>0.0</v>
      </c>
      <c r="AH26" s="520">
        <v>0.0</v>
      </c>
      <c r="AI26" s="520">
        <v>0.0</v>
      </c>
      <c r="AJ26" s="520">
        <v>0.0</v>
      </c>
      <c r="AK26" s="355">
        <f t="shared" si="5"/>
        <v>100</v>
      </c>
      <c r="AL26" s="3"/>
      <c r="AM26" s="3"/>
      <c r="AN26" s="3"/>
      <c r="AO26" s="3"/>
      <c r="AP26" s="3"/>
      <c r="AQ26" s="3"/>
      <c r="AR26" s="3"/>
      <c r="AS26" s="3"/>
      <c r="AT26" s="3"/>
      <c r="AU26" s="3"/>
      <c r="AV26" s="3"/>
    </row>
    <row r="27">
      <c r="A27" s="32" t="s">
        <v>278</v>
      </c>
      <c r="B27" s="68">
        <v>1978.0</v>
      </c>
      <c r="C27" s="142">
        <f t="shared" ref="C27:K27" si="28">U27*$R$27/100</f>
        <v>0</v>
      </c>
      <c r="D27" s="142">
        <f t="shared" si="28"/>
        <v>4.018132439</v>
      </c>
      <c r="E27" s="142">
        <f t="shared" si="28"/>
        <v>2.00906622</v>
      </c>
      <c r="F27" s="142">
        <f t="shared" si="28"/>
        <v>2327.168371</v>
      </c>
      <c r="G27" s="308">
        <f t="shared" si="28"/>
        <v>50180.44696</v>
      </c>
      <c r="H27" s="142">
        <f t="shared" si="28"/>
        <v>0.6696887398</v>
      </c>
      <c r="I27" s="142">
        <f t="shared" si="28"/>
        <v>0</v>
      </c>
      <c r="J27" s="308">
        <f t="shared" si="28"/>
        <v>96820.24956</v>
      </c>
      <c r="K27" s="142">
        <f t="shared" si="28"/>
        <v>6070.728427</v>
      </c>
      <c r="L27" s="142">
        <f t="shared" ref="L27:Q27" si="29">AE27*$R$27/100</f>
        <v>606.7379983</v>
      </c>
      <c r="M27" s="142">
        <f t="shared" si="29"/>
        <v>10925.97179</v>
      </c>
      <c r="N27" s="142">
        <f t="shared" si="29"/>
        <v>0</v>
      </c>
      <c r="O27" s="142">
        <f t="shared" si="29"/>
        <v>0</v>
      </c>
      <c r="P27" s="142">
        <f t="shared" si="29"/>
        <v>0</v>
      </c>
      <c r="Q27" s="142">
        <f t="shared" si="29"/>
        <v>0</v>
      </c>
      <c r="R27" s="144">
        <f>VLOOKUP($B27,Escapement_Data!A$7:J$80,10,FALSE)</f>
        <v>166938</v>
      </c>
      <c r="S27" s="3"/>
      <c r="T27" s="387">
        <v>1978.0</v>
      </c>
      <c r="U27" s="520">
        <v>0.0</v>
      </c>
      <c r="V27" s="520">
        <v>0.00240696093101249</v>
      </c>
      <c r="W27" s="520">
        <v>0.00120348046550624</v>
      </c>
      <c r="X27" s="520">
        <v>1.3940315392114</v>
      </c>
      <c r="Y27" s="522">
        <v>30.0593315869495</v>
      </c>
      <c r="Z27" s="520">
        <v>4.01160155168748E-4</v>
      </c>
      <c r="AA27" s="520">
        <v>0.0</v>
      </c>
      <c r="AB27" s="522">
        <v>57.9977294335217</v>
      </c>
      <c r="AC27" s="520">
        <v>3.6365168066047</v>
      </c>
      <c r="AD27" s="520">
        <v>0.0</v>
      </c>
      <c r="AE27" s="522">
        <v>0.363451100582886</v>
      </c>
      <c r="AF27" s="520">
        <v>6.54492793157812</v>
      </c>
      <c r="AG27" s="520">
        <v>0.0</v>
      </c>
      <c r="AH27" s="520">
        <v>0.0</v>
      </c>
      <c r="AI27" s="520">
        <v>0.0</v>
      </c>
      <c r="AJ27" s="520">
        <v>0.0</v>
      </c>
      <c r="AK27" s="355">
        <f t="shared" si="5"/>
        <v>100</v>
      </c>
      <c r="AL27" s="3"/>
      <c r="AM27" s="3"/>
      <c r="AN27" s="3"/>
      <c r="AO27" s="3"/>
      <c r="AP27" s="3"/>
      <c r="AQ27" s="3"/>
      <c r="AR27" s="3"/>
      <c r="AS27" s="3"/>
      <c r="AT27" s="3"/>
      <c r="AU27" s="3"/>
      <c r="AV27" s="3"/>
    </row>
    <row r="28">
      <c r="A28" s="32" t="s">
        <v>278</v>
      </c>
      <c r="B28" s="68">
        <v>1979.0</v>
      </c>
      <c r="C28" s="142">
        <f t="shared" ref="C28:K28" si="30">U28*$R$28/100</f>
        <v>0</v>
      </c>
      <c r="D28" s="142">
        <f t="shared" si="30"/>
        <v>3.179496103</v>
      </c>
      <c r="E28" s="142">
        <f t="shared" si="30"/>
        <v>0</v>
      </c>
      <c r="F28" s="142">
        <f t="shared" si="30"/>
        <v>4273.242763</v>
      </c>
      <c r="G28" s="308">
        <f t="shared" si="30"/>
        <v>28230.7459</v>
      </c>
      <c r="H28" s="142">
        <f t="shared" si="30"/>
        <v>0</v>
      </c>
      <c r="I28" s="142">
        <f t="shared" si="30"/>
        <v>0</v>
      </c>
      <c r="J28" s="308">
        <f t="shared" si="30"/>
        <v>181501.5351</v>
      </c>
      <c r="K28" s="142">
        <f t="shared" si="30"/>
        <v>7757.970492</v>
      </c>
      <c r="L28" s="142">
        <f t="shared" ref="L28:Q28" si="31">AE28*$R$28/100</f>
        <v>0</v>
      </c>
      <c r="M28" s="142">
        <f t="shared" si="31"/>
        <v>34033.32629</v>
      </c>
      <c r="N28" s="142">
        <f t="shared" si="31"/>
        <v>0</v>
      </c>
      <c r="O28" s="142">
        <f t="shared" si="31"/>
        <v>0</v>
      </c>
      <c r="P28" s="142">
        <f t="shared" si="31"/>
        <v>0</v>
      </c>
      <c r="Q28" s="142">
        <f t="shared" si="31"/>
        <v>0</v>
      </c>
      <c r="R28" s="144">
        <f>VLOOKUP($B28,Escapement_Data!A$7:J$80,10,FALSE)</f>
        <v>255800</v>
      </c>
      <c r="S28" s="3"/>
      <c r="T28" s="387">
        <v>1979.0</v>
      </c>
      <c r="U28" s="520">
        <v>0.0</v>
      </c>
      <c r="V28" s="520">
        <v>0.00124296172920836</v>
      </c>
      <c r="W28" s="520">
        <v>0.0</v>
      </c>
      <c r="X28" s="520">
        <v>1.67054056405603</v>
      </c>
      <c r="Y28" s="522">
        <v>11.036257193641</v>
      </c>
      <c r="Z28" s="520">
        <v>0.0</v>
      </c>
      <c r="AA28" s="520">
        <v>0.0</v>
      </c>
      <c r="AB28" s="522">
        <v>70.9544703118591</v>
      </c>
      <c r="AC28" s="520">
        <v>3.03282661926839</v>
      </c>
      <c r="AD28" s="520">
        <v>0.0</v>
      </c>
      <c r="AE28" s="522">
        <v>0.0</v>
      </c>
      <c r="AF28" s="520">
        <v>13.3046623494463</v>
      </c>
      <c r="AG28" s="520">
        <v>0.0</v>
      </c>
      <c r="AH28" s="520">
        <v>0.0</v>
      </c>
      <c r="AI28" s="520">
        <v>0.0</v>
      </c>
      <c r="AJ28" s="520">
        <v>0.0</v>
      </c>
      <c r="AK28" s="355">
        <f t="shared" si="5"/>
        <v>100</v>
      </c>
      <c r="AL28" s="3"/>
      <c r="AM28" s="3"/>
      <c r="AN28" s="3"/>
      <c r="AO28" s="3"/>
      <c r="AP28" s="3"/>
      <c r="AQ28" s="3"/>
      <c r="AR28" s="3"/>
      <c r="AS28" s="3"/>
      <c r="AT28" s="3"/>
      <c r="AU28" s="3"/>
      <c r="AV28" s="3"/>
    </row>
    <row r="29">
      <c r="A29" s="32" t="s">
        <v>278</v>
      </c>
      <c r="B29" s="68">
        <v>1980.0</v>
      </c>
      <c r="C29" s="142">
        <f t="shared" ref="C29:K29" si="32">U29*$R$29/100</f>
        <v>0</v>
      </c>
      <c r="D29" s="142">
        <f t="shared" si="32"/>
        <v>2520.190952</v>
      </c>
      <c r="E29" s="142">
        <f t="shared" si="32"/>
        <v>2520.190952</v>
      </c>
      <c r="F29" s="142">
        <f t="shared" si="32"/>
        <v>2520.190952</v>
      </c>
      <c r="G29" s="308">
        <f t="shared" si="32"/>
        <v>82008.37583</v>
      </c>
      <c r="H29" s="142">
        <f t="shared" si="32"/>
        <v>0</v>
      </c>
      <c r="I29" s="142">
        <f t="shared" si="32"/>
        <v>0</v>
      </c>
      <c r="J29" s="308">
        <f t="shared" si="32"/>
        <v>194803.9492</v>
      </c>
      <c r="K29" s="142">
        <f t="shared" si="32"/>
        <v>14133.50331</v>
      </c>
      <c r="L29" s="142">
        <f t="shared" ref="L29:Q29" si="33">AE29*$R$29/100</f>
        <v>1260.095476</v>
      </c>
      <c r="M29" s="142">
        <f t="shared" si="33"/>
        <v>14133.50331</v>
      </c>
      <c r="N29" s="142">
        <f t="shared" si="33"/>
        <v>0</v>
      </c>
      <c r="O29" s="142">
        <f t="shared" si="33"/>
        <v>0</v>
      </c>
      <c r="P29" s="142">
        <f t="shared" si="33"/>
        <v>0</v>
      </c>
      <c r="Q29" s="142">
        <f t="shared" si="33"/>
        <v>0</v>
      </c>
      <c r="R29" s="144">
        <f>VLOOKUP($B29,Escapement_Data!A$7:J$80,10,FALSE)</f>
        <v>313900</v>
      </c>
      <c r="S29" s="3"/>
      <c r="T29" s="387">
        <v>1980.0</v>
      </c>
      <c r="U29" s="520">
        <v>0.0</v>
      </c>
      <c r="V29" s="520">
        <v>0.802864272539872</v>
      </c>
      <c r="W29" s="520">
        <v>0.802864272539872</v>
      </c>
      <c r="X29" s="520">
        <v>0.802864272539872</v>
      </c>
      <c r="Y29" s="522">
        <v>26.1256374091353</v>
      </c>
      <c r="Z29" s="520">
        <v>0.0</v>
      </c>
      <c r="AA29" s="520">
        <v>0.0</v>
      </c>
      <c r="AB29" s="522">
        <v>62.0592383638928</v>
      </c>
      <c r="AC29" s="520">
        <v>4.50254963654117</v>
      </c>
      <c r="AD29" s="520">
        <v>0.0</v>
      </c>
      <c r="AE29" s="522">
        <v>0.401432136269936</v>
      </c>
      <c r="AF29" s="520">
        <v>4.50254963654117</v>
      </c>
      <c r="AG29" s="520">
        <v>0.0</v>
      </c>
      <c r="AH29" s="520">
        <v>0.0</v>
      </c>
      <c r="AI29" s="520">
        <v>0.0</v>
      </c>
      <c r="AJ29" s="520">
        <v>0.0</v>
      </c>
      <c r="AK29" s="355">
        <f t="shared" si="5"/>
        <v>100</v>
      </c>
      <c r="AL29" s="3"/>
      <c r="AM29" s="3"/>
      <c r="AN29" s="3"/>
      <c r="AO29" s="3"/>
      <c r="AP29" s="3"/>
      <c r="AQ29" s="3"/>
      <c r="AR29" s="3"/>
      <c r="AS29" s="3"/>
      <c r="AT29" s="3"/>
      <c r="AU29" s="3"/>
      <c r="AV29" s="3"/>
    </row>
    <row r="30">
      <c r="A30" s="32" t="s">
        <v>278</v>
      </c>
      <c r="B30" s="68">
        <v>1981.0</v>
      </c>
      <c r="C30" s="142">
        <f t="shared" ref="C30:K30" si="34">U30*$R$30/100</f>
        <v>0</v>
      </c>
      <c r="D30" s="142">
        <f t="shared" si="34"/>
        <v>1415.55232</v>
      </c>
      <c r="E30" s="142">
        <f t="shared" si="34"/>
        <v>566.2209281</v>
      </c>
      <c r="F30" s="142">
        <f t="shared" si="34"/>
        <v>43880.37792</v>
      </c>
      <c r="G30" s="308">
        <f t="shared" si="34"/>
        <v>28876.10466</v>
      </c>
      <c r="H30" s="142">
        <f t="shared" si="34"/>
        <v>0</v>
      </c>
      <c r="I30" s="142">
        <f t="shared" si="34"/>
        <v>0</v>
      </c>
      <c r="J30" s="308">
        <f t="shared" si="34"/>
        <v>191375.6977</v>
      </c>
      <c r="K30" s="142">
        <f t="shared" si="34"/>
        <v>2547.994176</v>
      </c>
      <c r="L30" s="142">
        <f t="shared" ref="L30:Q30" si="35">AE30*$R$30/100</f>
        <v>0</v>
      </c>
      <c r="M30" s="142">
        <f t="shared" si="35"/>
        <v>14154.94187</v>
      </c>
      <c r="N30" s="142">
        <f t="shared" si="35"/>
        <v>0</v>
      </c>
      <c r="O30" s="142">
        <f t="shared" si="35"/>
        <v>0</v>
      </c>
      <c r="P30" s="142">
        <f t="shared" si="35"/>
        <v>0</v>
      </c>
      <c r="Q30" s="142">
        <f t="shared" si="35"/>
        <v>283.110464</v>
      </c>
      <c r="R30" s="144">
        <f>VLOOKUP($B30,Escapement_Data!A$7:J$80,10,FALSE)</f>
        <v>283100</v>
      </c>
      <c r="S30" s="3"/>
      <c r="T30" s="387">
        <v>1981.0</v>
      </c>
      <c r="U30" s="520">
        <v>0.0</v>
      </c>
      <c r="V30" s="520">
        <v>0.500018481175896</v>
      </c>
      <c r="W30" s="520">
        <v>0.200007392470358</v>
      </c>
      <c r="X30" s="520">
        <v>15.4999568772562</v>
      </c>
      <c r="Y30" s="522">
        <v>10.1999663231906</v>
      </c>
      <c r="Z30" s="520">
        <v>0.0</v>
      </c>
      <c r="AA30" s="520">
        <v>0.0</v>
      </c>
      <c r="AB30" s="522">
        <v>67.600034498195</v>
      </c>
      <c r="AC30" s="520">
        <v>0.900033266116612</v>
      </c>
      <c r="AD30" s="520">
        <v>0.0</v>
      </c>
      <c r="AE30" s="522">
        <v>0.0</v>
      </c>
      <c r="AF30" s="520">
        <v>4.99997946536012</v>
      </c>
      <c r="AG30" s="520">
        <v>0.0</v>
      </c>
      <c r="AH30" s="520">
        <v>0.0</v>
      </c>
      <c r="AI30" s="520">
        <v>0.0</v>
      </c>
      <c r="AJ30" s="520">
        <v>0.100003696235179</v>
      </c>
      <c r="AK30" s="355">
        <f t="shared" si="5"/>
        <v>100</v>
      </c>
      <c r="AL30" s="3"/>
      <c r="AM30" s="3"/>
      <c r="AN30" s="3"/>
      <c r="AO30" s="3"/>
      <c r="AP30" s="3"/>
      <c r="AQ30" s="3"/>
      <c r="AR30" s="3"/>
      <c r="AS30" s="3"/>
      <c r="AT30" s="3"/>
      <c r="AU30" s="3"/>
      <c r="AV30" s="3"/>
    </row>
    <row r="31">
      <c r="A31" s="32" t="s">
        <v>280</v>
      </c>
      <c r="B31" s="68">
        <v>1982.0</v>
      </c>
      <c r="C31" s="142">
        <f t="shared" ref="C31:K31" si="36">U31*$R$31/100</f>
        <v>0</v>
      </c>
      <c r="D31" s="142">
        <f t="shared" si="36"/>
        <v>21031.237</v>
      </c>
      <c r="E31" s="142">
        <f t="shared" si="36"/>
        <v>9081.628606</v>
      </c>
      <c r="F31" s="142">
        <f t="shared" si="36"/>
        <v>17938.24529</v>
      </c>
      <c r="G31" s="308">
        <f t="shared" si="36"/>
        <v>90882.68302</v>
      </c>
      <c r="H31" s="142">
        <f t="shared" si="36"/>
        <v>0</v>
      </c>
      <c r="I31" s="142">
        <f t="shared" si="36"/>
        <v>0</v>
      </c>
      <c r="J31" s="308">
        <f t="shared" si="36"/>
        <v>71891.30817</v>
      </c>
      <c r="K31" s="142">
        <f t="shared" si="36"/>
        <v>1414.624115</v>
      </c>
      <c r="L31" s="142">
        <f t="shared" ref="L31:Q31" si="37">AE31*$R$31/100</f>
        <v>0</v>
      </c>
      <c r="M31" s="142">
        <f t="shared" si="37"/>
        <v>1300.273795</v>
      </c>
      <c r="N31" s="142">
        <f t="shared" si="37"/>
        <v>0</v>
      </c>
      <c r="O31" s="142">
        <f t="shared" si="37"/>
        <v>0</v>
      </c>
      <c r="P31" s="142">
        <f t="shared" si="37"/>
        <v>0</v>
      </c>
      <c r="Q31" s="142">
        <f t="shared" si="37"/>
        <v>0</v>
      </c>
      <c r="R31" s="144">
        <f>VLOOKUP($B31,Escapement_Data!A$7:J$80,10,FALSE)</f>
        <v>213540</v>
      </c>
      <c r="S31" s="3"/>
      <c r="T31" s="387">
        <v>1982.0</v>
      </c>
      <c r="U31" s="520">
        <v>0.0</v>
      </c>
      <c r="V31" s="520">
        <v>9.84885126964934</v>
      </c>
      <c r="W31" s="520">
        <v>4.25289341855243</v>
      </c>
      <c r="X31" s="520">
        <v>8.40041457937468</v>
      </c>
      <c r="Y31" s="522">
        <v>42.560027638625</v>
      </c>
      <c r="Z31" s="520">
        <v>0.0</v>
      </c>
      <c r="AA31" s="520">
        <v>0.0</v>
      </c>
      <c r="AB31" s="522">
        <v>33.6664363447918</v>
      </c>
      <c r="AC31" s="520">
        <v>0.662463292451201</v>
      </c>
      <c r="AD31" s="520">
        <v>0.0</v>
      </c>
      <c r="AE31" s="522">
        <v>0.0</v>
      </c>
      <c r="AF31" s="520">
        <v>0.608913456555536</v>
      </c>
      <c r="AG31" s="520">
        <v>0.0</v>
      </c>
      <c r="AH31" s="520">
        <v>0.0</v>
      </c>
      <c r="AI31" s="520">
        <v>0.0</v>
      </c>
      <c r="AJ31" s="520">
        <v>0.0</v>
      </c>
      <c r="AK31" s="355">
        <f t="shared" si="5"/>
        <v>100</v>
      </c>
      <c r="AL31" s="3"/>
      <c r="AM31" s="3"/>
      <c r="AN31" s="3"/>
      <c r="AO31" s="3"/>
      <c r="AP31" s="3"/>
      <c r="AQ31" s="3"/>
      <c r="AR31" s="3"/>
      <c r="AS31" s="3"/>
      <c r="AT31" s="3"/>
      <c r="AU31" s="3"/>
      <c r="AV31" s="3"/>
    </row>
    <row r="32">
      <c r="A32" s="32" t="s">
        <v>280</v>
      </c>
      <c r="B32" s="68">
        <v>1983.0</v>
      </c>
      <c r="C32" s="142">
        <f t="shared" ref="C32:K32" si="38">U32*$R$32/100</f>
        <v>0</v>
      </c>
      <c r="D32" s="142">
        <f t="shared" si="38"/>
        <v>4545.871852</v>
      </c>
      <c r="E32" s="142">
        <f t="shared" si="38"/>
        <v>4712.441368</v>
      </c>
      <c r="F32" s="142">
        <f t="shared" si="38"/>
        <v>13175.85956</v>
      </c>
      <c r="G32" s="308">
        <f t="shared" si="38"/>
        <v>94716.90878</v>
      </c>
      <c r="H32" s="142">
        <f t="shared" si="38"/>
        <v>0</v>
      </c>
      <c r="I32" s="142">
        <f t="shared" si="38"/>
        <v>65.36272144</v>
      </c>
      <c r="J32" s="308">
        <f t="shared" si="38"/>
        <v>109714.4906</v>
      </c>
      <c r="K32" s="142">
        <f t="shared" si="38"/>
        <v>2178.054556</v>
      </c>
      <c r="L32" s="142">
        <f t="shared" ref="L32:Q32" si="39">AE32*$R$32/100</f>
        <v>115.9661187</v>
      </c>
      <c r="M32" s="142">
        <f t="shared" si="39"/>
        <v>2275.044401</v>
      </c>
      <c r="N32" s="142">
        <f t="shared" si="39"/>
        <v>0</v>
      </c>
      <c r="O32" s="142">
        <f t="shared" si="39"/>
        <v>0</v>
      </c>
      <c r="P32" s="142">
        <f t="shared" si="39"/>
        <v>0</v>
      </c>
      <c r="Q32" s="142">
        <f t="shared" si="39"/>
        <v>0</v>
      </c>
      <c r="R32" s="144">
        <f>VLOOKUP($B32,Escapement_Data!A$7:J$80,10,FALSE)</f>
        <v>231500</v>
      </c>
      <c r="S32" s="3"/>
      <c r="T32" s="387">
        <v>1983.0</v>
      </c>
      <c r="U32" s="520">
        <v>0.0</v>
      </c>
      <c r="V32" s="520">
        <v>1.96365954733822</v>
      </c>
      <c r="W32" s="520">
        <v>2.03561182203197</v>
      </c>
      <c r="X32" s="520">
        <v>5.69151600710415</v>
      </c>
      <c r="Y32" s="522">
        <v>40.9144314404117</v>
      </c>
      <c r="Z32" s="520">
        <v>0.0</v>
      </c>
      <c r="AA32" s="520">
        <v>0.0282344369051414</v>
      </c>
      <c r="AB32" s="522">
        <v>47.3928685277107</v>
      </c>
      <c r="AC32" s="520">
        <v>0.940844300742292</v>
      </c>
      <c r="AD32" s="520">
        <v>0.0</v>
      </c>
      <c r="AE32" s="522">
        <v>0.0500933557994444</v>
      </c>
      <c r="AF32" s="520">
        <v>0.982740561956373</v>
      </c>
      <c r="AG32" s="520">
        <v>0.0</v>
      </c>
      <c r="AH32" s="520">
        <v>0.0</v>
      </c>
      <c r="AI32" s="520">
        <v>0.0</v>
      </c>
      <c r="AJ32" s="520">
        <v>0.0</v>
      </c>
      <c r="AK32" s="355">
        <f t="shared" si="5"/>
        <v>100</v>
      </c>
      <c r="AL32" s="3"/>
      <c r="AM32" s="3"/>
      <c r="AN32" s="3"/>
      <c r="AO32" s="3"/>
      <c r="AP32" s="3"/>
      <c r="AQ32" s="3"/>
      <c r="AR32" s="3"/>
      <c r="AS32" s="3"/>
      <c r="AT32" s="3"/>
      <c r="AU32" s="3"/>
      <c r="AV32" s="3"/>
    </row>
    <row r="33">
      <c r="A33" s="32" t="s">
        <v>280</v>
      </c>
      <c r="B33" s="68">
        <v>1984.0</v>
      </c>
      <c r="C33" s="142">
        <f t="shared" ref="C33:K33" si="40">U33*$R$33/100</f>
        <v>0</v>
      </c>
      <c r="D33" s="142">
        <f t="shared" si="40"/>
        <v>6008.71733</v>
      </c>
      <c r="E33" s="142">
        <f t="shared" si="40"/>
        <v>4370.759952</v>
      </c>
      <c r="F33" s="142">
        <f t="shared" si="40"/>
        <v>10172.5774</v>
      </c>
      <c r="G33" s="308">
        <f t="shared" si="40"/>
        <v>112663.4499</v>
      </c>
      <c r="H33" s="142">
        <f t="shared" si="40"/>
        <v>75.43224769</v>
      </c>
      <c r="I33" s="142">
        <f t="shared" si="40"/>
        <v>0</v>
      </c>
      <c r="J33" s="308">
        <f t="shared" si="40"/>
        <v>200639.0028</v>
      </c>
      <c r="K33" s="142">
        <f t="shared" si="40"/>
        <v>1185.363892</v>
      </c>
      <c r="L33" s="142">
        <f t="shared" ref="L33:Q33" si="41">AE33*$R$33/100</f>
        <v>209.0550864</v>
      </c>
      <c r="M33" s="142">
        <f t="shared" si="41"/>
        <v>2355.641335</v>
      </c>
      <c r="N33" s="142">
        <f t="shared" si="41"/>
        <v>0</v>
      </c>
      <c r="O33" s="142">
        <f t="shared" si="41"/>
        <v>0</v>
      </c>
      <c r="P33" s="142">
        <f t="shared" si="41"/>
        <v>0</v>
      </c>
      <c r="Q33" s="142">
        <f t="shared" si="41"/>
        <v>0</v>
      </c>
      <c r="R33" s="144">
        <f>VLOOKUP($B33,Escapement_Data!A$7:J$80,10,FALSE)</f>
        <v>337680</v>
      </c>
      <c r="S33" s="3"/>
      <c r="T33" s="387">
        <v>1984.0</v>
      </c>
      <c r="U33" s="520">
        <v>0.0</v>
      </c>
      <c r="V33" s="520">
        <v>1.77941167084714</v>
      </c>
      <c r="W33" s="520">
        <v>1.29434966588163</v>
      </c>
      <c r="X33" s="520">
        <v>3.01249034662786</v>
      </c>
      <c r="Y33" s="522">
        <v>33.3639688283838</v>
      </c>
      <c r="Z33" s="520">
        <v>0.0223383818076219</v>
      </c>
      <c r="AA33" s="520">
        <v>0.0</v>
      </c>
      <c r="AB33" s="522">
        <v>59.416904410873</v>
      </c>
      <c r="AC33" s="520">
        <v>0.351031714119772</v>
      </c>
      <c r="AD33" s="520">
        <v>0.0</v>
      </c>
      <c r="AE33" s="522">
        <v>0.0619092295811234</v>
      </c>
      <c r="AF33" s="520">
        <v>0.69759575187802</v>
      </c>
      <c r="AG33" s="520">
        <v>0.0</v>
      </c>
      <c r="AH33" s="520">
        <v>0.0</v>
      </c>
      <c r="AI33" s="520">
        <v>0.0</v>
      </c>
      <c r="AJ33" s="520">
        <v>0.0</v>
      </c>
      <c r="AK33" s="355">
        <f t="shared" si="5"/>
        <v>100</v>
      </c>
      <c r="AL33" s="3"/>
      <c r="AM33" s="3"/>
      <c r="AN33" s="3"/>
      <c r="AO33" s="3"/>
      <c r="AP33" s="3"/>
      <c r="AQ33" s="3"/>
      <c r="AR33" s="3"/>
      <c r="AS33" s="3"/>
      <c r="AT33" s="3"/>
      <c r="AU33" s="3"/>
      <c r="AV33" s="3"/>
    </row>
    <row r="34">
      <c r="A34" s="32" t="s">
        <v>280</v>
      </c>
      <c r="B34" s="68">
        <v>1985.0</v>
      </c>
      <c r="C34" s="142">
        <f t="shared" ref="C34:K34" si="42">U34*$R$34/100</f>
        <v>300.9731621</v>
      </c>
      <c r="D34" s="142">
        <f t="shared" si="42"/>
        <v>43729.76726</v>
      </c>
      <c r="E34" s="142">
        <f t="shared" si="42"/>
        <v>23396.58038</v>
      </c>
      <c r="F34" s="142">
        <f t="shared" si="42"/>
        <v>11476.64329</v>
      </c>
      <c r="G34" s="308">
        <f t="shared" si="42"/>
        <v>75672.58557</v>
      </c>
      <c r="H34" s="142">
        <f t="shared" si="42"/>
        <v>863.2563563</v>
      </c>
      <c r="I34" s="142">
        <f t="shared" si="42"/>
        <v>314.9719138</v>
      </c>
      <c r="J34" s="308">
        <f t="shared" si="42"/>
        <v>124486.2328</v>
      </c>
      <c r="K34" s="142">
        <f t="shared" si="42"/>
        <v>1626.188325</v>
      </c>
      <c r="L34" s="142">
        <f t="shared" ref="L34:Q34" si="43">AE34*$R$34/100</f>
        <v>347.6356678</v>
      </c>
      <c r="M34" s="142">
        <f t="shared" si="43"/>
        <v>1885.165232</v>
      </c>
      <c r="N34" s="142">
        <f t="shared" si="43"/>
        <v>0</v>
      </c>
      <c r="O34" s="142">
        <f t="shared" si="43"/>
        <v>0</v>
      </c>
      <c r="P34" s="142">
        <f t="shared" si="43"/>
        <v>0</v>
      </c>
      <c r="Q34" s="142">
        <f t="shared" si="43"/>
        <v>0</v>
      </c>
      <c r="R34" s="144">
        <f>VLOOKUP($B34,Escapement_Data!A$7:J$80,10,FALSE)</f>
        <v>284100</v>
      </c>
      <c r="S34" s="3"/>
      <c r="T34" s="387">
        <v>1985.0</v>
      </c>
      <c r="U34" s="520">
        <v>0.105939162998489</v>
      </c>
      <c r="V34" s="520">
        <v>15.3923855200053</v>
      </c>
      <c r="W34" s="520">
        <v>8.23533276394455</v>
      </c>
      <c r="X34" s="520">
        <v>4.03964916891137</v>
      </c>
      <c r="Y34" s="522">
        <v>26.6358977728139</v>
      </c>
      <c r="Z34" s="520">
        <v>0.303856514026674</v>
      </c>
      <c r="AA34" s="520">
        <v>0.110866565928651</v>
      </c>
      <c r="AB34" s="522">
        <v>43.8177517902897</v>
      </c>
      <c r="AC34" s="520">
        <v>0.572399973720518</v>
      </c>
      <c r="AD34" s="520">
        <v>0.0</v>
      </c>
      <c r="AE34" s="522">
        <v>0.122363839432363</v>
      </c>
      <c r="AF34" s="520">
        <v>0.66355692792852</v>
      </c>
      <c r="AG34" s="520">
        <v>0.0</v>
      </c>
      <c r="AH34" s="520">
        <v>0.0</v>
      </c>
      <c r="AI34" s="520">
        <v>0.0</v>
      </c>
      <c r="AJ34" s="520">
        <v>0.0</v>
      </c>
      <c r="AK34" s="355">
        <f t="shared" si="5"/>
        <v>100</v>
      </c>
      <c r="AL34" s="3"/>
      <c r="AM34" s="3"/>
      <c r="AN34" s="3"/>
      <c r="AO34" s="3"/>
      <c r="AP34" s="3"/>
      <c r="AQ34" s="3"/>
      <c r="AR34" s="3"/>
      <c r="AS34" s="3"/>
      <c r="AT34" s="3"/>
      <c r="AU34" s="3"/>
      <c r="AV34" s="3"/>
    </row>
    <row r="35">
      <c r="A35" s="32" t="s">
        <v>280</v>
      </c>
      <c r="B35" s="68">
        <v>1986.0</v>
      </c>
      <c r="C35" s="142">
        <f t="shared" ref="C35:K35" si="44">U35*$R$35/100</f>
        <v>6.574188267</v>
      </c>
      <c r="D35" s="142">
        <f t="shared" si="44"/>
        <v>9419.16824</v>
      </c>
      <c r="E35" s="142">
        <f t="shared" si="44"/>
        <v>70.67252387</v>
      </c>
      <c r="F35" s="142">
        <f t="shared" si="44"/>
        <v>18889.28644</v>
      </c>
      <c r="G35" s="308">
        <f t="shared" si="44"/>
        <v>64762.32862</v>
      </c>
      <c r="H35" s="142">
        <f t="shared" si="44"/>
        <v>6.574188267</v>
      </c>
      <c r="I35" s="142">
        <f t="shared" si="44"/>
        <v>13.14837653</v>
      </c>
      <c r="J35" s="308">
        <f t="shared" si="44"/>
        <v>56962.05424</v>
      </c>
      <c r="K35" s="142">
        <f t="shared" si="44"/>
        <v>310.6303956</v>
      </c>
      <c r="L35" s="142">
        <f t="shared" ref="L35:Q35" si="45">AE35*$R$35/100</f>
        <v>0</v>
      </c>
      <c r="M35" s="142">
        <f t="shared" si="45"/>
        <v>149.5627831</v>
      </c>
      <c r="N35" s="142">
        <f t="shared" si="45"/>
        <v>0</v>
      </c>
      <c r="O35" s="142">
        <f t="shared" si="45"/>
        <v>0</v>
      </c>
      <c r="P35" s="142">
        <f t="shared" si="45"/>
        <v>0</v>
      </c>
      <c r="Q35" s="142">
        <f t="shared" si="45"/>
        <v>0</v>
      </c>
      <c r="R35" s="144">
        <f>VLOOKUP($B35,Escapement_Data!A$7:J$80,10,FALSE)</f>
        <v>150590</v>
      </c>
      <c r="S35" s="3"/>
      <c r="T35" s="387">
        <v>1986.0</v>
      </c>
      <c r="U35" s="520">
        <v>0.0043656207366985</v>
      </c>
      <c r="V35" s="520">
        <v>6.25484311050478</v>
      </c>
      <c r="W35" s="520">
        <v>0.0469304229195089</v>
      </c>
      <c r="X35" s="520">
        <v>12.543519781719</v>
      </c>
      <c r="Y35" s="522">
        <v>43.0057298772169</v>
      </c>
      <c r="Z35" s="520">
        <v>0.0043656207366985</v>
      </c>
      <c r="AA35" s="520">
        <v>0.008731241473397</v>
      </c>
      <c r="AB35" s="522">
        <v>37.8259208731241</v>
      </c>
      <c r="AC35" s="520">
        <v>0.206275579809004</v>
      </c>
      <c r="AD35" s="520">
        <v>0.0</v>
      </c>
      <c r="AE35" s="522">
        <v>0.0</v>
      </c>
      <c r="AF35" s="520">
        <v>0.0993178717598909</v>
      </c>
      <c r="AG35" s="520">
        <v>0.0</v>
      </c>
      <c r="AH35" s="520">
        <v>0.0</v>
      </c>
      <c r="AI35" s="520">
        <v>0.0</v>
      </c>
      <c r="AJ35" s="520">
        <v>0.0</v>
      </c>
      <c r="AK35" s="355">
        <f t="shared" si="5"/>
        <v>100</v>
      </c>
      <c r="AL35" s="3"/>
      <c r="AM35" s="3"/>
      <c r="AN35" s="3"/>
      <c r="AO35" s="3"/>
      <c r="AP35" s="3"/>
      <c r="AQ35" s="3"/>
      <c r="AR35" s="3"/>
      <c r="AS35" s="3"/>
      <c r="AT35" s="3"/>
      <c r="AU35" s="3"/>
      <c r="AV35" s="3"/>
    </row>
    <row r="36">
      <c r="A36" s="32" t="s">
        <v>280</v>
      </c>
      <c r="B36" s="68">
        <v>1987.0</v>
      </c>
      <c r="C36" s="142">
        <f t="shared" ref="C36:K36" si="46">U36*$R$36/100</f>
        <v>212.5763917</v>
      </c>
      <c r="D36" s="142">
        <f t="shared" si="46"/>
        <v>5125.216804</v>
      </c>
      <c r="E36" s="142">
        <f t="shared" si="46"/>
        <v>3129.124486</v>
      </c>
      <c r="F36" s="142">
        <f t="shared" si="46"/>
        <v>22975.25641</v>
      </c>
      <c r="G36" s="308">
        <f t="shared" si="46"/>
        <v>30498.33492</v>
      </c>
      <c r="H36" s="142">
        <f t="shared" si="46"/>
        <v>17.00611133</v>
      </c>
      <c r="I36" s="142">
        <f t="shared" si="46"/>
        <v>93.53361234</v>
      </c>
      <c r="J36" s="308">
        <f t="shared" si="46"/>
        <v>58951.68494</v>
      </c>
      <c r="K36" s="142">
        <f t="shared" si="46"/>
        <v>104.1624319</v>
      </c>
      <c r="L36" s="142">
        <f t="shared" ref="L36:Q36" si="47">AE36*$R$36/100</f>
        <v>110.5397237</v>
      </c>
      <c r="M36" s="142">
        <f t="shared" si="47"/>
        <v>178.564169</v>
      </c>
      <c r="N36" s="142">
        <f t="shared" si="47"/>
        <v>0</v>
      </c>
      <c r="O36" s="142">
        <f t="shared" si="47"/>
        <v>0</v>
      </c>
      <c r="P36" s="142">
        <f t="shared" si="47"/>
        <v>0</v>
      </c>
      <c r="Q36" s="142">
        <f t="shared" si="47"/>
        <v>0</v>
      </c>
      <c r="R36" s="144">
        <f>VLOOKUP($B36,Escapement_Data!A$7:J$80,10,FALSE)</f>
        <v>121396</v>
      </c>
      <c r="S36" s="3"/>
      <c r="T36" s="387">
        <v>1987.0</v>
      </c>
      <c r="U36" s="520">
        <v>0.17510988145061</v>
      </c>
      <c r="V36" s="520">
        <v>4.22189924177421</v>
      </c>
      <c r="W36" s="520">
        <v>2.57761745495298</v>
      </c>
      <c r="X36" s="520">
        <v>18.925875987182</v>
      </c>
      <c r="Y36" s="522">
        <v>25.1230146917191</v>
      </c>
      <c r="Z36" s="520">
        <v>0.0140087905160488</v>
      </c>
      <c r="AA36" s="520">
        <v>0.0770483478382685</v>
      </c>
      <c r="AB36" s="522">
        <v>48.5614723238832</v>
      </c>
      <c r="AC36" s="520">
        <v>0.085803841910799</v>
      </c>
      <c r="AD36" s="520">
        <v>0.0</v>
      </c>
      <c r="AE36" s="522">
        <v>0.0910571383543173</v>
      </c>
      <c r="AF36" s="520">
        <v>0.147092300418513</v>
      </c>
      <c r="AG36" s="520">
        <v>0.0</v>
      </c>
      <c r="AH36" s="520">
        <v>0.0</v>
      </c>
      <c r="AI36" s="520">
        <v>0.0</v>
      </c>
      <c r="AJ36" s="520">
        <v>0.0</v>
      </c>
      <c r="AK36" s="355">
        <f t="shared" si="5"/>
        <v>100</v>
      </c>
      <c r="AL36" s="3"/>
      <c r="AM36" s="3"/>
      <c r="AN36" s="3"/>
      <c r="AO36" s="3"/>
      <c r="AP36" s="3"/>
      <c r="AQ36" s="3"/>
      <c r="AR36" s="3"/>
      <c r="AS36" s="3"/>
      <c r="AT36" s="3"/>
      <c r="AU36" s="3"/>
      <c r="AV36" s="3"/>
    </row>
    <row r="37">
      <c r="A37" s="32" t="s">
        <v>280</v>
      </c>
      <c r="B37" s="68">
        <v>1988.0</v>
      </c>
      <c r="C37" s="142">
        <f t="shared" ref="C37:K37" si="48">U37*$R$37/100</f>
        <v>0</v>
      </c>
      <c r="D37" s="142">
        <f t="shared" si="48"/>
        <v>5118.24</v>
      </c>
      <c r="E37" s="142">
        <f t="shared" si="48"/>
        <v>426.52</v>
      </c>
      <c r="F37" s="142">
        <f t="shared" si="48"/>
        <v>5331.5</v>
      </c>
      <c r="G37" s="308">
        <f t="shared" si="48"/>
        <v>40626.03</v>
      </c>
      <c r="H37" s="142">
        <f t="shared" si="48"/>
        <v>0</v>
      </c>
      <c r="I37" s="142">
        <f t="shared" si="48"/>
        <v>106.63</v>
      </c>
      <c r="J37" s="308">
        <f t="shared" si="48"/>
        <v>54264.007</v>
      </c>
      <c r="K37" s="142">
        <f t="shared" si="48"/>
        <v>319.89</v>
      </c>
      <c r="L37" s="142">
        <f t="shared" ref="L37:Q37" si="49">AE37*$R$37/100</f>
        <v>213.26</v>
      </c>
      <c r="M37" s="142">
        <f t="shared" si="49"/>
        <v>213.26</v>
      </c>
      <c r="N37" s="142">
        <f t="shared" si="49"/>
        <v>0</v>
      </c>
      <c r="O37" s="142">
        <f t="shared" si="49"/>
        <v>0</v>
      </c>
      <c r="P37" s="142">
        <f t="shared" si="49"/>
        <v>0</v>
      </c>
      <c r="Q37" s="142">
        <f t="shared" si="49"/>
        <v>10.663</v>
      </c>
      <c r="R37" s="144">
        <f>VLOOKUP($B37,Escapement_Data!A$7:J$80,10,FALSE)</f>
        <v>106630</v>
      </c>
      <c r="S37" s="3"/>
      <c r="T37" s="396">
        <v>1988.0</v>
      </c>
      <c r="U37" s="529">
        <v>0.0</v>
      </c>
      <c r="V37" s="529">
        <v>4.8</v>
      </c>
      <c r="W37" s="529">
        <v>0.4</v>
      </c>
      <c r="X37" s="529">
        <v>5.0</v>
      </c>
      <c r="Y37" s="530">
        <v>38.1</v>
      </c>
      <c r="Z37" s="529">
        <v>0.0</v>
      </c>
      <c r="AA37" s="529">
        <v>0.1</v>
      </c>
      <c r="AB37" s="530">
        <v>50.89</v>
      </c>
      <c r="AC37" s="529">
        <v>0.3</v>
      </c>
      <c r="AD37" s="529">
        <v>0.0</v>
      </c>
      <c r="AE37" s="530">
        <v>0.2</v>
      </c>
      <c r="AF37" s="529">
        <v>0.2</v>
      </c>
      <c r="AG37" s="529">
        <v>0.0</v>
      </c>
      <c r="AH37" s="529">
        <v>0.0</v>
      </c>
      <c r="AI37" s="529">
        <v>0.0</v>
      </c>
      <c r="AJ37" s="529">
        <v>0.01</v>
      </c>
      <c r="AK37" s="355">
        <f t="shared" si="5"/>
        <v>100</v>
      </c>
      <c r="AL37" s="3"/>
      <c r="AM37" s="3"/>
      <c r="AN37" s="3"/>
      <c r="AO37" s="3"/>
      <c r="AP37" s="3"/>
      <c r="AQ37" s="3"/>
      <c r="AR37" s="3"/>
      <c r="AS37" s="3"/>
      <c r="AT37" s="3"/>
      <c r="AU37" s="3"/>
      <c r="AV37" s="3"/>
    </row>
    <row r="38">
      <c r="A38" s="32" t="s">
        <v>280</v>
      </c>
      <c r="B38" s="68">
        <v>1989.0</v>
      </c>
      <c r="C38" s="142">
        <f t="shared" ref="C38:K38" si="50">U38*$R$38/100</f>
        <v>103.4</v>
      </c>
      <c r="D38" s="142">
        <f t="shared" si="50"/>
        <v>7961.8</v>
      </c>
      <c r="E38" s="142">
        <f t="shared" si="50"/>
        <v>2791.8</v>
      </c>
      <c r="F38" s="142">
        <f t="shared" si="50"/>
        <v>4136</v>
      </c>
      <c r="G38" s="308">
        <f t="shared" si="50"/>
        <v>35879.8</v>
      </c>
      <c r="H38" s="142">
        <f t="shared" si="50"/>
        <v>1240.8</v>
      </c>
      <c r="I38" s="142">
        <f t="shared" si="50"/>
        <v>0</v>
      </c>
      <c r="J38" s="308">
        <f t="shared" si="50"/>
        <v>38154.6</v>
      </c>
      <c r="K38" s="142">
        <f t="shared" si="50"/>
        <v>4446.2</v>
      </c>
      <c r="L38" s="142">
        <f t="shared" ref="L38:Q38" si="51">AE38*$R$38/100</f>
        <v>0</v>
      </c>
      <c r="M38" s="142">
        <f t="shared" si="51"/>
        <v>8685.6</v>
      </c>
      <c r="N38" s="142">
        <f t="shared" si="51"/>
        <v>0</v>
      </c>
      <c r="O38" s="142">
        <f t="shared" si="51"/>
        <v>0</v>
      </c>
      <c r="P38" s="142">
        <f t="shared" si="51"/>
        <v>0</v>
      </c>
      <c r="Q38" s="142">
        <f t="shared" si="51"/>
        <v>0</v>
      </c>
      <c r="R38" s="144">
        <f>VLOOKUP($B38,Escapement_Data!A$7:J$80,10,FALSE)</f>
        <v>103400</v>
      </c>
      <c r="S38" s="3"/>
      <c r="T38" s="396">
        <v>1989.0</v>
      </c>
      <c r="U38" s="529">
        <v>0.1</v>
      </c>
      <c r="V38" s="529">
        <v>7.7</v>
      </c>
      <c r="W38" s="529">
        <v>2.7</v>
      </c>
      <c r="X38" s="529">
        <v>4.0</v>
      </c>
      <c r="Y38" s="530">
        <v>34.7</v>
      </c>
      <c r="Z38" s="529">
        <v>1.2</v>
      </c>
      <c r="AA38" s="529">
        <v>0.0</v>
      </c>
      <c r="AB38" s="530">
        <v>36.9</v>
      </c>
      <c r="AC38" s="529">
        <v>4.3</v>
      </c>
      <c r="AD38" s="529">
        <v>0.0</v>
      </c>
      <c r="AE38" s="530">
        <v>0.0</v>
      </c>
      <c r="AF38" s="529">
        <v>8.4</v>
      </c>
      <c r="AG38" s="529">
        <v>0.0</v>
      </c>
      <c r="AH38" s="529">
        <v>0.0</v>
      </c>
      <c r="AI38" s="529">
        <v>0.0</v>
      </c>
      <c r="AJ38" s="529">
        <v>0.0</v>
      </c>
      <c r="AK38" s="355">
        <f t="shared" si="5"/>
        <v>100</v>
      </c>
      <c r="AL38" s="3"/>
      <c r="AM38" s="3"/>
      <c r="AN38" s="3"/>
      <c r="AO38" s="3"/>
      <c r="AP38" s="3"/>
      <c r="AQ38" s="3"/>
      <c r="AR38" s="3"/>
      <c r="AS38" s="3"/>
      <c r="AT38" s="3"/>
      <c r="AU38" s="3"/>
      <c r="AV38" s="3"/>
    </row>
    <row r="39">
      <c r="A39" s="32" t="s">
        <v>280</v>
      </c>
      <c r="B39" s="68">
        <v>1990.0</v>
      </c>
      <c r="C39" s="142">
        <f t="shared" ref="C39:K39" si="52">U39*$R$39/100</f>
        <v>440.07</v>
      </c>
      <c r="D39" s="142">
        <f t="shared" si="52"/>
        <v>12762.03</v>
      </c>
      <c r="E39" s="142">
        <f t="shared" si="52"/>
        <v>3813.94</v>
      </c>
      <c r="F39" s="142">
        <f t="shared" si="52"/>
        <v>11588.51</v>
      </c>
      <c r="G39" s="308">
        <f t="shared" si="52"/>
        <v>60142.9</v>
      </c>
      <c r="H39" s="142">
        <f t="shared" si="52"/>
        <v>146.69</v>
      </c>
      <c r="I39" s="142">
        <f t="shared" si="52"/>
        <v>73.345</v>
      </c>
      <c r="J39" s="308">
        <f t="shared" si="52"/>
        <v>49874.6</v>
      </c>
      <c r="K39" s="142">
        <f t="shared" si="52"/>
        <v>4694.08</v>
      </c>
      <c r="L39" s="142">
        <f t="shared" ref="L39:Q39" si="53">AE39*$R$39/100</f>
        <v>293.38</v>
      </c>
      <c r="M39" s="142">
        <f t="shared" si="53"/>
        <v>2787.11</v>
      </c>
      <c r="N39" s="142">
        <f t="shared" si="53"/>
        <v>0</v>
      </c>
      <c r="O39" s="142">
        <f t="shared" si="53"/>
        <v>73.345</v>
      </c>
      <c r="P39" s="142">
        <f t="shared" si="53"/>
        <v>0</v>
      </c>
      <c r="Q39" s="142">
        <f t="shared" si="53"/>
        <v>0</v>
      </c>
      <c r="R39" s="144">
        <f>VLOOKUP($B39,Escapement_Data!A$7:J$80,10,FALSE)</f>
        <v>146690</v>
      </c>
      <c r="S39" s="3"/>
      <c r="T39" s="396">
        <v>1990.0</v>
      </c>
      <c r="U39" s="529">
        <v>0.3</v>
      </c>
      <c r="V39" s="529">
        <v>8.7</v>
      </c>
      <c r="W39" s="529">
        <v>2.6</v>
      </c>
      <c r="X39" s="529">
        <v>7.9</v>
      </c>
      <c r="Y39" s="530">
        <v>41.0</v>
      </c>
      <c r="Z39" s="529">
        <v>0.1</v>
      </c>
      <c r="AA39" s="529">
        <v>0.05</v>
      </c>
      <c r="AB39" s="530">
        <v>34.0</v>
      </c>
      <c r="AC39" s="529">
        <v>3.2</v>
      </c>
      <c r="AD39" s="529">
        <v>0.0</v>
      </c>
      <c r="AE39" s="530">
        <v>0.2</v>
      </c>
      <c r="AF39" s="529">
        <v>1.9</v>
      </c>
      <c r="AG39" s="529">
        <v>0.0</v>
      </c>
      <c r="AH39" s="529">
        <v>0.05</v>
      </c>
      <c r="AI39" s="529">
        <v>0.0</v>
      </c>
      <c r="AJ39" s="529">
        <v>0.0</v>
      </c>
      <c r="AK39" s="355">
        <f t="shared" si="5"/>
        <v>100</v>
      </c>
      <c r="AL39" s="3"/>
      <c r="AM39" s="3"/>
      <c r="AN39" s="3"/>
      <c r="AO39" s="3"/>
      <c r="AP39" s="3"/>
      <c r="AQ39" s="3"/>
      <c r="AR39" s="3"/>
      <c r="AS39" s="3"/>
      <c r="AT39" s="3"/>
      <c r="AU39" s="3"/>
      <c r="AV39" s="3"/>
    </row>
    <row r="40">
      <c r="A40" s="32" t="s">
        <v>280</v>
      </c>
      <c r="B40" s="68">
        <v>1991.0</v>
      </c>
      <c r="C40" s="142">
        <f t="shared" ref="C40:K40" si="54">U40*$R40/100</f>
        <v>0</v>
      </c>
      <c r="D40" s="142">
        <f t="shared" si="54"/>
        <v>3423.686</v>
      </c>
      <c r="E40" s="142">
        <f t="shared" si="54"/>
        <v>2883.104</v>
      </c>
      <c r="F40" s="142">
        <f t="shared" si="54"/>
        <v>19641.146</v>
      </c>
      <c r="G40" s="308">
        <f t="shared" si="54"/>
        <v>67212.362</v>
      </c>
      <c r="H40" s="142">
        <f t="shared" si="54"/>
        <v>0</v>
      </c>
      <c r="I40" s="142">
        <f t="shared" si="54"/>
        <v>0</v>
      </c>
      <c r="J40" s="308">
        <f t="shared" si="54"/>
        <v>86132.732</v>
      </c>
      <c r="K40" s="142">
        <f t="shared" si="54"/>
        <v>180.194</v>
      </c>
      <c r="L40" s="142">
        <f t="shared" ref="L40:Q40" si="55">AE40*$R40/100</f>
        <v>0</v>
      </c>
      <c r="M40" s="142">
        <f t="shared" si="55"/>
        <v>720.776</v>
      </c>
      <c r="N40" s="142">
        <f t="shared" si="55"/>
        <v>0</v>
      </c>
      <c r="O40" s="142">
        <f t="shared" si="55"/>
        <v>0</v>
      </c>
      <c r="P40" s="142">
        <f t="shared" si="55"/>
        <v>0</v>
      </c>
      <c r="Q40" s="142">
        <f t="shared" si="55"/>
        <v>0</v>
      </c>
      <c r="R40" s="144">
        <f>VLOOKUP($B40,Escapement_Data!A$7:J$80,10,FALSE)</f>
        <v>180194</v>
      </c>
      <c r="S40" s="3"/>
      <c r="T40" s="396">
        <v>1991.0</v>
      </c>
      <c r="U40" s="529">
        <v>0.0</v>
      </c>
      <c r="V40" s="529">
        <v>1.9</v>
      </c>
      <c r="W40" s="529">
        <v>1.6</v>
      </c>
      <c r="X40" s="529">
        <v>10.9</v>
      </c>
      <c r="Y40" s="530">
        <v>37.3</v>
      </c>
      <c r="Z40" s="529">
        <v>0.0</v>
      </c>
      <c r="AA40" s="529">
        <v>0.0</v>
      </c>
      <c r="AB40" s="530">
        <v>47.8</v>
      </c>
      <c r="AC40" s="529">
        <v>0.1</v>
      </c>
      <c r="AD40" s="529">
        <v>0.0</v>
      </c>
      <c r="AE40" s="530">
        <v>0.0</v>
      </c>
      <c r="AF40" s="529">
        <v>0.4</v>
      </c>
      <c r="AG40" s="529">
        <v>0.0</v>
      </c>
      <c r="AH40" s="529">
        <v>0.0</v>
      </c>
      <c r="AI40" s="529">
        <v>0.0</v>
      </c>
      <c r="AJ40" s="529">
        <v>0.0</v>
      </c>
      <c r="AK40" s="355">
        <f t="shared" si="5"/>
        <v>100</v>
      </c>
      <c r="AL40" s="3"/>
      <c r="AM40" s="3"/>
      <c r="AN40" s="3"/>
      <c r="AO40" s="3"/>
      <c r="AP40" s="3"/>
      <c r="AQ40" s="3"/>
      <c r="AR40" s="3"/>
      <c r="AS40" s="3"/>
      <c r="AT40" s="3"/>
      <c r="AU40" s="3"/>
      <c r="AV40" s="3"/>
    </row>
    <row r="41">
      <c r="A41" s="32" t="s">
        <v>282</v>
      </c>
      <c r="B41" s="68">
        <v>1992.0</v>
      </c>
      <c r="C41" s="142">
        <f t="shared" ref="C41:K41" si="56">U41*$R41/100</f>
        <v>160.8456932</v>
      </c>
      <c r="D41" s="142">
        <f t="shared" si="56"/>
        <v>10023.4713</v>
      </c>
      <c r="E41" s="142">
        <f t="shared" si="56"/>
        <v>2204.119104</v>
      </c>
      <c r="F41" s="142">
        <f t="shared" si="56"/>
        <v>5824.973241</v>
      </c>
      <c r="G41" s="308">
        <f t="shared" si="56"/>
        <v>64412.94505</v>
      </c>
      <c r="H41" s="142">
        <f t="shared" si="56"/>
        <v>40.33248996</v>
      </c>
      <c r="I41" s="142">
        <f t="shared" si="56"/>
        <v>14.1400552</v>
      </c>
      <c r="J41" s="308">
        <f t="shared" si="56"/>
        <v>67131.64668</v>
      </c>
      <c r="K41" s="142">
        <f t="shared" si="56"/>
        <v>1089.339778</v>
      </c>
      <c r="L41" s="142">
        <f t="shared" ref="L41:Q41" si="57">AE41*$R41/100</f>
        <v>16.41584721</v>
      </c>
      <c r="M41" s="142">
        <f t="shared" si="57"/>
        <v>1157.770759</v>
      </c>
      <c r="N41" s="142">
        <f t="shared" si="57"/>
        <v>0</v>
      </c>
      <c r="O41" s="142">
        <f t="shared" si="57"/>
        <v>0</v>
      </c>
      <c r="P41" s="142">
        <f t="shared" si="57"/>
        <v>0</v>
      </c>
      <c r="Q41" s="142">
        <f t="shared" si="57"/>
        <v>0</v>
      </c>
      <c r="R41" s="144">
        <f>VLOOKUP($B41,Escapement_Data!A$7:J$80,10,FALSE)</f>
        <v>152076</v>
      </c>
      <c r="S41" s="3"/>
      <c r="T41" s="387">
        <v>1992.0</v>
      </c>
      <c r="U41" s="520">
        <v>0.10576665169010879</v>
      </c>
      <c r="V41" s="520">
        <v>6.591093466758867</v>
      </c>
      <c r="W41" s="520">
        <v>1.4493536813528485</v>
      </c>
      <c r="X41" s="520">
        <v>3.8303040857163233</v>
      </c>
      <c r="Y41" s="522">
        <v>42.35575965573465</v>
      </c>
      <c r="Z41" s="520">
        <v>0.02652127223025093</v>
      </c>
      <c r="AA41" s="520">
        <v>0.009298018885420728</v>
      </c>
      <c r="AB41" s="522">
        <v>44.143485281586436</v>
      </c>
      <c r="AC41" s="520">
        <v>0.7163127503443066</v>
      </c>
      <c r="AD41" s="520">
        <v>0.0</v>
      </c>
      <c r="AE41" s="522">
        <v>0.010794502229819017</v>
      </c>
      <c r="AF41" s="520">
        <v>0.7613106334709806</v>
      </c>
      <c r="AG41" s="520">
        <v>0.0</v>
      </c>
      <c r="AH41" s="520">
        <v>0.0</v>
      </c>
      <c r="AI41" s="520">
        <v>0.0</v>
      </c>
      <c r="AJ41" s="520">
        <v>0.0</v>
      </c>
      <c r="AK41" s="355">
        <f t="shared" si="5"/>
        <v>100</v>
      </c>
      <c r="AL41" s="3"/>
      <c r="AM41" s="3"/>
      <c r="AN41" s="3"/>
      <c r="AO41" s="3"/>
      <c r="AP41" s="3"/>
      <c r="AQ41" s="3"/>
      <c r="AR41" s="3"/>
      <c r="AS41" s="3"/>
      <c r="AT41" s="3"/>
      <c r="AU41" s="3"/>
      <c r="AV41" s="3"/>
    </row>
    <row r="42">
      <c r="A42" s="32" t="s">
        <v>282</v>
      </c>
      <c r="B42" s="68">
        <v>1993.0</v>
      </c>
      <c r="C42" s="142">
        <f t="shared" ref="C42:K42" si="58">U42*$R42/100</f>
        <v>114.7680983</v>
      </c>
      <c r="D42" s="142">
        <f t="shared" si="58"/>
        <v>8223.017798</v>
      </c>
      <c r="E42" s="142">
        <f t="shared" si="58"/>
        <v>3663.222229</v>
      </c>
      <c r="F42" s="142">
        <f t="shared" si="58"/>
        <v>5700.551001</v>
      </c>
      <c r="G42" s="308">
        <f t="shared" si="58"/>
        <v>31785.99924</v>
      </c>
      <c r="H42" s="142">
        <f t="shared" si="58"/>
        <v>61.61345441</v>
      </c>
      <c r="I42" s="142">
        <f t="shared" si="58"/>
        <v>0</v>
      </c>
      <c r="J42" s="308">
        <f t="shared" si="58"/>
        <v>62724.48057</v>
      </c>
      <c r="K42" s="142">
        <f t="shared" si="58"/>
        <v>449.325389</v>
      </c>
      <c r="L42" s="142">
        <f t="shared" ref="L42:Q42" si="59">AE42*$R42/100</f>
        <v>160.0054021</v>
      </c>
      <c r="M42" s="142">
        <f t="shared" si="59"/>
        <v>1228.844973</v>
      </c>
      <c r="N42" s="142">
        <f t="shared" si="59"/>
        <v>0</v>
      </c>
      <c r="O42" s="142">
        <f t="shared" si="59"/>
        <v>0</v>
      </c>
      <c r="P42" s="142">
        <f t="shared" si="59"/>
        <v>7.171841881</v>
      </c>
      <c r="Q42" s="142">
        <f t="shared" si="59"/>
        <v>0</v>
      </c>
      <c r="R42" s="144">
        <f>VLOOKUP($B42,Escapement_Data!A$7:J$80,10,FALSE)</f>
        <v>114119</v>
      </c>
      <c r="S42" s="3"/>
      <c r="T42" s="387">
        <v>1993.0</v>
      </c>
      <c r="U42" s="520">
        <v>0.10056879070150854</v>
      </c>
      <c r="V42" s="520">
        <v>7.205651817527265</v>
      </c>
      <c r="W42" s="520">
        <v>3.2100020407561956</v>
      </c>
      <c r="X42" s="520">
        <v>4.995268974207137</v>
      </c>
      <c r="Y42" s="522">
        <v>27.8533804569989</v>
      </c>
      <c r="Z42" s="520">
        <v>0.05399053129773003</v>
      </c>
      <c r="AA42" s="520">
        <v>0.0</v>
      </c>
      <c r="AB42" s="522">
        <v>54.96409937870284</v>
      </c>
      <c r="AC42" s="520">
        <v>0.3937340749183194</v>
      </c>
      <c r="AD42" s="520">
        <v>0.0</v>
      </c>
      <c r="AE42" s="522">
        <v>0.14020925707735976</v>
      </c>
      <c r="AF42" s="520">
        <v>1.0768101486096822</v>
      </c>
      <c r="AG42" s="520">
        <v>0.0</v>
      </c>
      <c r="AH42" s="520">
        <v>0.0</v>
      </c>
      <c r="AI42" s="520">
        <v>0.006284529203064565</v>
      </c>
      <c r="AJ42" s="520">
        <v>0.0</v>
      </c>
      <c r="AK42" s="355">
        <f t="shared" si="5"/>
        <v>100</v>
      </c>
      <c r="AL42" s="3"/>
      <c r="AM42" s="3"/>
      <c r="AN42" s="3"/>
      <c r="AO42" s="3"/>
      <c r="AP42" s="3"/>
      <c r="AQ42" s="3"/>
      <c r="AR42" s="3"/>
      <c r="AS42" s="3"/>
      <c r="AT42" s="3"/>
      <c r="AU42" s="3"/>
      <c r="AV42" s="3"/>
    </row>
    <row r="43">
      <c r="A43" s="32" t="s">
        <v>311</v>
      </c>
      <c r="B43" s="68">
        <v>1994.0</v>
      </c>
      <c r="C43" s="142">
        <f t="shared" ref="C43:K43" si="60">U43*$R43/100</f>
        <v>202.84968</v>
      </c>
      <c r="D43" s="142">
        <f t="shared" si="60"/>
        <v>11163.34038</v>
      </c>
      <c r="E43" s="142">
        <f t="shared" si="60"/>
        <v>12146.23929</v>
      </c>
      <c r="F43" s="142">
        <f t="shared" si="60"/>
        <v>11039.63281</v>
      </c>
      <c r="G43" s="308">
        <f t="shared" si="60"/>
        <v>64599.01734</v>
      </c>
      <c r="H43" s="142">
        <f t="shared" si="60"/>
        <v>52.24916</v>
      </c>
      <c r="I43" s="142">
        <f t="shared" si="60"/>
        <v>118.943676</v>
      </c>
      <c r="J43" s="308">
        <f t="shared" si="60"/>
        <v>52921.02273</v>
      </c>
      <c r="K43" s="142">
        <f t="shared" si="60"/>
        <v>749.621772</v>
      </c>
      <c r="L43" s="142">
        <f t="shared" ref="L43:Q43" si="61">AE43*$R43/100</f>
        <v>163.66281</v>
      </c>
      <c r="M43" s="142">
        <f t="shared" si="61"/>
        <v>517.420358</v>
      </c>
      <c r="N43" s="142">
        <f t="shared" si="61"/>
        <v>0</v>
      </c>
      <c r="O43" s="142">
        <f t="shared" si="61"/>
        <v>0</v>
      </c>
      <c r="P43" s="142">
        <f t="shared" si="61"/>
        <v>0</v>
      </c>
      <c r="Q43" s="142">
        <f t="shared" si="61"/>
        <v>0</v>
      </c>
      <c r="R43" s="144">
        <f>VLOOKUP($B43,Escapement_Data!A$7:J$80,10,FALSE)</f>
        <v>153674</v>
      </c>
      <c r="S43" s="3"/>
      <c r="T43" s="396">
        <v>1994.0</v>
      </c>
      <c r="U43" s="529">
        <v>0.132</v>
      </c>
      <c r="V43" s="529">
        <v>7.2643</v>
      </c>
      <c r="W43" s="529">
        <v>7.9039</v>
      </c>
      <c r="X43" s="529">
        <v>7.1838</v>
      </c>
      <c r="Y43" s="530">
        <v>42.0364</v>
      </c>
      <c r="Z43" s="529">
        <v>0.034</v>
      </c>
      <c r="AA43" s="529">
        <v>0.0774</v>
      </c>
      <c r="AB43" s="530">
        <v>34.4372</v>
      </c>
      <c r="AC43" s="529">
        <v>0.4878</v>
      </c>
      <c r="AD43" s="529">
        <v>0.0</v>
      </c>
      <c r="AE43" s="530">
        <v>0.1065</v>
      </c>
      <c r="AF43" s="529">
        <v>0.3367</v>
      </c>
      <c r="AG43" s="529">
        <v>0.0</v>
      </c>
      <c r="AH43" s="529">
        <v>0.0</v>
      </c>
      <c r="AI43" s="529">
        <v>0.0</v>
      </c>
      <c r="AJ43" s="529">
        <v>0.0</v>
      </c>
      <c r="AK43" s="355">
        <f t="shared" si="5"/>
        <v>100</v>
      </c>
      <c r="AL43" s="3"/>
      <c r="AM43" s="3"/>
      <c r="AN43" s="3"/>
      <c r="AO43" s="3"/>
      <c r="AP43" s="3"/>
      <c r="AQ43" s="3"/>
      <c r="AR43" s="3"/>
      <c r="AS43" s="3"/>
      <c r="AT43" s="3"/>
      <c r="AU43" s="3"/>
      <c r="AV43" s="3"/>
    </row>
    <row r="44">
      <c r="A44" s="32" t="s">
        <v>311</v>
      </c>
      <c r="B44" s="451">
        <v>1995.0</v>
      </c>
      <c r="C44" s="142">
        <f t="shared" ref="C44:K44" si="62">U44*$R44/100</f>
        <v>150.17205</v>
      </c>
      <c r="D44" s="142">
        <f t="shared" si="62"/>
        <v>4701.1307</v>
      </c>
      <c r="E44" s="142">
        <f t="shared" si="62"/>
        <v>7852.91795</v>
      </c>
      <c r="F44" s="142">
        <f t="shared" si="62"/>
        <v>6470.6352</v>
      </c>
      <c r="G44" s="308">
        <f t="shared" si="62"/>
        <v>86214.12385</v>
      </c>
      <c r="H44" s="142">
        <f t="shared" si="62"/>
        <v>214.07505</v>
      </c>
      <c r="I44" s="142">
        <f t="shared" si="62"/>
        <v>0</v>
      </c>
      <c r="J44" s="308">
        <f t="shared" si="62"/>
        <v>46048.8061</v>
      </c>
      <c r="K44" s="142">
        <f t="shared" si="62"/>
        <v>124.30655</v>
      </c>
      <c r="L44" s="142">
        <f t="shared" ref="L44:Q44" si="63">AE44*$R44/100</f>
        <v>46.10145</v>
      </c>
      <c r="M44" s="142">
        <f t="shared" si="63"/>
        <v>311.2989</v>
      </c>
      <c r="N44" s="142">
        <f t="shared" si="63"/>
        <v>0</v>
      </c>
      <c r="O44" s="142">
        <f t="shared" si="63"/>
        <v>0</v>
      </c>
      <c r="P44" s="142">
        <f t="shared" si="63"/>
        <v>0</v>
      </c>
      <c r="Q44" s="142">
        <f t="shared" si="63"/>
        <v>16.28005</v>
      </c>
      <c r="R44" s="144">
        <f>VLOOKUP($B44,Escapement_Data!A$7:J$80,10,FALSE)</f>
        <v>152150</v>
      </c>
      <c r="S44" s="3"/>
      <c r="T44" s="396">
        <v>1995.0</v>
      </c>
      <c r="U44" s="529">
        <v>0.0987</v>
      </c>
      <c r="V44" s="529">
        <v>3.0898</v>
      </c>
      <c r="W44" s="529">
        <v>5.1613</v>
      </c>
      <c r="X44" s="529">
        <v>4.2528</v>
      </c>
      <c r="Y44" s="530">
        <v>56.6639</v>
      </c>
      <c r="Z44" s="529">
        <v>0.1407</v>
      </c>
      <c r="AA44" s="529">
        <v>0.0</v>
      </c>
      <c r="AB44" s="530">
        <v>30.2654</v>
      </c>
      <c r="AC44" s="529">
        <v>0.0817</v>
      </c>
      <c r="AD44" s="529">
        <v>0.0</v>
      </c>
      <c r="AE44" s="530">
        <v>0.0303</v>
      </c>
      <c r="AF44" s="529">
        <v>0.2046</v>
      </c>
      <c r="AG44" s="529">
        <v>0.0</v>
      </c>
      <c r="AH44" s="529">
        <v>0.0</v>
      </c>
      <c r="AI44" s="529">
        <v>0.0</v>
      </c>
      <c r="AJ44" s="529">
        <v>0.0107</v>
      </c>
      <c r="AK44" s="355">
        <f t="shared" si="5"/>
        <v>99.9999</v>
      </c>
      <c r="AL44" s="3"/>
      <c r="AM44" s="3"/>
      <c r="AN44" s="3"/>
      <c r="AO44" s="3"/>
      <c r="AP44" s="3"/>
      <c r="AQ44" s="3"/>
      <c r="AR44" s="3"/>
      <c r="AS44" s="3"/>
      <c r="AT44" s="3"/>
      <c r="AU44" s="3"/>
      <c r="AV44" s="3"/>
    </row>
    <row r="45">
      <c r="A45" s="32" t="s">
        <v>311</v>
      </c>
      <c r="B45" s="451">
        <v>1996.0</v>
      </c>
      <c r="C45" s="142">
        <f t="shared" ref="C45:K45" si="64">U45*$R45/100</f>
        <v>199.878865</v>
      </c>
      <c r="D45" s="142">
        <f t="shared" si="64"/>
        <v>15941.91612</v>
      </c>
      <c r="E45" s="142">
        <f t="shared" si="64"/>
        <v>2077.427405</v>
      </c>
      <c r="F45" s="142">
        <f t="shared" si="64"/>
        <v>3460.87745</v>
      </c>
      <c r="G45" s="308">
        <f t="shared" si="64"/>
        <v>52775.74266</v>
      </c>
      <c r="H45" s="142">
        <f t="shared" si="64"/>
        <v>0</v>
      </c>
      <c r="I45" s="142">
        <f t="shared" si="64"/>
        <v>49.551425</v>
      </c>
      <c r="J45" s="308">
        <f t="shared" si="64"/>
        <v>53507.688</v>
      </c>
      <c r="K45" s="142">
        <f t="shared" si="64"/>
        <v>150.58485</v>
      </c>
      <c r="L45" s="142">
        <f t="shared" ref="L45:Q45" si="65">AE45*$R45/100</f>
        <v>177.6129</v>
      </c>
      <c r="M45" s="142">
        <f t="shared" si="65"/>
        <v>363.72033</v>
      </c>
      <c r="N45" s="142">
        <f t="shared" si="65"/>
        <v>0</v>
      </c>
      <c r="O45" s="142">
        <f t="shared" si="65"/>
        <v>0</v>
      </c>
      <c r="P45" s="142">
        <f t="shared" si="65"/>
        <v>0</v>
      </c>
      <c r="Q45" s="142">
        <f t="shared" si="65"/>
        <v>0</v>
      </c>
      <c r="R45" s="144">
        <f>VLOOKUP($B45,Escapement_Data!A$7:J$80,10,FALSE)</f>
        <v>128705</v>
      </c>
      <c r="S45" s="3"/>
      <c r="T45" s="396">
        <v>1996.0</v>
      </c>
      <c r="U45" s="529">
        <v>0.1553</v>
      </c>
      <c r="V45" s="529">
        <v>12.3864</v>
      </c>
      <c r="W45" s="529">
        <v>1.6141</v>
      </c>
      <c r="X45" s="529">
        <v>2.689</v>
      </c>
      <c r="Y45" s="530">
        <v>41.0052</v>
      </c>
      <c r="Z45" s="529">
        <v>0.0</v>
      </c>
      <c r="AA45" s="529">
        <v>0.0385</v>
      </c>
      <c r="AB45" s="530">
        <v>41.5739</v>
      </c>
      <c r="AC45" s="529">
        <v>0.117</v>
      </c>
      <c r="AD45" s="529">
        <v>0.0</v>
      </c>
      <c r="AE45" s="530">
        <v>0.138</v>
      </c>
      <c r="AF45" s="529">
        <v>0.2826</v>
      </c>
      <c r="AG45" s="529">
        <v>0.0</v>
      </c>
      <c r="AH45" s="529">
        <v>0.0</v>
      </c>
      <c r="AI45" s="529">
        <v>0.0</v>
      </c>
      <c r="AJ45" s="529">
        <v>0.0</v>
      </c>
      <c r="AK45" s="355">
        <f t="shared" si="5"/>
        <v>100</v>
      </c>
      <c r="AL45" s="3"/>
      <c r="AM45" s="3"/>
      <c r="AN45" s="3"/>
      <c r="AO45" s="3"/>
      <c r="AP45" s="3"/>
      <c r="AQ45" s="3"/>
      <c r="AR45" s="3"/>
      <c r="AS45" s="3"/>
      <c r="AT45" s="3"/>
      <c r="AU45" s="3"/>
      <c r="AV45" s="3"/>
    </row>
    <row r="46">
      <c r="A46" s="32" t="s">
        <v>311</v>
      </c>
      <c r="B46" s="451">
        <v>1997.0</v>
      </c>
      <c r="C46" s="142">
        <f t="shared" ref="C46:K46" si="66">U46*$R46/100</f>
        <v>116.908324</v>
      </c>
      <c r="D46" s="142">
        <f t="shared" si="66"/>
        <v>9318.213284</v>
      </c>
      <c r="E46" s="142">
        <f t="shared" si="66"/>
        <v>3032.84122</v>
      </c>
      <c r="F46" s="142">
        <f t="shared" si="66"/>
        <v>26688.10898</v>
      </c>
      <c r="G46" s="308">
        <f t="shared" si="66"/>
        <v>42738.13709</v>
      </c>
      <c r="H46" s="142">
        <f t="shared" si="66"/>
        <v>21.33468799</v>
      </c>
      <c r="I46" s="142">
        <f t="shared" si="66"/>
        <v>0</v>
      </c>
      <c r="J46" s="308">
        <f t="shared" si="66"/>
        <v>61799.81589</v>
      </c>
      <c r="K46" s="142">
        <f t="shared" si="66"/>
        <v>155.2531011</v>
      </c>
      <c r="L46" s="142">
        <f t="shared" ref="L46:Q46" si="67">AE46*$R46/100</f>
        <v>103.5020674</v>
      </c>
      <c r="M46" s="142">
        <f t="shared" si="67"/>
        <v>179.3267017</v>
      </c>
      <c r="N46" s="142">
        <f t="shared" si="67"/>
        <v>0</v>
      </c>
      <c r="O46" s="142">
        <f t="shared" si="67"/>
        <v>0</v>
      </c>
      <c r="P46" s="142">
        <f t="shared" si="67"/>
        <v>0</v>
      </c>
      <c r="Q46" s="142">
        <f t="shared" si="67"/>
        <v>0</v>
      </c>
      <c r="R46" s="144">
        <f>VLOOKUP($B46,Escapement_Data!A$7:J$80,10,FALSE)</f>
        <v>144153.2972</v>
      </c>
      <c r="S46" s="3"/>
      <c r="T46" s="396">
        <v>1997.0</v>
      </c>
      <c r="U46" s="529">
        <v>0.0811</v>
      </c>
      <c r="V46" s="529">
        <v>6.4641</v>
      </c>
      <c r="W46" s="529">
        <v>2.1039</v>
      </c>
      <c r="X46" s="529">
        <v>18.5137</v>
      </c>
      <c r="Y46" s="530">
        <v>29.6477</v>
      </c>
      <c r="Z46" s="529">
        <v>0.0148</v>
      </c>
      <c r="AA46" s="529">
        <v>0.0</v>
      </c>
      <c r="AB46" s="530">
        <v>42.8709</v>
      </c>
      <c r="AC46" s="529">
        <v>0.1077</v>
      </c>
      <c r="AD46" s="529">
        <v>0.0</v>
      </c>
      <c r="AE46" s="530">
        <v>0.0718</v>
      </c>
      <c r="AF46" s="529">
        <v>0.1244</v>
      </c>
      <c r="AG46" s="529">
        <v>0.0</v>
      </c>
      <c r="AH46" s="529">
        <v>0.0</v>
      </c>
      <c r="AI46" s="529">
        <v>0.0</v>
      </c>
      <c r="AJ46" s="529">
        <v>0.0</v>
      </c>
      <c r="AK46" s="355">
        <f t="shared" si="5"/>
        <v>100.0001</v>
      </c>
      <c r="AL46" s="3"/>
      <c r="AM46" s="3"/>
      <c r="AN46" s="3"/>
      <c r="AO46" s="3"/>
      <c r="AP46" s="3"/>
      <c r="AQ46" s="3"/>
      <c r="AR46" s="3"/>
      <c r="AS46" s="3"/>
      <c r="AT46" s="3"/>
      <c r="AU46" s="3"/>
      <c r="AV46" s="3"/>
    </row>
    <row r="47">
      <c r="A47" s="32" t="s">
        <v>315</v>
      </c>
      <c r="B47" s="451">
        <v>1998.0</v>
      </c>
      <c r="C47" s="142">
        <f t="shared" ref="C47:K47" si="68">U47*$R47/100</f>
        <v>240.2381393</v>
      </c>
      <c r="D47" s="142">
        <f t="shared" si="68"/>
        <v>8574.942439</v>
      </c>
      <c r="E47" s="142">
        <f t="shared" si="68"/>
        <v>8952.619016</v>
      </c>
      <c r="F47" s="142">
        <f t="shared" si="68"/>
        <v>7717.484916</v>
      </c>
      <c r="G47" s="308">
        <f t="shared" si="68"/>
        <v>60344.53857</v>
      </c>
      <c r="H47" s="142">
        <f t="shared" si="68"/>
        <v>0</v>
      </c>
      <c r="I47" s="142">
        <f t="shared" si="68"/>
        <v>19.53888663</v>
      </c>
      <c r="J47" s="308">
        <f t="shared" si="68"/>
        <v>86823.41021</v>
      </c>
      <c r="K47" s="142">
        <f t="shared" si="68"/>
        <v>161.9090006</v>
      </c>
      <c r="L47" s="142">
        <f t="shared" ref="L47:Q47" si="69">AE47*$R47/100</f>
        <v>29.42546122</v>
      </c>
      <c r="M47" s="142">
        <f t="shared" si="69"/>
        <v>111.0067936</v>
      </c>
      <c r="N47" s="142">
        <f t="shared" si="69"/>
        <v>0</v>
      </c>
      <c r="O47" s="142">
        <f t="shared" si="69"/>
        <v>0</v>
      </c>
      <c r="P47" s="142">
        <f t="shared" si="69"/>
        <v>0</v>
      </c>
      <c r="Q47" s="142">
        <f t="shared" si="69"/>
        <v>0</v>
      </c>
      <c r="R47" s="144">
        <f>VLOOKUP($B47,Escapement_Data!A$7:J$80,10,FALSE)</f>
        <v>172985</v>
      </c>
      <c r="S47" s="3"/>
      <c r="T47" s="387">
        <v>1998.0</v>
      </c>
      <c r="U47" s="520">
        <v>0.1388780179352683</v>
      </c>
      <c r="V47" s="520">
        <v>4.957043927880317</v>
      </c>
      <c r="W47" s="520">
        <v>5.17537301837572</v>
      </c>
      <c r="X47" s="520">
        <v>4.46136076313275</v>
      </c>
      <c r="Y47" s="522">
        <v>34.884260811786696</v>
      </c>
      <c r="Z47" s="520">
        <v>0.0</v>
      </c>
      <c r="AA47" s="520">
        <v>0.011295133470827182</v>
      </c>
      <c r="AB47" s="522">
        <v>50.191294163138764</v>
      </c>
      <c r="AC47" s="520">
        <v>0.09359713307437398</v>
      </c>
      <c r="AD47" s="520">
        <v>0.005715278539814917</v>
      </c>
      <c r="AE47" s="522">
        <v>0.017010412010642094</v>
      </c>
      <c r="AF47" s="520">
        <v>0.06417134065481128</v>
      </c>
      <c r="AG47" s="520">
        <v>0.0</v>
      </c>
      <c r="AH47" s="520">
        <v>0.0</v>
      </c>
      <c r="AI47" s="520">
        <v>0.0</v>
      </c>
      <c r="AJ47" s="520">
        <v>0.0</v>
      </c>
      <c r="AK47" s="355">
        <f t="shared" si="5"/>
        <v>100</v>
      </c>
      <c r="AL47" s="3"/>
      <c r="AM47" s="3"/>
      <c r="AN47" s="3"/>
      <c r="AO47" s="3"/>
      <c r="AP47" s="3"/>
      <c r="AQ47" s="3"/>
      <c r="AR47" s="3"/>
      <c r="AS47" s="3"/>
      <c r="AT47" s="3"/>
      <c r="AU47" s="3"/>
      <c r="AV47" s="3"/>
    </row>
    <row r="48">
      <c r="A48" s="32"/>
      <c r="B48" s="451">
        <v>1999.0</v>
      </c>
      <c r="C48" s="142">
        <f t="shared" ref="C48:K48" si="70">U48*$R48/100</f>
        <v>82.34186516</v>
      </c>
      <c r="D48" s="142">
        <f t="shared" si="70"/>
        <v>15603.56016</v>
      </c>
      <c r="E48" s="142">
        <f t="shared" si="70"/>
        <v>1129.268094</v>
      </c>
      <c r="F48" s="142">
        <f t="shared" si="70"/>
        <v>15937.51975</v>
      </c>
      <c r="G48" s="308">
        <f t="shared" si="70"/>
        <v>99452.49213</v>
      </c>
      <c r="H48" s="142">
        <f t="shared" si="70"/>
        <v>0</v>
      </c>
      <c r="I48" s="142">
        <f t="shared" si="70"/>
        <v>20.21225833</v>
      </c>
      <c r="J48" s="308">
        <f t="shared" si="70"/>
        <v>66107.24952</v>
      </c>
      <c r="K48" s="142">
        <f t="shared" si="70"/>
        <v>180.2186073</v>
      </c>
      <c r="L48" s="142">
        <f t="shared" ref="L48:Q48" si="71">AE48*$R48/100</f>
        <v>133.4231943</v>
      </c>
      <c r="M48" s="142">
        <f t="shared" si="71"/>
        <v>348.714419</v>
      </c>
      <c r="N48" s="142">
        <f t="shared" si="71"/>
        <v>0</v>
      </c>
      <c r="O48" s="142">
        <f t="shared" si="71"/>
        <v>0</v>
      </c>
      <c r="P48" s="142">
        <f t="shared" si="71"/>
        <v>0</v>
      </c>
      <c r="Q48" s="142">
        <f t="shared" si="71"/>
        <v>0</v>
      </c>
      <c r="R48" s="144">
        <f>VLOOKUP($B48,Escapement_Data!A$7:J$80,10,FALSE)</f>
        <v>198995</v>
      </c>
      <c r="S48" s="3"/>
      <c r="T48" s="387">
        <v>1999.0</v>
      </c>
      <c r="U48" s="520">
        <v>0.0413788613592388</v>
      </c>
      <c r="V48" s="520">
        <v>7.841182022031093</v>
      </c>
      <c r="W48" s="520">
        <v>0.5674856623550505</v>
      </c>
      <c r="X48" s="520">
        <v>8.009005126808061</v>
      </c>
      <c r="Y48" s="522">
        <v>49.97738241136951</v>
      </c>
      <c r="Z48" s="520">
        <v>0.0</v>
      </c>
      <c r="AA48" s="520">
        <v>0.010157168940878872</v>
      </c>
      <c r="AB48" s="522">
        <v>33.22055806214049</v>
      </c>
      <c r="AC48" s="520">
        <v>0.09056438969434252</v>
      </c>
      <c r="AD48" s="520">
        <v>0.0</v>
      </c>
      <c r="AE48" s="522">
        <v>0.06704851593529994</v>
      </c>
      <c r="AF48" s="520">
        <v>0.1752377793660318</v>
      </c>
      <c r="AG48" s="520">
        <v>0.0</v>
      </c>
      <c r="AH48" s="520">
        <v>0.0</v>
      </c>
      <c r="AI48" s="520">
        <v>0.0</v>
      </c>
      <c r="AJ48" s="520">
        <v>0.0</v>
      </c>
      <c r="AK48" s="355">
        <f t="shared" si="5"/>
        <v>100</v>
      </c>
      <c r="AL48" s="3"/>
      <c r="AM48" s="3"/>
      <c r="AN48" s="3"/>
      <c r="AO48" s="3"/>
      <c r="AP48" s="3"/>
      <c r="AQ48" s="3"/>
      <c r="AR48" s="3"/>
      <c r="AS48" s="3"/>
      <c r="AT48" s="3"/>
      <c r="AU48" s="3"/>
      <c r="AV48" s="3"/>
    </row>
    <row r="49" ht="15.75" customHeight="1">
      <c r="A49" s="32"/>
      <c r="B49" s="451">
        <v>2000.0</v>
      </c>
      <c r="C49" s="142">
        <f t="shared" ref="C49:K49" si="72">U49*$R49/100</f>
        <v>246.7257869</v>
      </c>
      <c r="D49" s="142">
        <f t="shared" si="72"/>
        <v>20733.59221</v>
      </c>
      <c r="E49" s="142">
        <f t="shared" si="72"/>
        <v>2641.910943</v>
      </c>
      <c r="F49" s="142">
        <f t="shared" si="72"/>
        <v>17904.13382</v>
      </c>
      <c r="G49" s="308">
        <f t="shared" si="72"/>
        <v>63673.89142</v>
      </c>
      <c r="H49" s="142">
        <f t="shared" si="72"/>
        <v>0</v>
      </c>
      <c r="I49" s="142">
        <f t="shared" si="72"/>
        <v>103.1536556</v>
      </c>
      <c r="J49" s="308">
        <f t="shared" si="72"/>
        <v>88121.93829</v>
      </c>
      <c r="K49" s="142">
        <f t="shared" si="72"/>
        <v>0</v>
      </c>
      <c r="L49" s="142">
        <f t="shared" ref="L49:Q49" si="73">AE49*$R49/100</f>
        <v>298.3757266</v>
      </c>
      <c r="M49" s="142">
        <f t="shared" si="73"/>
        <v>177.2781562</v>
      </c>
      <c r="N49" s="142">
        <f t="shared" si="73"/>
        <v>0</v>
      </c>
      <c r="O49" s="142">
        <f t="shared" si="73"/>
        <v>0</v>
      </c>
      <c r="P49" s="142">
        <f t="shared" si="73"/>
        <v>0</v>
      </c>
      <c r="Q49" s="142">
        <f t="shared" si="73"/>
        <v>0</v>
      </c>
      <c r="R49" s="144">
        <f>VLOOKUP($B49,Escapement_Data!A$7:J$80,10,FALSE)</f>
        <v>193901</v>
      </c>
      <c r="S49" s="3"/>
      <c r="T49" s="387">
        <v>2000.0</v>
      </c>
      <c r="U49" s="538">
        <v>0.12724317401940663</v>
      </c>
      <c r="V49" s="538">
        <v>10.692875337214378</v>
      </c>
      <c r="W49" s="538">
        <v>1.3625050632774072</v>
      </c>
      <c r="X49" s="538">
        <v>9.233646972184257</v>
      </c>
      <c r="Y49" s="522">
        <v>32.83835122841151</v>
      </c>
      <c r="Z49" s="520">
        <v>0.0</v>
      </c>
      <c r="AA49" s="538">
        <v>0.053199135422311104</v>
      </c>
      <c r="AB49" s="522">
        <v>45.44687149292667</v>
      </c>
      <c r="AC49" s="520">
        <v>0.0</v>
      </c>
      <c r="AD49" s="520">
        <v>0.0</v>
      </c>
      <c r="AE49" s="522">
        <v>0.1538804475295812</v>
      </c>
      <c r="AF49" s="538">
        <v>0.0914271490144785</v>
      </c>
      <c r="AG49" s="520">
        <v>0.0</v>
      </c>
      <c r="AH49" s="520">
        <v>0.0</v>
      </c>
      <c r="AI49" s="520">
        <v>0.0</v>
      </c>
      <c r="AJ49" s="520">
        <v>0.0</v>
      </c>
      <c r="AK49" s="355">
        <f t="shared" si="5"/>
        <v>100</v>
      </c>
      <c r="AL49" s="3"/>
      <c r="AM49" s="3"/>
      <c r="AN49" s="3"/>
      <c r="AO49" s="3"/>
      <c r="AP49" s="3"/>
      <c r="AQ49" s="3"/>
      <c r="AR49" s="3"/>
      <c r="AS49" s="3"/>
      <c r="AT49" s="3"/>
      <c r="AU49" s="3"/>
      <c r="AV49" s="3"/>
    </row>
    <row r="50">
      <c r="A50" s="32"/>
      <c r="B50" s="451">
        <v>2001.0</v>
      </c>
      <c r="C50" s="142">
        <f t="shared" ref="C50:K50" si="74">U50*$R50/100</f>
        <v>50.00246783</v>
      </c>
      <c r="D50" s="142">
        <f t="shared" si="74"/>
        <v>2459.128882</v>
      </c>
      <c r="E50" s="142">
        <f t="shared" si="74"/>
        <v>2325.065082</v>
      </c>
      <c r="F50" s="142">
        <f t="shared" si="74"/>
        <v>18392.74079</v>
      </c>
      <c r="G50" s="308">
        <f t="shared" si="74"/>
        <v>45983.83828</v>
      </c>
      <c r="H50" s="142">
        <f t="shared" si="74"/>
        <v>0</v>
      </c>
      <c r="I50" s="142">
        <f t="shared" si="74"/>
        <v>39.25547667</v>
      </c>
      <c r="J50" s="308">
        <f t="shared" si="74"/>
        <v>72329.47742</v>
      </c>
      <c r="K50" s="142">
        <f t="shared" si="74"/>
        <v>0</v>
      </c>
      <c r="L50" s="142">
        <f t="shared" ref="L50:Q50" si="75">AE50*$R50/100</f>
        <v>7.306999919</v>
      </c>
      <c r="M50" s="142">
        <f t="shared" si="75"/>
        <v>245.1845994</v>
      </c>
      <c r="N50" s="142">
        <f t="shared" si="75"/>
        <v>0</v>
      </c>
      <c r="O50" s="142">
        <f t="shared" si="75"/>
        <v>0</v>
      </c>
      <c r="P50" s="142">
        <f t="shared" si="75"/>
        <v>0</v>
      </c>
      <c r="Q50" s="142">
        <f t="shared" si="75"/>
        <v>0</v>
      </c>
      <c r="R50" s="144">
        <f>VLOOKUP($B50,Escapement_Data!A$7:J$80,10,FALSE)</f>
        <v>141832</v>
      </c>
      <c r="S50" s="3"/>
      <c r="T50" s="539">
        <v>2001.0</v>
      </c>
      <c r="U50" s="520">
        <v>0.035254715318173806</v>
      </c>
      <c r="V50" s="520">
        <v>1.7338321972354747</v>
      </c>
      <c r="W50" s="520">
        <v>1.6393092403467509</v>
      </c>
      <c r="X50" s="520">
        <v>12.967976754375105</v>
      </c>
      <c r="Y50" s="522">
        <v>32.42134234780052</v>
      </c>
      <c r="Z50" s="520">
        <v>0.0</v>
      </c>
      <c r="AA50" s="520">
        <v>0.02767744703228574</v>
      </c>
      <c r="AB50" s="522">
        <v>50.996585695332584</v>
      </c>
      <c r="AC50" s="520">
        <v>0.0</v>
      </c>
      <c r="AD50" s="520">
        <v>0.0</v>
      </c>
      <c r="AE50" s="522">
        <v>0.005151869760732449</v>
      </c>
      <c r="AF50" s="520">
        <v>0.17286973279837917</v>
      </c>
      <c r="AG50" s="520">
        <v>0.0</v>
      </c>
      <c r="AH50" s="520">
        <v>0.0</v>
      </c>
      <c r="AI50" s="520">
        <v>0.0</v>
      </c>
      <c r="AJ50" s="520">
        <v>0.0</v>
      </c>
      <c r="AK50" s="355">
        <f t="shared" si="5"/>
        <v>100</v>
      </c>
      <c r="AL50" s="3"/>
      <c r="AM50" s="3"/>
      <c r="AN50" s="3"/>
      <c r="AO50" s="3"/>
      <c r="AP50" s="3"/>
      <c r="AQ50" s="3"/>
      <c r="AR50" s="3"/>
      <c r="AS50" s="3"/>
      <c r="AT50" s="3"/>
      <c r="AU50" s="3"/>
      <c r="AV50" s="3"/>
    </row>
    <row r="51">
      <c r="A51" s="32"/>
      <c r="B51" s="451">
        <v>2002.0</v>
      </c>
      <c r="C51" s="142">
        <f t="shared" ref="C51:K51" si="76">U51*$R51/100</f>
        <v>0</v>
      </c>
      <c r="D51" s="142">
        <f t="shared" si="76"/>
        <v>9327.48763</v>
      </c>
      <c r="E51" s="142">
        <f t="shared" si="76"/>
        <v>481.9497152</v>
      </c>
      <c r="F51" s="142">
        <f t="shared" si="76"/>
        <v>5254.342755</v>
      </c>
      <c r="G51" s="308">
        <f t="shared" si="76"/>
        <v>52832.0023</v>
      </c>
      <c r="H51" s="142">
        <f t="shared" si="76"/>
        <v>0</v>
      </c>
      <c r="I51" s="142">
        <f t="shared" si="76"/>
        <v>0</v>
      </c>
      <c r="J51" s="308">
        <f t="shared" si="76"/>
        <v>82507.32546</v>
      </c>
      <c r="K51" s="142">
        <f t="shared" si="76"/>
        <v>145.1206255</v>
      </c>
      <c r="L51" s="142">
        <f t="shared" ref="L51:Q51" si="77">AE51*$R51/100</f>
        <v>85.05084146</v>
      </c>
      <c r="M51" s="142">
        <f t="shared" si="77"/>
        <v>38.2454293</v>
      </c>
      <c r="N51" s="142">
        <f t="shared" si="77"/>
        <v>0</v>
      </c>
      <c r="O51" s="142">
        <f t="shared" si="77"/>
        <v>0</v>
      </c>
      <c r="P51" s="142">
        <f t="shared" si="77"/>
        <v>0</v>
      </c>
      <c r="Q51" s="142">
        <f t="shared" si="77"/>
        <v>0</v>
      </c>
      <c r="R51" s="144">
        <f>VLOOKUP($B51,Escapement_Data!A$7:J$80,10,FALSE)</f>
        <v>150672</v>
      </c>
      <c r="S51" s="3"/>
      <c r="T51" s="539">
        <v>2002.0</v>
      </c>
      <c r="U51" s="520"/>
      <c r="V51" s="520">
        <v>6.19059123763124</v>
      </c>
      <c r="W51" s="520">
        <v>0.31986680682697244</v>
      </c>
      <c r="X51" s="520">
        <v>3.487272190595287</v>
      </c>
      <c r="Y51" s="522">
        <v>35.06424703949018</v>
      </c>
      <c r="Z51" s="520"/>
      <c r="AA51" s="520"/>
      <c r="AB51" s="522">
        <v>54.75956080450211</v>
      </c>
      <c r="AC51" s="520">
        <v>0.09631558983701129</v>
      </c>
      <c r="AD51" s="520"/>
      <c r="AE51" s="522">
        <v>0.056447675384345766</v>
      </c>
      <c r="AF51" s="520">
        <v>0.025383235968806574</v>
      </c>
      <c r="AG51" s="520"/>
      <c r="AH51" s="520"/>
      <c r="AI51" s="520"/>
      <c r="AJ51" s="520"/>
      <c r="AK51" s="355">
        <f t="shared" si="5"/>
        <v>99.99968458</v>
      </c>
      <c r="AL51" s="3"/>
      <c r="AM51" s="3"/>
      <c r="AN51" s="3"/>
      <c r="AO51" s="3"/>
      <c r="AP51" s="3"/>
      <c r="AQ51" s="3"/>
      <c r="AR51" s="3"/>
      <c r="AS51" s="3"/>
      <c r="AT51" s="3"/>
      <c r="AU51" s="3"/>
      <c r="AV51" s="3"/>
    </row>
    <row r="52">
      <c r="A52" s="32"/>
      <c r="B52" s="451">
        <v>2003.0</v>
      </c>
      <c r="C52" s="142">
        <f t="shared" ref="C52:K52" si="78">U52*$R52/100</f>
        <v>87.83461521</v>
      </c>
      <c r="D52" s="142">
        <f t="shared" si="78"/>
        <v>8364.725157</v>
      </c>
      <c r="E52" s="142">
        <f t="shared" si="78"/>
        <v>4603.044605</v>
      </c>
      <c r="F52" s="142">
        <f t="shared" si="78"/>
        <v>5004.547566</v>
      </c>
      <c r="G52" s="308">
        <f t="shared" si="78"/>
        <v>56062.31758</v>
      </c>
      <c r="H52" s="142">
        <f t="shared" si="78"/>
        <v>41.44578735</v>
      </c>
      <c r="I52" s="142">
        <f t="shared" si="78"/>
        <v>0</v>
      </c>
      <c r="J52" s="308">
        <f t="shared" si="78"/>
        <v>70662.86557</v>
      </c>
      <c r="K52" s="142">
        <f t="shared" si="78"/>
        <v>439.9788584</v>
      </c>
      <c r="L52" s="142">
        <f t="shared" ref="L52:Q52" si="79">AE52*$R52/100</f>
        <v>26.96553743</v>
      </c>
      <c r="M52" s="142">
        <f t="shared" si="79"/>
        <v>375.2747215</v>
      </c>
      <c r="N52" s="142">
        <f t="shared" si="79"/>
        <v>0</v>
      </c>
      <c r="O52" s="142">
        <f t="shared" si="79"/>
        <v>0</v>
      </c>
      <c r="P52" s="142">
        <f t="shared" si="79"/>
        <v>0</v>
      </c>
      <c r="Q52" s="142">
        <f t="shared" si="79"/>
        <v>0</v>
      </c>
      <c r="R52" s="144">
        <f>VLOOKUP($B52,Escapement_Data!A$7:J$80,10,FALSE)</f>
        <v>145669</v>
      </c>
      <c r="S52" s="3"/>
      <c r="T52" s="539">
        <v>2003.0</v>
      </c>
      <c r="U52" s="520">
        <v>0.060297396979826605</v>
      </c>
      <c r="V52" s="520">
        <v>5.742282267814713</v>
      </c>
      <c r="W52" s="520">
        <v>3.1599342381985522</v>
      </c>
      <c r="X52" s="520">
        <v>3.4355611458406785</v>
      </c>
      <c r="Y52" s="522">
        <v>38.48610039208344</v>
      </c>
      <c r="Z52" s="520">
        <v>0.028452029842044896</v>
      </c>
      <c r="AA52" s="520"/>
      <c r="AB52" s="522">
        <v>48.50919933019195</v>
      </c>
      <c r="AC52" s="520">
        <v>0.3020401446915152</v>
      </c>
      <c r="AD52" s="520"/>
      <c r="AE52" s="522">
        <v>0.01851151407275559</v>
      </c>
      <c r="AF52" s="520">
        <v>0.25762154028453127</v>
      </c>
      <c r="AG52" s="520"/>
      <c r="AH52" s="520"/>
      <c r="AI52" s="520"/>
      <c r="AJ52" s="520"/>
      <c r="AK52" s="355">
        <f t="shared" si="5"/>
        <v>100</v>
      </c>
      <c r="AL52" s="3"/>
      <c r="AM52" s="3"/>
      <c r="AN52" s="3"/>
      <c r="AO52" s="3"/>
      <c r="AP52" s="3"/>
      <c r="AQ52" s="3"/>
      <c r="AR52" s="3"/>
      <c r="AS52" s="3"/>
      <c r="AT52" s="3"/>
      <c r="AU52" s="3"/>
      <c r="AV52" s="3"/>
    </row>
    <row r="53">
      <c r="A53" s="32"/>
      <c r="B53" s="451">
        <v>2004.0</v>
      </c>
      <c r="C53" s="142">
        <f t="shared" ref="C53:K53" si="80">U53*$R53/100</f>
        <v>36.36774653</v>
      </c>
      <c r="D53" s="142">
        <f t="shared" si="80"/>
        <v>3520.615648</v>
      </c>
      <c r="E53" s="142">
        <f t="shared" si="80"/>
        <v>1254.814704</v>
      </c>
      <c r="F53" s="142">
        <f t="shared" si="80"/>
        <v>5826.826836</v>
      </c>
      <c r="G53" s="308">
        <f t="shared" si="80"/>
        <v>76415.38759</v>
      </c>
      <c r="H53" s="142">
        <f t="shared" si="80"/>
        <v>6.689869424</v>
      </c>
      <c r="I53" s="142">
        <f t="shared" si="80"/>
        <v>9.091936633</v>
      </c>
      <c r="J53" s="308">
        <f t="shared" si="80"/>
        <v>50415.26892</v>
      </c>
      <c r="K53" s="142">
        <f t="shared" si="80"/>
        <v>126.6211784</v>
      </c>
      <c r="L53" s="142">
        <f t="shared" ref="L53:Q53" si="81">AE53*$R53/100</f>
        <v>94.06401225</v>
      </c>
      <c r="M53" s="142">
        <f t="shared" si="81"/>
        <v>112.2515537</v>
      </c>
      <c r="N53" s="142">
        <f t="shared" si="81"/>
        <v>0</v>
      </c>
      <c r="O53" s="142">
        <f t="shared" si="81"/>
        <v>0</v>
      </c>
      <c r="P53" s="142">
        <f t="shared" si="81"/>
        <v>0</v>
      </c>
      <c r="Q53" s="142">
        <f t="shared" si="81"/>
        <v>0</v>
      </c>
      <c r="R53" s="144">
        <f>VLOOKUP($B53,Escapement_Data!A$7:J$80,10,FALSE)</f>
        <v>137818</v>
      </c>
      <c r="S53" s="3"/>
      <c r="T53" s="540">
        <v>2004.0</v>
      </c>
      <c r="U53" s="520">
        <v>0.026388241399632324</v>
      </c>
      <c r="V53" s="520">
        <v>2.5545397899088043</v>
      </c>
      <c r="W53" s="520">
        <v>0.9104868039998518</v>
      </c>
      <c r="X53" s="520">
        <v>4.227914232159328</v>
      </c>
      <c r="Y53" s="522">
        <v>55.44659448961762</v>
      </c>
      <c r="Z53" s="520">
        <v>0.004854133294500266</v>
      </c>
      <c r="AA53" s="520">
        <v>0.006597060349908081</v>
      </c>
      <c r="AB53" s="522">
        <v>36.581048137187</v>
      </c>
      <c r="AC53" s="520">
        <v>0.09187564640101983</v>
      </c>
      <c r="AD53" s="520"/>
      <c r="AE53" s="522">
        <v>0.06825234167631787</v>
      </c>
      <c r="AF53" s="520">
        <v>0.08144912400601934</v>
      </c>
      <c r="AG53" s="520"/>
      <c r="AH53" s="520"/>
      <c r="AI53" s="520"/>
      <c r="AJ53" s="520"/>
      <c r="AK53" s="355">
        <f t="shared" si="5"/>
        <v>100</v>
      </c>
      <c r="AL53" s="3"/>
      <c r="AM53" s="3"/>
      <c r="AN53" s="3"/>
      <c r="AO53" s="3"/>
      <c r="AP53" s="3"/>
      <c r="AQ53" s="3"/>
      <c r="AR53" s="3"/>
      <c r="AS53" s="3"/>
      <c r="AT53" s="3"/>
      <c r="AU53" s="3"/>
      <c r="AV53" s="3"/>
    </row>
    <row r="54">
      <c r="A54" s="32"/>
      <c r="B54" s="451">
        <v>2005.0</v>
      </c>
      <c r="C54" s="142">
        <f t="shared" ref="C54:K54" si="82">U54*$R54/100</f>
        <v>537.7100454</v>
      </c>
      <c r="D54" s="142">
        <f t="shared" si="82"/>
        <v>9759.494823</v>
      </c>
      <c r="E54" s="142">
        <f t="shared" si="82"/>
        <v>2797.485784</v>
      </c>
      <c r="F54" s="142">
        <f t="shared" si="82"/>
        <v>7083.37017</v>
      </c>
      <c r="G54" s="308">
        <f t="shared" si="82"/>
        <v>45113.35213</v>
      </c>
      <c r="H54" s="142">
        <f t="shared" si="82"/>
        <v>122.2161506</v>
      </c>
      <c r="I54" s="142">
        <f t="shared" si="82"/>
        <v>0</v>
      </c>
      <c r="J54" s="308">
        <f t="shared" si="82"/>
        <v>49979.68462</v>
      </c>
      <c r="K54" s="142">
        <f t="shared" si="82"/>
        <v>478.280053</v>
      </c>
      <c r="L54" s="142">
        <f t="shared" ref="L54:Q54" si="83">AE54*$R54/100</f>
        <v>135.6207962</v>
      </c>
      <c r="M54" s="142">
        <f t="shared" si="83"/>
        <v>39.78542726</v>
      </c>
      <c r="N54" s="142">
        <f t="shared" si="83"/>
        <v>0</v>
      </c>
      <c r="O54" s="142">
        <f t="shared" si="83"/>
        <v>0</v>
      </c>
      <c r="P54" s="142">
        <f t="shared" si="83"/>
        <v>0</v>
      </c>
      <c r="Q54" s="142">
        <f t="shared" si="83"/>
        <v>0</v>
      </c>
      <c r="R54" s="144">
        <f>VLOOKUP($B54,Escapement_Data!A$7:J$80,10,FALSE)</f>
        <v>116047</v>
      </c>
      <c r="S54" s="3"/>
      <c r="T54" s="540">
        <v>2005.0</v>
      </c>
      <c r="U54" s="520">
        <v>0.46335540373230144</v>
      </c>
      <c r="V54" s="520">
        <v>8.409950126451706</v>
      </c>
      <c r="W54" s="520">
        <v>2.4106489473529398</v>
      </c>
      <c r="X54" s="520">
        <v>6.103880470788002</v>
      </c>
      <c r="Y54" s="522">
        <v>38.87506969243119</v>
      </c>
      <c r="Z54" s="520">
        <v>0.10531607935442354</v>
      </c>
      <c r="AA54" s="520"/>
      <c r="AB54" s="522">
        <v>43.06848485917214</v>
      </c>
      <c r="AC54" s="520">
        <v>0.41214340133804767</v>
      </c>
      <c r="AD54" s="520"/>
      <c r="AE54" s="522">
        <v>0.11686712814127738</v>
      </c>
      <c r="AF54" s="520">
        <v>0.03428389123798288</v>
      </c>
      <c r="AG54" s="520"/>
      <c r="AH54" s="520"/>
      <c r="AI54" s="520"/>
      <c r="AJ54" s="520"/>
      <c r="AK54" s="355">
        <f t="shared" si="5"/>
        <v>100</v>
      </c>
      <c r="AL54" s="3"/>
      <c r="AM54" s="3"/>
      <c r="AN54" s="3"/>
      <c r="AO54" s="3"/>
      <c r="AP54" s="3"/>
      <c r="AQ54" s="3"/>
      <c r="AR54" s="3"/>
      <c r="AS54" s="3"/>
      <c r="AT54" s="3"/>
      <c r="AU54" s="3"/>
      <c r="AV54" s="3"/>
    </row>
    <row r="55">
      <c r="A55" s="32"/>
      <c r="B55" s="451">
        <v>2006.0</v>
      </c>
      <c r="C55" s="142">
        <f t="shared" ref="C55:K55" si="84">U55*$R55/100</f>
        <v>187.131813</v>
      </c>
      <c r="D55" s="142">
        <f t="shared" si="84"/>
        <v>23029.97965</v>
      </c>
      <c r="E55" s="142">
        <f t="shared" si="84"/>
        <v>4902.941728</v>
      </c>
      <c r="F55" s="142">
        <f t="shared" si="84"/>
        <v>15289.6348</v>
      </c>
      <c r="G55" s="308">
        <f t="shared" si="84"/>
        <v>104006.9424</v>
      </c>
      <c r="H55" s="142">
        <f t="shared" si="84"/>
        <v>0</v>
      </c>
      <c r="I55" s="142">
        <f t="shared" si="84"/>
        <v>0</v>
      </c>
      <c r="J55" s="308">
        <f t="shared" si="84"/>
        <v>49565.2916</v>
      </c>
      <c r="K55" s="142">
        <f t="shared" si="84"/>
        <v>91.92348131</v>
      </c>
      <c r="L55" s="142">
        <f t="shared" ref="L55:Q55" si="85">AE55*$R55/100</f>
        <v>135.3535988</v>
      </c>
      <c r="M55" s="142">
        <f t="shared" si="85"/>
        <v>319.8008968</v>
      </c>
      <c r="N55" s="142">
        <f t="shared" si="85"/>
        <v>0</v>
      </c>
      <c r="O55" s="142">
        <f t="shared" si="85"/>
        <v>0</v>
      </c>
      <c r="P55" s="142">
        <f t="shared" si="85"/>
        <v>0</v>
      </c>
      <c r="Q55" s="142">
        <f t="shared" si="85"/>
        <v>0</v>
      </c>
      <c r="R55" s="144">
        <f>VLOOKUP($B55,Escapement_Data!A$7:J$80,10,FALSE)</f>
        <v>197529</v>
      </c>
      <c r="S55" s="3"/>
      <c r="T55" s="539">
        <v>2006.0</v>
      </c>
      <c r="U55" s="520">
        <v>0.09473637440213988</v>
      </c>
      <c r="V55" s="520">
        <v>11.65903722804779</v>
      </c>
      <c r="W55" s="520">
        <v>2.4821376749362893</v>
      </c>
      <c r="X55" s="520">
        <v>7.740450667400582</v>
      </c>
      <c r="Y55" s="522">
        <v>52.65401152885146</v>
      </c>
      <c r="Z55" s="520"/>
      <c r="AA55" s="520"/>
      <c r="AB55" s="522">
        <v>25.09266568672163</v>
      </c>
      <c r="AC55" s="520">
        <v>0.046536701602139206</v>
      </c>
      <c r="AD55" s="520"/>
      <c r="AE55" s="522">
        <v>0.06852340610163773</v>
      </c>
      <c r="AF55" s="520">
        <v>0.1619007319363211</v>
      </c>
      <c r="AG55" s="520"/>
      <c r="AH55" s="520"/>
      <c r="AI55" s="520"/>
      <c r="AJ55" s="520"/>
      <c r="AK55" s="355">
        <f t="shared" si="5"/>
        <v>100</v>
      </c>
      <c r="AL55" s="3"/>
      <c r="AM55" s="3"/>
      <c r="AN55" s="3"/>
      <c r="AO55" s="3"/>
      <c r="AP55" s="3"/>
      <c r="AQ55" s="3"/>
      <c r="AR55" s="3"/>
      <c r="AS55" s="3"/>
      <c r="AT55" s="3"/>
      <c r="AU55" s="3"/>
      <c r="AV55" s="3"/>
    </row>
    <row r="56">
      <c r="A56" s="32"/>
      <c r="B56" s="451">
        <v>2007.0</v>
      </c>
      <c r="C56" s="142">
        <f t="shared" ref="C56:K56" si="86">U56*$R56/100</f>
        <v>0</v>
      </c>
      <c r="D56" s="142">
        <f t="shared" si="86"/>
        <v>3999.00843</v>
      </c>
      <c r="E56" s="142">
        <f t="shared" si="86"/>
        <v>4131.963403</v>
      </c>
      <c r="F56" s="142">
        <f t="shared" si="86"/>
        <v>12259.67765</v>
      </c>
      <c r="G56" s="308">
        <f t="shared" si="86"/>
        <v>41152.59862</v>
      </c>
      <c r="H56" s="142">
        <f t="shared" si="86"/>
        <v>318.4581767</v>
      </c>
      <c r="I56" s="142">
        <f t="shared" si="86"/>
        <v>0</v>
      </c>
      <c r="J56" s="308">
        <f t="shared" si="86"/>
        <v>111766.7905</v>
      </c>
      <c r="K56" s="142">
        <f t="shared" si="86"/>
        <v>330.0935166</v>
      </c>
      <c r="L56" s="142">
        <f t="shared" ref="L56:Q56" si="87">AE56*$R56/100</f>
        <v>47.09353794</v>
      </c>
      <c r="M56" s="142">
        <f t="shared" si="87"/>
        <v>749.4751446</v>
      </c>
      <c r="N56" s="142">
        <f t="shared" si="87"/>
        <v>0</v>
      </c>
      <c r="O56" s="142">
        <f t="shared" si="87"/>
        <v>0</v>
      </c>
      <c r="P56" s="142">
        <f t="shared" si="87"/>
        <v>74.84101848</v>
      </c>
      <c r="Q56" s="142">
        <f t="shared" si="87"/>
        <v>0</v>
      </c>
      <c r="R56" s="144">
        <f>VLOOKUP($B56,Escapement_Data!A$7:J$80,10,FALSE)</f>
        <v>174830</v>
      </c>
      <c r="S56" s="3"/>
      <c r="T56" s="539">
        <v>2007.0</v>
      </c>
      <c r="U56" s="520"/>
      <c r="V56" s="520">
        <v>2.287369690755916</v>
      </c>
      <c r="W56" s="520">
        <v>2.3634178363424154</v>
      </c>
      <c r="X56" s="520">
        <v>7.012342072369321</v>
      </c>
      <c r="Y56" s="522">
        <v>23.538636746869575</v>
      </c>
      <c r="Z56" s="520">
        <v>0.1821530496580066</v>
      </c>
      <c r="AA56" s="520"/>
      <c r="AB56" s="522">
        <v>63.92883973133472</v>
      </c>
      <c r="AC56" s="520">
        <v>0.1888082804030207</v>
      </c>
      <c r="AD56" s="520"/>
      <c r="AE56" s="522">
        <v>0.026936760249408116</v>
      </c>
      <c r="AF56" s="520">
        <v>0.42868795094454804</v>
      </c>
      <c r="AG56" s="520"/>
      <c r="AH56" s="520"/>
      <c r="AI56" s="520">
        <v>0.04280788107307194</v>
      </c>
      <c r="AJ56" s="520"/>
      <c r="AK56" s="355">
        <f t="shared" si="5"/>
        <v>100</v>
      </c>
      <c r="AL56" s="3"/>
      <c r="AM56" s="3"/>
      <c r="AN56" s="3"/>
      <c r="AO56" s="3"/>
      <c r="AP56" s="3"/>
      <c r="AQ56" s="3"/>
      <c r="AR56" s="3"/>
      <c r="AS56" s="3"/>
      <c r="AT56" s="3"/>
      <c r="AU56" s="3"/>
      <c r="AV56" s="3"/>
    </row>
    <row r="57" ht="15.75" customHeight="1">
      <c r="A57" s="32"/>
      <c r="B57" s="451">
        <v>2008.0</v>
      </c>
      <c r="C57" s="142">
        <f t="shared" ref="C57:K57" si="88">U57*$R57/100</f>
        <v>254.7700848</v>
      </c>
      <c r="D57" s="142">
        <f t="shared" si="88"/>
        <v>4150.796952</v>
      </c>
      <c r="E57" s="142">
        <f t="shared" si="88"/>
        <v>2664.043851</v>
      </c>
      <c r="F57" s="142">
        <f t="shared" si="88"/>
        <v>3579.550259</v>
      </c>
      <c r="G57" s="308">
        <f t="shared" si="88"/>
        <v>40455.1501</v>
      </c>
      <c r="H57" s="142">
        <f t="shared" si="88"/>
        <v>0</v>
      </c>
      <c r="I57" s="142">
        <f t="shared" si="88"/>
        <v>0</v>
      </c>
      <c r="J57" s="308">
        <f t="shared" si="88"/>
        <v>82590.42053</v>
      </c>
      <c r="K57" s="142">
        <f t="shared" si="88"/>
        <v>293.5450835</v>
      </c>
      <c r="L57" s="142">
        <f t="shared" ref="L57:Q57" si="89">AE57*$R57/100</f>
        <v>84.8377715</v>
      </c>
      <c r="M57" s="142">
        <f t="shared" si="89"/>
        <v>569.8853725</v>
      </c>
      <c r="N57" s="142">
        <f t="shared" si="89"/>
        <v>0</v>
      </c>
      <c r="O57" s="142">
        <f t="shared" si="89"/>
        <v>0</v>
      </c>
      <c r="P57" s="142">
        <f t="shared" si="89"/>
        <v>0</v>
      </c>
      <c r="Q57" s="142">
        <f t="shared" si="89"/>
        <v>0</v>
      </c>
      <c r="R57" s="144">
        <f>VLOOKUP($B57,Escapement_Data!A$7:J$80,10,FALSE)</f>
        <v>134643</v>
      </c>
      <c r="S57" s="3"/>
      <c r="T57" s="539">
        <v>2008.0</v>
      </c>
      <c r="U57" s="520">
        <v>0.18921896037971409</v>
      </c>
      <c r="V57" s="520">
        <v>3.0828167464911864</v>
      </c>
      <c r="W57" s="520">
        <v>1.978598108482128</v>
      </c>
      <c r="X57" s="520">
        <v>2.6585490957302977</v>
      </c>
      <c r="Y57" s="522">
        <v>30.04623344464854</v>
      </c>
      <c r="Z57" s="520"/>
      <c r="AA57" s="520"/>
      <c r="AB57" s="522">
        <v>61.34030029684566</v>
      </c>
      <c r="AC57" s="520">
        <v>0.21801733730809725</v>
      </c>
      <c r="AD57" s="520"/>
      <c r="AE57" s="522">
        <v>0.06300941860905405</v>
      </c>
      <c r="AF57" s="541">
        <v>0.423256591505308</v>
      </c>
      <c r="AG57" s="520"/>
      <c r="AH57" s="520"/>
      <c r="AI57" s="520"/>
      <c r="AJ57" s="520"/>
      <c r="AK57" s="355">
        <f t="shared" si="5"/>
        <v>100</v>
      </c>
      <c r="AL57" s="3"/>
      <c r="AM57" s="3"/>
      <c r="AN57" s="3"/>
      <c r="AO57" s="3"/>
      <c r="AP57" s="3"/>
      <c r="AQ57" s="3"/>
      <c r="AR57" s="3"/>
      <c r="AS57" s="3"/>
      <c r="AT57" s="3"/>
      <c r="AU57" s="3"/>
      <c r="AV57" s="3"/>
    </row>
    <row r="58">
      <c r="A58" s="32"/>
      <c r="B58" s="451">
        <v>2009.0</v>
      </c>
      <c r="C58" s="142">
        <f t="shared" ref="C58:K58" si="90">U58*$R58/100</f>
        <v>286.7978965</v>
      </c>
      <c r="D58" s="142">
        <f t="shared" si="90"/>
        <v>2025.31854</v>
      </c>
      <c r="E58" s="142">
        <f t="shared" si="90"/>
        <v>1650.045261</v>
      </c>
      <c r="F58" s="142">
        <f t="shared" si="90"/>
        <v>3690.814234</v>
      </c>
      <c r="G58" s="308">
        <f t="shared" si="90"/>
        <v>43275.44776</v>
      </c>
      <c r="H58" s="142">
        <f t="shared" si="90"/>
        <v>0</v>
      </c>
      <c r="I58" s="142">
        <f t="shared" si="90"/>
        <v>0</v>
      </c>
      <c r="J58" s="308">
        <f t="shared" si="90"/>
        <v>84809.55855</v>
      </c>
      <c r="K58" s="142">
        <f t="shared" si="90"/>
        <v>197.4052929</v>
      </c>
      <c r="L58" s="142">
        <f t="shared" ref="L58:Q58" si="91">AE58*$R58/100</f>
        <v>106.2071771</v>
      </c>
      <c r="M58" s="142">
        <f t="shared" si="91"/>
        <v>197.4052929</v>
      </c>
      <c r="N58" s="142">
        <f t="shared" si="91"/>
        <v>0</v>
      </c>
      <c r="O58" s="142">
        <f t="shared" si="91"/>
        <v>0</v>
      </c>
      <c r="P58" s="142">
        <f t="shared" si="91"/>
        <v>0</v>
      </c>
      <c r="Q58" s="142">
        <f t="shared" si="91"/>
        <v>0</v>
      </c>
      <c r="R58" s="144">
        <f>VLOOKUP($B58,Escapement_Data!A$7:J$80,10,FALSE)</f>
        <v>136239</v>
      </c>
      <c r="S58" s="3"/>
      <c r="T58" s="539">
        <v>2009.0</v>
      </c>
      <c r="U58" s="520">
        <v>0.2105108643990602</v>
      </c>
      <c r="V58" s="520">
        <v>1.4865923415926745</v>
      </c>
      <c r="W58" s="520">
        <v>1.211140173669244</v>
      </c>
      <c r="X58" s="520">
        <v>2.709073197778859</v>
      </c>
      <c r="Y58" s="522">
        <v>31.764360982551036</v>
      </c>
      <c r="Z58" s="520"/>
      <c r="AA58" s="520"/>
      <c r="AB58" s="522">
        <v>62.2505732911976</v>
      </c>
      <c r="AC58" s="520">
        <v>0.14489631667373978</v>
      </c>
      <c r="AD58" s="520"/>
      <c r="AE58" s="522">
        <v>0.07795651546405744</v>
      </c>
      <c r="AF58" s="541">
        <v>0.14489631667373978</v>
      </c>
      <c r="AG58" s="520"/>
      <c r="AH58" s="520"/>
      <c r="AI58" s="520"/>
      <c r="AJ58" s="520"/>
      <c r="AK58" s="355">
        <f t="shared" si="5"/>
        <v>100</v>
      </c>
      <c r="AL58" s="3"/>
      <c r="AM58" s="3"/>
      <c r="AN58" s="3"/>
      <c r="AO58" s="3"/>
      <c r="AP58" s="3"/>
      <c r="AQ58" s="3"/>
      <c r="AR58" s="3"/>
      <c r="AS58" s="3"/>
      <c r="AT58" s="3"/>
      <c r="AU58" s="3"/>
      <c r="AV58" s="3"/>
    </row>
    <row r="59">
      <c r="A59" s="32"/>
      <c r="B59" s="451">
        <v>2010.0</v>
      </c>
      <c r="C59" s="142">
        <f t="shared" ref="C59:K59" si="92">U59*$R59/100</f>
        <v>108.3522771</v>
      </c>
      <c r="D59" s="142">
        <f t="shared" si="92"/>
        <v>1352.327608</v>
      </c>
      <c r="E59" s="142">
        <f t="shared" si="92"/>
        <v>6805.390737</v>
      </c>
      <c r="F59" s="142">
        <f t="shared" si="92"/>
        <v>1068.173545</v>
      </c>
      <c r="G59" s="308">
        <f t="shared" si="92"/>
        <v>40451.54278</v>
      </c>
      <c r="H59" s="142">
        <f t="shared" si="92"/>
        <v>0</v>
      </c>
      <c r="I59" s="142">
        <f t="shared" si="92"/>
        <v>0</v>
      </c>
      <c r="J59" s="308">
        <f t="shared" si="92"/>
        <v>113619.0955</v>
      </c>
      <c r="K59" s="142">
        <f t="shared" si="92"/>
        <v>589.5716555</v>
      </c>
      <c r="L59" s="142">
        <f t="shared" ref="L59:Q59" si="93">AE59*$R59/100</f>
        <v>123.566983</v>
      </c>
      <c r="M59" s="142">
        <f t="shared" si="93"/>
        <v>1073.978888</v>
      </c>
      <c r="N59" s="142">
        <f t="shared" si="93"/>
        <v>0</v>
      </c>
      <c r="O59" s="142">
        <f t="shared" si="93"/>
        <v>0</v>
      </c>
      <c r="P59" s="142">
        <f t="shared" si="93"/>
        <v>0</v>
      </c>
      <c r="Q59" s="142">
        <f t="shared" si="93"/>
        <v>0</v>
      </c>
      <c r="R59" s="144">
        <f>VLOOKUP($B59,Escapement_Data!A$7:J$80,10,FALSE)</f>
        <v>165192</v>
      </c>
      <c r="S59" s="3"/>
      <c r="T59" s="539">
        <v>2010.0</v>
      </c>
      <c r="U59" s="520">
        <v>0.06559172179645381</v>
      </c>
      <c r="V59" s="520">
        <v>0.8186398902908408</v>
      </c>
      <c r="W59" s="520">
        <v>4.119685418922608</v>
      </c>
      <c r="X59" s="520">
        <v>0.6466254694474592</v>
      </c>
      <c r="Y59" s="522">
        <v>24.487591880661654</v>
      </c>
      <c r="Z59" s="520"/>
      <c r="AA59" s="520"/>
      <c r="AB59" s="522">
        <v>68.78002295910517</v>
      </c>
      <c r="AC59" s="520">
        <v>0.3569008520632368</v>
      </c>
      <c r="AD59" s="520"/>
      <c r="AE59" s="522">
        <v>0.07480203820469226</v>
      </c>
      <c r="AF59" s="520">
        <v>0.6501397695078747</v>
      </c>
      <c r="AG59" s="520"/>
      <c r="AH59" s="520"/>
      <c r="AI59" s="520"/>
      <c r="AJ59" s="520"/>
      <c r="AK59" s="355">
        <f t="shared" si="5"/>
        <v>100</v>
      </c>
      <c r="AL59" s="3"/>
      <c r="AM59" s="3"/>
      <c r="AN59" s="3"/>
      <c r="AO59" s="3"/>
      <c r="AP59" s="3"/>
      <c r="AQ59" s="3"/>
      <c r="AR59" s="3"/>
      <c r="AS59" s="3"/>
      <c r="AT59" s="3"/>
      <c r="AU59" s="3"/>
      <c r="AV59" s="3"/>
    </row>
    <row r="60">
      <c r="A60" s="32"/>
      <c r="B60" s="451">
        <v>2011.0</v>
      </c>
      <c r="C60" s="142">
        <f t="shared" ref="C60:K60" si="94">U60*$R60/100</f>
        <v>21.13597436</v>
      </c>
      <c r="D60" s="142">
        <f t="shared" si="94"/>
        <v>647.3381407</v>
      </c>
      <c r="E60" s="142">
        <f t="shared" si="94"/>
        <v>1305.15665</v>
      </c>
      <c r="F60" s="142">
        <f t="shared" si="94"/>
        <v>1407.297263</v>
      </c>
      <c r="G60" s="308">
        <f t="shared" si="94"/>
        <v>52608.07393</v>
      </c>
      <c r="H60" s="142">
        <f t="shared" si="94"/>
        <v>21.13597436</v>
      </c>
      <c r="I60" s="142">
        <f t="shared" si="94"/>
        <v>0</v>
      </c>
      <c r="J60" s="308">
        <f t="shared" si="94"/>
        <v>95899.93333</v>
      </c>
      <c r="K60" s="142">
        <f t="shared" si="94"/>
        <v>167.5208178</v>
      </c>
      <c r="L60" s="142">
        <f t="shared" ref="L60:Q60" si="95">AE60*$R60/100</f>
        <v>0</v>
      </c>
      <c r="M60" s="142">
        <f t="shared" si="95"/>
        <v>63.40792308</v>
      </c>
      <c r="N60" s="142">
        <f t="shared" si="95"/>
        <v>0</v>
      </c>
      <c r="O60" s="142">
        <f t="shared" si="95"/>
        <v>0</v>
      </c>
      <c r="P60" s="142">
        <f t="shared" si="95"/>
        <v>0</v>
      </c>
      <c r="Q60" s="142">
        <f t="shared" si="95"/>
        <v>0</v>
      </c>
      <c r="R60" s="144">
        <f>VLOOKUP($B60,Escapement_Data!A$7:J$80,10,FALSE)</f>
        <v>152141</v>
      </c>
      <c r="S60" s="3"/>
      <c r="T60" s="539">
        <v>2011.0</v>
      </c>
      <c r="U60" s="520">
        <v>0.013892359298860343</v>
      </c>
      <c r="V60" s="520">
        <v>0.42548566176671576</v>
      </c>
      <c r="W60" s="520">
        <v>0.8578599131313442</v>
      </c>
      <c r="X60" s="520">
        <v>0.9249954077255962</v>
      </c>
      <c r="Y60" s="522">
        <v>34.578498845258956</v>
      </c>
      <c r="Z60" s="520">
        <v>0.013892359298860343</v>
      </c>
      <c r="AA60" s="520"/>
      <c r="AB60" s="522">
        <v>63.03358945179931</v>
      </c>
      <c r="AC60" s="520">
        <v>0.11010892382377906</v>
      </c>
      <c r="AD60" s="520"/>
      <c r="AE60" s="522"/>
      <c r="AF60" s="520">
        <v>0.041677077896581045</v>
      </c>
      <c r="AG60" s="520"/>
      <c r="AH60" s="520"/>
      <c r="AI60" s="520"/>
      <c r="AJ60" s="520"/>
      <c r="AK60" s="355">
        <f t="shared" si="5"/>
        <v>100</v>
      </c>
      <c r="AL60" s="3"/>
      <c r="AM60" s="3"/>
      <c r="AN60" s="3"/>
      <c r="AO60" s="3"/>
      <c r="AP60" s="3"/>
      <c r="AQ60" s="3"/>
      <c r="AR60" s="3"/>
      <c r="AS60" s="3"/>
      <c r="AT60" s="3"/>
      <c r="AU60" s="3"/>
      <c r="AV60" s="3"/>
    </row>
    <row r="61">
      <c r="A61" s="32"/>
      <c r="B61" s="451">
        <v>2012.0</v>
      </c>
      <c r="C61" s="142">
        <f t="shared" ref="C61:K61" si="96">U61*$R61/100</f>
        <v>0</v>
      </c>
      <c r="D61" s="142">
        <f t="shared" si="96"/>
        <v>1321.436318</v>
      </c>
      <c r="E61" s="142">
        <f t="shared" si="96"/>
        <v>2047.43519</v>
      </c>
      <c r="F61" s="142">
        <f t="shared" si="96"/>
        <v>687.2172915</v>
      </c>
      <c r="G61" s="308">
        <f t="shared" si="96"/>
        <v>27290.53715</v>
      </c>
      <c r="H61" s="142">
        <f t="shared" si="96"/>
        <v>81.63560273</v>
      </c>
      <c r="I61" s="142">
        <f t="shared" si="96"/>
        <v>0</v>
      </c>
      <c r="J61" s="308">
        <f t="shared" si="96"/>
        <v>96957.49855</v>
      </c>
      <c r="K61" s="142">
        <f t="shared" si="96"/>
        <v>1754.667831</v>
      </c>
      <c r="L61" s="142">
        <f t="shared" ref="L61:Q61" si="97">AE61*$R61/100</f>
        <v>137.5734691</v>
      </c>
      <c r="M61" s="142">
        <f t="shared" si="97"/>
        <v>2593.998601</v>
      </c>
      <c r="N61" s="142">
        <f t="shared" si="97"/>
        <v>0</v>
      </c>
      <c r="O61" s="142">
        <f t="shared" si="97"/>
        <v>0</v>
      </c>
      <c r="P61" s="142">
        <f t="shared" si="97"/>
        <v>0</v>
      </c>
      <c r="Q61" s="142">
        <f t="shared" si="97"/>
        <v>0</v>
      </c>
      <c r="R61" s="144">
        <f>VLOOKUP($B61,Escapement_Data!A$7:J$80,10,FALSE)</f>
        <v>132872</v>
      </c>
      <c r="S61" s="3"/>
      <c r="T61" s="539">
        <v>2012.0</v>
      </c>
      <c r="U61" s="542"/>
      <c r="V61" s="520">
        <v>0.9945182717654809</v>
      </c>
      <c r="W61" s="520">
        <v>1.5409079336408982</v>
      </c>
      <c r="X61" s="520">
        <v>0.5172024892568723</v>
      </c>
      <c r="Y61" s="522">
        <v>20.538967690168384</v>
      </c>
      <c r="Z61" s="520">
        <v>0.061439281961782985</v>
      </c>
      <c r="AA61" s="520"/>
      <c r="AB61" s="522">
        <v>72.97060219453849</v>
      </c>
      <c r="AC61" s="520">
        <v>1.3205700453093034</v>
      </c>
      <c r="AD61" s="520"/>
      <c r="AE61" s="522">
        <v>0.10353834448462221</v>
      </c>
      <c r="AF61" s="520">
        <v>1.9522537488741558</v>
      </c>
      <c r="AG61" s="520"/>
      <c r="AH61" s="520"/>
      <c r="AI61" s="520"/>
      <c r="AJ61" s="520"/>
      <c r="AK61" s="355">
        <f t="shared" si="5"/>
        <v>100</v>
      </c>
      <c r="AL61" s="3"/>
      <c r="AM61" s="3"/>
      <c r="AN61" s="3"/>
      <c r="AO61" s="3"/>
      <c r="AP61" s="3"/>
      <c r="AQ61" s="3"/>
      <c r="AR61" s="3"/>
      <c r="AS61" s="3"/>
      <c r="AT61" s="3"/>
      <c r="AU61" s="3"/>
      <c r="AV61" s="3"/>
    </row>
    <row r="62">
      <c r="A62" s="32"/>
      <c r="B62" s="451">
        <v>2013.0</v>
      </c>
      <c r="C62" s="142">
        <f t="shared" ref="C62:K62" si="98">U62*$R62/100</f>
        <v>0</v>
      </c>
      <c r="D62" s="142">
        <f t="shared" si="98"/>
        <v>0</v>
      </c>
      <c r="E62" s="142">
        <f t="shared" si="98"/>
        <v>1234.130205</v>
      </c>
      <c r="F62" s="142">
        <f t="shared" si="98"/>
        <v>0</v>
      </c>
      <c r="G62" s="308">
        <f t="shared" si="98"/>
        <v>93035.54446</v>
      </c>
      <c r="H62" s="142">
        <f t="shared" si="98"/>
        <v>0</v>
      </c>
      <c r="I62" s="142">
        <f t="shared" si="98"/>
        <v>0</v>
      </c>
      <c r="J62" s="308">
        <f t="shared" si="98"/>
        <v>50942.11757</v>
      </c>
      <c r="K62" s="142">
        <f t="shared" si="98"/>
        <v>467.8202401</v>
      </c>
      <c r="L62" s="142">
        <f t="shared" ref="L62:Q62" si="99">AE62*$R62/100</f>
        <v>245.0050547</v>
      </c>
      <c r="M62" s="142">
        <f t="shared" si="99"/>
        <v>597.3824754</v>
      </c>
      <c r="N62" s="142">
        <f t="shared" si="99"/>
        <v>0</v>
      </c>
      <c r="O62" s="142">
        <f t="shared" si="99"/>
        <v>0</v>
      </c>
      <c r="P62" s="142">
        <f t="shared" si="99"/>
        <v>0</v>
      </c>
      <c r="Q62" s="142">
        <f t="shared" si="99"/>
        <v>0</v>
      </c>
      <c r="R62" s="144">
        <f>VLOOKUP($B62,Escapement_Data!A$7:J$80,10,FALSE)</f>
        <v>146522</v>
      </c>
      <c r="S62" s="3"/>
      <c r="T62" s="539">
        <v>2013.0</v>
      </c>
      <c r="U62" s="542"/>
      <c r="V62" s="520"/>
      <c r="W62" s="520">
        <v>0.8422832102045431</v>
      </c>
      <c r="X62" s="520"/>
      <c r="Y62" s="522">
        <v>63.49595586707729</v>
      </c>
      <c r="Z62" s="520"/>
      <c r="AA62" s="520"/>
      <c r="AB62" s="522">
        <v>34.76755543127781</v>
      </c>
      <c r="AC62" s="520">
        <v>0.31928327492145064</v>
      </c>
      <c r="AD62" s="520"/>
      <c r="AE62" s="522">
        <v>0.16721383455409472</v>
      </c>
      <c r="AF62" s="520">
        <v>0.4077083819648149</v>
      </c>
      <c r="AG62" s="520"/>
      <c r="AH62" s="520"/>
      <c r="AI62" s="520"/>
      <c r="AJ62" s="520"/>
      <c r="AK62" s="355">
        <f t="shared" si="5"/>
        <v>100</v>
      </c>
      <c r="AL62" s="3"/>
      <c r="AM62" s="3"/>
      <c r="AN62" s="3"/>
      <c r="AO62" s="3"/>
      <c r="AP62" s="3"/>
      <c r="AQ62" s="3"/>
      <c r="AR62" s="3"/>
      <c r="AS62" s="3"/>
      <c r="AT62" s="3"/>
      <c r="AU62" s="3"/>
      <c r="AV62" s="3"/>
    </row>
    <row r="63">
      <c r="A63" s="32"/>
      <c r="B63" s="451">
        <v>2014.0</v>
      </c>
      <c r="C63" s="142">
        <f t="shared" ref="C63:K63" si="100">U63*$R63/100</f>
        <v>22.73966976</v>
      </c>
      <c r="D63" s="142">
        <f t="shared" si="100"/>
        <v>572.3769668</v>
      </c>
      <c r="E63" s="142">
        <f t="shared" si="100"/>
        <v>9940.020077</v>
      </c>
      <c r="F63" s="142">
        <f t="shared" si="100"/>
        <v>11.36983488</v>
      </c>
      <c r="G63" s="308">
        <f t="shared" si="100"/>
        <v>55643.90206</v>
      </c>
      <c r="H63" s="142">
        <f t="shared" si="100"/>
        <v>682.4481629</v>
      </c>
      <c r="I63" s="142">
        <f t="shared" si="100"/>
        <v>0</v>
      </c>
      <c r="J63" s="308">
        <f t="shared" si="100"/>
        <v>61293.90684</v>
      </c>
      <c r="K63" s="142">
        <f t="shared" si="100"/>
        <v>0</v>
      </c>
      <c r="L63" s="142">
        <f t="shared" ref="L63:Q63" si="101">AE63*$R63/100</f>
        <v>0</v>
      </c>
      <c r="M63" s="142">
        <f t="shared" si="101"/>
        <v>80.2363813</v>
      </c>
      <c r="N63" s="142">
        <f t="shared" si="101"/>
        <v>0</v>
      </c>
      <c r="O63" s="142">
        <f t="shared" si="101"/>
        <v>0</v>
      </c>
      <c r="P63" s="142">
        <f t="shared" si="101"/>
        <v>0</v>
      </c>
      <c r="Q63" s="142">
        <f t="shared" si="101"/>
        <v>0</v>
      </c>
      <c r="R63" s="144">
        <f>VLOOKUP($B63,Escapement_Data!A$7:J$80,10,FALSE)</f>
        <v>128247</v>
      </c>
      <c r="S63" s="3"/>
      <c r="T63" s="539">
        <v>2014.0</v>
      </c>
      <c r="U63" s="542">
        <v>0.01773115141664512</v>
      </c>
      <c r="V63" s="520">
        <v>0.44630826985277083</v>
      </c>
      <c r="W63" s="520">
        <v>7.750684286550373</v>
      </c>
      <c r="X63" s="520">
        <v>0.00886557570832256</v>
      </c>
      <c r="Y63" s="522">
        <v>43.388073065985814</v>
      </c>
      <c r="Z63" s="520">
        <v>0.5321357715199705</v>
      </c>
      <c r="AA63" s="520"/>
      <c r="AB63" s="522">
        <v>47.79363793493507</v>
      </c>
      <c r="AC63" s="520"/>
      <c r="AD63" s="520"/>
      <c r="AE63" s="522"/>
      <c r="AF63" s="520">
        <v>0.06256394403103172</v>
      </c>
      <c r="AG63" s="543"/>
      <c r="AH63" s="543"/>
      <c r="AI63" s="543"/>
      <c r="AJ63" s="543"/>
      <c r="AK63" s="355">
        <f t="shared" si="5"/>
        <v>100</v>
      </c>
      <c r="AL63" s="3"/>
      <c r="AM63" s="3"/>
      <c r="AN63" s="3"/>
      <c r="AO63" s="3"/>
      <c r="AP63" s="3"/>
      <c r="AQ63" s="3"/>
      <c r="AR63" s="3"/>
      <c r="AS63" s="3"/>
      <c r="AT63" s="3"/>
      <c r="AU63" s="3"/>
      <c r="AV63" s="3"/>
    </row>
    <row r="64">
      <c r="A64" s="32"/>
      <c r="B64" s="451">
        <v>2015.0</v>
      </c>
      <c r="C64" s="142">
        <f t="shared" ref="C64:K64" si="102">U64*$R64/100</f>
        <v>188.4776781</v>
      </c>
      <c r="D64" s="142">
        <f t="shared" si="102"/>
        <v>166.0335164</v>
      </c>
      <c r="E64" s="142">
        <f t="shared" si="102"/>
        <v>4661.088845</v>
      </c>
      <c r="F64" s="142">
        <f t="shared" si="102"/>
        <v>2307.612902</v>
      </c>
      <c r="G64" s="308">
        <f t="shared" si="102"/>
        <v>61039.74209</v>
      </c>
      <c r="H64" s="142">
        <f t="shared" si="102"/>
        <v>0</v>
      </c>
      <c r="I64" s="142">
        <f t="shared" si="102"/>
        <v>0</v>
      </c>
      <c r="J64" s="308">
        <f t="shared" si="102"/>
        <v>63409.16642</v>
      </c>
      <c r="K64" s="142">
        <f t="shared" si="102"/>
        <v>0</v>
      </c>
      <c r="L64" s="142">
        <f t="shared" ref="L64:Q64" si="103">AE64*$R64/100</f>
        <v>0</v>
      </c>
      <c r="M64" s="142">
        <f t="shared" si="103"/>
        <v>0</v>
      </c>
      <c r="N64" s="142">
        <f t="shared" si="103"/>
        <v>53.87855194</v>
      </c>
      <c r="O64" s="142">
        <f t="shared" si="103"/>
        <v>0</v>
      </c>
      <c r="P64" s="142">
        <f t="shared" si="103"/>
        <v>0</v>
      </c>
      <c r="Q64" s="142">
        <f t="shared" si="103"/>
        <v>0</v>
      </c>
      <c r="R64" s="144">
        <f>VLOOKUP($B64,Escapement_Data!A$7:J$80,10,FALSE)</f>
        <v>131826</v>
      </c>
      <c r="S64" s="3"/>
      <c r="T64" s="539">
        <v>2015.0</v>
      </c>
      <c r="U64" s="542">
        <v>0.14297458626729098</v>
      </c>
      <c r="V64" s="520">
        <v>0.1259489906587832</v>
      </c>
      <c r="W64" s="520">
        <v>3.535788725512102</v>
      </c>
      <c r="X64" s="520">
        <v>1.7504990682339925</v>
      </c>
      <c r="Y64" s="522">
        <v>46.30326497540996</v>
      </c>
      <c r="Z64" s="520"/>
      <c r="AA64" s="520"/>
      <c r="AB64" s="522">
        <v>48.10065269375685</v>
      </c>
      <c r="AC64" s="520"/>
      <c r="AD64" s="520"/>
      <c r="AE64" s="522"/>
      <c r="AF64" s="520"/>
      <c r="AG64" s="520">
        <v>0.04087096016103159</v>
      </c>
      <c r="AH64" s="543"/>
      <c r="AI64" s="543"/>
      <c r="AJ64" s="543"/>
      <c r="AK64" s="355">
        <f t="shared" si="5"/>
        <v>100</v>
      </c>
      <c r="AL64" s="3"/>
      <c r="AM64" s="3"/>
      <c r="AN64" s="3"/>
      <c r="AO64" s="3"/>
      <c r="AP64" s="3"/>
      <c r="AQ64" s="3"/>
      <c r="AR64" s="3"/>
      <c r="AS64" s="3"/>
      <c r="AT64" s="3"/>
      <c r="AU64" s="3"/>
      <c r="AV64" s="3"/>
    </row>
    <row r="65">
      <c r="A65" s="32"/>
      <c r="B65" s="451">
        <v>2016.0</v>
      </c>
      <c r="C65" s="142">
        <f t="shared" ref="C65:K65" si="104">U65*$R65/100</f>
        <v>0</v>
      </c>
      <c r="D65" s="142">
        <f t="shared" si="104"/>
        <v>0</v>
      </c>
      <c r="E65" s="142">
        <f t="shared" si="104"/>
        <v>3088.37392</v>
      </c>
      <c r="F65" s="142">
        <f t="shared" si="104"/>
        <v>0</v>
      </c>
      <c r="G65" s="308">
        <f t="shared" si="104"/>
        <v>41305.07523</v>
      </c>
      <c r="H65" s="142">
        <f t="shared" si="104"/>
        <v>0</v>
      </c>
      <c r="I65" s="142">
        <f t="shared" si="104"/>
        <v>0</v>
      </c>
      <c r="J65" s="308">
        <f t="shared" si="104"/>
        <v>57901.30547</v>
      </c>
      <c r="K65" s="142">
        <f t="shared" si="104"/>
        <v>0</v>
      </c>
      <c r="L65" s="142">
        <f t="shared" ref="L65:Q65" si="105">AE65*$R65/100</f>
        <v>193.6442215</v>
      </c>
      <c r="M65" s="142">
        <f t="shared" si="105"/>
        <v>28.40115248</v>
      </c>
      <c r="N65" s="142">
        <f t="shared" si="105"/>
        <v>0</v>
      </c>
      <c r="O65" s="142">
        <f t="shared" si="105"/>
        <v>0</v>
      </c>
      <c r="P65" s="142">
        <f t="shared" si="105"/>
        <v>0</v>
      </c>
      <c r="Q65" s="142">
        <f t="shared" si="105"/>
        <v>0</v>
      </c>
      <c r="R65" s="144">
        <f>VLOOKUP($B65,Escapement_Data!A$7:J$80,10,FALSE)</f>
        <v>102516.8</v>
      </c>
      <c r="S65" s="3"/>
      <c r="T65" s="539">
        <v>2016.0</v>
      </c>
      <c r="U65" s="544"/>
      <c r="V65" s="529"/>
      <c r="W65" s="529">
        <v>3.0125539622193678</v>
      </c>
      <c r="X65" s="529"/>
      <c r="Y65" s="530">
        <v>40.291030575057086</v>
      </c>
      <c r="Z65" s="529"/>
      <c r="AA65" s="529"/>
      <c r="AB65" s="530">
        <v>56.479821329906024</v>
      </c>
      <c r="AC65" s="529"/>
      <c r="AD65" s="529"/>
      <c r="AE65" s="530">
        <v>0.1888902321083172</v>
      </c>
      <c r="AF65" s="529">
        <v>0.02770390070921986</v>
      </c>
      <c r="AG65" s="529"/>
      <c r="AH65" s="545"/>
      <c r="AI65" s="545"/>
      <c r="AJ65" s="545"/>
      <c r="AK65" s="355">
        <f t="shared" si="5"/>
        <v>100</v>
      </c>
      <c r="AL65" s="3" t="s">
        <v>316</v>
      </c>
      <c r="AM65" s="3"/>
      <c r="AN65" s="3"/>
      <c r="AO65" s="3"/>
      <c r="AP65" s="3"/>
      <c r="AQ65" s="3"/>
      <c r="AR65" s="3"/>
      <c r="AS65" s="3"/>
      <c r="AT65" s="3"/>
      <c r="AU65" s="3"/>
      <c r="AV65" s="3"/>
    </row>
    <row r="66">
      <c r="A66" s="32"/>
      <c r="B66" s="451"/>
      <c r="C66" s="142"/>
      <c r="D66" s="142"/>
      <c r="E66" s="142"/>
      <c r="F66" s="142"/>
      <c r="G66" s="142"/>
      <c r="H66" s="142"/>
      <c r="I66" s="142"/>
      <c r="J66" s="142"/>
      <c r="K66" s="142"/>
      <c r="L66" s="142"/>
      <c r="M66" s="142"/>
      <c r="N66" s="142"/>
      <c r="O66" s="142"/>
      <c r="P66" s="142"/>
      <c r="Q66" s="142"/>
      <c r="R66" s="144"/>
      <c r="S66" s="3"/>
      <c r="T66" s="539"/>
      <c r="U66" s="542"/>
      <c r="V66" s="520"/>
      <c r="W66" s="520"/>
      <c r="X66" s="520"/>
      <c r="Y66" s="522"/>
      <c r="Z66" s="520"/>
      <c r="AA66" s="520"/>
      <c r="AB66" s="522"/>
      <c r="AC66" s="520"/>
      <c r="AD66" s="520"/>
      <c r="AE66" s="522"/>
      <c r="AF66" s="520"/>
      <c r="AG66" s="520"/>
      <c r="AH66" s="520"/>
      <c r="AI66" s="520"/>
      <c r="AJ66" s="520"/>
      <c r="AK66" s="355"/>
      <c r="AL66" s="3"/>
      <c r="AM66" s="3"/>
      <c r="AN66" s="3"/>
      <c r="AO66" s="3"/>
      <c r="AP66" s="3"/>
      <c r="AQ66" s="3"/>
      <c r="AR66" s="3"/>
      <c r="AS66" s="3"/>
      <c r="AT66" s="3"/>
      <c r="AU66" s="3"/>
      <c r="AV66" s="3"/>
    </row>
    <row r="67">
      <c r="A67" s="36"/>
      <c r="B67" s="121"/>
      <c r="C67" s="534"/>
      <c r="D67" s="534"/>
      <c r="E67" s="534"/>
      <c r="F67" s="534"/>
      <c r="G67" s="534"/>
      <c r="H67" s="534"/>
      <c r="I67" s="534"/>
      <c r="J67" s="534"/>
      <c r="K67" s="534"/>
      <c r="L67" s="534"/>
      <c r="M67" s="534"/>
      <c r="N67" s="534"/>
      <c r="O67" s="534"/>
      <c r="P67" s="534"/>
      <c r="Q67" s="534"/>
      <c r="R67" s="546"/>
      <c r="S67" s="3"/>
      <c r="T67" s="379"/>
      <c r="U67" s="547"/>
      <c r="V67" s="547"/>
      <c r="W67" s="547"/>
      <c r="X67" s="547"/>
      <c r="Y67" s="548"/>
      <c r="Z67" s="547"/>
      <c r="AA67" s="547"/>
      <c r="AB67" s="548"/>
      <c r="AC67" s="547"/>
      <c r="AD67" s="547"/>
      <c r="AE67" s="548"/>
      <c r="AF67" s="547"/>
      <c r="AG67" s="547"/>
      <c r="AH67" s="547"/>
      <c r="AI67" s="547"/>
      <c r="AJ67" s="547"/>
      <c r="AK67" s="428"/>
      <c r="AL67" s="3"/>
      <c r="AM67" s="3"/>
      <c r="AN67" s="3"/>
      <c r="AO67" s="3"/>
      <c r="AP67" s="3"/>
      <c r="AQ67" s="3"/>
      <c r="AR67" s="3"/>
      <c r="AS67" s="3"/>
      <c r="AT67" s="3"/>
      <c r="AU67" s="3"/>
      <c r="AV67" s="3"/>
    </row>
    <row r="68">
      <c r="A68" s="3"/>
      <c r="B68" s="3"/>
      <c r="C68" s="47"/>
      <c r="D68" s="47"/>
      <c r="E68" s="47"/>
      <c r="F68" s="47"/>
      <c r="G68" s="47"/>
      <c r="H68" s="47"/>
      <c r="I68" s="47"/>
      <c r="J68" s="47"/>
      <c r="K68" s="47"/>
      <c r="L68" s="47"/>
      <c r="M68" s="47"/>
      <c r="N68" s="47"/>
      <c r="O68" s="47"/>
      <c r="P68" s="47"/>
      <c r="Q68" s="47"/>
      <c r="R68" s="47"/>
      <c r="S68" s="3"/>
      <c r="T68" s="32"/>
      <c r="U68" s="549"/>
      <c r="V68" s="549"/>
      <c r="W68" s="549"/>
      <c r="X68" s="549"/>
      <c r="Y68" s="549"/>
      <c r="Z68" s="549"/>
      <c r="AA68" s="549"/>
      <c r="AB68" s="549"/>
      <c r="AC68" s="549"/>
      <c r="AD68" s="549"/>
      <c r="AE68" s="549"/>
      <c r="AF68" s="549"/>
      <c r="AG68" s="549"/>
      <c r="AH68" s="549"/>
      <c r="AI68" s="549"/>
      <c r="AJ68" s="549"/>
      <c r="AK68" s="550"/>
      <c r="AL68" s="3"/>
      <c r="AM68" s="3"/>
      <c r="AN68" s="3"/>
      <c r="AO68" s="3"/>
      <c r="AP68" s="3"/>
      <c r="AQ68" s="3"/>
      <c r="AR68" s="3"/>
      <c r="AS68" s="3"/>
      <c r="AT68" s="3"/>
      <c r="AU68" s="3"/>
      <c r="AV68" s="3"/>
    </row>
    <row r="69">
      <c r="A69" s="3"/>
      <c r="B69" s="3" t="s">
        <v>127</v>
      </c>
      <c r="C69" s="142">
        <f t="shared" ref="C69:R69" si="106">AVERAGE(C14:C67)</f>
        <v>83.83927909</v>
      </c>
      <c r="D69" s="142">
        <f t="shared" si="106"/>
        <v>5745.617851</v>
      </c>
      <c r="E69" s="142">
        <f t="shared" si="106"/>
        <v>3002.607108</v>
      </c>
      <c r="F69" s="142">
        <f t="shared" si="106"/>
        <v>7490.888379</v>
      </c>
      <c r="G69" s="207">
        <f t="shared" si="106"/>
        <v>46817.62915</v>
      </c>
      <c r="H69" s="142">
        <f t="shared" si="106"/>
        <v>82.50246414</v>
      </c>
      <c r="I69" s="142">
        <f t="shared" si="106"/>
        <v>29.07911418</v>
      </c>
      <c r="J69" s="207">
        <f t="shared" si="106"/>
        <v>78878.35443</v>
      </c>
      <c r="K69" s="142">
        <f t="shared" si="106"/>
        <v>1337.817376</v>
      </c>
      <c r="L69" s="142">
        <f t="shared" si="106"/>
        <v>167.3584437</v>
      </c>
      <c r="M69" s="142">
        <f t="shared" si="106"/>
        <v>4636.736499</v>
      </c>
      <c r="N69" s="142">
        <f t="shared" si="106"/>
        <v>1.875071507</v>
      </c>
      <c r="O69" s="142">
        <f t="shared" si="106"/>
        <v>1.410480769</v>
      </c>
      <c r="P69" s="142">
        <f t="shared" si="106"/>
        <v>6.051850148</v>
      </c>
      <c r="Q69" s="142">
        <f t="shared" si="106"/>
        <v>13.5734124</v>
      </c>
      <c r="R69" s="142">
        <f t="shared" si="106"/>
        <v>148295.5403</v>
      </c>
      <c r="S69" s="3"/>
      <c r="T69" s="36"/>
      <c r="U69" s="547">
        <f t="shared" ref="U69:AK69" si="107">AVERAGEA(U31:U67)</f>
        <v>0.09954339788</v>
      </c>
      <c r="V69" s="547">
        <f t="shared" si="107"/>
        <v>5.30337605</v>
      </c>
      <c r="W69" s="547">
        <f t="shared" si="107"/>
        <v>2.640741666</v>
      </c>
      <c r="X69" s="547">
        <f t="shared" si="107"/>
        <v>5.993138171</v>
      </c>
      <c r="Y69" s="547">
        <f t="shared" si="107"/>
        <v>38.03843955</v>
      </c>
      <c r="Z69" s="547">
        <f t="shared" si="107"/>
        <v>0.1052897709</v>
      </c>
      <c r="AA69" s="547">
        <f t="shared" si="107"/>
        <v>0.02900021696</v>
      </c>
      <c r="AB69" s="547">
        <f t="shared" si="107"/>
        <v>47.30966293</v>
      </c>
      <c r="AC69" s="547">
        <f t="shared" si="107"/>
        <v>0.5129601114</v>
      </c>
      <c r="AD69" s="547">
        <f t="shared" si="107"/>
        <v>0.000285763927</v>
      </c>
      <c r="AE69" s="547">
        <f t="shared" si="107"/>
        <v>0.07803336802</v>
      </c>
      <c r="AF69" s="547">
        <f t="shared" si="107"/>
        <v>0.6496726429</v>
      </c>
      <c r="AG69" s="547">
        <f t="shared" si="107"/>
        <v>0.001946236198</v>
      </c>
      <c r="AH69" s="547">
        <f t="shared" si="107"/>
        <v>0.0025</v>
      </c>
      <c r="AI69" s="547">
        <f t="shared" si="107"/>
        <v>0.002337733823</v>
      </c>
      <c r="AJ69" s="547">
        <f t="shared" si="107"/>
        <v>0.001035</v>
      </c>
      <c r="AK69" s="547">
        <f t="shared" si="107"/>
        <v>99.99999099</v>
      </c>
      <c r="AL69" s="3"/>
      <c r="AM69" s="3"/>
      <c r="AN69" s="3"/>
      <c r="AO69" s="3"/>
      <c r="AP69" s="3"/>
      <c r="AQ69" s="3"/>
      <c r="AR69" s="3"/>
      <c r="AS69" s="3"/>
      <c r="AT69" s="3"/>
      <c r="AU69" s="3"/>
      <c r="AV69" s="3"/>
    </row>
    <row r="70">
      <c r="A70" s="3"/>
      <c r="B70" s="3" t="s">
        <v>138</v>
      </c>
      <c r="C70" s="142">
        <f t="shared" ref="C70:R70" si="108">MIN(C14:C67)</f>
        <v>0</v>
      </c>
      <c r="D70" s="142">
        <f t="shared" si="108"/>
        <v>0</v>
      </c>
      <c r="E70" s="142">
        <f t="shared" si="108"/>
        <v>0</v>
      </c>
      <c r="F70" s="142">
        <f t="shared" si="108"/>
        <v>0</v>
      </c>
      <c r="G70" s="207">
        <f t="shared" si="108"/>
        <v>2349.073393</v>
      </c>
      <c r="H70" s="142">
        <f t="shared" si="108"/>
        <v>0</v>
      </c>
      <c r="I70" s="142">
        <f t="shared" si="108"/>
        <v>0</v>
      </c>
      <c r="J70" s="207">
        <f t="shared" si="108"/>
        <v>14183.50492</v>
      </c>
      <c r="K70" s="142">
        <f t="shared" si="108"/>
        <v>0</v>
      </c>
      <c r="L70" s="142">
        <f t="shared" si="108"/>
        <v>0</v>
      </c>
      <c r="M70" s="142">
        <f t="shared" si="108"/>
        <v>0</v>
      </c>
      <c r="N70" s="142">
        <f t="shared" si="108"/>
        <v>0</v>
      </c>
      <c r="O70" s="142">
        <f t="shared" si="108"/>
        <v>0</v>
      </c>
      <c r="P70" s="142">
        <f t="shared" si="108"/>
        <v>0</v>
      </c>
      <c r="Q70" s="142">
        <f t="shared" si="108"/>
        <v>0</v>
      </c>
      <c r="R70" s="142">
        <f t="shared" si="108"/>
        <v>19840</v>
      </c>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row>
    <row r="71">
      <c r="A71" s="3"/>
      <c r="B71" s="3" t="s">
        <v>140</v>
      </c>
      <c r="C71" s="142">
        <f t="shared" ref="C71:R71" si="109">MAX(C14:C67)</f>
        <v>537.7100454</v>
      </c>
      <c r="D71" s="142">
        <f t="shared" si="109"/>
        <v>43729.76726</v>
      </c>
      <c r="E71" s="142">
        <f t="shared" si="109"/>
        <v>23396.58038</v>
      </c>
      <c r="F71" s="142">
        <f t="shared" si="109"/>
        <v>43880.37792</v>
      </c>
      <c r="G71" s="207">
        <f t="shared" si="109"/>
        <v>112663.4499</v>
      </c>
      <c r="H71" s="142">
        <f t="shared" si="109"/>
        <v>1240.8</v>
      </c>
      <c r="I71" s="142">
        <f t="shared" si="109"/>
        <v>354.2301799</v>
      </c>
      <c r="J71" s="207">
        <f t="shared" si="109"/>
        <v>200639.0028</v>
      </c>
      <c r="K71" s="142">
        <f t="shared" si="109"/>
        <v>14133.50331</v>
      </c>
      <c r="L71" s="142">
        <f t="shared" si="109"/>
        <v>1260.095476</v>
      </c>
      <c r="M71" s="142">
        <f t="shared" si="109"/>
        <v>42361.8141</v>
      </c>
      <c r="N71" s="142">
        <f t="shared" si="109"/>
        <v>53.87855194</v>
      </c>
      <c r="O71" s="142">
        <f t="shared" si="109"/>
        <v>73.345</v>
      </c>
      <c r="P71" s="142">
        <f t="shared" si="109"/>
        <v>232.6833473</v>
      </c>
      <c r="Q71" s="142">
        <f t="shared" si="109"/>
        <v>372.3367263</v>
      </c>
      <c r="R71" s="142">
        <f t="shared" si="109"/>
        <v>337680</v>
      </c>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row>
    <row r="73">
      <c r="A73" s="3"/>
      <c r="B73" s="3"/>
      <c r="C73" s="3"/>
      <c r="D73" s="3"/>
      <c r="E73" s="3"/>
      <c r="F73" s="3"/>
      <c r="G73" s="3"/>
      <c r="H73" s="3"/>
      <c r="I73" s="3"/>
      <c r="J73" s="3"/>
      <c r="K73" s="3"/>
      <c r="L73" s="3"/>
      <c r="M73" s="3"/>
      <c r="N73" s="3"/>
      <c r="O73" s="3"/>
      <c r="P73" s="3"/>
      <c r="Q73" s="3"/>
      <c r="R73" s="3"/>
      <c r="S73" s="3"/>
      <c r="T73" s="3"/>
      <c r="U73" s="261" t="s">
        <v>152</v>
      </c>
      <c r="V73" s="261" t="s">
        <v>153</v>
      </c>
      <c r="W73" s="261" t="s">
        <v>154</v>
      </c>
      <c r="X73" s="261" t="s">
        <v>155</v>
      </c>
      <c r="Y73" s="261" t="s">
        <v>156</v>
      </c>
      <c r="Z73" s="261" t="s">
        <v>157</v>
      </c>
      <c r="AA73" s="261" t="s">
        <v>158</v>
      </c>
      <c r="AB73" s="261" t="s">
        <v>159</v>
      </c>
      <c r="AC73" s="261" t="s">
        <v>160</v>
      </c>
      <c r="AD73" s="261">
        <v>0.5</v>
      </c>
      <c r="AE73" s="261" t="s">
        <v>161</v>
      </c>
      <c r="AF73" s="261" t="s">
        <v>162</v>
      </c>
      <c r="AG73" s="261" t="s">
        <v>163</v>
      </c>
      <c r="AH73" s="261" t="s">
        <v>164</v>
      </c>
      <c r="AI73" s="261" t="s">
        <v>165</v>
      </c>
      <c r="AJ73" s="261" t="s">
        <v>166</v>
      </c>
      <c r="AK73" s="3"/>
      <c r="AL73" s="3"/>
      <c r="AM73" s="3"/>
      <c r="AN73" s="3"/>
      <c r="AO73" s="3"/>
      <c r="AP73" s="3"/>
      <c r="AQ73" s="3"/>
      <c r="AR73" s="3"/>
      <c r="AS73" s="3"/>
      <c r="AT73" s="3"/>
      <c r="AU73" s="3"/>
      <c r="AV73" s="3"/>
    </row>
    <row r="74" ht="15.75" customHeight="1">
      <c r="A74" s="3"/>
      <c r="B74" s="3"/>
      <c r="C74" s="3"/>
      <c r="D74" s="3"/>
      <c r="E74" s="3"/>
      <c r="F74" s="3"/>
      <c r="G74" s="3"/>
      <c r="H74" s="3"/>
      <c r="I74" s="3"/>
      <c r="J74" s="3"/>
      <c r="K74" s="3"/>
      <c r="L74" s="3"/>
      <c r="M74" s="3"/>
      <c r="N74" s="3"/>
      <c r="O74" s="3"/>
      <c r="P74" s="3"/>
      <c r="Q74" s="3"/>
      <c r="R74" s="3"/>
      <c r="S74" s="3"/>
      <c r="T74" s="3"/>
      <c r="U74" s="3"/>
      <c r="V74" s="3"/>
      <c r="W74" s="551"/>
      <c r="X74" s="551"/>
      <c r="Y74" s="551"/>
      <c r="Z74" s="551"/>
      <c r="AA74" s="3"/>
      <c r="AB74" s="551"/>
      <c r="AC74" s="551"/>
      <c r="AD74" s="551"/>
      <c r="AE74" s="551"/>
      <c r="AF74" s="551"/>
      <c r="AG74" s="552"/>
      <c r="AH74" s="552"/>
      <c r="AI74" s="552"/>
      <c r="AJ74" s="3"/>
      <c r="AK74" s="3"/>
      <c r="AL74" s="3"/>
      <c r="AM74" s="3"/>
      <c r="AN74" s="3"/>
      <c r="AO74" s="3"/>
      <c r="AP74" s="3"/>
      <c r="AQ74" s="3"/>
      <c r="AR74" s="3"/>
      <c r="AS74" s="3"/>
      <c r="AT74" s="3"/>
      <c r="AU74" s="3"/>
      <c r="AV74" s="3"/>
    </row>
    <row r="75" ht="15.75" customHeight="1">
      <c r="A75" s="3"/>
      <c r="B75" s="3"/>
      <c r="C75" s="3"/>
      <c r="D75" s="3"/>
      <c r="E75" s="3"/>
      <c r="F75" s="3"/>
      <c r="G75" s="3"/>
      <c r="H75" s="3"/>
      <c r="I75" s="3"/>
      <c r="J75" s="3"/>
      <c r="K75" s="3"/>
      <c r="L75" s="3"/>
      <c r="M75" s="3"/>
      <c r="N75" s="3"/>
      <c r="O75" s="3"/>
      <c r="P75" s="3"/>
      <c r="Q75" s="3"/>
      <c r="R75" s="3"/>
      <c r="S75" s="3"/>
      <c r="T75" s="33"/>
      <c r="U75" s="553"/>
      <c r="V75" s="553"/>
      <c r="W75" s="553"/>
      <c r="X75" s="553"/>
      <c r="Y75" s="553"/>
      <c r="Z75" s="33"/>
      <c r="AA75" s="33"/>
      <c r="AB75" s="553"/>
      <c r="AC75" s="33"/>
      <c r="AD75" s="33"/>
      <c r="AE75" s="33"/>
      <c r="AF75" s="33"/>
      <c r="AG75" s="553"/>
      <c r="AH75" s="33"/>
      <c r="AI75" s="33"/>
      <c r="AJ75" s="3"/>
      <c r="AK75" s="3"/>
      <c r="AL75" s="3"/>
      <c r="AM75" s="3"/>
      <c r="AN75" s="3"/>
      <c r="AO75" s="3"/>
      <c r="AP75" s="3"/>
      <c r="AQ75" s="3"/>
      <c r="AR75" s="3"/>
      <c r="AS75" s="3"/>
      <c r="AT75" s="3"/>
      <c r="AU75" s="3"/>
      <c r="AV75" s="3"/>
    </row>
    <row r="76">
      <c r="A76" s="3"/>
      <c r="B76" s="3"/>
      <c r="C76" s="3"/>
      <c r="D76" s="3"/>
      <c r="E76" s="3"/>
      <c r="F76" s="3"/>
      <c r="G76" s="3"/>
      <c r="H76" s="3"/>
      <c r="I76" s="3"/>
      <c r="J76" s="3"/>
      <c r="K76" s="3"/>
      <c r="L76" s="3"/>
      <c r="M76" s="3"/>
      <c r="N76" s="3"/>
      <c r="O76" s="3"/>
      <c r="P76" s="3"/>
      <c r="Q76" s="3"/>
      <c r="R76" s="3"/>
      <c r="S76" s="3"/>
      <c r="T76" s="33"/>
      <c r="U76" s="33"/>
      <c r="V76" s="33"/>
      <c r="W76" s="33"/>
      <c r="X76" s="33"/>
      <c r="Y76" s="33"/>
      <c r="Z76" s="33"/>
      <c r="AA76" s="33"/>
      <c r="AB76" s="33"/>
      <c r="AC76" s="33"/>
      <c r="AD76" s="33"/>
      <c r="AE76" s="33"/>
      <c r="AF76" s="33"/>
      <c r="AG76" s="33"/>
      <c r="AH76" s="33"/>
      <c r="AI76" s="33"/>
      <c r="AJ76" s="3"/>
      <c r="AK76" s="3"/>
      <c r="AL76" s="3"/>
      <c r="AM76" s="3"/>
      <c r="AN76" s="3"/>
      <c r="AO76" s="3"/>
      <c r="AP76" s="3"/>
      <c r="AQ76" s="3"/>
      <c r="AR76" s="3"/>
      <c r="AS76" s="3"/>
      <c r="AT76" s="3"/>
      <c r="AU76" s="3"/>
      <c r="AV76" s="3"/>
    </row>
    <row r="77">
      <c r="A77" s="3"/>
      <c r="B77" s="3"/>
      <c r="C77" s="3"/>
      <c r="D77" s="3"/>
      <c r="E77" s="3"/>
      <c r="F77" s="3"/>
      <c r="G77" s="3"/>
      <c r="H77" s="3"/>
      <c r="I77" s="3"/>
      <c r="J77" s="3"/>
      <c r="K77" s="3"/>
      <c r="L77" s="3"/>
      <c r="M77" s="3"/>
      <c r="N77" s="3"/>
      <c r="O77" s="3"/>
      <c r="P77" s="3"/>
      <c r="Q77" s="3"/>
      <c r="R77" s="3"/>
      <c r="S77" s="3"/>
      <c r="T77" s="33"/>
      <c r="U77" s="33"/>
      <c r="V77" s="33"/>
      <c r="W77" s="33"/>
      <c r="X77" s="33"/>
      <c r="Y77" s="33"/>
      <c r="Z77" s="33"/>
      <c r="AA77" s="33"/>
      <c r="AB77" s="33"/>
      <c r="AC77" s="33"/>
      <c r="AD77" s="33"/>
      <c r="AE77" s="33"/>
      <c r="AF77" s="33"/>
      <c r="AG77" s="33"/>
      <c r="AH77" s="33"/>
      <c r="AI77" s="33"/>
      <c r="AJ77" s="3"/>
      <c r="AK77" s="3"/>
      <c r="AL77" s="3"/>
      <c r="AM77" s="3"/>
      <c r="AN77" s="3"/>
      <c r="AO77" s="3"/>
      <c r="AP77" s="3"/>
      <c r="AQ77" s="3"/>
      <c r="AR77" s="3"/>
      <c r="AS77" s="3"/>
      <c r="AT77" s="3"/>
      <c r="AU77" s="3"/>
      <c r="AV77" s="3"/>
    </row>
    <row r="78" ht="15.75" customHeight="1">
      <c r="A78" s="3"/>
      <c r="B78" s="3"/>
      <c r="C78" s="3"/>
      <c r="D78" s="3"/>
      <c r="E78" s="3"/>
      <c r="F78" s="3"/>
      <c r="G78" s="3"/>
      <c r="H78" s="3"/>
      <c r="I78" s="3"/>
      <c r="J78" s="3"/>
      <c r="K78" s="3"/>
      <c r="L78" s="3"/>
      <c r="M78" s="3"/>
      <c r="N78" s="3"/>
      <c r="O78" s="3"/>
      <c r="P78" s="3"/>
      <c r="Q78" s="3"/>
      <c r="R78" s="3"/>
      <c r="S78" s="3"/>
      <c r="T78" s="33"/>
      <c r="U78" s="33"/>
      <c r="V78" s="33"/>
      <c r="W78" s="553"/>
      <c r="X78" s="33"/>
      <c r="Y78" s="33"/>
      <c r="Z78" s="33"/>
      <c r="AA78" s="33"/>
      <c r="AB78" s="33"/>
      <c r="AC78" s="33"/>
      <c r="AD78" s="33"/>
      <c r="AE78" s="33"/>
      <c r="AF78" s="33"/>
      <c r="AG78" s="33"/>
      <c r="AH78" s="33"/>
      <c r="AI78" s="33"/>
      <c r="AJ78" s="3"/>
      <c r="AK78" s="3"/>
      <c r="AL78" s="3"/>
      <c r="AM78" s="3"/>
      <c r="AN78" s="3"/>
      <c r="AO78" s="3"/>
      <c r="AP78" s="3"/>
      <c r="AQ78" s="3"/>
      <c r="AR78" s="3"/>
      <c r="AS78" s="3"/>
      <c r="AT78" s="3"/>
      <c r="AU78" s="3"/>
      <c r="AV78" s="3"/>
    </row>
    <row r="79" ht="15.75" customHeight="1">
      <c r="A79" s="3"/>
      <c r="B79" s="3"/>
      <c r="C79" s="3"/>
      <c r="D79" s="3"/>
      <c r="E79" s="3"/>
      <c r="F79" s="3"/>
      <c r="G79" s="3"/>
      <c r="H79" s="3"/>
      <c r="I79" s="3"/>
      <c r="J79" s="3"/>
      <c r="K79" s="3"/>
      <c r="L79" s="3"/>
      <c r="M79" s="3"/>
      <c r="N79" s="3"/>
      <c r="O79" s="3"/>
      <c r="P79" s="3"/>
      <c r="Q79" s="3"/>
      <c r="R79" s="3"/>
      <c r="S79" s="3"/>
      <c r="T79" s="33"/>
      <c r="U79" s="33"/>
      <c r="V79" s="33"/>
      <c r="W79" s="554"/>
      <c r="X79" s="33"/>
      <c r="Y79" s="409"/>
      <c r="Z79" s="33"/>
      <c r="AA79" s="33"/>
      <c r="AB79" s="409"/>
      <c r="AC79" s="33"/>
      <c r="AD79" s="33"/>
      <c r="AE79" s="409"/>
      <c r="AF79" s="409"/>
      <c r="AG79" s="33"/>
      <c r="AH79" s="33"/>
      <c r="AI79" s="33"/>
      <c r="AJ79" s="3"/>
      <c r="AK79" s="3"/>
      <c r="AL79" s="3"/>
      <c r="AM79" s="3"/>
      <c r="AN79" s="3"/>
      <c r="AO79" s="3"/>
      <c r="AP79" s="3"/>
      <c r="AQ79" s="3"/>
      <c r="AR79" s="3"/>
      <c r="AS79" s="3"/>
      <c r="AT79" s="3"/>
      <c r="AU79" s="3"/>
      <c r="AV79" s="3"/>
    </row>
    <row r="80">
      <c r="A80" s="3"/>
      <c r="B80" s="3"/>
      <c r="C80" s="3"/>
      <c r="D80" s="3"/>
      <c r="E80" s="3"/>
      <c r="F80" s="3"/>
      <c r="G80" s="3"/>
      <c r="H80" s="3"/>
      <c r="I80" s="3"/>
      <c r="J80" s="3"/>
      <c r="K80" s="3"/>
      <c r="L80" s="3"/>
      <c r="M80" s="3"/>
      <c r="N80" s="3"/>
      <c r="O80" s="3"/>
      <c r="P80" s="3"/>
      <c r="Q80" s="3"/>
      <c r="R80" s="3"/>
      <c r="S80" s="3"/>
      <c r="T80" s="33"/>
      <c r="U80" s="33"/>
      <c r="V80" s="33"/>
      <c r="W80" s="33"/>
      <c r="X80" s="33"/>
      <c r="Y80" s="33"/>
      <c r="Z80" s="33"/>
      <c r="AA80" s="33"/>
      <c r="AB80" s="33"/>
      <c r="AC80" s="33"/>
      <c r="AD80" s="33"/>
      <c r="AE80" s="33"/>
      <c r="AF80" s="33"/>
      <c r="AG80" s="33"/>
      <c r="AH80" s="33"/>
      <c r="AI80" s="33"/>
      <c r="AJ80" s="3"/>
      <c r="AK80" s="3"/>
      <c r="AL80" s="3"/>
      <c r="AM80" s="3"/>
      <c r="AN80" s="3"/>
      <c r="AO80" s="3"/>
      <c r="AP80" s="3"/>
      <c r="AQ80" s="3"/>
      <c r="AR80" s="3"/>
      <c r="AS80" s="3"/>
      <c r="AT80" s="3"/>
      <c r="AU80" s="3"/>
      <c r="AV80" s="3"/>
    </row>
    <row r="81">
      <c r="A81" s="3" t="s">
        <v>317</v>
      </c>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row>
    <row r="82">
      <c r="A82" s="3"/>
      <c r="B82" s="3" t="s">
        <v>318</v>
      </c>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row>
    <row r="83">
      <c r="A83" s="3"/>
      <c r="B83" s="3" t="s">
        <v>319</v>
      </c>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row>
    <row r="84">
      <c r="A84" s="3"/>
      <c r="B84" s="3"/>
      <c r="C84" s="3" t="s">
        <v>320</v>
      </c>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row>
    <row r="87">
      <c r="A87" s="3"/>
      <c r="B87" s="3"/>
      <c r="C87" s="3"/>
      <c r="D87" s="3"/>
      <c r="E87" s="378"/>
      <c r="F87" s="29"/>
      <c r="G87" s="30"/>
      <c r="H87" s="31"/>
      <c r="I87" s="29"/>
      <c r="J87" s="30"/>
      <c r="K87" s="31"/>
      <c r="L87" s="29"/>
      <c r="M87" s="30"/>
      <c r="N87" s="31"/>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row>
    <row r="88">
      <c r="A88" s="3"/>
      <c r="B88" s="3"/>
      <c r="C88" s="3"/>
      <c r="D88" s="3"/>
      <c r="E88" s="379" t="s">
        <v>27</v>
      </c>
      <c r="F88" s="36" t="s">
        <v>321</v>
      </c>
      <c r="G88" s="37"/>
      <c r="H88" s="38"/>
      <c r="I88" s="36" t="s">
        <v>322</v>
      </c>
      <c r="J88" s="37"/>
      <c r="K88" s="38"/>
      <c r="L88" s="36" t="s">
        <v>323</v>
      </c>
      <c r="M88" s="37"/>
      <c r="N88" s="38"/>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c r="A90" s="3"/>
      <c r="B90" s="3"/>
      <c r="C90" s="3"/>
      <c r="D90" s="3"/>
      <c r="E90" s="3">
        <v>1965.0</v>
      </c>
      <c r="F90" s="483">
        <f t="shared" ref="F90:F126" si="110">SUM(F14:H14)</f>
        <v>26960.27174</v>
      </c>
      <c r="G90" s="3"/>
      <c r="H90" s="3"/>
      <c r="I90" s="483">
        <f t="shared" ref="I90:I126" si="111">SUM(I14:K14)</f>
        <v>77942.58632</v>
      </c>
      <c r="J90" s="3"/>
      <c r="K90" s="3"/>
      <c r="L90" s="483">
        <f t="shared" ref="L90:L126" si="112">SUM(L14:N14)</f>
        <v>24277.14194</v>
      </c>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c r="A91" s="3"/>
      <c r="B91" s="3"/>
      <c r="C91" s="3"/>
      <c r="D91" s="3"/>
      <c r="E91" s="3">
        <v>1966.0</v>
      </c>
      <c r="F91" s="483">
        <f t="shared" si="110"/>
        <v>6376.436282</v>
      </c>
      <c r="G91" s="3"/>
      <c r="H91" s="3"/>
      <c r="I91" s="483">
        <f t="shared" si="111"/>
        <v>50480.02777</v>
      </c>
      <c r="J91" s="3"/>
      <c r="K91" s="3"/>
      <c r="L91" s="483">
        <f t="shared" si="112"/>
        <v>2066.420861</v>
      </c>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c r="A92" s="3"/>
      <c r="B92" s="3"/>
      <c r="C92" s="3"/>
      <c r="D92" s="3"/>
      <c r="E92" s="3">
        <v>1967.0</v>
      </c>
      <c r="F92" s="483">
        <f t="shared" si="110"/>
        <v>2505.793521</v>
      </c>
      <c r="G92" s="3"/>
      <c r="H92" s="3"/>
      <c r="I92" s="483">
        <f t="shared" si="111"/>
        <v>17110.03524</v>
      </c>
      <c r="J92" s="3"/>
      <c r="K92" s="3"/>
      <c r="L92" s="483">
        <f t="shared" si="112"/>
        <v>208.3071705</v>
      </c>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3"/>
      <c r="B93" s="3"/>
      <c r="C93" s="3"/>
      <c r="D93" s="3"/>
      <c r="E93" s="3">
        <v>1968.0</v>
      </c>
      <c r="F93" s="483">
        <f t="shared" si="110"/>
        <v>8036.736024</v>
      </c>
      <c r="G93" s="3"/>
      <c r="H93" s="3"/>
      <c r="I93" s="483">
        <f t="shared" si="111"/>
        <v>14288.01144</v>
      </c>
      <c r="J93" s="3"/>
      <c r="K93" s="3"/>
      <c r="L93" s="483">
        <f t="shared" si="112"/>
        <v>329.3705584</v>
      </c>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v>1969.0</v>
      </c>
      <c r="F94" s="483">
        <f t="shared" si="110"/>
        <v>15819.0701</v>
      </c>
      <c r="G94" s="3"/>
      <c r="H94" s="3"/>
      <c r="I94" s="483">
        <f t="shared" si="111"/>
        <v>46250.30381</v>
      </c>
      <c r="J94" s="3"/>
      <c r="K94" s="3"/>
      <c r="L94" s="483">
        <f t="shared" si="112"/>
        <v>130.6260935</v>
      </c>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v>1970.0</v>
      </c>
      <c r="F95" s="483">
        <f t="shared" si="110"/>
        <v>15207.592</v>
      </c>
      <c r="G95" s="3"/>
      <c r="H95" s="3"/>
      <c r="I95" s="483">
        <f t="shared" si="111"/>
        <v>57269.13431</v>
      </c>
      <c r="J95" s="3"/>
      <c r="K95" s="3"/>
      <c r="L95" s="483">
        <f t="shared" si="112"/>
        <v>917.8871079</v>
      </c>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v>1971.0</v>
      </c>
      <c r="F96" s="483">
        <f t="shared" si="110"/>
        <v>11554.85991</v>
      </c>
      <c r="G96" s="3"/>
      <c r="H96" s="3"/>
      <c r="I96" s="483">
        <f t="shared" si="111"/>
        <v>107586.6921</v>
      </c>
      <c r="J96" s="3"/>
      <c r="K96" s="3"/>
      <c r="L96" s="483">
        <f t="shared" si="112"/>
        <v>27650.66686</v>
      </c>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v>1972.0</v>
      </c>
      <c r="F97" s="483">
        <f t="shared" si="110"/>
        <v>19559.71348</v>
      </c>
      <c r="G97" s="3"/>
      <c r="H97" s="3"/>
      <c r="I97" s="483">
        <f t="shared" si="111"/>
        <v>94664.17307</v>
      </c>
      <c r="J97" s="3"/>
      <c r="K97" s="3"/>
      <c r="L97" s="483">
        <f t="shared" si="112"/>
        <v>43055.09338</v>
      </c>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3"/>
      <c r="B98" s="3"/>
      <c r="C98" s="3"/>
      <c r="D98" s="3"/>
      <c r="E98" s="3">
        <v>1973.0</v>
      </c>
      <c r="F98" s="483">
        <f t="shared" si="110"/>
        <v>7202.642601</v>
      </c>
      <c r="G98" s="3"/>
      <c r="H98" s="3"/>
      <c r="I98" s="483">
        <f t="shared" si="111"/>
        <v>69079.63301</v>
      </c>
      <c r="J98" s="3"/>
      <c r="K98" s="3"/>
      <c r="L98" s="483">
        <f t="shared" si="112"/>
        <v>5657.724388</v>
      </c>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3"/>
      <c r="B99" s="3"/>
      <c r="C99" s="3"/>
      <c r="D99" s="3"/>
      <c r="E99" s="3">
        <v>1974.0</v>
      </c>
      <c r="F99" s="483">
        <f t="shared" si="110"/>
        <v>6041.813384</v>
      </c>
      <c r="G99" s="3"/>
      <c r="H99" s="3"/>
      <c r="I99" s="483">
        <f t="shared" si="111"/>
        <v>45264.03267</v>
      </c>
      <c r="J99" s="3"/>
      <c r="K99" s="3"/>
      <c r="L99" s="483">
        <f t="shared" si="112"/>
        <v>4618.421269</v>
      </c>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3"/>
      <c r="B100" s="3"/>
      <c r="C100" s="3"/>
      <c r="D100" s="3"/>
      <c r="E100" s="3">
        <v>1975.0</v>
      </c>
      <c r="F100" s="483">
        <f t="shared" si="110"/>
        <v>8070.427938</v>
      </c>
      <c r="G100" s="3"/>
      <c r="H100" s="3"/>
      <c r="I100" s="483">
        <f t="shared" si="111"/>
        <v>56568.64592</v>
      </c>
      <c r="J100" s="3"/>
      <c r="K100" s="3"/>
      <c r="L100" s="483">
        <f t="shared" si="112"/>
        <v>16876.37249</v>
      </c>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3"/>
      <c r="B101" s="3"/>
      <c r="C101" s="3"/>
      <c r="D101" s="3"/>
      <c r="E101" s="3">
        <v>1976.0</v>
      </c>
      <c r="F101" s="483">
        <f t="shared" si="110"/>
        <v>14700.04199</v>
      </c>
      <c r="G101" s="3"/>
      <c r="H101" s="3"/>
      <c r="I101" s="483">
        <f t="shared" si="111"/>
        <v>91097.79514</v>
      </c>
      <c r="J101" s="3"/>
      <c r="K101" s="3"/>
      <c r="L101" s="483">
        <f t="shared" si="112"/>
        <v>2875.226287</v>
      </c>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3"/>
      <c r="B102" s="3"/>
      <c r="C102" s="3"/>
      <c r="D102" s="3"/>
      <c r="E102" s="3">
        <v>1977.0</v>
      </c>
      <c r="F102" s="483">
        <f t="shared" si="110"/>
        <v>6329.082004</v>
      </c>
      <c r="G102" s="3"/>
      <c r="H102" s="3"/>
      <c r="I102" s="483">
        <f t="shared" si="111"/>
        <v>93590.49741</v>
      </c>
      <c r="J102" s="3"/>
      <c r="K102" s="3"/>
      <c r="L102" s="483">
        <f t="shared" si="112"/>
        <v>10206.98262</v>
      </c>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3"/>
      <c r="B103" s="3"/>
      <c r="C103" s="3"/>
      <c r="D103" s="3"/>
      <c r="E103" s="3">
        <v>1978.0</v>
      </c>
      <c r="F103" s="483">
        <f t="shared" si="110"/>
        <v>52508.28502</v>
      </c>
      <c r="G103" s="3"/>
      <c r="H103" s="3"/>
      <c r="I103" s="483">
        <f t="shared" si="111"/>
        <v>102890.978</v>
      </c>
      <c r="J103" s="3"/>
      <c r="K103" s="3"/>
      <c r="L103" s="483">
        <f t="shared" si="112"/>
        <v>11532.70979</v>
      </c>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3"/>
      <c r="B104" s="3"/>
      <c r="C104" s="3"/>
      <c r="D104" s="3"/>
      <c r="E104" s="3">
        <v>1979.0</v>
      </c>
      <c r="F104" s="483">
        <f t="shared" si="110"/>
        <v>32503.98866</v>
      </c>
      <c r="G104" s="3"/>
      <c r="H104" s="3"/>
      <c r="I104" s="483">
        <f t="shared" si="111"/>
        <v>189259.5055</v>
      </c>
      <c r="J104" s="3"/>
      <c r="K104" s="3"/>
      <c r="L104" s="483">
        <f t="shared" si="112"/>
        <v>34033.32629</v>
      </c>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3"/>
      <c r="B105" s="3"/>
      <c r="C105" s="3"/>
      <c r="D105" s="3"/>
      <c r="E105" s="3">
        <v>1980.0</v>
      </c>
      <c r="F105" s="483">
        <f t="shared" si="110"/>
        <v>84528.56678</v>
      </c>
      <c r="G105" s="3"/>
      <c r="H105" s="3"/>
      <c r="I105" s="483">
        <f t="shared" si="111"/>
        <v>208937.4525</v>
      </c>
      <c r="J105" s="3"/>
      <c r="K105" s="3"/>
      <c r="L105" s="483">
        <f t="shared" si="112"/>
        <v>15393.59878</v>
      </c>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3"/>
      <c r="B106" s="3"/>
      <c r="C106" s="3"/>
      <c r="D106" s="3"/>
      <c r="E106" s="3">
        <v>1981.0</v>
      </c>
      <c r="F106" s="483">
        <f t="shared" si="110"/>
        <v>72756.48258</v>
      </c>
      <c r="G106" s="3"/>
      <c r="H106" s="3"/>
      <c r="I106" s="483">
        <f t="shared" si="111"/>
        <v>193923.6918</v>
      </c>
      <c r="J106" s="3"/>
      <c r="K106" s="3"/>
      <c r="L106" s="483">
        <f t="shared" si="112"/>
        <v>14154.94187</v>
      </c>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3"/>
      <c r="B107" s="3"/>
      <c r="C107" s="3"/>
      <c r="D107" s="3"/>
      <c r="E107" s="3">
        <v>1982.0</v>
      </c>
      <c r="F107" s="483">
        <f t="shared" si="110"/>
        <v>108820.9283</v>
      </c>
      <c r="G107" s="3"/>
      <c r="H107" s="3"/>
      <c r="I107" s="483">
        <f t="shared" si="111"/>
        <v>73305.93229</v>
      </c>
      <c r="J107" s="3"/>
      <c r="K107" s="3"/>
      <c r="L107" s="483">
        <f t="shared" si="112"/>
        <v>1300.273795</v>
      </c>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3"/>
      <c r="B108" s="3"/>
      <c r="C108" s="3"/>
      <c r="D108" s="3"/>
      <c r="E108" s="3">
        <v>1983.0</v>
      </c>
      <c r="F108" s="483">
        <f t="shared" si="110"/>
        <v>107892.7683</v>
      </c>
      <c r="G108" s="3"/>
      <c r="H108" s="3"/>
      <c r="I108" s="483">
        <f t="shared" si="111"/>
        <v>111957.9079</v>
      </c>
      <c r="J108" s="3"/>
      <c r="K108" s="3"/>
      <c r="L108" s="483">
        <f t="shared" si="112"/>
        <v>2391.01052</v>
      </c>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3"/>
      <c r="B109" s="3"/>
      <c r="C109" s="3"/>
      <c r="D109" s="3"/>
      <c r="E109" s="3">
        <v>1984.0</v>
      </c>
      <c r="F109" s="483">
        <f t="shared" si="110"/>
        <v>122911.4596</v>
      </c>
      <c r="G109" s="3"/>
      <c r="H109" s="3"/>
      <c r="I109" s="483">
        <f t="shared" si="111"/>
        <v>201824.3667</v>
      </c>
      <c r="J109" s="3"/>
      <c r="K109" s="3"/>
      <c r="L109" s="483">
        <f t="shared" si="112"/>
        <v>2564.696421</v>
      </c>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3"/>
      <c r="B110" s="3"/>
      <c r="C110" s="3"/>
      <c r="D110" s="3"/>
      <c r="E110" s="3">
        <v>1985.0</v>
      </c>
      <c r="F110" s="483">
        <f t="shared" si="110"/>
        <v>88012.48522</v>
      </c>
      <c r="G110" s="3"/>
      <c r="H110" s="3"/>
      <c r="I110" s="483">
        <f t="shared" si="111"/>
        <v>126427.3931</v>
      </c>
      <c r="J110" s="3"/>
      <c r="K110" s="3"/>
      <c r="L110" s="483">
        <f t="shared" si="112"/>
        <v>2232.8009</v>
      </c>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3"/>
      <c r="B111" s="3"/>
      <c r="C111" s="3"/>
      <c r="D111" s="3"/>
      <c r="E111" s="3">
        <v>1986.0</v>
      </c>
      <c r="F111" s="483">
        <f t="shared" si="110"/>
        <v>83658.18925</v>
      </c>
      <c r="G111" s="3"/>
      <c r="H111" s="3"/>
      <c r="I111" s="483">
        <f t="shared" si="111"/>
        <v>57285.83302</v>
      </c>
      <c r="J111" s="3"/>
      <c r="K111" s="3"/>
      <c r="L111" s="483">
        <f t="shared" si="112"/>
        <v>149.5627831</v>
      </c>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3"/>
      <c r="B112" s="3"/>
      <c r="C112" s="3"/>
      <c r="D112" s="3"/>
      <c r="E112" s="3">
        <v>1987.0</v>
      </c>
      <c r="F112" s="483">
        <f t="shared" si="110"/>
        <v>53490.59744</v>
      </c>
      <c r="G112" s="3"/>
      <c r="H112" s="3"/>
      <c r="I112" s="483">
        <f t="shared" si="111"/>
        <v>59149.38099</v>
      </c>
      <c r="J112" s="3"/>
      <c r="K112" s="3"/>
      <c r="L112" s="483">
        <f t="shared" si="112"/>
        <v>289.1038927</v>
      </c>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3"/>
      <c r="B113" s="3"/>
      <c r="C113" s="3"/>
      <c r="D113" s="3"/>
      <c r="E113" s="3">
        <v>1988.0</v>
      </c>
      <c r="F113" s="483">
        <f t="shared" si="110"/>
        <v>45957.53</v>
      </c>
      <c r="G113" s="3"/>
      <c r="H113" s="3"/>
      <c r="I113" s="483">
        <f t="shared" si="111"/>
        <v>54690.527</v>
      </c>
      <c r="J113" s="3"/>
      <c r="K113" s="3"/>
      <c r="L113" s="483">
        <f t="shared" si="112"/>
        <v>426.52</v>
      </c>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3"/>
      <c r="B114" s="3"/>
      <c r="C114" s="3"/>
      <c r="D114" s="3"/>
      <c r="E114" s="3">
        <v>1989.0</v>
      </c>
      <c r="F114" s="483">
        <f t="shared" si="110"/>
        <v>41256.6</v>
      </c>
      <c r="G114" s="3"/>
      <c r="H114" s="3"/>
      <c r="I114" s="483">
        <f t="shared" si="111"/>
        <v>42600.8</v>
      </c>
      <c r="J114" s="3"/>
      <c r="K114" s="3"/>
      <c r="L114" s="483">
        <f t="shared" si="112"/>
        <v>8685.6</v>
      </c>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3"/>
      <c r="B115" s="3"/>
      <c r="C115" s="3"/>
      <c r="D115" s="3"/>
      <c r="E115" s="3">
        <v>1990.0</v>
      </c>
      <c r="F115" s="483">
        <f t="shared" si="110"/>
        <v>71878.1</v>
      </c>
      <c r="G115" s="3"/>
      <c r="H115" s="3"/>
      <c r="I115" s="483">
        <f t="shared" si="111"/>
        <v>54642.025</v>
      </c>
      <c r="J115" s="3"/>
      <c r="K115" s="3"/>
      <c r="L115" s="483">
        <f t="shared" si="112"/>
        <v>3080.49</v>
      </c>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3"/>
      <c r="B116" s="3"/>
      <c r="C116" s="3"/>
      <c r="D116" s="3"/>
      <c r="E116" s="3">
        <v>1991.0</v>
      </c>
      <c r="F116" s="483">
        <f t="shared" si="110"/>
        <v>86853.508</v>
      </c>
      <c r="G116" s="3"/>
      <c r="H116" s="3"/>
      <c r="I116" s="483">
        <f t="shared" si="111"/>
        <v>86312.926</v>
      </c>
      <c r="J116" s="3"/>
      <c r="K116" s="3"/>
      <c r="L116" s="483">
        <f t="shared" si="112"/>
        <v>720.776</v>
      </c>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3"/>
      <c r="B117" s="3"/>
      <c r="C117" s="3"/>
      <c r="D117" s="3"/>
      <c r="E117" s="3">
        <v>1992.0</v>
      </c>
      <c r="F117" s="483">
        <f t="shared" si="110"/>
        <v>70278.25079</v>
      </c>
      <c r="G117" s="3"/>
      <c r="H117" s="3"/>
      <c r="I117" s="483">
        <f t="shared" si="111"/>
        <v>68235.12651</v>
      </c>
      <c r="J117" s="3"/>
      <c r="K117" s="3"/>
      <c r="L117" s="483">
        <f t="shared" si="112"/>
        <v>1174.186606</v>
      </c>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3"/>
      <c r="B118" s="3"/>
      <c r="C118" s="3"/>
      <c r="D118" s="3"/>
      <c r="E118" s="3">
        <v>1993.0</v>
      </c>
      <c r="F118" s="483">
        <f t="shared" si="110"/>
        <v>37548.1637</v>
      </c>
      <c r="G118" s="3"/>
      <c r="H118" s="3"/>
      <c r="I118" s="483">
        <f t="shared" si="111"/>
        <v>63173.80596</v>
      </c>
      <c r="J118" s="3"/>
      <c r="K118" s="3"/>
      <c r="L118" s="483">
        <f t="shared" si="112"/>
        <v>1388.850376</v>
      </c>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3"/>
      <c r="B119" s="3"/>
      <c r="C119" s="3"/>
      <c r="D119" s="3"/>
      <c r="E119" s="3">
        <v>1994.0</v>
      </c>
      <c r="F119" s="483">
        <f t="shared" si="110"/>
        <v>75690.89931</v>
      </c>
      <c r="G119" s="3"/>
      <c r="H119" s="3"/>
      <c r="I119" s="483">
        <f t="shared" si="111"/>
        <v>53789.58818</v>
      </c>
      <c r="J119" s="3"/>
      <c r="K119" s="3"/>
      <c r="L119" s="483">
        <f t="shared" si="112"/>
        <v>681.083168</v>
      </c>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3"/>
      <c r="B120" s="3"/>
      <c r="C120" s="3"/>
      <c r="D120" s="3"/>
      <c r="E120" s="3">
        <v>1995.0</v>
      </c>
      <c r="F120" s="483">
        <f t="shared" si="110"/>
        <v>92898.8341</v>
      </c>
      <c r="G120" s="3"/>
      <c r="H120" s="3"/>
      <c r="I120" s="483">
        <f t="shared" si="111"/>
        <v>46173.11265</v>
      </c>
      <c r="J120" s="3"/>
      <c r="K120" s="3"/>
      <c r="L120" s="483">
        <f t="shared" si="112"/>
        <v>357.40035</v>
      </c>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3"/>
      <c r="B121" s="3"/>
      <c r="C121" s="3"/>
      <c r="D121" s="3"/>
      <c r="E121" s="3">
        <v>1996.0</v>
      </c>
      <c r="F121" s="483">
        <f t="shared" si="110"/>
        <v>56236.62011</v>
      </c>
      <c r="G121" s="3"/>
      <c r="H121" s="3"/>
      <c r="I121" s="483">
        <f t="shared" si="111"/>
        <v>53707.82427</v>
      </c>
      <c r="J121" s="3"/>
      <c r="K121" s="3"/>
      <c r="L121" s="483">
        <f t="shared" si="112"/>
        <v>541.33323</v>
      </c>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3"/>
      <c r="B122" s="3"/>
      <c r="C122" s="3"/>
      <c r="D122" s="3"/>
      <c r="E122" s="3">
        <v>1997.0</v>
      </c>
      <c r="F122" s="483">
        <f t="shared" si="110"/>
        <v>69447.58077</v>
      </c>
      <c r="G122" s="3"/>
      <c r="H122" s="3"/>
      <c r="I122" s="483">
        <f t="shared" si="111"/>
        <v>61955.06899</v>
      </c>
      <c r="J122" s="3"/>
      <c r="K122" s="3"/>
      <c r="L122" s="483">
        <f t="shared" si="112"/>
        <v>282.8287691</v>
      </c>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3"/>
      <c r="B123" s="3"/>
      <c r="C123" s="3"/>
      <c r="D123" s="3"/>
      <c r="E123" s="3">
        <v>1998.0</v>
      </c>
      <c r="F123" s="483">
        <f t="shared" si="110"/>
        <v>68062.02348</v>
      </c>
      <c r="G123" s="3"/>
      <c r="H123" s="3"/>
      <c r="I123" s="483">
        <f t="shared" si="111"/>
        <v>87004.8581</v>
      </c>
      <c r="J123" s="3"/>
      <c r="K123" s="3"/>
      <c r="L123" s="483">
        <f t="shared" si="112"/>
        <v>140.4322548</v>
      </c>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3"/>
      <c r="B124" s="3"/>
      <c r="C124" s="3"/>
      <c r="D124" s="3"/>
      <c r="E124" s="3">
        <v>1999.0</v>
      </c>
      <c r="F124" s="483">
        <f t="shared" si="110"/>
        <v>115390.0119</v>
      </c>
      <c r="G124" s="3"/>
      <c r="H124" s="3"/>
      <c r="I124" s="483">
        <f t="shared" si="111"/>
        <v>66307.68038</v>
      </c>
      <c r="J124" s="3"/>
      <c r="K124" s="3"/>
      <c r="L124" s="483">
        <f t="shared" si="112"/>
        <v>482.1376133</v>
      </c>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3"/>
      <c r="B125" s="3"/>
      <c r="C125" s="3"/>
      <c r="D125" s="3"/>
      <c r="E125" s="3">
        <v>2000.0</v>
      </c>
      <c r="F125" s="483">
        <f t="shared" si="110"/>
        <v>81578.02523</v>
      </c>
      <c r="G125" s="3"/>
      <c r="H125" s="3"/>
      <c r="I125" s="483">
        <f t="shared" si="111"/>
        <v>88225.09195</v>
      </c>
      <c r="J125" s="3"/>
      <c r="K125" s="3"/>
      <c r="L125" s="483">
        <f t="shared" si="112"/>
        <v>475.6538828</v>
      </c>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3"/>
      <c r="B126" s="3"/>
      <c r="C126" s="3"/>
      <c r="D126" s="3"/>
      <c r="E126" s="3">
        <v>2001.0</v>
      </c>
      <c r="F126" s="483">
        <f t="shared" si="110"/>
        <v>64376.57907</v>
      </c>
      <c r="G126" s="3"/>
      <c r="H126" s="3"/>
      <c r="I126" s="483">
        <f t="shared" si="111"/>
        <v>72368.7329</v>
      </c>
      <c r="J126" s="3"/>
      <c r="K126" s="3"/>
      <c r="L126" s="483">
        <f t="shared" si="112"/>
        <v>252.4915993</v>
      </c>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3"/>
      <c r="B127" s="3"/>
      <c r="C127" s="3"/>
      <c r="D127" s="3"/>
      <c r="E127" s="3">
        <v>2002.0</v>
      </c>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row>
  </sheetData>
  <mergeCells count="10">
    <mergeCell ref="L7:N7"/>
    <mergeCell ref="O7:Q7"/>
    <mergeCell ref="V7:W7"/>
    <mergeCell ref="X7:Z7"/>
    <mergeCell ref="AA7:AC7"/>
    <mergeCell ref="AD7:AG7"/>
    <mergeCell ref="D7:E7"/>
    <mergeCell ref="F7:H7"/>
    <mergeCell ref="I7:K7"/>
    <mergeCell ref="AH7:AJ7"/>
  </mergeCells>
  <conditionalFormatting sqref="AK14:AK65">
    <cfRule type="cellIs" dxfId="1" priority="1" operator="notEqual">
      <formula>100</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7.0" topLeftCell="A8" activePane="bottomLeft" state="frozen"/>
      <selection activeCell="B9" sqref="B9" pane="bottomLeft"/>
    </sheetView>
  </sheetViews>
  <sheetFormatPr customHeight="1" defaultColWidth="11.22" defaultRowHeight="15.0"/>
  <cols>
    <col customWidth="1" min="1" max="1" width="9.89"/>
    <col customWidth="1" min="2" max="2" width="7.0"/>
    <col customWidth="1" min="3" max="6" width="9.0"/>
    <col customWidth="1" min="7" max="8" width="7.22"/>
    <col customWidth="1" min="9" max="9" width="9.11"/>
    <col customWidth="1" min="10" max="12" width="9.0"/>
    <col customWidth="1" min="13" max="13" width="7.0"/>
    <col customWidth="1" min="14" max="14" width="6.67"/>
    <col customWidth="1" min="15" max="15" width="7.33"/>
    <col customWidth="1" min="16" max="16" width="9.0"/>
    <col customWidth="1" min="17" max="17" width="11.22"/>
    <col customWidth="1" min="18" max="19" width="8.0"/>
    <col customWidth="1" min="20" max="20" width="11.56"/>
    <col customWidth="1" min="21" max="49" width="8.0"/>
  </cols>
  <sheetData>
    <row r="1">
      <c r="A1" s="2" t="str">
        <f>CELL("filename",A1)</f>
        <v>#VALUE!</v>
      </c>
      <c r="B1" s="3"/>
      <c r="C1" s="3"/>
      <c r="D1" s="3"/>
      <c r="E1" s="3"/>
      <c r="F1" s="3"/>
      <c r="G1" s="3"/>
      <c r="H1" s="3"/>
      <c r="I1" s="3"/>
      <c r="J1" s="3"/>
      <c r="K1" s="3"/>
      <c r="L1" s="3"/>
      <c r="M1" s="3"/>
      <c r="N1" s="3"/>
      <c r="O1" s="3"/>
      <c r="P1" s="3"/>
      <c r="Q1" s="3"/>
      <c r="T1" s="3"/>
    </row>
    <row r="2">
      <c r="A2" s="3"/>
      <c r="B2" s="3"/>
      <c r="C2" s="3"/>
      <c r="D2" s="3"/>
      <c r="E2" s="3"/>
      <c r="F2" s="3"/>
      <c r="G2" s="3"/>
      <c r="H2" s="3"/>
      <c r="I2" s="3"/>
      <c r="J2" s="3"/>
      <c r="K2" s="3"/>
      <c r="L2" s="3"/>
      <c r="M2" s="3"/>
      <c r="N2" s="3"/>
      <c r="O2" s="3"/>
      <c r="P2" s="3"/>
      <c r="Q2" s="3"/>
      <c r="T2" s="3"/>
    </row>
    <row r="3" ht="18.0" customHeight="1">
      <c r="A3" s="523" t="s">
        <v>303</v>
      </c>
      <c r="B3" s="3"/>
      <c r="C3" s="3"/>
      <c r="D3" s="3"/>
      <c r="E3" s="3"/>
      <c r="F3" s="3"/>
      <c r="G3" s="3"/>
      <c r="H3" s="3"/>
      <c r="I3" s="3"/>
      <c r="J3" s="3"/>
      <c r="K3" s="3"/>
      <c r="L3" s="3"/>
      <c r="M3" s="3"/>
      <c r="N3" s="3"/>
      <c r="O3" s="3"/>
      <c r="P3" s="3"/>
      <c r="Q3" s="3"/>
      <c r="T3" s="3"/>
    </row>
    <row r="4" ht="21.0" customHeight="1">
      <c r="A4" s="524" t="s">
        <v>304</v>
      </c>
      <c r="B4" s="3"/>
      <c r="C4" s="3"/>
      <c r="D4" s="3"/>
      <c r="E4" s="3"/>
      <c r="F4" s="3"/>
      <c r="G4" s="3"/>
      <c r="H4" s="3"/>
      <c r="I4" s="3"/>
      <c r="J4" s="3"/>
      <c r="K4" s="3"/>
      <c r="L4" s="3"/>
      <c r="M4" s="3"/>
      <c r="N4" s="3"/>
      <c r="O4" s="3"/>
      <c r="P4" s="3"/>
      <c r="Q4" s="3"/>
      <c r="T4" s="3"/>
    </row>
    <row r="5" ht="15.75" customHeight="1">
      <c r="A5" s="255"/>
      <c r="B5" s="256" t="s">
        <v>305</v>
      </c>
      <c r="C5" s="257"/>
      <c r="D5" s="257"/>
      <c r="E5" s="257"/>
      <c r="F5" s="257"/>
      <c r="G5" s="257"/>
      <c r="H5" s="257"/>
      <c r="I5" s="257"/>
      <c r="J5" s="257"/>
      <c r="K5" s="257"/>
      <c r="L5" s="257"/>
      <c r="M5" s="257"/>
      <c r="N5" s="257"/>
      <c r="O5" s="257"/>
      <c r="P5" s="257"/>
      <c r="Q5" s="258"/>
      <c r="R5" s="255"/>
      <c r="T5" s="3"/>
    </row>
    <row r="6" ht="15.75" customHeight="1">
      <c r="A6" s="525" t="s">
        <v>112</v>
      </c>
      <c r="B6" s="261" t="s">
        <v>145</v>
      </c>
      <c r="C6" s="120" t="s">
        <v>146</v>
      </c>
      <c r="D6" s="114"/>
      <c r="E6" s="120" t="s">
        <v>147</v>
      </c>
      <c r="F6" s="10"/>
      <c r="G6" s="114"/>
      <c r="H6" s="120" t="s">
        <v>149</v>
      </c>
      <c r="I6" s="10"/>
      <c r="J6" s="114"/>
      <c r="K6" s="120" t="s">
        <v>150</v>
      </c>
      <c r="L6" s="10"/>
      <c r="M6" s="114"/>
      <c r="N6" s="120" t="s">
        <v>151</v>
      </c>
      <c r="O6" s="10"/>
      <c r="P6" s="114"/>
      <c r="Q6" s="526" t="s">
        <v>233</v>
      </c>
      <c r="R6" s="525" t="s">
        <v>112</v>
      </c>
      <c r="T6" s="3"/>
    </row>
    <row r="7" ht="15.75" customHeight="1">
      <c r="A7" s="527" t="s">
        <v>27</v>
      </c>
      <c r="B7" s="266" t="s">
        <v>152</v>
      </c>
      <c r="C7" s="266" t="s">
        <v>153</v>
      </c>
      <c r="D7" s="266" t="s">
        <v>154</v>
      </c>
      <c r="E7" s="266" t="s">
        <v>155</v>
      </c>
      <c r="F7" s="528" t="s">
        <v>156</v>
      </c>
      <c r="G7" s="266" t="s">
        <v>157</v>
      </c>
      <c r="H7" s="266" t="s">
        <v>158</v>
      </c>
      <c r="I7" s="528" t="s">
        <v>159</v>
      </c>
      <c r="J7" s="266" t="s">
        <v>160</v>
      </c>
      <c r="K7" s="266" t="s">
        <v>161</v>
      </c>
      <c r="L7" s="266" t="s">
        <v>162</v>
      </c>
      <c r="M7" s="266" t="s">
        <v>163</v>
      </c>
      <c r="N7" s="266" t="s">
        <v>164</v>
      </c>
      <c r="O7" s="266" t="s">
        <v>165</v>
      </c>
      <c r="P7" s="266" t="s">
        <v>166</v>
      </c>
      <c r="Q7" s="268" t="s">
        <v>121</v>
      </c>
      <c r="R7" s="527" t="s">
        <v>27</v>
      </c>
      <c r="T7" s="3"/>
    </row>
    <row r="8">
      <c r="A8" s="3"/>
      <c r="B8" s="3"/>
      <c r="C8" s="3"/>
      <c r="D8" s="3"/>
      <c r="E8" s="3"/>
      <c r="F8" s="3"/>
      <c r="G8" s="3"/>
      <c r="H8" s="3"/>
      <c r="I8" s="3"/>
      <c r="J8" s="3"/>
      <c r="K8" s="3"/>
      <c r="L8" s="3"/>
      <c r="M8" s="3"/>
      <c r="N8" s="3"/>
      <c r="O8" s="3"/>
      <c r="P8" s="3"/>
      <c r="Q8" s="3"/>
      <c r="T8" s="3"/>
    </row>
    <row r="9">
      <c r="A9" s="68">
        <v>1960.0</v>
      </c>
      <c r="B9" s="3"/>
      <c r="C9" s="3"/>
      <c r="D9" s="3"/>
      <c r="E9" s="3"/>
      <c r="F9" s="3"/>
      <c r="G9" s="3"/>
      <c r="H9" s="3"/>
      <c r="I9" s="3"/>
      <c r="J9" s="3"/>
      <c r="K9" s="3"/>
      <c r="L9" s="3"/>
      <c r="M9" s="3"/>
      <c r="N9" s="3"/>
      <c r="O9" s="3"/>
      <c r="P9" s="3"/>
      <c r="Q9" s="3"/>
      <c r="R9" s="68">
        <v>1960.0</v>
      </c>
      <c r="T9" s="3"/>
    </row>
    <row r="10">
      <c r="A10" s="68">
        <v>1961.0</v>
      </c>
      <c r="B10" s="3"/>
      <c r="C10" s="3"/>
      <c r="D10" s="3"/>
      <c r="E10" s="3"/>
      <c r="F10" s="3"/>
      <c r="G10" s="3"/>
      <c r="H10" s="3"/>
      <c r="I10" s="3"/>
      <c r="J10" s="3"/>
      <c r="K10" s="3"/>
      <c r="L10" s="3"/>
      <c r="M10" s="3"/>
      <c r="N10" s="3"/>
      <c r="O10" s="3"/>
      <c r="P10" s="3"/>
      <c r="Q10" s="3"/>
      <c r="R10" s="68">
        <v>1961.0</v>
      </c>
      <c r="T10" s="68" t="s">
        <v>199</v>
      </c>
      <c r="U10" s="30" t="s">
        <v>306</v>
      </c>
      <c r="V10" s="30"/>
    </row>
    <row r="11">
      <c r="A11" s="68">
        <v>1962.0</v>
      </c>
      <c r="B11" s="3"/>
      <c r="C11" s="3"/>
      <c r="D11" s="3"/>
      <c r="E11" s="3"/>
      <c r="F11" s="3"/>
      <c r="G11" s="3"/>
      <c r="H11" s="3"/>
      <c r="I11" s="3"/>
      <c r="J11" s="3"/>
      <c r="K11" s="3"/>
      <c r="L11" s="3"/>
      <c r="M11" s="3"/>
      <c r="N11" s="3"/>
      <c r="O11" s="3"/>
      <c r="P11" s="3"/>
      <c r="Q11" s="3"/>
      <c r="R11" s="68">
        <v>1962.0</v>
      </c>
      <c r="T11" s="68" t="s">
        <v>307</v>
      </c>
      <c r="U11" s="37" t="s">
        <v>308</v>
      </c>
      <c r="V11" s="37"/>
    </row>
    <row r="12">
      <c r="A12" s="68">
        <v>1963.0</v>
      </c>
      <c r="B12" s="3"/>
      <c r="C12" s="3"/>
      <c r="D12" s="3"/>
      <c r="E12" s="3"/>
      <c r="F12" s="3"/>
      <c r="G12" s="3"/>
      <c r="H12" s="3"/>
      <c r="I12" s="3"/>
      <c r="J12" s="3"/>
      <c r="K12" s="3"/>
      <c r="L12" s="3"/>
      <c r="M12" s="3"/>
      <c r="N12" s="3"/>
      <c r="O12" s="3"/>
      <c r="P12" s="3"/>
      <c r="Q12" s="3"/>
      <c r="R12" s="68">
        <v>1963.0</v>
      </c>
      <c r="T12" s="68" t="s">
        <v>127</v>
      </c>
      <c r="U12" s="235" t="s">
        <v>309</v>
      </c>
      <c r="V12" s="235" t="s">
        <v>310</v>
      </c>
    </row>
    <row r="13">
      <c r="A13" s="68">
        <v>1964.0</v>
      </c>
      <c r="B13" s="3"/>
      <c r="C13" s="3"/>
      <c r="D13" s="3"/>
      <c r="E13" s="3"/>
      <c r="F13" s="3"/>
      <c r="G13" s="3"/>
      <c r="H13" s="3"/>
      <c r="I13" s="3"/>
      <c r="J13" s="3"/>
      <c r="K13" s="3"/>
      <c r="L13" s="3"/>
      <c r="M13" s="3"/>
      <c r="N13" s="3"/>
      <c r="O13" s="3"/>
      <c r="P13" s="3"/>
      <c r="Q13" s="3"/>
      <c r="R13" s="68">
        <v>1964.0</v>
      </c>
      <c r="T13" s="142"/>
      <c r="X13" s="3" t="s">
        <v>199</v>
      </c>
      <c r="Y13" s="3" t="s">
        <v>104</v>
      </c>
    </row>
    <row r="14">
      <c r="A14" s="68">
        <v>1965.0</v>
      </c>
      <c r="B14" s="142">
        <f>'Comm Catch'!C14+'UCR Past Sonar'!C14+'Delta Esc'!C14</f>
        <v>0</v>
      </c>
      <c r="C14" s="142">
        <f>'Comm Catch'!D14+'UCR Past Sonar'!D14+'Delta Esc'!D14</f>
        <v>0</v>
      </c>
      <c r="D14" s="142">
        <f>'Comm Catch'!E14+'UCR Past Sonar'!E14+'Delta Esc'!E14</f>
        <v>0</v>
      </c>
      <c r="E14" s="142">
        <f>'Comm Catch'!F14+'UCR Past Sonar'!F14+'Delta Esc'!F14</f>
        <v>71615.90375</v>
      </c>
      <c r="F14" s="142">
        <f>'Comm Catch'!G14+'UCR Past Sonar'!G14+'Delta Esc'!G14</f>
        <v>179040.4985</v>
      </c>
      <c r="G14" s="142">
        <f>'Comm Catch'!H14+'UCR Past Sonar'!H14+'Delta Esc'!H14</f>
        <v>1192.98244</v>
      </c>
      <c r="H14" s="142">
        <f>'Comm Catch'!I14+'UCR Past Sonar'!I14+'Delta Esc'!I14</f>
        <v>0</v>
      </c>
      <c r="I14" s="142">
        <f>'Comm Catch'!J14+'UCR Past Sonar'!J14+'Delta Esc'!J14</f>
        <v>692291.9972</v>
      </c>
      <c r="J14" s="142">
        <f>'Comm Catch'!K14+'UCR Past Sonar'!K14+'Delta Esc'!K14</f>
        <v>35808.69102</v>
      </c>
      <c r="K14" s="142">
        <f>'Comm Catch'!L14+'UCR Past Sonar'!L14+'Delta Esc'!L14</f>
        <v>0</v>
      </c>
      <c r="L14" s="142">
        <f>'Comm Catch'!M14+'UCR Past Sonar'!M14+'Delta Esc'!M14</f>
        <v>226784.9271</v>
      </c>
      <c r="M14" s="142">
        <f>'Comm Catch'!N14+'UCR Past Sonar'!N14+'Delta Esc'!N14</f>
        <v>0</v>
      </c>
      <c r="N14" s="142">
        <f>'Comm Catch'!O14+'UCR Past Sonar'!O14+'Delta Esc'!O14</f>
        <v>0</v>
      </c>
      <c r="O14" s="142">
        <f>'Comm Catch'!P14+'UCR Past Sonar'!P14+'Delta Esc'!P14</f>
        <v>0</v>
      </c>
      <c r="P14" s="142">
        <f>'Comm Catch'!Q14+'UCR Past Sonar'!Q14+'Delta Esc'!Q14</f>
        <v>0</v>
      </c>
      <c r="Q14" s="142">
        <f t="shared" ref="Q14:Q65" si="1">SUM(B14:P14)</f>
        <v>1206735</v>
      </c>
      <c r="R14" s="68">
        <v>1965.0</v>
      </c>
      <c r="T14" s="142">
        <f t="shared" ref="T14:T65" si="2">AVERAGE($F$29:$F$64)</f>
        <v>317251.0678</v>
      </c>
      <c r="U14" s="531">
        <f t="shared" ref="U14:U65" si="3">F14-T14</f>
        <v>-138210.5693</v>
      </c>
      <c r="V14" s="532">
        <f t="shared" ref="V14:V65" si="4">U14/T14</f>
        <v>-0.4356504463</v>
      </c>
      <c r="X14" s="533">
        <f t="shared" ref="X14:X65" si="5">F14/Q14</f>
        <v>0.1483677017</v>
      </c>
      <c r="Y14" s="533">
        <f t="shared" ref="Y14:Y65" si="6">I14/Q14</f>
        <v>0.5736901616</v>
      </c>
    </row>
    <row r="15">
      <c r="A15" s="68">
        <v>1966.0</v>
      </c>
      <c r="B15" s="142">
        <f>'Comm Catch'!C15+'UCR Past Sonar'!C15+'Delta Esc'!C15</f>
        <v>0</v>
      </c>
      <c r="C15" s="142">
        <f>'Comm Catch'!D15+'UCR Past Sonar'!D15+'Delta Esc'!D15</f>
        <v>1402.228414</v>
      </c>
      <c r="D15" s="142">
        <f>'Comm Catch'!E15+'UCR Past Sonar'!E15+'Delta Esc'!E15</f>
        <v>2805.849309</v>
      </c>
      <c r="E15" s="142">
        <f>'Comm Catch'!F15+'UCR Past Sonar'!F15+'Delta Esc'!F15</f>
        <v>47693.86832</v>
      </c>
      <c r="F15" s="142">
        <f>'Comm Catch'!G15+'UCR Past Sonar'!G15+'Delta Esc'!G15</f>
        <v>102401.6637</v>
      </c>
      <c r="G15" s="142">
        <f>'Comm Catch'!H15+'UCR Past Sonar'!H15+'Delta Esc'!H15</f>
        <v>1402.228414</v>
      </c>
      <c r="H15" s="142">
        <f>'Comm Catch'!I15+'UCR Past Sonar'!I15+'Delta Esc'!I15</f>
        <v>8416.155445</v>
      </c>
      <c r="I15" s="142">
        <f>'Comm Catch'!J15+'UCR Past Sonar'!J15+'Delta Esc'!J15</f>
        <v>1182522.754</v>
      </c>
      <c r="J15" s="142">
        <f>'Comm Catch'!K15+'UCR Past Sonar'!K15+'Delta Esc'!K15</f>
        <v>8416.155445</v>
      </c>
      <c r="K15" s="142">
        <f>'Comm Catch'!L15+'UCR Past Sonar'!L15+'Delta Esc'!L15</f>
        <v>1402.228414</v>
      </c>
      <c r="L15" s="142">
        <f>'Comm Catch'!M15+'UCR Past Sonar'!M15+'Delta Esc'!M15</f>
        <v>47693.86832</v>
      </c>
      <c r="M15" s="142">
        <f>'Comm Catch'!N15+'UCR Past Sonar'!N15+'Delta Esc'!N15</f>
        <v>0</v>
      </c>
      <c r="N15" s="142">
        <f>'Comm Catch'!O15+'UCR Past Sonar'!O15+'Delta Esc'!O15</f>
        <v>0</v>
      </c>
      <c r="O15" s="142">
        <f>'Comm Catch'!P15+'UCR Past Sonar'!P15+'Delta Esc'!P15</f>
        <v>0</v>
      </c>
      <c r="P15" s="142">
        <f>'Comm Catch'!Q15+'UCR Past Sonar'!Q15+'Delta Esc'!Q15</f>
        <v>0</v>
      </c>
      <c r="Q15" s="142">
        <f t="shared" si="1"/>
        <v>1404157</v>
      </c>
      <c r="R15" s="68">
        <v>1966.0</v>
      </c>
      <c r="T15" s="142">
        <f t="shared" si="2"/>
        <v>317251.0678</v>
      </c>
      <c r="U15" s="531">
        <f t="shared" si="3"/>
        <v>-214849.4041</v>
      </c>
      <c r="V15" s="532">
        <f t="shared" si="4"/>
        <v>-0.6772220047</v>
      </c>
      <c r="X15" s="533">
        <f t="shared" si="5"/>
        <v>0.07292750289</v>
      </c>
      <c r="Y15" s="533">
        <f t="shared" si="6"/>
        <v>0.842158501</v>
      </c>
    </row>
    <row r="16">
      <c r="A16" s="68">
        <v>1967.0</v>
      </c>
      <c r="B16" s="142">
        <f>'Comm Catch'!C16+'UCR Past Sonar'!C16+'Delta Esc'!C16</f>
        <v>0</v>
      </c>
      <c r="C16" s="142">
        <f>'Comm Catch'!D16+'UCR Past Sonar'!D16+'Delta Esc'!D16</f>
        <v>0</v>
      </c>
      <c r="D16" s="142">
        <f>'Comm Catch'!E16+'UCR Past Sonar'!E16+'Delta Esc'!E16</f>
        <v>428.7969054</v>
      </c>
      <c r="E16" s="142">
        <f>'Comm Catch'!F16+'UCR Past Sonar'!F16+'Delta Esc'!F16</f>
        <v>4236.056595</v>
      </c>
      <c r="F16" s="142">
        <f>'Comm Catch'!G16+'UCR Past Sonar'!G16+'Delta Esc'!G16</f>
        <v>97592.46965</v>
      </c>
      <c r="G16" s="142">
        <f>'Comm Catch'!H16+'UCR Past Sonar'!H16+'Delta Esc'!H16</f>
        <v>0</v>
      </c>
      <c r="H16" s="142">
        <f>'Comm Catch'!I16+'UCR Past Sonar'!I16+'Delta Esc'!I16</f>
        <v>0</v>
      </c>
      <c r="I16" s="142">
        <f>'Comm Catch'!J16+'UCR Past Sonar'!J16+'Delta Esc'!J16</f>
        <v>560800.7674</v>
      </c>
      <c r="J16" s="142">
        <f>'Comm Catch'!K16+'UCR Past Sonar'!K16+'Delta Esc'!K16</f>
        <v>9730.842989</v>
      </c>
      <c r="K16" s="142">
        <f>'Comm Catch'!L16+'UCR Past Sonar'!L16+'Delta Esc'!L16</f>
        <v>1394.368629</v>
      </c>
      <c r="L16" s="142">
        <f>'Comm Catch'!M16+'UCR Past Sonar'!M16+'Delta Esc'!M16</f>
        <v>13577.69782</v>
      </c>
      <c r="M16" s="142">
        <f>'Comm Catch'!N16+'UCR Past Sonar'!N16+'Delta Esc'!N16</f>
        <v>0</v>
      </c>
      <c r="N16" s="142">
        <f>'Comm Catch'!O16+'UCR Past Sonar'!O16+'Delta Esc'!O16</f>
        <v>0</v>
      </c>
      <c r="O16" s="142">
        <f>'Comm Catch'!P16+'UCR Past Sonar'!P16+'Delta Esc'!P16</f>
        <v>0</v>
      </c>
      <c r="P16" s="142">
        <f>'Comm Catch'!Q16+'UCR Past Sonar'!Q16+'Delta Esc'!Q16</f>
        <v>0</v>
      </c>
      <c r="Q16" s="142">
        <f t="shared" si="1"/>
        <v>687761</v>
      </c>
      <c r="R16" s="68">
        <v>1967.0</v>
      </c>
      <c r="T16" s="142">
        <f t="shared" si="2"/>
        <v>317251.0678</v>
      </c>
      <c r="U16" s="531">
        <f t="shared" si="3"/>
        <v>-219658.5981</v>
      </c>
      <c r="V16" s="532">
        <f t="shared" si="4"/>
        <v>-0.6923809577</v>
      </c>
      <c r="X16" s="533">
        <f t="shared" si="5"/>
        <v>0.1418988132</v>
      </c>
      <c r="Y16" s="533">
        <f t="shared" si="6"/>
        <v>0.8154006514</v>
      </c>
    </row>
    <row r="17">
      <c r="A17" s="68">
        <v>1968.0</v>
      </c>
      <c r="B17" s="142">
        <f>'Comm Catch'!C17+'UCR Past Sonar'!C17+'Delta Esc'!C17</f>
        <v>0</v>
      </c>
      <c r="C17" s="142">
        <f>'Comm Catch'!D17+'UCR Past Sonar'!D17+'Delta Esc'!D17</f>
        <v>179.7548105</v>
      </c>
      <c r="D17" s="142">
        <f>'Comm Catch'!E17+'UCR Past Sonar'!E17+'Delta Esc'!E17</f>
        <v>2027.674988</v>
      </c>
      <c r="E17" s="142">
        <f>'Comm Catch'!F17+'UCR Past Sonar'!F17+'Delta Esc'!F17</f>
        <v>6361.034393</v>
      </c>
      <c r="F17" s="142">
        <f>'Comm Catch'!G17+'UCR Past Sonar'!G17+'Delta Esc'!G17</f>
        <v>290718.4523</v>
      </c>
      <c r="G17" s="142">
        <f>'Comm Catch'!H17+'UCR Past Sonar'!H17+'Delta Esc'!H17</f>
        <v>0</v>
      </c>
      <c r="H17" s="142">
        <f>'Comm Catch'!I17+'UCR Past Sonar'!I17+'Delta Esc'!I17</f>
        <v>0</v>
      </c>
      <c r="I17" s="142">
        <f>'Comm Catch'!J17+'UCR Past Sonar'!J17+'Delta Esc'!J17</f>
        <v>491920.1619</v>
      </c>
      <c r="J17" s="142">
        <f>'Comm Catch'!K17+'UCR Past Sonar'!K17+'Delta Esc'!K17</f>
        <v>11635.39363</v>
      </c>
      <c r="K17" s="142">
        <f>'Comm Catch'!L17+'UCR Past Sonar'!L17+'Delta Esc'!L17</f>
        <v>2760.742957</v>
      </c>
      <c r="L17" s="142">
        <f>'Comm Catch'!M17+'UCR Past Sonar'!M17+'Delta Esc'!M17</f>
        <v>27892.78504</v>
      </c>
      <c r="M17" s="142">
        <f>'Comm Catch'!N17+'UCR Past Sonar'!N17+'Delta Esc'!N17</f>
        <v>0</v>
      </c>
      <c r="N17" s="142">
        <f>'Comm Catch'!O17+'UCR Past Sonar'!O17+'Delta Esc'!O17</f>
        <v>0</v>
      </c>
      <c r="O17" s="142">
        <f>'Comm Catch'!P17+'UCR Past Sonar'!P17+'Delta Esc'!P17</f>
        <v>0</v>
      </c>
      <c r="P17" s="142">
        <f>'Comm Catch'!Q17+'UCR Past Sonar'!Q17+'Delta Esc'!Q17</f>
        <v>0</v>
      </c>
      <c r="Q17" s="142">
        <f t="shared" si="1"/>
        <v>833496</v>
      </c>
      <c r="R17" s="68">
        <v>1968.0</v>
      </c>
      <c r="T17" s="142">
        <f t="shared" si="2"/>
        <v>317251.0678</v>
      </c>
      <c r="U17" s="531">
        <f t="shared" si="3"/>
        <v>-26532.6155</v>
      </c>
      <c r="V17" s="532">
        <f t="shared" si="4"/>
        <v>-0.08363286431</v>
      </c>
      <c r="X17" s="533">
        <f t="shared" si="5"/>
        <v>0.3487940581</v>
      </c>
      <c r="Y17" s="533">
        <f t="shared" si="6"/>
        <v>0.5901889894</v>
      </c>
    </row>
    <row r="18">
      <c r="A18" s="68">
        <v>1969.0</v>
      </c>
      <c r="B18" s="142">
        <f>'Comm Catch'!C18+'UCR Past Sonar'!C18+'Delta Esc'!C18</f>
        <v>0</v>
      </c>
      <c r="C18" s="142">
        <f>'Comm Catch'!D18+'UCR Past Sonar'!D18+'Delta Esc'!D18</f>
        <v>0</v>
      </c>
      <c r="D18" s="142">
        <f>'Comm Catch'!E18+'UCR Past Sonar'!E18+'Delta Esc'!E18</f>
        <v>999.5605805</v>
      </c>
      <c r="E18" s="142">
        <f>'Comm Catch'!F18+'UCR Past Sonar'!F18+'Delta Esc'!F18</f>
        <v>379.222912</v>
      </c>
      <c r="F18" s="142">
        <f>'Comm Catch'!G18+'UCR Past Sonar'!G18+'Delta Esc'!G18</f>
        <v>386377.0853</v>
      </c>
      <c r="G18" s="142">
        <f>'Comm Catch'!H18+'UCR Past Sonar'!H18+'Delta Esc'!H18</f>
        <v>0</v>
      </c>
      <c r="H18" s="142">
        <f>'Comm Catch'!I18+'UCR Past Sonar'!I18+'Delta Esc'!I18</f>
        <v>151.4712206</v>
      </c>
      <c r="I18" s="142">
        <f>'Comm Catch'!J18+'UCR Past Sonar'!J18+'Delta Esc'!J18</f>
        <v>836133.882</v>
      </c>
      <c r="J18" s="142">
        <f>'Comm Catch'!K18+'UCR Past Sonar'!K18+'Delta Esc'!K18</f>
        <v>23028.81407</v>
      </c>
      <c r="K18" s="142">
        <f>'Comm Catch'!L18+'UCR Past Sonar'!L18+'Delta Esc'!L18</f>
        <v>1062.477986</v>
      </c>
      <c r="L18" s="142">
        <f>'Comm Catch'!M18+'UCR Past Sonar'!M18+'Delta Esc'!M18</f>
        <v>9522.485908</v>
      </c>
      <c r="M18" s="142">
        <f>'Comm Catch'!N18+'UCR Past Sonar'!N18+'Delta Esc'!N18</f>
        <v>0</v>
      </c>
      <c r="N18" s="142">
        <f>'Comm Catch'!O18+'UCR Past Sonar'!O18+'Delta Esc'!O18</f>
        <v>0</v>
      </c>
      <c r="O18" s="142">
        <f>'Comm Catch'!P18+'UCR Past Sonar'!P18+'Delta Esc'!P18</f>
        <v>0</v>
      </c>
      <c r="P18" s="142">
        <f>'Comm Catch'!Q18+'UCR Past Sonar'!Q18+'Delta Esc'!Q18</f>
        <v>0</v>
      </c>
      <c r="Q18" s="142">
        <f t="shared" si="1"/>
        <v>1257655</v>
      </c>
      <c r="R18" s="68">
        <v>1969.0</v>
      </c>
      <c r="T18" s="142">
        <f t="shared" si="2"/>
        <v>317251.0678</v>
      </c>
      <c r="U18" s="531">
        <f t="shared" si="3"/>
        <v>69126.01751</v>
      </c>
      <c r="V18" s="532">
        <f t="shared" si="4"/>
        <v>0.2178905748</v>
      </c>
      <c r="X18" s="533">
        <f t="shared" si="5"/>
        <v>0.3072202514</v>
      </c>
      <c r="Y18" s="533">
        <f t="shared" si="6"/>
        <v>0.6648356521</v>
      </c>
    </row>
    <row r="19">
      <c r="A19" s="68">
        <v>1970.0</v>
      </c>
      <c r="B19" s="142">
        <f>'Comm Catch'!C19+'UCR Past Sonar'!C19+'Delta Esc'!C19</f>
        <v>0</v>
      </c>
      <c r="C19" s="142">
        <f>'Comm Catch'!D19+'UCR Past Sonar'!D19+'Delta Esc'!D19</f>
        <v>151.3406764</v>
      </c>
      <c r="D19" s="142">
        <f>'Comm Catch'!E19+'UCR Past Sonar'!E19+'Delta Esc'!E19</f>
        <v>1688.708694</v>
      </c>
      <c r="E19" s="142">
        <f>'Comm Catch'!F19+'UCR Past Sonar'!F19+'Delta Esc'!F19</f>
        <v>4184.035075</v>
      </c>
      <c r="F19" s="142">
        <f>'Comm Catch'!G19+'UCR Past Sonar'!G19+'Delta Esc'!G19</f>
        <v>302159.6207</v>
      </c>
      <c r="G19" s="142">
        <f>'Comm Catch'!H19+'UCR Past Sonar'!H19+'Delta Esc'!H19</f>
        <v>151.3406764</v>
      </c>
      <c r="H19" s="142">
        <f>'Comm Catch'!I19+'UCR Past Sonar'!I19+'Delta Esc'!I19</f>
        <v>0</v>
      </c>
      <c r="I19" s="142">
        <f>'Comm Catch'!J19+'UCR Past Sonar'!J19+'Delta Esc'!J19</f>
        <v>1126848.439</v>
      </c>
      <c r="J19" s="142">
        <f>'Comm Catch'!K19+'UCR Past Sonar'!K19+'Delta Esc'!K19</f>
        <v>25570.26434</v>
      </c>
      <c r="K19" s="142">
        <f>'Comm Catch'!L19+'UCR Past Sonar'!L19+'Delta Esc'!L19</f>
        <v>5922.55802</v>
      </c>
      <c r="L19" s="142">
        <f>'Comm Catch'!M19+'UCR Past Sonar'!M19+'Delta Esc'!M19</f>
        <v>24854.35192</v>
      </c>
      <c r="M19" s="142">
        <f>'Comm Catch'!N19+'UCR Past Sonar'!N19+'Delta Esc'!N19</f>
        <v>0</v>
      </c>
      <c r="N19" s="142">
        <f>'Comm Catch'!O19+'UCR Past Sonar'!O19+'Delta Esc'!O19</f>
        <v>0</v>
      </c>
      <c r="O19" s="142">
        <f>'Comm Catch'!P19+'UCR Past Sonar'!P19+'Delta Esc'!P19</f>
        <v>151.3406764</v>
      </c>
      <c r="P19" s="142">
        <f>'Comm Catch'!Q19+'UCR Past Sonar'!Q19+'Delta Esc'!Q19</f>
        <v>0</v>
      </c>
      <c r="Q19" s="142">
        <f t="shared" si="1"/>
        <v>1491682</v>
      </c>
      <c r="R19" s="68">
        <v>1970.0</v>
      </c>
      <c r="T19" s="142">
        <f t="shared" si="2"/>
        <v>317251.0678</v>
      </c>
      <c r="U19" s="531">
        <f t="shared" si="3"/>
        <v>-15091.44707</v>
      </c>
      <c r="V19" s="532">
        <f t="shared" si="4"/>
        <v>-0.047569413</v>
      </c>
      <c r="X19" s="533">
        <f t="shared" si="5"/>
        <v>0.2025630266</v>
      </c>
      <c r="Y19" s="533">
        <f t="shared" si="6"/>
        <v>0.755421356</v>
      </c>
    </row>
    <row r="20">
      <c r="A20" s="68">
        <v>1971.0</v>
      </c>
      <c r="B20" s="142">
        <f>'Comm Catch'!C20+'UCR Past Sonar'!C20+'Delta Esc'!C20</f>
        <v>0</v>
      </c>
      <c r="C20" s="142">
        <f>'Comm Catch'!D20+'UCR Past Sonar'!D20+'Delta Esc'!D20</f>
        <v>459.2846288</v>
      </c>
      <c r="D20" s="142">
        <f>'Comm Catch'!E20+'UCR Past Sonar'!E20+'Delta Esc'!E20</f>
        <v>3226.214605</v>
      </c>
      <c r="E20" s="142">
        <f>'Comm Catch'!F20+'UCR Past Sonar'!F20+'Delta Esc'!F20</f>
        <v>2323.210023</v>
      </c>
      <c r="F20" s="142">
        <f>'Comm Catch'!G20+'UCR Past Sonar'!G20+'Delta Esc'!G20</f>
        <v>97321.71113</v>
      </c>
      <c r="G20" s="142">
        <f>'Comm Catch'!H20+'UCR Past Sonar'!H20+'Delta Esc'!H20</f>
        <v>243.2133307</v>
      </c>
      <c r="H20" s="142">
        <f>'Comm Catch'!I20+'UCR Past Sonar'!I20+'Delta Esc'!I20</f>
        <v>0</v>
      </c>
      <c r="I20" s="142">
        <f>'Comm Catch'!J20+'UCR Past Sonar'!J20+'Delta Esc'!J20</f>
        <v>886578.6145</v>
      </c>
      <c r="J20" s="142">
        <f>'Comm Catch'!K20+'UCR Past Sonar'!K20+'Delta Esc'!K20</f>
        <v>14517.76609</v>
      </c>
      <c r="K20" s="142">
        <f>'Comm Catch'!L20+'UCR Past Sonar'!L20+'Delta Esc'!L20</f>
        <v>3233.310685</v>
      </c>
      <c r="L20" s="142">
        <f>'Comm Catch'!M20+'UCR Past Sonar'!M20+'Delta Esc'!M20</f>
        <v>242501.4617</v>
      </c>
      <c r="M20" s="142">
        <f>'Comm Catch'!N20+'UCR Past Sonar'!N20+'Delta Esc'!N20</f>
        <v>0</v>
      </c>
      <c r="N20" s="142">
        <f>'Comm Catch'!O20+'UCR Past Sonar'!O20+'Delta Esc'!O20</f>
        <v>0</v>
      </c>
      <c r="O20" s="142">
        <f>'Comm Catch'!P20+'UCR Past Sonar'!P20+'Delta Esc'!P20</f>
        <v>0</v>
      </c>
      <c r="P20" s="142">
        <f>'Comm Catch'!Q20+'UCR Past Sonar'!Q20+'Delta Esc'!Q20</f>
        <v>243.2133307</v>
      </c>
      <c r="Q20" s="142">
        <f t="shared" si="1"/>
        <v>1250648</v>
      </c>
      <c r="R20" s="68">
        <v>1971.0</v>
      </c>
      <c r="T20" s="142">
        <f t="shared" si="2"/>
        <v>317251.0678</v>
      </c>
      <c r="U20" s="531">
        <f t="shared" si="3"/>
        <v>-219929.3567</v>
      </c>
      <c r="V20" s="532">
        <f t="shared" si="4"/>
        <v>-0.6932344096</v>
      </c>
      <c r="X20" s="533">
        <f t="shared" si="5"/>
        <v>0.07781702855</v>
      </c>
      <c r="Y20" s="533">
        <f t="shared" si="6"/>
        <v>0.7088954002</v>
      </c>
    </row>
    <row r="21">
      <c r="A21" s="68">
        <v>1972.0</v>
      </c>
      <c r="B21" s="142">
        <f>'Comm Catch'!C21+'UCR Past Sonar'!C21+'Delta Esc'!C21</f>
        <v>0</v>
      </c>
      <c r="C21" s="142">
        <f>'Comm Catch'!D21+'UCR Past Sonar'!D21+'Delta Esc'!D21</f>
        <v>0</v>
      </c>
      <c r="D21" s="142">
        <f>'Comm Catch'!E21+'UCR Past Sonar'!E21+'Delta Esc'!E21</f>
        <v>0</v>
      </c>
      <c r="E21" s="142">
        <f>'Comm Catch'!F21+'UCR Past Sonar'!F21+'Delta Esc'!F21</f>
        <v>17573.11977</v>
      </c>
      <c r="F21" s="142">
        <f>'Comm Catch'!G21+'UCR Past Sonar'!G21+'Delta Esc'!G21</f>
        <v>145881.5249</v>
      </c>
      <c r="G21" s="142">
        <f>'Comm Catch'!H21+'UCR Past Sonar'!H21+'Delta Esc'!H21</f>
        <v>0</v>
      </c>
      <c r="H21" s="142">
        <f>'Comm Catch'!I21+'UCR Past Sonar'!I21+'Delta Esc'!I21</f>
        <v>469.5165458</v>
      </c>
      <c r="I21" s="142">
        <f>'Comm Catch'!J21+'UCR Past Sonar'!J21+'Delta Esc'!J21</f>
        <v>707854.1943</v>
      </c>
      <c r="J21" s="142">
        <f>'Comm Catch'!K21+'UCR Past Sonar'!K21+'Delta Esc'!K21</f>
        <v>8920.906778</v>
      </c>
      <c r="K21" s="142">
        <f>'Comm Catch'!L21+'UCR Past Sonar'!L21+'Delta Esc'!L21</f>
        <v>4029.925786</v>
      </c>
      <c r="L21" s="142">
        <f>'Comm Catch'!M21+'UCR Past Sonar'!M21+'Delta Esc'!M21</f>
        <v>280325.1561</v>
      </c>
      <c r="M21" s="142">
        <f>'Comm Catch'!N21+'UCR Past Sonar'!N21+'Delta Esc'!N21</f>
        <v>0</v>
      </c>
      <c r="N21" s="142">
        <f>'Comm Catch'!O21+'UCR Past Sonar'!O21+'Delta Esc'!O21</f>
        <v>0</v>
      </c>
      <c r="O21" s="142">
        <f>'Comm Catch'!P21+'UCR Past Sonar'!P21+'Delta Esc'!P21</f>
        <v>1305.158688</v>
      </c>
      <c r="P21" s="142">
        <f>'Comm Catch'!Q21+'UCR Past Sonar'!Q21+'Delta Esc'!Q21</f>
        <v>2088.497174</v>
      </c>
      <c r="Q21" s="142">
        <f t="shared" si="1"/>
        <v>1168448</v>
      </c>
      <c r="R21" s="68">
        <v>1972.0</v>
      </c>
      <c r="T21" s="142">
        <f t="shared" si="2"/>
        <v>317251.0678</v>
      </c>
      <c r="U21" s="531">
        <f t="shared" si="3"/>
        <v>-171369.5429</v>
      </c>
      <c r="V21" s="532">
        <f t="shared" si="4"/>
        <v>-0.540170106</v>
      </c>
      <c r="X21" s="533">
        <f t="shared" si="5"/>
        <v>0.1248506779</v>
      </c>
      <c r="Y21" s="533">
        <f t="shared" si="6"/>
        <v>0.6058071855</v>
      </c>
    </row>
    <row r="22">
      <c r="A22" s="68">
        <v>1973.0</v>
      </c>
      <c r="B22" s="142">
        <f>'Comm Catch'!C22+'UCR Past Sonar'!C22+'Delta Esc'!C22</f>
        <v>0</v>
      </c>
      <c r="C22" s="142">
        <f>'Comm Catch'!D22+'UCR Past Sonar'!D22+'Delta Esc'!D22</f>
        <v>0</v>
      </c>
      <c r="D22" s="142">
        <f>'Comm Catch'!E22+'UCR Past Sonar'!E22+'Delta Esc'!E22</f>
        <v>9126</v>
      </c>
      <c r="E22" s="142">
        <f>'Comm Catch'!F22+'UCR Past Sonar'!F22+'Delta Esc'!F22</f>
        <v>25479</v>
      </c>
      <c r="F22" s="142">
        <f>'Comm Catch'!G22+'UCR Past Sonar'!G22+'Delta Esc'!G22</f>
        <v>101514.2985</v>
      </c>
      <c r="G22" s="142">
        <f>'Comm Catch'!H22+'UCR Past Sonar'!H22+'Delta Esc'!H22</f>
        <v>0</v>
      </c>
      <c r="H22" s="142">
        <f>'Comm Catch'!I22+'UCR Past Sonar'!I22+'Delta Esc'!I22</f>
        <v>0</v>
      </c>
      <c r="I22" s="142">
        <f>'Comm Catch'!J22+'UCR Past Sonar'!J22+'Delta Esc'!J22</f>
        <v>592986.4878</v>
      </c>
      <c r="J22" s="142">
        <f>'Comm Catch'!K22+'UCR Past Sonar'!K22+'Delta Esc'!K22</f>
        <v>14396.97995</v>
      </c>
      <c r="K22" s="142">
        <f>'Comm Catch'!L22+'UCR Past Sonar'!L22+'Delta Esc'!L22</f>
        <v>0</v>
      </c>
      <c r="L22" s="142">
        <f>'Comm Catch'!M22+'UCR Past Sonar'!M22+'Delta Esc'!M22</f>
        <v>51477.23376</v>
      </c>
      <c r="M22" s="142">
        <f>'Comm Catch'!N22+'UCR Past Sonar'!N22+'Delta Esc'!N22</f>
        <v>0</v>
      </c>
      <c r="N22" s="142">
        <f>'Comm Catch'!O22+'UCR Past Sonar'!O22+'Delta Esc'!O22</f>
        <v>0</v>
      </c>
      <c r="O22" s="142">
        <f>'Comm Catch'!P22+'UCR Past Sonar'!P22+'Delta Esc'!P22</f>
        <v>0</v>
      </c>
      <c r="P22" s="142">
        <f>'Comm Catch'!Q22+'UCR Past Sonar'!Q22+'Delta Esc'!Q22</f>
        <v>0</v>
      </c>
      <c r="Q22" s="142">
        <f t="shared" si="1"/>
        <v>794980</v>
      </c>
      <c r="R22" s="68">
        <v>1973.0</v>
      </c>
      <c r="T22" s="142">
        <f t="shared" si="2"/>
        <v>317251.0678</v>
      </c>
      <c r="U22" s="531">
        <f t="shared" si="3"/>
        <v>-215736.7693</v>
      </c>
      <c r="V22" s="532">
        <f t="shared" si="4"/>
        <v>-0.6800190487</v>
      </c>
      <c r="X22" s="533">
        <f t="shared" si="5"/>
        <v>0.1276941539</v>
      </c>
      <c r="Y22" s="533">
        <f t="shared" si="6"/>
        <v>0.7459137184</v>
      </c>
    </row>
    <row r="23">
      <c r="A23" s="68">
        <v>1974.0</v>
      </c>
      <c r="B23" s="142">
        <f>'Comm Catch'!C23+'UCR Past Sonar'!C23+'Delta Esc'!C23</f>
        <v>0</v>
      </c>
      <c r="C23" s="142">
        <f>'Comm Catch'!D23+'UCR Past Sonar'!D23+'Delta Esc'!D23</f>
        <v>898.8141054</v>
      </c>
      <c r="D23" s="142">
        <f>'Comm Catch'!E23+'UCR Past Sonar'!E23+'Delta Esc'!E23</f>
        <v>31.46533398</v>
      </c>
      <c r="E23" s="142">
        <f>'Comm Catch'!F23+'UCR Past Sonar'!F23+'Delta Esc'!F23</f>
        <v>7081.068203</v>
      </c>
      <c r="F23" s="142">
        <f>'Comm Catch'!G23+'UCR Past Sonar'!G23+'Delta Esc'!G23</f>
        <v>83934.46242</v>
      </c>
      <c r="G23" s="142">
        <f>'Comm Catch'!H23+'UCR Past Sonar'!H23+'Delta Esc'!H23</f>
        <v>31.46533398</v>
      </c>
      <c r="H23" s="142">
        <f>'Comm Catch'!I23+'UCR Past Sonar'!I23+'Delta Esc'!I23</f>
        <v>314.6533398</v>
      </c>
      <c r="I23" s="142">
        <f>'Comm Catch'!J23+'UCR Past Sonar'!J23+'Delta Esc'!J23</f>
        <v>638486.3488</v>
      </c>
      <c r="J23" s="142">
        <f>'Comm Catch'!K23+'UCR Past Sonar'!K23+'Delta Esc'!K23</f>
        <v>43304.5079</v>
      </c>
      <c r="K23" s="142">
        <f>'Comm Catch'!L23+'UCR Past Sonar'!L23+'Delta Esc'!L23</f>
        <v>2686.86591</v>
      </c>
      <c r="L23" s="142">
        <f>'Comm Catch'!M23+'UCR Past Sonar'!M23+'Delta Esc'!M23</f>
        <v>66910.34868</v>
      </c>
      <c r="M23" s="142">
        <f>'Comm Catch'!N23+'UCR Past Sonar'!N23+'Delta Esc'!N23</f>
        <v>0</v>
      </c>
      <c r="N23" s="142">
        <f>'Comm Catch'!O23+'UCR Past Sonar'!O23+'Delta Esc'!O23</f>
        <v>0</v>
      </c>
      <c r="O23" s="142">
        <f>'Comm Catch'!P23+'UCR Past Sonar'!P23+'Delta Esc'!P23</f>
        <v>0</v>
      </c>
      <c r="P23" s="142">
        <f>'Comm Catch'!Q23+'UCR Past Sonar'!Q23+'Delta Esc'!Q23</f>
        <v>0</v>
      </c>
      <c r="Q23" s="142">
        <f t="shared" si="1"/>
        <v>843680</v>
      </c>
      <c r="R23" s="68">
        <v>1974.0</v>
      </c>
      <c r="T23" s="142">
        <f t="shared" si="2"/>
        <v>317251.0678</v>
      </c>
      <c r="U23" s="531">
        <f t="shared" si="3"/>
        <v>-233316.6054</v>
      </c>
      <c r="V23" s="532">
        <f t="shared" si="4"/>
        <v>-0.735432057</v>
      </c>
      <c r="X23" s="533">
        <f t="shared" si="5"/>
        <v>0.09948613505</v>
      </c>
      <c r="Y23" s="533">
        <f t="shared" si="6"/>
        <v>0.7567873468</v>
      </c>
    </row>
    <row r="24">
      <c r="A24" s="68">
        <v>1975.0</v>
      </c>
      <c r="B24" s="142">
        <f>'Comm Catch'!C24+'UCR Past Sonar'!C24+'Delta Esc'!C24</f>
        <v>0</v>
      </c>
      <c r="C24" s="142">
        <f>'Comm Catch'!D24+'UCR Past Sonar'!D24+'Delta Esc'!D24</f>
        <v>1214.420404</v>
      </c>
      <c r="D24" s="142">
        <f>'Comm Catch'!E24+'UCR Past Sonar'!E24+'Delta Esc'!E24</f>
        <v>583.795927</v>
      </c>
      <c r="E24" s="142">
        <f>'Comm Catch'!F24+'UCR Past Sonar'!F24+'Delta Esc'!F24</f>
        <v>3273.315666</v>
      </c>
      <c r="F24" s="142">
        <f>'Comm Catch'!G24+'UCR Past Sonar'!G24+'Delta Esc'!G24</f>
        <v>48348.91723</v>
      </c>
      <c r="G24" s="142">
        <f>'Comm Catch'!H24+'UCR Past Sonar'!H24+'Delta Esc'!H24</f>
        <v>0</v>
      </c>
      <c r="H24" s="142">
        <f>'Comm Catch'!I24+'UCR Past Sonar'!I24+'Delta Esc'!I24</f>
        <v>0</v>
      </c>
      <c r="I24" s="142">
        <f>'Comm Catch'!J24+'UCR Past Sonar'!J24+'Delta Esc'!J24</f>
        <v>346614.0026</v>
      </c>
      <c r="J24" s="142">
        <f>'Comm Catch'!K24+'UCR Past Sonar'!K24+'Delta Esc'!K24</f>
        <v>15225.52265</v>
      </c>
      <c r="K24" s="142">
        <f>'Comm Catch'!L24+'UCR Past Sonar'!L24+'Delta Esc'!L24</f>
        <v>757.0615631</v>
      </c>
      <c r="L24" s="142">
        <f>'Comm Catch'!M24+'UCR Past Sonar'!M24+'Delta Esc'!M24</f>
        <v>107192.1126</v>
      </c>
      <c r="M24" s="142">
        <f>'Comm Catch'!N24+'UCR Past Sonar'!N24+'Delta Esc'!N24</f>
        <v>0</v>
      </c>
      <c r="N24" s="142">
        <f>'Comm Catch'!O24+'UCR Past Sonar'!O24+'Delta Esc'!O24</f>
        <v>0</v>
      </c>
      <c r="O24" s="142">
        <f>'Comm Catch'!P24+'UCR Past Sonar'!P24+'Delta Esc'!P24</f>
        <v>0</v>
      </c>
      <c r="P24" s="142">
        <f>'Comm Catch'!Q24+'UCR Past Sonar'!Q24+'Delta Esc'!Q24</f>
        <v>149.8513609</v>
      </c>
      <c r="Q24" s="142">
        <f t="shared" si="1"/>
        <v>523359</v>
      </c>
      <c r="R24" s="68">
        <v>1975.0</v>
      </c>
      <c r="T24" s="142">
        <f t="shared" si="2"/>
        <v>317251.0678</v>
      </c>
      <c r="U24" s="531">
        <f t="shared" si="3"/>
        <v>-268902.1506</v>
      </c>
      <c r="V24" s="532">
        <f t="shared" si="4"/>
        <v>-0.8476004586</v>
      </c>
      <c r="X24" s="533">
        <f t="shared" si="5"/>
        <v>0.09238193521</v>
      </c>
      <c r="Y24" s="533">
        <f t="shared" si="6"/>
        <v>0.6622872686</v>
      </c>
    </row>
    <row r="25">
      <c r="A25" s="68">
        <v>1976.0</v>
      </c>
      <c r="B25" s="142">
        <f>'Comm Catch'!C25+'UCR Past Sonar'!C25+'Delta Esc'!C25</f>
        <v>0</v>
      </c>
      <c r="C25" s="142">
        <f>'Comm Catch'!D25+'UCR Past Sonar'!D25+'Delta Esc'!D25</f>
        <v>3411.613202</v>
      </c>
      <c r="D25" s="142">
        <f>'Comm Catch'!E25+'UCR Past Sonar'!E25+'Delta Esc'!E25</f>
        <v>0</v>
      </c>
      <c r="E25" s="142">
        <f>'Comm Catch'!F25+'UCR Past Sonar'!F25+'Delta Esc'!F25</f>
        <v>12447.84902</v>
      </c>
      <c r="F25" s="142">
        <f>'Comm Catch'!G25+'UCR Past Sonar'!G25+'Delta Esc'!G25</f>
        <v>140037.9725</v>
      </c>
      <c r="G25" s="142">
        <f>'Comm Catch'!H25+'UCR Past Sonar'!H25+'Delta Esc'!H25</f>
        <v>910.4652279</v>
      </c>
      <c r="H25" s="142">
        <f>'Comm Catch'!I25+'UCR Past Sonar'!I25+'Delta Esc'!I25</f>
        <v>0</v>
      </c>
      <c r="I25" s="142">
        <f>'Comm Catch'!J25+'UCR Past Sonar'!J25+'Delta Esc'!J25</f>
        <v>940919.7635</v>
      </c>
      <c r="J25" s="142">
        <f>'Comm Catch'!K25+'UCR Past Sonar'!K25+'Delta Esc'!K25</f>
        <v>9694.086415</v>
      </c>
      <c r="K25" s="142">
        <f>'Comm Catch'!L25+'UCR Past Sonar'!L25+'Delta Esc'!L25</f>
        <v>1745.935488</v>
      </c>
      <c r="L25" s="142">
        <f>'Comm Catch'!M25+'UCR Past Sonar'!M25+'Delta Esc'!M25</f>
        <v>27802.08198</v>
      </c>
      <c r="M25" s="142">
        <f>'Comm Catch'!N25+'UCR Past Sonar'!N25+'Delta Esc'!N25</f>
        <v>455.232614</v>
      </c>
      <c r="N25" s="142">
        <f>'Comm Catch'!O25+'UCR Past Sonar'!O25+'Delta Esc'!O25</f>
        <v>0</v>
      </c>
      <c r="O25" s="142">
        <f>'Comm Catch'!P25+'UCR Past Sonar'!P25+'Delta Esc'!P25</f>
        <v>0</v>
      </c>
      <c r="P25" s="142">
        <f>'Comm Catch'!Q25+'UCR Past Sonar'!Q25+'Delta Esc'!Q25</f>
        <v>0</v>
      </c>
      <c r="Q25" s="142">
        <f t="shared" si="1"/>
        <v>1137425</v>
      </c>
      <c r="R25" s="68">
        <v>1976.0</v>
      </c>
      <c r="T25" s="142">
        <f t="shared" si="2"/>
        <v>317251.0678</v>
      </c>
      <c r="U25" s="531">
        <f t="shared" si="3"/>
        <v>-177213.0952</v>
      </c>
      <c r="V25" s="532">
        <f t="shared" si="4"/>
        <v>-0.5585894367</v>
      </c>
      <c r="X25" s="533">
        <f t="shared" si="5"/>
        <v>0.1231184232</v>
      </c>
      <c r="Y25" s="533">
        <f t="shared" si="6"/>
        <v>0.8272367528</v>
      </c>
    </row>
    <row r="26">
      <c r="A26" s="68">
        <v>1977.0</v>
      </c>
      <c r="B26" s="142">
        <f>'Comm Catch'!C26+'UCR Past Sonar'!C26+'Delta Esc'!C26</f>
        <v>0</v>
      </c>
      <c r="C26" s="142">
        <f>'Comm Catch'!D26+'UCR Past Sonar'!D26+'Delta Esc'!D26</f>
        <v>366.229955</v>
      </c>
      <c r="D26" s="142">
        <f>'Comm Catch'!E26+'UCR Past Sonar'!E26+'Delta Esc'!E26</f>
        <v>1100.310352</v>
      </c>
      <c r="E26" s="142">
        <f>'Comm Catch'!F26+'UCR Past Sonar'!F26+'Delta Esc'!F26</f>
        <v>27274.40873</v>
      </c>
      <c r="F26" s="142">
        <f>'Comm Catch'!G26+'UCR Past Sonar'!G26+'Delta Esc'!G26</f>
        <v>30220.45324</v>
      </c>
      <c r="G26" s="142">
        <f>'Comm Catch'!H26+'UCR Past Sonar'!H26+'Delta Esc'!H26</f>
        <v>0</v>
      </c>
      <c r="H26" s="142">
        <f>'Comm Catch'!I26+'UCR Past Sonar'!I26+'Delta Esc'!I26</f>
        <v>0</v>
      </c>
      <c r="I26" s="142">
        <f>'Comm Catch'!J26+'UCR Past Sonar'!J26+'Delta Esc'!J26</f>
        <v>843106.7301</v>
      </c>
      <c r="J26" s="142">
        <f>'Comm Catch'!K26+'UCR Past Sonar'!K26+'Delta Esc'!K26</f>
        <v>7091.249041</v>
      </c>
      <c r="K26" s="142">
        <f>'Comm Catch'!L26+'UCR Past Sonar'!L26+'Delta Esc'!L26</f>
        <v>8630.711241</v>
      </c>
      <c r="L26" s="142">
        <f>'Comm Catch'!M26+'UCR Past Sonar'!M26+'Delta Esc'!M26</f>
        <v>84091.90733</v>
      </c>
      <c r="M26" s="142">
        <f>'Comm Catch'!N26+'UCR Past Sonar'!N26+'Delta Esc'!N26</f>
        <v>0</v>
      </c>
      <c r="N26" s="142">
        <f>'Comm Catch'!O26+'UCR Past Sonar'!O26+'Delta Esc'!O26</f>
        <v>0</v>
      </c>
      <c r="O26" s="142">
        <f>'Comm Catch'!P26+'UCR Past Sonar'!P26+'Delta Esc'!P26</f>
        <v>0</v>
      </c>
      <c r="P26" s="142">
        <f>'Comm Catch'!Q26+'UCR Past Sonar'!Q26+'Delta Esc'!Q26</f>
        <v>0</v>
      </c>
      <c r="Q26" s="142">
        <f t="shared" si="1"/>
        <v>1001882</v>
      </c>
      <c r="R26" s="68">
        <v>1977.0</v>
      </c>
      <c r="T26" s="142">
        <f t="shared" si="2"/>
        <v>317251.0678</v>
      </c>
      <c r="U26" s="531">
        <f t="shared" si="3"/>
        <v>-287030.6145</v>
      </c>
      <c r="V26" s="532">
        <f t="shared" si="4"/>
        <v>-0.9047427848</v>
      </c>
      <c r="X26" s="533">
        <f t="shared" si="5"/>
        <v>0.03016368518</v>
      </c>
      <c r="Y26" s="533">
        <f t="shared" si="6"/>
        <v>0.8415229839</v>
      </c>
    </row>
    <row r="27">
      <c r="A27" s="68">
        <v>1978.0</v>
      </c>
      <c r="B27" s="142">
        <f>'Comm Catch'!C27+'UCR Past Sonar'!C27+'Delta Esc'!C27</f>
        <v>0</v>
      </c>
      <c r="C27" s="142">
        <f>'Comm Catch'!D27+'UCR Past Sonar'!D27+'Delta Esc'!D27</f>
        <v>12.34705261</v>
      </c>
      <c r="D27" s="142">
        <f>'Comm Catch'!E27+'UCR Past Sonar'!E27+'Delta Esc'!E27</f>
        <v>6.173526304</v>
      </c>
      <c r="E27" s="142">
        <f>'Comm Catch'!F27+'UCR Past Sonar'!F27+'Delta Esc'!F27</f>
        <v>7151.001302</v>
      </c>
      <c r="F27" s="207">
        <f>'Comm Catch'!G27+'UCR Past Sonar'!G27+'Delta Esc'!G27-'Hatchery Returns'!R10</f>
        <v>153840.1865</v>
      </c>
      <c r="G27" s="142">
        <f>'Comm Catch'!H27+'UCR Past Sonar'!H27+'Delta Esc'!H27</f>
        <v>2.057842101</v>
      </c>
      <c r="H27" s="142">
        <f>'Comm Catch'!I27+'UCR Past Sonar'!I27+'Delta Esc'!I27</f>
        <v>0</v>
      </c>
      <c r="I27" s="207">
        <f>'Comm Catch'!J27+'UCR Past Sonar'!J27+'Delta Esc'!J27-'Hatchery Returns'!S10</f>
        <v>295774.5018</v>
      </c>
      <c r="J27" s="142">
        <f>'Comm Catch'!K27+'UCR Past Sonar'!K27+'Delta Esc'!K27</f>
        <v>18654.33865</v>
      </c>
      <c r="K27" s="142">
        <f>'Comm Catch'!L27+'UCR Past Sonar'!L27+'Delta Esc'!L27</f>
        <v>1864.404944</v>
      </c>
      <c r="L27" s="142">
        <f>'Comm Catch'!M27+'UCR Past Sonar'!M27+'Delta Esc'!M27</f>
        <v>33573.69388</v>
      </c>
      <c r="M27" s="142">
        <f>'Comm Catch'!N27+'UCR Past Sonar'!N27+'Delta Esc'!N27</f>
        <v>0</v>
      </c>
      <c r="N27" s="142">
        <f>'Comm Catch'!O27+'UCR Past Sonar'!O27+'Delta Esc'!O27</f>
        <v>0</v>
      </c>
      <c r="O27" s="142">
        <f>'Comm Catch'!P27+'UCR Past Sonar'!P27+'Delta Esc'!P27</f>
        <v>0</v>
      </c>
      <c r="P27" s="142">
        <f>'Comm Catch'!Q27+'UCR Past Sonar'!Q27+'Delta Esc'!Q27</f>
        <v>0</v>
      </c>
      <c r="Q27" s="142">
        <f t="shared" si="1"/>
        <v>510878.7055</v>
      </c>
      <c r="R27" s="68">
        <v>1978.0</v>
      </c>
      <c r="T27" s="142">
        <f t="shared" si="2"/>
        <v>317251.0678</v>
      </c>
      <c r="U27" s="531">
        <f t="shared" si="3"/>
        <v>-163410.8813</v>
      </c>
      <c r="V27" s="532">
        <f t="shared" si="4"/>
        <v>-0.5150837866</v>
      </c>
      <c r="X27" s="533">
        <f t="shared" si="5"/>
        <v>0.3011285944</v>
      </c>
      <c r="Y27" s="533">
        <f t="shared" si="6"/>
        <v>0.5789524962</v>
      </c>
    </row>
    <row r="28">
      <c r="A28" s="68">
        <v>1979.0</v>
      </c>
      <c r="B28" s="142">
        <f>'Comm Catch'!C28+'UCR Past Sonar'!C28+'Delta Esc'!C28</f>
        <v>0</v>
      </c>
      <c r="C28" s="142">
        <f>'Comm Catch'!D28+'UCR Past Sonar'!D28+'Delta Esc'!D28</f>
        <v>7.785628223</v>
      </c>
      <c r="D28" s="142">
        <f>'Comm Catch'!E28+'UCR Past Sonar'!E28+'Delta Esc'!E28</f>
        <v>0</v>
      </c>
      <c r="E28" s="142">
        <f>'Comm Catch'!F28+'UCR Past Sonar'!F28+'Delta Esc'!F28</f>
        <v>10463.88433</v>
      </c>
      <c r="F28" s="207">
        <f>'Comm Catch'!G28+'UCR Past Sonar'!G28+'Delta Esc'!G28-'Hatchery Returns'!R11</f>
        <v>68326.53299</v>
      </c>
      <c r="G28" s="142">
        <f>'Comm Catch'!H28+'UCR Past Sonar'!H28+'Delta Esc'!H28</f>
        <v>0</v>
      </c>
      <c r="H28" s="142">
        <f>'Comm Catch'!I28+'UCR Past Sonar'!I28+'Delta Esc'!I28</f>
        <v>0</v>
      </c>
      <c r="I28" s="207">
        <f>'Comm Catch'!J28+'UCR Past Sonar'!J28+'Delta Esc'!J28-'Hatchery Returns'!S11</f>
        <v>440526.6471</v>
      </c>
      <c r="J28" s="142">
        <f>'Comm Catch'!K28+'UCR Past Sonar'!K28+'Delta Esc'!K28</f>
        <v>18996.93286</v>
      </c>
      <c r="K28" s="142">
        <f>'Comm Catch'!L28+'UCR Past Sonar'!L28+'Delta Esc'!L28</f>
        <v>0</v>
      </c>
      <c r="L28" s="142">
        <f>'Comm Catch'!M28+'UCR Past Sonar'!M28+'Delta Esc'!M28</f>
        <v>83337.3645</v>
      </c>
      <c r="M28" s="142">
        <f>'Comm Catch'!N28+'UCR Past Sonar'!N28+'Delta Esc'!N28</f>
        <v>0</v>
      </c>
      <c r="N28" s="142">
        <f>'Comm Catch'!O28+'UCR Past Sonar'!O28+'Delta Esc'!O28</f>
        <v>0</v>
      </c>
      <c r="O28" s="142">
        <f>'Comm Catch'!P28+'UCR Past Sonar'!P28+'Delta Esc'!P28</f>
        <v>0</v>
      </c>
      <c r="P28" s="142">
        <f>'Comm Catch'!Q28+'UCR Past Sonar'!Q28+'Delta Esc'!Q28</f>
        <v>0</v>
      </c>
      <c r="Q28" s="142">
        <f t="shared" si="1"/>
        <v>621659.1474</v>
      </c>
      <c r="R28" s="68">
        <v>1979.0</v>
      </c>
      <c r="T28" s="142">
        <f t="shared" si="2"/>
        <v>317251.0678</v>
      </c>
      <c r="U28" s="531">
        <f t="shared" si="3"/>
        <v>-248924.5348</v>
      </c>
      <c r="V28" s="532">
        <f t="shared" si="4"/>
        <v>-0.7846294625</v>
      </c>
      <c r="X28" s="533">
        <f t="shared" si="5"/>
        <v>0.1099099616</v>
      </c>
      <c r="Y28" s="533">
        <f t="shared" si="6"/>
        <v>0.7086305236</v>
      </c>
    </row>
    <row r="29">
      <c r="A29" s="68">
        <v>1980.0</v>
      </c>
      <c r="B29" s="142">
        <f>'Comm Catch'!C29+'UCR Past Sonar'!C29+'Delta Esc'!C29</f>
        <v>0</v>
      </c>
      <c r="C29" s="142">
        <f>'Comm Catch'!D29+'UCR Past Sonar'!D29+'Delta Esc'!D29</f>
        <v>5343.709482</v>
      </c>
      <c r="D29" s="142">
        <f>'Comm Catch'!E29+'UCR Past Sonar'!E29+'Delta Esc'!E29</f>
        <v>5343.709482</v>
      </c>
      <c r="E29" s="142">
        <f>'Comm Catch'!F29+'UCR Past Sonar'!F29+'Delta Esc'!F29</f>
        <v>5343.709482</v>
      </c>
      <c r="F29" s="207">
        <f>'Comm Catch'!G29+'UCR Past Sonar'!G29+'Delta Esc'!G29-'Hatchery Returns'!R12</f>
        <v>173005.065</v>
      </c>
      <c r="G29" s="142">
        <f>'Comm Catch'!H29+'UCR Past Sonar'!H29+'Delta Esc'!H29</f>
        <v>0</v>
      </c>
      <c r="H29" s="142">
        <f>'Comm Catch'!I29+'UCR Past Sonar'!I29+'Delta Esc'!I29</f>
        <v>0</v>
      </c>
      <c r="I29" s="207">
        <f>'Comm Catch'!J29+'UCR Past Sonar'!J29+'Delta Esc'!J29-'Hatchery Returns'!S12</f>
        <v>408747.4305</v>
      </c>
      <c r="J29" s="142">
        <f>'Comm Catch'!K29+'UCR Past Sonar'!K29+'Delta Esc'!K29</f>
        <v>29968.10048</v>
      </c>
      <c r="K29" s="142">
        <f>'Comm Catch'!L29+'UCR Past Sonar'!L29+'Delta Esc'!L29</f>
        <v>2671.854741</v>
      </c>
      <c r="L29" s="142">
        <f>'Comm Catch'!M29+'UCR Past Sonar'!M29+'Delta Esc'!M29</f>
        <v>29968.10048</v>
      </c>
      <c r="M29" s="142">
        <f>'Comm Catch'!N29+'UCR Past Sonar'!N29+'Delta Esc'!N29</f>
        <v>0</v>
      </c>
      <c r="N29" s="142">
        <f>'Comm Catch'!O29+'UCR Past Sonar'!O29+'Delta Esc'!O29</f>
        <v>0</v>
      </c>
      <c r="O29" s="142">
        <f>'Comm Catch'!P29+'UCR Past Sonar'!P29+'Delta Esc'!P29</f>
        <v>0</v>
      </c>
      <c r="P29" s="142">
        <f>'Comm Catch'!Q29+'UCR Past Sonar'!Q29+'Delta Esc'!Q29</f>
        <v>0</v>
      </c>
      <c r="Q29" s="142">
        <f t="shared" si="1"/>
        <v>660391.6797</v>
      </c>
      <c r="R29" s="68">
        <v>1980.0</v>
      </c>
      <c r="T29" s="142">
        <f t="shared" si="2"/>
        <v>317251.0678</v>
      </c>
      <c r="U29" s="531">
        <f t="shared" si="3"/>
        <v>-144246.0027</v>
      </c>
      <c r="V29" s="532">
        <f t="shared" si="4"/>
        <v>-0.4546746012</v>
      </c>
      <c r="X29" s="533">
        <f t="shared" si="5"/>
        <v>0.2619734172</v>
      </c>
      <c r="Y29" s="533">
        <f t="shared" si="6"/>
        <v>0.6189469721</v>
      </c>
    </row>
    <row r="30">
      <c r="A30" s="68">
        <v>1981.0</v>
      </c>
      <c r="B30" s="142">
        <f>'Comm Catch'!C30+'UCR Past Sonar'!C30+'Delta Esc'!C30</f>
        <v>0</v>
      </c>
      <c r="C30" s="142">
        <f>'Comm Catch'!D30+'UCR Past Sonar'!D30+'Delta Esc'!D30</f>
        <v>6656.351185</v>
      </c>
      <c r="D30" s="142">
        <f>'Comm Catch'!E30+'UCR Past Sonar'!E30+'Delta Esc'!E30</f>
        <v>2662.540474</v>
      </c>
      <c r="E30" s="142">
        <f>'Comm Catch'!F30+'UCR Past Sonar'!F30+'Delta Esc'!F30</f>
        <v>206338.6859</v>
      </c>
      <c r="F30" s="207">
        <f>'Comm Catch'!G30+'UCR Past Sonar'!G30+'Delta Esc'!G30-'Hatchery Returns'!R13</f>
        <v>134300.3369</v>
      </c>
      <c r="G30" s="142">
        <f>'Comm Catch'!H30+'UCR Past Sonar'!H30+'Delta Esc'!H30</f>
        <v>0</v>
      </c>
      <c r="H30" s="142">
        <f>'Comm Catch'!I30+'UCR Past Sonar'!I30+'Delta Esc'!I30</f>
        <v>0</v>
      </c>
      <c r="I30" s="207">
        <f>'Comm Catch'!J30+'UCR Past Sonar'!J30+'Delta Esc'!J30-'Hatchery Returns'!S13</f>
        <v>892661.6368</v>
      </c>
      <c r="J30" s="142">
        <f>'Comm Catch'!K30+'UCR Past Sonar'!K30+'Delta Esc'!K30</f>
        <v>11981.43213</v>
      </c>
      <c r="K30" s="142">
        <f>'Comm Catch'!L30+'UCR Past Sonar'!L30+'Delta Esc'!L30</f>
        <v>0</v>
      </c>
      <c r="L30" s="142">
        <f>'Comm Catch'!M30+'UCR Past Sonar'!M30+'Delta Esc'!M30</f>
        <v>66560.77823</v>
      </c>
      <c r="M30" s="142">
        <f>'Comm Catch'!N30+'UCR Past Sonar'!N30+'Delta Esc'!N30</f>
        <v>0</v>
      </c>
      <c r="N30" s="142">
        <f>'Comm Catch'!O30+'UCR Past Sonar'!O30+'Delta Esc'!O30</f>
        <v>0</v>
      </c>
      <c r="O30" s="142">
        <f>'Comm Catch'!P30+'UCR Past Sonar'!P30+'Delta Esc'!P30</f>
        <v>0</v>
      </c>
      <c r="P30" s="142">
        <f>'Comm Catch'!Q30+'UCR Past Sonar'!Q30+'Delta Esc'!Q30</f>
        <v>1331.270237</v>
      </c>
      <c r="Q30" s="142">
        <f t="shared" si="1"/>
        <v>1322493.032</v>
      </c>
      <c r="R30" s="68">
        <v>1981.0</v>
      </c>
      <c r="T30" s="142">
        <f t="shared" si="2"/>
        <v>317251.0678</v>
      </c>
      <c r="U30" s="531">
        <f t="shared" si="3"/>
        <v>-182950.7308</v>
      </c>
      <c r="V30" s="532">
        <f t="shared" si="4"/>
        <v>-0.5766749096</v>
      </c>
      <c r="X30" s="533">
        <f t="shared" si="5"/>
        <v>0.1015508844</v>
      </c>
      <c r="Y30" s="533">
        <f t="shared" si="6"/>
        <v>0.6749840001</v>
      </c>
    </row>
    <row r="31">
      <c r="A31" s="68">
        <v>1982.0</v>
      </c>
      <c r="B31" s="142">
        <f>'Comm Catch'!C31+'UCR Past Sonar'!C31+'Delta Esc'!C31</f>
        <v>0</v>
      </c>
      <c r="C31" s="142">
        <f>'Comm Catch'!D31+'UCR Past Sonar'!D31+'Delta Esc'!D31</f>
        <v>26734.69212</v>
      </c>
      <c r="D31" s="142">
        <f>'Comm Catch'!E31+'UCR Past Sonar'!E31+'Delta Esc'!E31</f>
        <v>9441.017389</v>
      </c>
      <c r="E31" s="142">
        <f>'Comm Catch'!F31+'UCR Past Sonar'!F31+'Delta Esc'!F31</f>
        <v>49390.18892</v>
      </c>
      <c r="F31" s="207">
        <f>'Comm Catch'!G31+'UCR Past Sonar'!G31+'Delta Esc'!G31-'Hatchery Returns'!R14</f>
        <v>359284.9934</v>
      </c>
      <c r="G31" s="142">
        <f>'Comm Catch'!H31+'UCR Past Sonar'!H31+'Delta Esc'!H31</f>
        <v>124.4038097</v>
      </c>
      <c r="H31" s="142">
        <f>'Comm Catch'!I31+'UCR Past Sonar'!I31+'Delta Esc'!I31</f>
        <v>0</v>
      </c>
      <c r="I31" s="207">
        <f>'Comm Catch'!J31+'UCR Past Sonar'!J31+'Delta Esc'!J31-'Hatchery Returns'!S14</f>
        <v>1346125.983</v>
      </c>
      <c r="J31" s="142">
        <f>'Comm Catch'!K31+'UCR Past Sonar'!K31+'Delta Esc'!K31</f>
        <v>25710.92553</v>
      </c>
      <c r="K31" s="142">
        <f>'Comm Catch'!L31+'UCR Past Sonar'!L31+'Delta Esc'!L31</f>
        <v>1846.790954</v>
      </c>
      <c r="L31" s="142">
        <f>'Comm Catch'!M31+'UCR Past Sonar'!M31+'Delta Esc'!M31</f>
        <v>76823.14715</v>
      </c>
      <c r="M31" s="142">
        <f>'Comm Catch'!N31+'UCR Past Sonar'!N31+'Delta Esc'!N31</f>
        <v>39.49327291</v>
      </c>
      <c r="N31" s="142">
        <f>'Comm Catch'!O31+'UCR Past Sonar'!O31+'Delta Esc'!O31</f>
        <v>0</v>
      </c>
      <c r="O31" s="142">
        <f>'Comm Catch'!P31+'UCR Past Sonar'!P31+'Delta Esc'!P31</f>
        <v>0</v>
      </c>
      <c r="P31" s="142">
        <f>'Comm Catch'!Q31+'UCR Past Sonar'!Q31+'Delta Esc'!Q31</f>
        <v>35.54394562</v>
      </c>
      <c r="Q31" s="142">
        <f t="shared" si="1"/>
        <v>1895557.18</v>
      </c>
      <c r="R31" s="68">
        <v>1982.0</v>
      </c>
      <c r="T31" s="142">
        <f t="shared" si="2"/>
        <v>317251.0678</v>
      </c>
      <c r="U31" s="531">
        <f t="shared" si="3"/>
        <v>42033.92561</v>
      </c>
      <c r="V31" s="532">
        <f t="shared" si="4"/>
        <v>0.1324941974</v>
      </c>
      <c r="X31" s="533">
        <f t="shared" si="5"/>
        <v>0.1895405727</v>
      </c>
      <c r="Y31" s="533">
        <f t="shared" si="6"/>
        <v>0.7101479173</v>
      </c>
    </row>
    <row r="32">
      <c r="A32" s="68">
        <v>1983.0</v>
      </c>
      <c r="B32" s="142">
        <f>'Comm Catch'!C32+'UCR Past Sonar'!C32+'Delta Esc'!C32</f>
        <v>0</v>
      </c>
      <c r="C32" s="142">
        <f>'Comm Catch'!D32+'UCR Past Sonar'!D32+'Delta Esc'!D32</f>
        <v>5295.614144</v>
      </c>
      <c r="D32" s="142">
        <f>'Comm Catch'!E32+'UCR Past Sonar'!E32+'Delta Esc'!E32</f>
        <v>4712.441368</v>
      </c>
      <c r="E32" s="142">
        <f>'Comm Catch'!F32+'UCR Past Sonar'!F32+'Delta Esc'!F32</f>
        <v>81259.80624</v>
      </c>
      <c r="F32" s="207">
        <f>'Comm Catch'!G32+'UCR Past Sonar'!G32+'Delta Esc'!G32-'Hatchery Returns'!R15</f>
        <v>345815.242</v>
      </c>
      <c r="G32" s="142">
        <f>'Comm Catch'!H32+'UCR Past Sonar'!H32+'Delta Esc'!H32</f>
        <v>189.1687949</v>
      </c>
      <c r="H32" s="142">
        <f>'Comm Catch'!I32+'UCR Past Sonar'!I32+'Delta Esc'!I32</f>
        <v>65.36272144</v>
      </c>
      <c r="I32" s="207">
        <f>'Comm Catch'!J32+'UCR Past Sonar'!J32+'Delta Esc'!J32-'Hatchery Returns'!S15</f>
        <v>815636.842</v>
      </c>
      <c r="J32" s="142">
        <f>'Comm Catch'!K32+'UCR Past Sonar'!K32+'Delta Esc'!K32</f>
        <v>30775.22678</v>
      </c>
      <c r="K32" s="142">
        <f>'Comm Catch'!L32+'UCR Past Sonar'!L32+'Delta Esc'!L32</f>
        <v>1532.256049</v>
      </c>
      <c r="L32" s="142">
        <f>'Comm Catch'!M32+'UCR Past Sonar'!M32+'Delta Esc'!M32</f>
        <v>143304.908</v>
      </c>
      <c r="M32" s="142">
        <f>'Comm Catch'!N32+'UCR Past Sonar'!N32+'Delta Esc'!N32</f>
        <v>0</v>
      </c>
      <c r="N32" s="142">
        <f>'Comm Catch'!O32+'UCR Past Sonar'!O32+'Delta Esc'!O32</f>
        <v>0</v>
      </c>
      <c r="O32" s="142">
        <f>'Comm Catch'!P32+'UCR Past Sonar'!P32+'Delta Esc'!P32</f>
        <v>0</v>
      </c>
      <c r="P32" s="142">
        <f>'Comm Catch'!Q32+'UCR Past Sonar'!Q32+'Delta Esc'!Q32</f>
        <v>0</v>
      </c>
      <c r="Q32" s="142">
        <f t="shared" si="1"/>
        <v>1428586.868</v>
      </c>
      <c r="R32" s="68">
        <v>1983.0</v>
      </c>
      <c r="T32" s="142">
        <f t="shared" si="2"/>
        <v>317251.0678</v>
      </c>
      <c r="U32" s="531">
        <f t="shared" si="3"/>
        <v>28564.17423</v>
      </c>
      <c r="V32" s="532">
        <f t="shared" si="4"/>
        <v>0.09003649516</v>
      </c>
      <c r="X32" s="533">
        <f t="shared" si="5"/>
        <v>0.2420680532</v>
      </c>
      <c r="Y32" s="533">
        <f t="shared" si="6"/>
        <v>0.5709396189</v>
      </c>
    </row>
    <row r="33">
      <c r="A33" s="68">
        <v>1984.0</v>
      </c>
      <c r="B33" s="142">
        <f>'Comm Catch'!C33+'UCR Past Sonar'!C33+'Delta Esc'!C33</f>
        <v>0</v>
      </c>
      <c r="C33" s="142">
        <f>'Comm Catch'!D33+'UCR Past Sonar'!D33+'Delta Esc'!D33</f>
        <v>6639.131133</v>
      </c>
      <c r="D33" s="142">
        <f>'Comm Catch'!E33+'UCR Past Sonar'!E33+'Delta Esc'!E33</f>
        <v>4913.969037</v>
      </c>
      <c r="E33" s="142">
        <f>'Comm Catch'!F33+'UCR Past Sonar'!F33+'Delta Esc'!F33</f>
        <v>17075.96526</v>
      </c>
      <c r="F33" s="207">
        <f>'Comm Catch'!G33+'UCR Past Sonar'!G33+'Delta Esc'!G33-'Hatchery Returns'!R16</f>
        <v>203240.7473</v>
      </c>
      <c r="G33" s="142">
        <f>'Comm Catch'!H33+'UCR Past Sonar'!H33+'Delta Esc'!H33</f>
        <v>98.66522284</v>
      </c>
      <c r="H33" s="142">
        <f>'Comm Catch'!I33+'UCR Past Sonar'!I33+'Delta Esc'!I33</f>
        <v>175.1149453</v>
      </c>
      <c r="I33" s="207">
        <f>'Comm Catch'!J33+'UCR Past Sonar'!J33+'Delta Esc'!J33-'Hatchery Returns'!S16</f>
        <v>1421651.885</v>
      </c>
      <c r="J33" s="142">
        <f>'Comm Catch'!K33+'UCR Past Sonar'!K33+'Delta Esc'!K33</f>
        <v>16455.97485</v>
      </c>
      <c r="K33" s="142">
        <f>'Comm Catch'!L33+'UCR Past Sonar'!L33+'Delta Esc'!L33</f>
        <v>2276.993777</v>
      </c>
      <c r="L33" s="142">
        <f>'Comm Catch'!M33+'UCR Past Sonar'!M33+'Delta Esc'!M33</f>
        <v>137408.2534</v>
      </c>
      <c r="M33" s="142">
        <f>'Comm Catch'!N33+'UCR Past Sonar'!N33+'Delta Esc'!N33</f>
        <v>566.3717659</v>
      </c>
      <c r="N33" s="142">
        <f>'Comm Catch'!O33+'UCR Past Sonar'!O33+'Delta Esc'!O33</f>
        <v>0</v>
      </c>
      <c r="O33" s="142">
        <f>'Comm Catch'!P33+'UCR Past Sonar'!P33+'Delta Esc'!P33</f>
        <v>283.1858829</v>
      </c>
      <c r="P33" s="142">
        <f>'Comm Catch'!Q33+'UCR Past Sonar'!Q33+'Delta Esc'!Q33</f>
        <v>728.4781723</v>
      </c>
      <c r="Q33" s="142">
        <f t="shared" si="1"/>
        <v>1811514.736</v>
      </c>
      <c r="R33" s="68">
        <v>1984.0</v>
      </c>
      <c r="T33" s="142">
        <f t="shared" si="2"/>
        <v>317251.0678</v>
      </c>
      <c r="U33" s="531">
        <f t="shared" si="3"/>
        <v>-114010.3205</v>
      </c>
      <c r="V33" s="532">
        <f t="shared" si="4"/>
        <v>-0.359369383</v>
      </c>
      <c r="X33" s="533">
        <f t="shared" si="5"/>
        <v>0.112193814</v>
      </c>
      <c r="Y33" s="533">
        <f t="shared" si="6"/>
        <v>0.7847862659</v>
      </c>
    </row>
    <row r="34">
      <c r="A34" s="68">
        <v>1985.0</v>
      </c>
      <c r="B34" s="142">
        <f>'Comm Catch'!C34+'UCR Past Sonar'!C34+'Delta Esc'!C34</f>
        <v>300.9731621</v>
      </c>
      <c r="C34" s="142">
        <f>'Comm Catch'!D34+'UCR Past Sonar'!D34+'Delta Esc'!D34</f>
        <v>54493.98632</v>
      </c>
      <c r="D34" s="142">
        <f>'Comm Catch'!E34+'UCR Past Sonar'!E34+'Delta Esc'!E34</f>
        <v>23962.7403</v>
      </c>
      <c r="E34" s="142">
        <f>'Comm Catch'!F34+'UCR Past Sonar'!F34+'Delta Esc'!F34</f>
        <v>117797.3841</v>
      </c>
      <c r="F34" s="207">
        <f>'Comm Catch'!G34+'UCR Past Sonar'!G34+'Delta Esc'!G34-'Hatchery Returns'!R17</f>
        <v>156694.9001</v>
      </c>
      <c r="G34" s="142">
        <f>'Comm Catch'!H34+'UCR Past Sonar'!H34+'Delta Esc'!H34</f>
        <v>863.2563563</v>
      </c>
      <c r="H34" s="142">
        <f>'Comm Catch'!I34+'UCR Past Sonar'!I34+'Delta Esc'!I34</f>
        <v>1151.597169</v>
      </c>
      <c r="I34" s="207">
        <f>'Comm Catch'!J34+'UCR Past Sonar'!J34+'Delta Esc'!J34-'Hatchery Returns'!S17</f>
        <v>1040561.057</v>
      </c>
      <c r="J34" s="142">
        <f>'Comm Catch'!K34+'UCR Past Sonar'!K34+'Delta Esc'!K34</f>
        <v>26246.59474</v>
      </c>
      <c r="K34" s="142">
        <f>'Comm Catch'!L34+'UCR Past Sonar'!L34+'Delta Esc'!L34</f>
        <v>12249.85078</v>
      </c>
      <c r="L34" s="142">
        <f>'Comm Catch'!M34+'UCR Past Sonar'!M34+'Delta Esc'!M34</f>
        <v>168672.439</v>
      </c>
      <c r="M34" s="142">
        <f>'Comm Catch'!N34+'UCR Past Sonar'!N34+'Delta Esc'!N34</f>
        <v>0</v>
      </c>
      <c r="N34" s="142">
        <f>'Comm Catch'!O34+'UCR Past Sonar'!O34+'Delta Esc'!O34</f>
        <v>476.2966926</v>
      </c>
      <c r="O34" s="142">
        <f>'Comm Catch'!P34+'UCR Past Sonar'!P34+'Delta Esc'!P34</f>
        <v>641.1410489</v>
      </c>
      <c r="P34" s="142">
        <f>'Comm Catch'!Q34+'UCR Past Sonar'!Q34+'Delta Esc'!Q34</f>
        <v>0</v>
      </c>
      <c r="Q34" s="142">
        <f t="shared" si="1"/>
        <v>1604112.216</v>
      </c>
      <c r="R34" s="68">
        <v>1985.0</v>
      </c>
      <c r="T34" s="142">
        <f t="shared" si="2"/>
        <v>317251.0678</v>
      </c>
      <c r="U34" s="531">
        <f t="shared" si="3"/>
        <v>-160556.1677</v>
      </c>
      <c r="V34" s="532">
        <f t="shared" si="4"/>
        <v>-0.5060855076</v>
      </c>
      <c r="X34" s="533">
        <f t="shared" si="5"/>
        <v>0.09768325339</v>
      </c>
      <c r="Y34" s="533">
        <f t="shared" si="6"/>
        <v>0.6486834562</v>
      </c>
    </row>
    <row r="35">
      <c r="A35" s="68">
        <v>1986.0</v>
      </c>
      <c r="B35" s="142">
        <f>'Comm Catch'!C35+'UCR Past Sonar'!C35+'Delta Esc'!C35</f>
        <v>6.574188267</v>
      </c>
      <c r="C35" s="142">
        <f>'Comm Catch'!D35+'UCR Past Sonar'!D35+'Delta Esc'!D35</f>
        <v>17169.80578</v>
      </c>
      <c r="D35" s="142">
        <f>'Comm Catch'!E35+'UCR Past Sonar'!E35+'Delta Esc'!E35</f>
        <v>670.4228783</v>
      </c>
      <c r="E35" s="142">
        <f>'Comm Catch'!F35+'UCR Past Sonar'!F35+'Delta Esc'!F35</f>
        <v>130231.3218</v>
      </c>
      <c r="F35" s="207">
        <f>'Comm Catch'!G35+'UCR Past Sonar'!G35+'Delta Esc'!G35-'Hatchery Returns'!R18</f>
        <v>291308.0278</v>
      </c>
      <c r="G35" s="142">
        <f>'Comm Catch'!H35+'UCR Past Sonar'!H35+'Delta Esc'!H35</f>
        <v>6.574188267</v>
      </c>
      <c r="H35" s="142">
        <f>'Comm Catch'!I35+'UCR Past Sonar'!I35+'Delta Esc'!I35</f>
        <v>76.12731758</v>
      </c>
      <c r="I35" s="207">
        <f>'Comm Catch'!J35+'UCR Past Sonar'!J35+'Delta Esc'!J35-'Hatchery Returns'!S18</f>
        <v>726983.809</v>
      </c>
      <c r="J35" s="142">
        <f>'Comm Catch'!K35+'UCR Past Sonar'!K35+'Delta Esc'!K35</f>
        <v>8575.332421</v>
      </c>
      <c r="K35" s="142">
        <f>'Comm Catch'!L35+'UCR Past Sonar'!L35+'Delta Esc'!L35</f>
        <v>3094.315857</v>
      </c>
      <c r="L35" s="142">
        <f>'Comm Catch'!M35+'UCR Past Sonar'!M35+'Delta Esc'!M35</f>
        <v>153770.8267</v>
      </c>
      <c r="M35" s="142">
        <f>'Comm Catch'!N35+'UCR Past Sonar'!N35+'Delta Esc'!N35</f>
        <v>0</v>
      </c>
      <c r="N35" s="142">
        <f>'Comm Catch'!O35+'UCR Past Sonar'!O35+'Delta Esc'!O35</f>
        <v>0</v>
      </c>
      <c r="O35" s="142">
        <f>'Comm Catch'!P35+'UCR Past Sonar'!P35+'Delta Esc'!P35</f>
        <v>151.9491911</v>
      </c>
      <c r="P35" s="142">
        <f>'Comm Catch'!Q35+'UCR Past Sonar'!Q35+'Delta Esc'!Q35</f>
        <v>243.9184383</v>
      </c>
      <c r="Q35" s="142">
        <f t="shared" si="1"/>
        <v>1332289.006</v>
      </c>
      <c r="R35" s="68">
        <v>1986.0</v>
      </c>
      <c r="T35" s="142">
        <f t="shared" si="2"/>
        <v>317251.0678</v>
      </c>
      <c r="U35" s="531">
        <f t="shared" si="3"/>
        <v>-25943.04</v>
      </c>
      <c r="V35" s="532">
        <f t="shared" si="4"/>
        <v>-0.08177447655</v>
      </c>
      <c r="X35" s="533">
        <f t="shared" si="5"/>
        <v>0.2186522793</v>
      </c>
      <c r="Y35" s="533">
        <f t="shared" si="6"/>
        <v>0.5456652468</v>
      </c>
    </row>
    <row r="36">
      <c r="A36" s="68">
        <v>1987.0</v>
      </c>
      <c r="B36" s="142">
        <f>'Comm Catch'!C36+'UCR Past Sonar'!C36+'Delta Esc'!C36</f>
        <v>212.5763917</v>
      </c>
      <c r="C36" s="142">
        <f>'Comm Catch'!D36+'UCR Past Sonar'!D36+'Delta Esc'!D36</f>
        <v>8932.575787</v>
      </c>
      <c r="D36" s="142">
        <f>'Comm Catch'!E36+'UCR Past Sonar'!E36+'Delta Esc'!E36</f>
        <v>3543.307848</v>
      </c>
      <c r="E36" s="142">
        <f>'Comm Catch'!F36+'UCR Past Sonar'!F36+'Delta Esc'!F36</f>
        <v>121698.6646</v>
      </c>
      <c r="F36" s="207">
        <f>'Comm Catch'!G36+'UCR Past Sonar'!G36+'Delta Esc'!G36-'Hatchery Returns'!R19</f>
        <v>113522.0634</v>
      </c>
      <c r="G36" s="142">
        <f>'Comm Catch'!H36+'UCR Past Sonar'!H36+'Delta Esc'!H36</f>
        <v>1021.027547</v>
      </c>
      <c r="H36" s="142">
        <f>'Comm Catch'!I36+'UCR Past Sonar'!I36+'Delta Esc'!I36</f>
        <v>1095.782138</v>
      </c>
      <c r="I36" s="207">
        <f>'Comm Catch'!J36+'UCR Past Sonar'!J36+'Delta Esc'!J36-'Hatchery Returns'!S19</f>
        <v>1357072.239</v>
      </c>
      <c r="J36" s="142">
        <f>'Comm Catch'!K36+'UCR Past Sonar'!K36+'Delta Esc'!K36</f>
        <v>11037.26156</v>
      </c>
      <c r="K36" s="142">
        <f>'Comm Catch'!L36+'UCR Past Sonar'!L36+'Delta Esc'!L36</f>
        <v>3716.264851</v>
      </c>
      <c r="L36" s="142">
        <f>'Comm Catch'!M36+'UCR Past Sonar'!M36+'Delta Esc'!M36</f>
        <v>95700.72706</v>
      </c>
      <c r="M36" s="142">
        <f>'Comm Catch'!N36+'UCR Past Sonar'!N36+'Delta Esc'!N36</f>
        <v>0</v>
      </c>
      <c r="N36" s="142">
        <f>'Comm Catch'!O36+'UCR Past Sonar'!O36+'Delta Esc'!O36</f>
        <v>0</v>
      </c>
      <c r="O36" s="142">
        <f>'Comm Catch'!P36+'UCR Past Sonar'!P36+'Delta Esc'!P36</f>
        <v>503.5031226</v>
      </c>
      <c r="P36" s="142">
        <f>'Comm Catch'!Q36+'UCR Past Sonar'!Q36+'Delta Esc'!Q36</f>
        <v>0</v>
      </c>
      <c r="Q36" s="142">
        <f t="shared" si="1"/>
        <v>1718055.994</v>
      </c>
      <c r="R36" s="68">
        <v>1987.0</v>
      </c>
      <c r="T36" s="142">
        <f t="shared" si="2"/>
        <v>317251.0678</v>
      </c>
      <c r="U36" s="531">
        <f t="shared" si="3"/>
        <v>-203729.0043</v>
      </c>
      <c r="V36" s="532">
        <f t="shared" si="4"/>
        <v>-0.6421696411</v>
      </c>
      <c r="X36" s="533">
        <f t="shared" si="5"/>
        <v>0.06607588103</v>
      </c>
      <c r="Y36" s="533">
        <f t="shared" si="6"/>
        <v>0.7898882483</v>
      </c>
    </row>
    <row r="37">
      <c r="A37" s="68">
        <v>1988.0</v>
      </c>
      <c r="B37" s="142">
        <f>'Comm Catch'!C37+'UCR Past Sonar'!C37+'Delta Esc'!C37</f>
        <v>0</v>
      </c>
      <c r="C37" s="142">
        <f>'Comm Catch'!D37+'UCR Past Sonar'!D37+'Delta Esc'!D37</f>
        <v>15169.91374</v>
      </c>
      <c r="D37" s="142">
        <f>'Comm Catch'!E37+'UCR Past Sonar'!E37+'Delta Esc'!E37</f>
        <v>673.438988</v>
      </c>
      <c r="E37" s="142">
        <f>'Comm Catch'!F37+'UCR Past Sonar'!F37+'Delta Esc'!F37</f>
        <v>80753.82077</v>
      </c>
      <c r="F37" s="207">
        <f>'Comm Catch'!G37+'UCR Past Sonar'!G37+'Delta Esc'!G37-'Hatchery Returns'!R20</f>
        <v>321066.8829</v>
      </c>
      <c r="G37" s="142">
        <f>'Comm Catch'!H37+'UCR Past Sonar'!H37+'Delta Esc'!H37</f>
        <v>0</v>
      </c>
      <c r="H37" s="142">
        <f>'Comm Catch'!I37+'UCR Past Sonar'!I37+'Delta Esc'!I37</f>
        <v>1508.412988</v>
      </c>
      <c r="I37" s="207">
        <f>'Comm Catch'!J37+'UCR Past Sonar'!J37+'Delta Esc'!J37-'Hatchery Returns'!S20</f>
        <v>531830.4024</v>
      </c>
      <c r="J37" s="142">
        <f>'Comm Catch'!K37+'UCR Past Sonar'!K37+'Delta Esc'!K37</f>
        <v>18037.64162</v>
      </c>
      <c r="K37" s="142">
        <f>'Comm Catch'!L37+'UCR Past Sonar'!L37+'Delta Esc'!L37</f>
        <v>7469.093928</v>
      </c>
      <c r="L37" s="142">
        <f>'Comm Catch'!M37+'UCR Past Sonar'!M37+'Delta Esc'!M37</f>
        <v>65280.43562</v>
      </c>
      <c r="M37" s="142">
        <f>'Comm Catch'!N37+'UCR Past Sonar'!N37+'Delta Esc'!N37</f>
        <v>0</v>
      </c>
      <c r="N37" s="142">
        <f>'Comm Catch'!O37+'UCR Past Sonar'!O37+'Delta Esc'!O37</f>
        <v>0</v>
      </c>
      <c r="O37" s="142">
        <f>'Comm Catch'!P37+'UCR Past Sonar'!P37+'Delta Esc'!P37</f>
        <v>1071.269976</v>
      </c>
      <c r="P37" s="142">
        <f>'Comm Catch'!Q37+'UCR Past Sonar'!Q37+'Delta Esc'!Q37</f>
        <v>10.663</v>
      </c>
      <c r="Q37" s="142">
        <f t="shared" si="1"/>
        <v>1042871.976</v>
      </c>
      <c r="R37" s="68">
        <v>1988.0</v>
      </c>
      <c r="T37" s="142">
        <f t="shared" si="2"/>
        <v>317251.0678</v>
      </c>
      <c r="U37" s="531">
        <f t="shared" si="3"/>
        <v>3815.815157</v>
      </c>
      <c r="V37" s="532">
        <f t="shared" si="4"/>
        <v>0.01202774567</v>
      </c>
      <c r="X37" s="533">
        <f t="shared" si="5"/>
        <v>0.3078679745</v>
      </c>
      <c r="Y37" s="533">
        <f t="shared" si="6"/>
        <v>0.5099671049</v>
      </c>
    </row>
    <row r="38">
      <c r="A38" s="68">
        <v>1989.0</v>
      </c>
      <c r="B38" s="142">
        <f>'Comm Catch'!C38+'UCR Past Sonar'!C38+'Delta Esc'!C38</f>
        <v>716.7893784</v>
      </c>
      <c r="C38" s="142">
        <f>'Comm Catch'!D38+'UCR Past Sonar'!D38+'Delta Esc'!D38</f>
        <v>15359.72276</v>
      </c>
      <c r="D38" s="142">
        <f>'Comm Catch'!E38+'UCR Past Sonar'!E38+'Delta Esc'!E38</f>
        <v>10567.60716</v>
      </c>
      <c r="E38" s="142">
        <f>'Comm Catch'!F38+'UCR Past Sonar'!F38+'Delta Esc'!F38</f>
        <v>57383.74303</v>
      </c>
      <c r="F38" s="207">
        <f>'Comm Catch'!G38+'UCR Past Sonar'!G38+'Delta Esc'!G38-'Hatchery Returns'!R21</f>
        <v>242402.4873</v>
      </c>
      <c r="G38" s="142">
        <f>'Comm Catch'!H38+'UCR Past Sonar'!H38+'Delta Esc'!H38</f>
        <v>1240.8</v>
      </c>
      <c r="H38" s="142">
        <f>'Comm Catch'!I38+'UCR Past Sonar'!I38+'Delta Esc'!I38</f>
        <v>1028.524</v>
      </c>
      <c r="I38" s="207">
        <f>'Comm Catch'!J38+'UCR Past Sonar'!J38+'Delta Esc'!J38-'Hatchery Returns'!S21</f>
        <v>1006314.027</v>
      </c>
      <c r="J38" s="142">
        <f>'Comm Catch'!K38+'UCR Past Sonar'!K38+'Delta Esc'!K38</f>
        <v>19223.42041</v>
      </c>
      <c r="K38" s="142">
        <f>'Comm Catch'!L38+'UCR Past Sonar'!L38+'Delta Esc'!L38</f>
        <v>2670.437378</v>
      </c>
      <c r="L38" s="142">
        <f>'Comm Catch'!M38+'UCR Past Sonar'!M38+'Delta Esc'!M38</f>
        <v>150925.296</v>
      </c>
      <c r="M38" s="142">
        <f>'Comm Catch'!N38+'UCR Past Sonar'!N38+'Delta Esc'!N38</f>
        <v>0</v>
      </c>
      <c r="N38" s="142">
        <f>'Comm Catch'!O38+'UCR Past Sonar'!O38+'Delta Esc'!O38</f>
        <v>0</v>
      </c>
      <c r="O38" s="142">
        <f>'Comm Catch'!P38+'UCR Past Sonar'!P38+'Delta Esc'!P38</f>
        <v>1028.524</v>
      </c>
      <c r="P38" s="142">
        <f>'Comm Catch'!Q38+'UCR Past Sonar'!Q38+'Delta Esc'!Q38</f>
        <v>0</v>
      </c>
      <c r="Q38" s="142">
        <f t="shared" si="1"/>
        <v>1508861.378</v>
      </c>
      <c r="R38" s="68">
        <v>1989.0</v>
      </c>
      <c r="T38" s="142">
        <f t="shared" si="2"/>
        <v>317251.0678</v>
      </c>
      <c r="U38" s="531">
        <f t="shared" si="3"/>
        <v>-74848.58047</v>
      </c>
      <c r="V38" s="532">
        <f t="shared" si="4"/>
        <v>-0.2359285376</v>
      </c>
      <c r="X38" s="533">
        <f t="shared" si="5"/>
        <v>0.1606525893</v>
      </c>
      <c r="Y38" s="533">
        <f t="shared" si="6"/>
        <v>0.6669360363</v>
      </c>
    </row>
    <row r="39">
      <c r="A39" s="68">
        <v>1990.0</v>
      </c>
      <c r="B39" s="142">
        <f>'Comm Catch'!C39+'UCR Past Sonar'!C39+'Delta Esc'!C39</f>
        <v>440.07</v>
      </c>
      <c r="C39" s="142">
        <f>'Comm Catch'!D39+'UCR Past Sonar'!D39+'Delta Esc'!D39</f>
        <v>30056.61344</v>
      </c>
      <c r="D39" s="142">
        <f>'Comm Catch'!E39+'UCR Past Sonar'!E39+'Delta Esc'!E39</f>
        <v>7629.163099</v>
      </c>
      <c r="E39" s="142">
        <f>'Comm Catch'!F39+'UCR Past Sonar'!F39+'Delta Esc'!F39</f>
        <v>224059.1865</v>
      </c>
      <c r="F39" s="207">
        <f>'Comm Catch'!G39+'UCR Past Sonar'!G39+'Delta Esc'!G39-'Hatchery Returns'!R22</f>
        <v>289939.2197</v>
      </c>
      <c r="G39" s="142">
        <f>'Comm Catch'!H39+'UCR Past Sonar'!H39+'Delta Esc'!H39</f>
        <v>740.5340198</v>
      </c>
      <c r="H39" s="142">
        <f>'Comm Catch'!I39+'UCR Past Sonar'!I39+'Delta Esc'!I39</f>
        <v>919.348</v>
      </c>
      <c r="I39" s="207">
        <f>'Comm Catch'!J39+'UCR Past Sonar'!J39+'Delta Esc'!J39-'Hatchery Returns'!S22</f>
        <v>648277.4244</v>
      </c>
      <c r="J39" s="142">
        <f>'Comm Catch'!K39+'UCR Past Sonar'!K39+'Delta Esc'!K39</f>
        <v>64875.22739</v>
      </c>
      <c r="K39" s="142">
        <f>'Comm Catch'!L39+'UCR Past Sonar'!L39+'Delta Esc'!L39</f>
        <v>7744.774079</v>
      </c>
      <c r="L39" s="142">
        <f>'Comm Catch'!M39+'UCR Past Sonar'!M39+'Delta Esc'!M39</f>
        <v>217340.7352</v>
      </c>
      <c r="M39" s="142">
        <f>'Comm Catch'!N39+'UCR Past Sonar'!N39+'Delta Esc'!N39</f>
        <v>0</v>
      </c>
      <c r="N39" s="142">
        <f>'Comm Catch'!O39+'UCR Past Sonar'!O39+'Delta Esc'!O39</f>
        <v>73.345</v>
      </c>
      <c r="O39" s="142">
        <f>'Comm Catch'!P39+'UCR Past Sonar'!P39+'Delta Esc'!P39</f>
        <v>2033.69104</v>
      </c>
      <c r="P39" s="142">
        <f>'Comm Catch'!Q39+'UCR Past Sonar'!Q39+'Delta Esc'!Q39</f>
        <v>1187.68804</v>
      </c>
      <c r="Q39" s="142">
        <f t="shared" si="1"/>
        <v>1495317.02</v>
      </c>
      <c r="R39" s="68">
        <v>1990.0</v>
      </c>
      <c r="T39" s="142">
        <f t="shared" si="2"/>
        <v>317251.0678</v>
      </c>
      <c r="U39" s="531">
        <f t="shared" si="3"/>
        <v>-27311.84812</v>
      </c>
      <c r="V39" s="532">
        <f t="shared" si="4"/>
        <v>-0.08608906601</v>
      </c>
      <c r="X39" s="533">
        <f t="shared" si="5"/>
        <v>0.1938981606</v>
      </c>
      <c r="Y39" s="533">
        <f t="shared" si="6"/>
        <v>0.4335384509</v>
      </c>
    </row>
    <row r="40">
      <c r="A40" s="68">
        <v>1991.0</v>
      </c>
      <c r="B40" s="142">
        <f>'Comm Catch'!C40+'UCR Past Sonar'!C40+'Delta Esc'!C40</f>
        <v>1208.378</v>
      </c>
      <c r="C40" s="142">
        <f>'Comm Catch'!D40+'UCR Past Sonar'!D40+'Delta Esc'!D40</f>
        <v>8807.753246</v>
      </c>
      <c r="D40" s="142">
        <f>'Comm Catch'!E40+'UCR Past Sonar'!E40+'Delta Esc'!E40</f>
        <v>5299.86</v>
      </c>
      <c r="E40" s="142">
        <f>'Comm Catch'!F40+'UCR Past Sonar'!F40+'Delta Esc'!F40</f>
        <v>154564.6297</v>
      </c>
      <c r="F40" s="207">
        <f>'Comm Catch'!G40+'UCR Past Sonar'!G40+'Delta Esc'!G40-'Hatchery Returns'!R23</f>
        <v>237938.0882</v>
      </c>
      <c r="G40" s="142">
        <f>'Comm Catch'!H40+'UCR Past Sonar'!H40+'Delta Esc'!H40</f>
        <v>1208.378</v>
      </c>
      <c r="H40" s="142">
        <f>'Comm Catch'!I40+'UCR Past Sonar'!I40+'Delta Esc'!I40</f>
        <v>1208.378</v>
      </c>
      <c r="I40" s="207">
        <f>'Comm Catch'!J40+'UCR Past Sonar'!J40+'Delta Esc'!J40-'Hatchery Returns'!S23</f>
        <v>1281684.617</v>
      </c>
      <c r="J40" s="142">
        <f>'Comm Catch'!K40+'UCR Past Sonar'!K40+'Delta Esc'!K40</f>
        <v>6222.084</v>
      </c>
      <c r="K40" s="142">
        <f>'Comm Catch'!L40+'UCR Past Sonar'!L40+'Delta Esc'!L40</f>
        <v>23323.63763</v>
      </c>
      <c r="L40" s="142">
        <f>'Comm Catch'!M40+'UCR Past Sonar'!M40+'Delta Esc'!M40</f>
        <v>65544.11796</v>
      </c>
      <c r="M40" s="142">
        <f>'Comm Catch'!N40+'UCR Past Sonar'!N40+'Delta Esc'!N40</f>
        <v>0</v>
      </c>
      <c r="N40" s="142">
        <f>'Comm Catch'!O40+'UCR Past Sonar'!O40+'Delta Esc'!O40</f>
        <v>0</v>
      </c>
      <c r="O40" s="142">
        <f>'Comm Catch'!P40+'UCR Past Sonar'!P40+'Delta Esc'!P40</f>
        <v>0</v>
      </c>
      <c r="P40" s="142">
        <f>'Comm Catch'!Q40+'UCR Past Sonar'!Q40+'Delta Esc'!Q40</f>
        <v>0</v>
      </c>
      <c r="Q40" s="142">
        <f t="shared" si="1"/>
        <v>1787009.922</v>
      </c>
      <c r="R40" s="68">
        <v>1991.0</v>
      </c>
      <c r="T40" s="142">
        <f t="shared" si="2"/>
        <v>317251.0678</v>
      </c>
      <c r="U40" s="531">
        <f t="shared" si="3"/>
        <v>-79312.9796</v>
      </c>
      <c r="V40" s="532">
        <f t="shared" si="4"/>
        <v>-0.2500006703</v>
      </c>
      <c r="X40" s="533">
        <f t="shared" si="5"/>
        <v>0.1331487225</v>
      </c>
      <c r="Y40" s="533">
        <f t="shared" si="6"/>
        <v>0.717223</v>
      </c>
    </row>
    <row r="41">
      <c r="A41" s="68">
        <v>1992.0</v>
      </c>
      <c r="B41" s="142">
        <f>'Comm Catch'!C41+'UCR Past Sonar'!C41+'Delta Esc'!C41</f>
        <v>160.8456932</v>
      </c>
      <c r="C41" s="142">
        <f>'Comm Catch'!D41+'UCR Past Sonar'!D41+'Delta Esc'!D41</f>
        <v>25922.81403</v>
      </c>
      <c r="D41" s="142">
        <f>'Comm Catch'!E41+'UCR Past Sonar'!E41+'Delta Esc'!E41</f>
        <v>3124.125174</v>
      </c>
      <c r="E41" s="142">
        <f>'Comm Catch'!F41+'UCR Past Sonar'!F41+'Delta Esc'!F41</f>
        <v>88347.94756</v>
      </c>
      <c r="F41" s="207">
        <f>'Comm Catch'!G41+'UCR Past Sonar'!G41+'Delta Esc'!G41-'Hatchery Returns'!R24</f>
        <v>237265.2639</v>
      </c>
      <c r="G41" s="142">
        <f>'Comm Catch'!H41+'UCR Past Sonar'!H41+'Delta Esc'!H41</f>
        <v>40.33248996</v>
      </c>
      <c r="H41" s="142">
        <f>'Comm Catch'!I41+'UCR Past Sonar'!I41+'Delta Esc'!I41</f>
        <v>3097.386039</v>
      </c>
      <c r="I41" s="207">
        <f>'Comm Catch'!J41+'UCR Past Sonar'!J41+'Delta Esc'!J41-'Hatchery Returns'!S24</f>
        <v>1071587.574</v>
      </c>
      <c r="J41" s="142">
        <f>'Comm Catch'!K41+'UCR Past Sonar'!K41+'Delta Esc'!K41</f>
        <v>24748.19411</v>
      </c>
      <c r="K41" s="142">
        <f>'Comm Catch'!L41+'UCR Past Sonar'!L41+'Delta Esc'!L41</f>
        <v>10015.18182</v>
      </c>
      <c r="L41" s="142">
        <f>'Comm Catch'!M41+'UCR Past Sonar'!M41+'Delta Esc'!M41</f>
        <v>102339.7657</v>
      </c>
      <c r="M41" s="142">
        <f>'Comm Catch'!N41+'UCR Past Sonar'!N41+'Delta Esc'!N41</f>
        <v>0</v>
      </c>
      <c r="N41" s="142">
        <f>'Comm Catch'!O41+'UCR Past Sonar'!O41+'Delta Esc'!O41</f>
        <v>0</v>
      </c>
      <c r="O41" s="142">
        <f>'Comm Catch'!P41+'UCR Past Sonar'!P41+'Delta Esc'!P41</f>
        <v>1366.610311</v>
      </c>
      <c r="P41" s="142">
        <f>'Comm Catch'!Q41+'UCR Past Sonar'!Q41+'Delta Esc'!Q41</f>
        <v>0</v>
      </c>
      <c r="Q41" s="142">
        <f t="shared" si="1"/>
        <v>1568016.041</v>
      </c>
      <c r="R41" s="68">
        <v>1992.0</v>
      </c>
      <c r="T41" s="142">
        <f t="shared" si="2"/>
        <v>317251.0678</v>
      </c>
      <c r="U41" s="531">
        <f t="shared" si="3"/>
        <v>-79985.80389</v>
      </c>
      <c r="V41" s="532">
        <f t="shared" si="4"/>
        <v>-0.2521214647</v>
      </c>
      <c r="X41" s="533">
        <f t="shared" si="5"/>
        <v>0.1513155846</v>
      </c>
      <c r="Y41" s="533">
        <f t="shared" si="6"/>
        <v>0.6834034513</v>
      </c>
    </row>
    <row r="42">
      <c r="A42" s="68">
        <v>1993.0</v>
      </c>
      <c r="B42" s="142">
        <f>'Comm Catch'!C42+'UCR Past Sonar'!C42+'Delta Esc'!C42</f>
        <v>114.7680983</v>
      </c>
      <c r="C42" s="142">
        <f>'Comm Catch'!D42+'UCR Past Sonar'!D42+'Delta Esc'!D42</f>
        <v>17479.46094</v>
      </c>
      <c r="D42" s="142">
        <f>'Comm Catch'!E42+'UCR Past Sonar'!E42+'Delta Esc'!E42</f>
        <v>4451.245337</v>
      </c>
      <c r="E42" s="142">
        <f>'Comm Catch'!F42+'UCR Past Sonar'!F42+'Delta Esc'!F42</f>
        <v>240167.8819</v>
      </c>
      <c r="F42" s="207">
        <f>'Comm Catch'!G42+'UCR Past Sonar'!G42+'Delta Esc'!G42-'Hatchery Returns'!R25</f>
        <v>249419.7643</v>
      </c>
      <c r="G42" s="142">
        <f>'Comm Catch'!H42+'UCR Past Sonar'!H42+'Delta Esc'!H42</f>
        <v>61.61345441</v>
      </c>
      <c r="H42" s="142">
        <f>'Comm Catch'!I42+'UCR Past Sonar'!I42+'Delta Esc'!I42</f>
        <v>2222.8947</v>
      </c>
      <c r="I42" s="207">
        <f>'Comm Catch'!J42+'UCR Past Sonar'!J42+'Delta Esc'!J42-'Hatchery Returns'!S25</f>
        <v>1326005.719</v>
      </c>
      <c r="J42" s="142">
        <f>'Comm Catch'!K42+'UCR Past Sonar'!K42+'Delta Esc'!K42</f>
        <v>20115.7714</v>
      </c>
      <c r="K42" s="142">
        <f>'Comm Catch'!L42+'UCR Past Sonar'!L42+'Delta Esc'!L42</f>
        <v>9952.713732</v>
      </c>
      <c r="L42" s="142">
        <f>'Comm Catch'!M42+'UCR Past Sonar'!M42+'Delta Esc'!M42</f>
        <v>167574.4676</v>
      </c>
      <c r="M42" s="142">
        <f>'Comm Catch'!N42+'UCR Past Sonar'!N42+'Delta Esc'!N42</f>
        <v>0</v>
      </c>
      <c r="N42" s="142">
        <f>'Comm Catch'!O42+'UCR Past Sonar'!O42+'Delta Esc'!O42</f>
        <v>0</v>
      </c>
      <c r="O42" s="142">
        <f>'Comm Catch'!P42+'UCR Past Sonar'!P42+'Delta Esc'!P42</f>
        <v>899.5891169</v>
      </c>
      <c r="P42" s="142">
        <f>'Comm Catch'!Q42+'UCR Past Sonar'!Q42+'Delta Esc'!Q42</f>
        <v>521.2184963</v>
      </c>
      <c r="Q42" s="142">
        <f t="shared" si="1"/>
        <v>2038987.108</v>
      </c>
      <c r="R42" s="68">
        <v>1993.0</v>
      </c>
      <c r="T42" s="142">
        <f t="shared" si="2"/>
        <v>317251.0678</v>
      </c>
      <c r="U42" s="531">
        <f t="shared" si="3"/>
        <v>-67831.30345</v>
      </c>
      <c r="V42" s="532">
        <f t="shared" si="4"/>
        <v>-0.2138095355</v>
      </c>
      <c r="X42" s="533">
        <f t="shared" si="5"/>
        <v>0.1223253268</v>
      </c>
      <c r="Y42" s="533">
        <f t="shared" si="6"/>
        <v>0.6503257003</v>
      </c>
    </row>
    <row r="43">
      <c r="A43" s="68">
        <v>1994.0</v>
      </c>
      <c r="B43" s="142">
        <f>'Comm Catch'!C43+'UCR Past Sonar'!C43+'Delta Esc'!C43</f>
        <v>567.1915823</v>
      </c>
      <c r="C43" s="142">
        <f>'Comm Catch'!D43+'UCR Past Sonar'!D43+'Delta Esc'!D43</f>
        <v>21929.66621</v>
      </c>
      <c r="D43" s="142">
        <f>'Comm Catch'!E43+'UCR Past Sonar'!E43+'Delta Esc'!E43</f>
        <v>13767.71212</v>
      </c>
      <c r="E43" s="142">
        <f>'Comm Catch'!F43+'UCR Past Sonar'!F43+'Delta Esc'!F43</f>
        <v>175260.7921</v>
      </c>
      <c r="F43" s="207">
        <f>'Comm Catch'!G43+'UCR Past Sonar'!G43+'Delta Esc'!G43-'Hatchery Returns'!R26</f>
        <v>210067.9998</v>
      </c>
      <c r="G43" s="142">
        <f>'Comm Catch'!H43+'UCR Past Sonar'!H43+'Delta Esc'!H43</f>
        <v>742.3494977</v>
      </c>
      <c r="H43" s="142">
        <f>'Comm Catch'!I43+'UCR Past Sonar'!I43+'Delta Esc'!I43</f>
        <v>3826.389195</v>
      </c>
      <c r="I43" s="207">
        <f>'Comm Catch'!J43+'UCR Past Sonar'!J43+'Delta Esc'!J43-'Hatchery Returns'!S26</f>
        <v>1326998.345</v>
      </c>
      <c r="J43" s="142">
        <f>'Comm Catch'!K43+'UCR Past Sonar'!K43+'Delta Esc'!K43</f>
        <v>14861.5377</v>
      </c>
      <c r="K43" s="142">
        <f>'Comm Catch'!L43+'UCR Past Sonar'!L43+'Delta Esc'!L43</f>
        <v>10397.67424</v>
      </c>
      <c r="L43" s="142">
        <f>'Comm Catch'!M43+'UCR Past Sonar'!M43+'Delta Esc'!M43</f>
        <v>55748.04728</v>
      </c>
      <c r="M43" s="142">
        <f>'Comm Catch'!N43+'UCR Past Sonar'!N43+'Delta Esc'!N43</f>
        <v>0</v>
      </c>
      <c r="N43" s="142">
        <f>'Comm Catch'!O43+'UCR Past Sonar'!O43+'Delta Esc'!O43</f>
        <v>110.1999082</v>
      </c>
      <c r="O43" s="142">
        <f>'Comm Catch'!P43+'UCR Past Sonar'!P43+'Delta Esc'!P43</f>
        <v>364.3419023</v>
      </c>
      <c r="P43" s="142">
        <f>'Comm Catch'!Q43+'UCR Past Sonar'!Q43+'Delta Esc'!Q43</f>
        <v>0</v>
      </c>
      <c r="Q43" s="142">
        <f t="shared" si="1"/>
        <v>1834642.246</v>
      </c>
      <c r="R43" s="68">
        <v>1994.0</v>
      </c>
      <c r="T43" s="142">
        <f t="shared" si="2"/>
        <v>317251.0678</v>
      </c>
      <c r="U43" s="531">
        <f t="shared" si="3"/>
        <v>-107183.068</v>
      </c>
      <c r="V43" s="532">
        <f t="shared" si="4"/>
        <v>-0.337849353</v>
      </c>
      <c r="X43" s="533">
        <f t="shared" si="5"/>
        <v>0.1145007972</v>
      </c>
      <c r="Y43" s="533">
        <f t="shared" si="6"/>
        <v>0.7233008765</v>
      </c>
    </row>
    <row r="44">
      <c r="A44" s="68">
        <v>1995.0</v>
      </c>
      <c r="B44" s="142">
        <f>'Comm Catch'!C44+'UCR Past Sonar'!C44+'Delta Esc'!C44</f>
        <v>150.17205</v>
      </c>
      <c r="C44" s="142">
        <f>'Comm Catch'!D44+'UCR Past Sonar'!D44+'Delta Esc'!D44</f>
        <v>16628.52036</v>
      </c>
      <c r="D44" s="142">
        <f>'Comm Catch'!E44+'UCR Past Sonar'!E44+'Delta Esc'!E44</f>
        <v>10466.47476</v>
      </c>
      <c r="E44" s="142">
        <f>'Comm Catch'!F44+'UCR Past Sonar'!F44+'Delta Esc'!F44</f>
        <v>93066.37035</v>
      </c>
      <c r="F44" s="207">
        <f>'Comm Catch'!G44+'UCR Past Sonar'!G44+'Delta Esc'!G44-'Hatchery Returns'!R27</f>
        <v>442706.3972</v>
      </c>
      <c r="G44" s="142">
        <f>'Comm Catch'!H44+'UCR Past Sonar'!H44+'Delta Esc'!H44</f>
        <v>451.8565201</v>
      </c>
      <c r="H44" s="142">
        <f>'Comm Catch'!I44+'UCR Past Sonar'!I44+'Delta Esc'!I44</f>
        <v>220.0421424</v>
      </c>
      <c r="I44" s="207">
        <f>'Comm Catch'!J44+'UCR Past Sonar'!J44+'Delta Esc'!J44-'Hatchery Returns'!S27</f>
        <v>1055833.751</v>
      </c>
      <c r="J44" s="142">
        <f>'Comm Catch'!K44+'UCR Past Sonar'!K44+'Delta Esc'!K44</f>
        <v>39091.18275</v>
      </c>
      <c r="K44" s="142">
        <f>'Comm Catch'!L44+'UCR Past Sonar'!L44+'Delta Esc'!L44</f>
        <v>3369.63256</v>
      </c>
      <c r="L44" s="142">
        <f>'Comm Catch'!M44+'UCR Past Sonar'!M44+'Delta Esc'!M44</f>
        <v>113143.8945</v>
      </c>
      <c r="M44" s="142">
        <f>'Comm Catch'!N44+'UCR Past Sonar'!N44+'Delta Esc'!N44</f>
        <v>235.1451773</v>
      </c>
      <c r="N44" s="142">
        <f>'Comm Catch'!O44+'UCR Past Sonar'!O44+'Delta Esc'!O44</f>
        <v>0</v>
      </c>
      <c r="O44" s="142">
        <f>'Comm Catch'!P44+'UCR Past Sonar'!P44+'Delta Esc'!P44</f>
        <v>310.9032239</v>
      </c>
      <c r="P44" s="142">
        <f>'Comm Catch'!Q44+'UCR Past Sonar'!Q44+'Delta Esc'!Q44</f>
        <v>16.28005</v>
      </c>
      <c r="Q44" s="142">
        <f t="shared" si="1"/>
        <v>1775690.623</v>
      </c>
      <c r="R44" s="68">
        <v>1995.0</v>
      </c>
      <c r="T44" s="142">
        <f t="shared" si="2"/>
        <v>317251.0678</v>
      </c>
      <c r="U44" s="531">
        <f t="shared" si="3"/>
        <v>125455.3294</v>
      </c>
      <c r="V44" s="532">
        <f t="shared" si="4"/>
        <v>0.3954449399</v>
      </c>
      <c r="X44" s="533">
        <f t="shared" si="5"/>
        <v>0.2493150504</v>
      </c>
      <c r="Y44" s="533">
        <f t="shared" si="6"/>
        <v>0.5946045655</v>
      </c>
    </row>
    <row r="45">
      <c r="A45" s="68">
        <v>1996.0</v>
      </c>
      <c r="B45" s="142">
        <f>'Comm Catch'!C45+'UCR Past Sonar'!C45+'Delta Esc'!C45</f>
        <v>199.878865</v>
      </c>
      <c r="C45" s="142">
        <f>'Comm Catch'!D45+'UCR Past Sonar'!D45+'Delta Esc'!D45</f>
        <v>50534.58182</v>
      </c>
      <c r="D45" s="142">
        <f>'Comm Catch'!E45+'UCR Past Sonar'!E45+'Delta Esc'!E45</f>
        <v>2700.729537</v>
      </c>
      <c r="E45" s="142">
        <f>'Comm Catch'!F45+'UCR Past Sonar'!F45+'Delta Esc'!F45</f>
        <v>112348.8532</v>
      </c>
      <c r="F45" s="207">
        <f>'Comm Catch'!G45+'UCR Past Sonar'!G45+'Delta Esc'!G45-'Hatchery Returns'!R28</f>
        <v>500728.871</v>
      </c>
      <c r="G45" s="142">
        <f>'Comm Catch'!H45+'UCR Past Sonar'!H45+'Delta Esc'!H45</f>
        <v>273.3642927</v>
      </c>
      <c r="H45" s="142">
        <f>'Comm Catch'!I45+'UCR Past Sonar'!I45+'Delta Esc'!I45</f>
        <v>1381.465658</v>
      </c>
      <c r="I45" s="207">
        <f>'Comm Catch'!J45+'UCR Past Sonar'!J45+'Delta Esc'!J45-'Hatchery Returns'!S28</f>
        <v>1970636.737</v>
      </c>
      <c r="J45" s="142">
        <f>'Comm Catch'!K45+'UCR Past Sonar'!K45+'Delta Esc'!K45</f>
        <v>53219.06389</v>
      </c>
      <c r="K45" s="142">
        <f>'Comm Catch'!L45+'UCR Past Sonar'!L45+'Delta Esc'!L45</f>
        <v>18657.85013</v>
      </c>
      <c r="L45" s="142">
        <f>'Comm Catch'!M45+'UCR Past Sonar'!M45+'Delta Esc'!M45</f>
        <v>135826.0161</v>
      </c>
      <c r="M45" s="142">
        <f>'Comm Catch'!N45+'UCR Past Sonar'!N45+'Delta Esc'!N45</f>
        <v>196.0255618</v>
      </c>
      <c r="N45" s="142">
        <f>'Comm Catch'!O45+'UCR Past Sonar'!O45+'Delta Esc'!O45</f>
        <v>212.8692341</v>
      </c>
      <c r="O45" s="142">
        <f>'Comm Catch'!P45+'UCR Past Sonar'!P45+'Delta Esc'!P45</f>
        <v>232.0227679</v>
      </c>
      <c r="P45" s="142">
        <f>'Comm Catch'!Q45+'UCR Past Sonar'!Q45+'Delta Esc'!Q45</f>
        <v>0</v>
      </c>
      <c r="Q45" s="142">
        <f t="shared" si="1"/>
        <v>2847148.33</v>
      </c>
      <c r="R45" s="68">
        <v>1996.0</v>
      </c>
      <c r="T45" s="142">
        <f t="shared" si="2"/>
        <v>317251.0678</v>
      </c>
      <c r="U45" s="531">
        <f t="shared" si="3"/>
        <v>183477.8032</v>
      </c>
      <c r="V45" s="532">
        <f t="shared" si="4"/>
        <v>0.5783362828</v>
      </c>
      <c r="X45" s="533">
        <f t="shared" si="5"/>
        <v>0.1758703141</v>
      </c>
      <c r="Y45" s="533">
        <f t="shared" si="6"/>
        <v>0.6921440365</v>
      </c>
    </row>
    <row r="46">
      <c r="A46" s="68">
        <v>1997.0</v>
      </c>
      <c r="B46" s="142">
        <f>'Comm Catch'!C46+'UCR Past Sonar'!C46+'Delta Esc'!C46</f>
        <v>116.908324</v>
      </c>
      <c r="C46" s="142">
        <f>'Comm Catch'!D46+'UCR Past Sonar'!D46+'Delta Esc'!D46</f>
        <v>58697.02541</v>
      </c>
      <c r="D46" s="142">
        <f>'Comm Catch'!E46+'UCR Past Sonar'!E46+'Delta Esc'!E46</f>
        <v>3411.384022</v>
      </c>
      <c r="E46" s="142">
        <f>'Comm Catch'!F46+'UCR Past Sonar'!F46+'Delta Esc'!F46</f>
        <v>800616.449</v>
      </c>
      <c r="F46" s="207">
        <f>'Comm Catch'!G46+'UCR Past Sonar'!G46+'Delta Esc'!G46-'Hatchery Returns'!R29</f>
        <v>296876.3569</v>
      </c>
      <c r="G46" s="142">
        <f>'Comm Catch'!H46+'UCR Past Sonar'!H46+'Delta Esc'!H46</f>
        <v>21.33468799</v>
      </c>
      <c r="H46" s="142">
        <f>'Comm Catch'!I46+'UCR Past Sonar'!I46+'Delta Esc'!I46</f>
        <v>3290.914906</v>
      </c>
      <c r="I46" s="207">
        <f>'Comm Catch'!J46+'UCR Past Sonar'!J46+'Delta Esc'!J46-'Hatchery Returns'!S29</f>
        <v>2343242.636</v>
      </c>
      <c r="J46" s="142">
        <f>'Comm Catch'!K46+'UCR Past Sonar'!K46+'Delta Esc'!K46</f>
        <v>26735.00513</v>
      </c>
      <c r="K46" s="142">
        <f>'Comm Catch'!L46+'UCR Past Sonar'!L46+'Delta Esc'!L46</f>
        <v>10289.63979</v>
      </c>
      <c r="L46" s="142">
        <f>'Comm Catch'!M46+'UCR Past Sonar'!M46+'Delta Esc'!M46</f>
        <v>270860.1972</v>
      </c>
      <c r="M46" s="142">
        <f>'Comm Catch'!N46+'UCR Past Sonar'!N46+'Delta Esc'!N46</f>
        <v>0</v>
      </c>
      <c r="N46" s="142">
        <f>'Comm Catch'!O46+'UCR Past Sonar'!O46+'Delta Esc'!O46</f>
        <v>0</v>
      </c>
      <c r="O46" s="142">
        <f>'Comm Catch'!P46+'UCR Past Sonar'!P46+'Delta Esc'!P46</f>
        <v>0</v>
      </c>
      <c r="P46" s="142">
        <f>'Comm Catch'!Q46+'UCR Past Sonar'!Q46+'Delta Esc'!Q46</f>
        <v>0</v>
      </c>
      <c r="Q46" s="142">
        <f t="shared" si="1"/>
        <v>3814157.851</v>
      </c>
      <c r="R46" s="68">
        <v>1997.0</v>
      </c>
      <c r="T46" s="142">
        <f t="shared" si="2"/>
        <v>317251.0678</v>
      </c>
      <c r="U46" s="531">
        <f t="shared" si="3"/>
        <v>-20374.71093</v>
      </c>
      <c r="V46" s="532">
        <f t="shared" si="4"/>
        <v>-0.06422267093</v>
      </c>
      <c r="X46" s="533">
        <f t="shared" si="5"/>
        <v>0.07783536194</v>
      </c>
      <c r="Y46" s="533">
        <f t="shared" si="6"/>
        <v>0.6143538698</v>
      </c>
    </row>
    <row r="47">
      <c r="A47" s="68">
        <v>1998.0</v>
      </c>
      <c r="B47" s="142">
        <f>'Comm Catch'!C47+'UCR Past Sonar'!C47+'Delta Esc'!C47</f>
        <v>588.8084317</v>
      </c>
      <c r="C47" s="142">
        <f>'Comm Catch'!D47+'UCR Past Sonar'!D47+'Delta Esc'!D47</f>
        <v>33037.94095</v>
      </c>
      <c r="D47" s="142">
        <f>'Comm Catch'!E47+'UCR Past Sonar'!E47+'Delta Esc'!E47</f>
        <v>11133.51617</v>
      </c>
      <c r="E47" s="142">
        <f>'Comm Catch'!F47+'UCR Past Sonar'!F47+'Delta Esc'!F47</f>
        <v>112222.0692</v>
      </c>
      <c r="F47" s="207">
        <f>'Comm Catch'!G47+'UCR Past Sonar'!G47+'Delta Esc'!G47-'Hatchery Returns'!R30</f>
        <v>319291.2617</v>
      </c>
      <c r="G47" s="142">
        <f>'Comm Catch'!H47+'UCR Past Sonar'!H47+'Delta Esc'!H47</f>
        <v>1001.816656</v>
      </c>
      <c r="H47" s="142">
        <f>'Comm Catch'!I47+'UCR Past Sonar'!I47+'Delta Esc'!I47</f>
        <v>2015.039645</v>
      </c>
      <c r="I47" s="207">
        <f>'Comm Catch'!J47+'UCR Past Sonar'!J47+'Delta Esc'!J47-'Hatchery Returns'!S30</f>
        <v>1046748.203</v>
      </c>
      <c r="J47" s="142">
        <f>'Comm Catch'!K47+'UCR Past Sonar'!K47+'Delta Esc'!K47</f>
        <v>18922.5161</v>
      </c>
      <c r="K47" s="142">
        <f>'Comm Catch'!L47+'UCR Past Sonar'!L47+'Delta Esc'!L47</f>
        <v>11528.13319</v>
      </c>
      <c r="L47" s="142">
        <f>'Comm Catch'!M47+'UCR Past Sonar'!M47+'Delta Esc'!M47</f>
        <v>76954.41657</v>
      </c>
      <c r="M47" s="142">
        <f>'Comm Catch'!N47+'UCR Past Sonar'!N47+'Delta Esc'!N47</f>
        <v>0</v>
      </c>
      <c r="N47" s="142">
        <f>'Comm Catch'!O47+'UCR Past Sonar'!O47+'Delta Esc'!O47</f>
        <v>0</v>
      </c>
      <c r="O47" s="142">
        <f>'Comm Catch'!P47+'UCR Past Sonar'!P47+'Delta Esc'!P47</f>
        <v>546.8822202</v>
      </c>
      <c r="P47" s="142">
        <f>'Comm Catch'!Q47+'UCR Past Sonar'!Q47+'Delta Esc'!Q47</f>
        <v>0</v>
      </c>
      <c r="Q47" s="142">
        <f t="shared" si="1"/>
        <v>1633990.603</v>
      </c>
      <c r="R47" s="68">
        <v>1998.0</v>
      </c>
      <c r="T47" s="142">
        <f t="shared" si="2"/>
        <v>317251.0678</v>
      </c>
      <c r="U47" s="531">
        <f t="shared" si="3"/>
        <v>2040.193883</v>
      </c>
      <c r="V47" s="532">
        <f t="shared" si="4"/>
        <v>0.006430849538</v>
      </c>
      <c r="X47" s="533">
        <f t="shared" si="5"/>
        <v>0.1954058126</v>
      </c>
      <c r="Y47" s="533">
        <f t="shared" si="6"/>
        <v>0.6406084591</v>
      </c>
    </row>
    <row r="48">
      <c r="A48" s="68">
        <v>1999.0</v>
      </c>
      <c r="B48" s="142">
        <f>'Comm Catch'!C48+'UCR Past Sonar'!C48+'Delta Esc'!C48</f>
        <v>82.34186516</v>
      </c>
      <c r="C48" s="142">
        <f>'Comm Catch'!D48+'UCR Past Sonar'!D48+'Delta Esc'!D48</f>
        <v>26499.57995</v>
      </c>
      <c r="D48" s="142">
        <f>'Comm Catch'!E48+'UCR Past Sonar'!E48+'Delta Esc'!E48</f>
        <v>1821.35665</v>
      </c>
      <c r="E48" s="142">
        <f>'Comm Catch'!F48+'UCR Past Sonar'!F48+'Delta Esc'!F48</f>
        <v>101474.2294</v>
      </c>
      <c r="F48" s="207">
        <f>'Comm Catch'!G48+'UCR Past Sonar'!G48+'Delta Esc'!G48-'Hatchery Returns'!R31</f>
        <v>496579.7972</v>
      </c>
      <c r="G48" s="142">
        <f>'Comm Catch'!H48+'UCR Past Sonar'!H48+'Delta Esc'!H48</f>
        <v>0</v>
      </c>
      <c r="H48" s="142">
        <f>'Comm Catch'!I48+'UCR Past Sonar'!I48+'Delta Esc'!I48</f>
        <v>4475.883329</v>
      </c>
      <c r="I48" s="207">
        <f>'Comm Catch'!J48+'UCR Past Sonar'!J48+'Delta Esc'!J48-'Hatchery Returns'!S31</f>
        <v>821282.062</v>
      </c>
      <c r="J48" s="142">
        <f>'Comm Catch'!K48+'UCR Past Sonar'!K48+'Delta Esc'!K48</f>
        <v>34758.19544</v>
      </c>
      <c r="K48" s="142">
        <f>'Comm Catch'!L48+'UCR Past Sonar'!L48+'Delta Esc'!L48</f>
        <v>15360.80682</v>
      </c>
      <c r="L48" s="142">
        <f>'Comm Catch'!M48+'UCR Past Sonar'!M48+'Delta Esc'!M48</f>
        <v>69082.4977</v>
      </c>
      <c r="M48" s="142">
        <f>'Comm Catch'!N48+'UCR Past Sonar'!N48+'Delta Esc'!N48</f>
        <v>384.7497488</v>
      </c>
      <c r="N48" s="142">
        <f>'Comm Catch'!O48+'UCR Past Sonar'!O48+'Delta Esc'!O48</f>
        <v>0</v>
      </c>
      <c r="O48" s="142">
        <f>'Comm Catch'!P48+'UCR Past Sonar'!P48+'Delta Esc'!P48</f>
        <v>0</v>
      </c>
      <c r="P48" s="142">
        <f>'Comm Catch'!Q48+'UCR Past Sonar'!Q48+'Delta Esc'!Q48</f>
        <v>0</v>
      </c>
      <c r="Q48" s="142">
        <f t="shared" si="1"/>
        <v>1571801.5</v>
      </c>
      <c r="R48" s="68">
        <v>1999.0</v>
      </c>
      <c r="T48" s="142">
        <f t="shared" si="2"/>
        <v>317251.0678</v>
      </c>
      <c r="U48" s="531">
        <f t="shared" si="3"/>
        <v>179328.7294</v>
      </c>
      <c r="V48" s="532">
        <f t="shared" si="4"/>
        <v>0.5652580798</v>
      </c>
      <c r="X48" s="533">
        <f t="shared" si="5"/>
        <v>0.3159303495</v>
      </c>
      <c r="Y48" s="533">
        <f t="shared" si="6"/>
        <v>0.5225100383</v>
      </c>
    </row>
    <row r="49">
      <c r="A49" s="68">
        <v>2000.0</v>
      </c>
      <c r="B49" s="142">
        <f>'Comm Catch'!C49+'UCR Past Sonar'!C49+'Delta Esc'!C49</f>
        <v>246.7257869</v>
      </c>
      <c r="C49" s="142">
        <f>'Comm Catch'!D49+'UCR Past Sonar'!D49+'Delta Esc'!D49</f>
        <v>25880.12909</v>
      </c>
      <c r="D49" s="142">
        <f>'Comm Catch'!E49+'UCR Past Sonar'!E49+'Delta Esc'!E49</f>
        <v>3103.034243</v>
      </c>
      <c r="E49" s="142">
        <f>'Comm Catch'!F49+'UCR Past Sonar'!F49+'Delta Esc'!F49</f>
        <v>65905.9044</v>
      </c>
      <c r="F49" s="207">
        <f>'Comm Catch'!G49+'UCR Past Sonar'!G49+'Delta Esc'!G49-'Hatchery Returns'!R32</f>
        <v>71295.4225</v>
      </c>
      <c r="G49" s="142">
        <f>'Comm Catch'!H49+'UCR Past Sonar'!H49+'Delta Esc'!H49</f>
        <v>0</v>
      </c>
      <c r="H49" s="142">
        <f>'Comm Catch'!I49+'UCR Past Sonar'!I49+'Delta Esc'!I49</f>
        <v>1851.767298</v>
      </c>
      <c r="I49" s="207">
        <f>'Comm Catch'!J49+'UCR Past Sonar'!J49+'Delta Esc'!J49-'Hatchery Returns'!S32</f>
        <v>921097.7183</v>
      </c>
      <c r="J49" s="142">
        <f>'Comm Catch'!K49+'UCR Past Sonar'!K49+'Delta Esc'!K49</f>
        <v>8943.024371</v>
      </c>
      <c r="K49" s="142">
        <f>'Comm Catch'!L49+'UCR Past Sonar'!L49+'Delta Esc'!L49</f>
        <v>8778.989695</v>
      </c>
      <c r="L49" s="142">
        <f>'Comm Catch'!M49+'UCR Past Sonar'!M49+'Delta Esc'!M49</f>
        <v>88854.32065</v>
      </c>
      <c r="M49" s="142">
        <f>'Comm Catch'!N49+'UCR Past Sonar'!N49+'Delta Esc'!N49</f>
        <v>0</v>
      </c>
      <c r="N49" s="142">
        <f>'Comm Catch'!O49+'UCR Past Sonar'!O49+'Delta Esc'!O49</f>
        <v>0</v>
      </c>
      <c r="O49" s="142">
        <f>'Comm Catch'!P49+'UCR Past Sonar'!P49+'Delta Esc'!P49</f>
        <v>220.4637091</v>
      </c>
      <c r="P49" s="142">
        <f>'Comm Catch'!Q49+'UCR Past Sonar'!Q49+'Delta Esc'!Q49</f>
        <v>0</v>
      </c>
      <c r="Q49" s="142">
        <f t="shared" si="1"/>
        <v>1196177.5</v>
      </c>
      <c r="R49" s="68">
        <v>2000.0</v>
      </c>
      <c r="T49" s="142">
        <f t="shared" si="2"/>
        <v>317251.0678</v>
      </c>
      <c r="U49" s="531">
        <f t="shared" si="3"/>
        <v>-245955.6453</v>
      </c>
      <c r="V49" s="532">
        <f t="shared" si="4"/>
        <v>-0.7752712922</v>
      </c>
      <c r="X49" s="533">
        <f t="shared" si="5"/>
        <v>0.05960271155</v>
      </c>
      <c r="Y49" s="533">
        <f t="shared" si="6"/>
        <v>0.770034312</v>
      </c>
    </row>
    <row r="50">
      <c r="A50" s="68">
        <v>2001.0</v>
      </c>
      <c r="B50" s="142">
        <f>'Comm Catch'!C50+'UCR Past Sonar'!C50+'Delta Esc'!C50</f>
        <v>50.00246783</v>
      </c>
      <c r="C50" s="142">
        <f>'Comm Catch'!D50+'UCR Past Sonar'!D50+'Delta Esc'!D50</f>
        <v>5144.781937</v>
      </c>
      <c r="D50" s="142">
        <f>'Comm Catch'!E50+'UCR Past Sonar'!E50+'Delta Esc'!E50</f>
        <v>2325.065082</v>
      </c>
      <c r="E50" s="142">
        <f>'Comm Catch'!F50+'UCR Past Sonar'!F50+'Delta Esc'!F50</f>
        <v>160443.3267</v>
      </c>
      <c r="F50" s="207">
        <f>'Comm Catch'!G50+'UCR Past Sonar'!G50+'Delta Esc'!G50-'Hatchery Returns'!R33</f>
        <v>103012.3419</v>
      </c>
      <c r="G50" s="142">
        <f>'Comm Catch'!H50+'UCR Past Sonar'!H50+'Delta Esc'!H50</f>
        <v>0</v>
      </c>
      <c r="H50" s="142">
        <f>'Comm Catch'!I50+'UCR Past Sonar'!I50+'Delta Esc'!I50</f>
        <v>980.8963649</v>
      </c>
      <c r="I50" s="207">
        <f>'Comm Catch'!J50+'UCR Past Sonar'!J50+'Delta Esc'!J50-'Hatchery Returns'!S33</f>
        <v>1658603.618</v>
      </c>
      <c r="J50" s="142">
        <f>'Comm Catch'!K50+'UCR Past Sonar'!K50+'Delta Esc'!K50</f>
        <v>7542.257619</v>
      </c>
      <c r="K50" s="142">
        <f>'Comm Catch'!L50+'UCR Past Sonar'!L50+'Delta Esc'!L50</f>
        <v>3750.979046</v>
      </c>
      <c r="L50" s="142">
        <f>'Comm Catch'!M50+'UCR Past Sonar'!M50+'Delta Esc'!M50</f>
        <v>59721.73133</v>
      </c>
      <c r="M50" s="142">
        <f>'Comm Catch'!N50+'UCR Past Sonar'!N50+'Delta Esc'!N50</f>
        <v>0</v>
      </c>
      <c r="N50" s="142">
        <f>'Comm Catch'!O50+'UCR Past Sonar'!O50+'Delta Esc'!O50</f>
        <v>0</v>
      </c>
      <c r="O50" s="142">
        <f>'Comm Catch'!P50+'UCR Past Sonar'!P50+'Delta Esc'!P50</f>
        <v>0</v>
      </c>
      <c r="P50" s="142">
        <f>'Comm Catch'!Q50+'UCR Past Sonar'!Q50+'Delta Esc'!Q50</f>
        <v>0</v>
      </c>
      <c r="Q50" s="142">
        <f t="shared" si="1"/>
        <v>2001575</v>
      </c>
      <c r="R50" s="68">
        <v>2001.0</v>
      </c>
      <c r="T50" s="142">
        <f t="shared" si="2"/>
        <v>317251.0678</v>
      </c>
      <c r="U50" s="531">
        <f t="shared" si="3"/>
        <v>-214238.7259</v>
      </c>
      <c r="V50" s="532">
        <f t="shared" si="4"/>
        <v>-0.6752970994</v>
      </c>
      <c r="X50" s="533">
        <f t="shared" si="5"/>
        <v>0.05146564177</v>
      </c>
      <c r="Y50" s="533">
        <f t="shared" si="6"/>
        <v>0.8286492475</v>
      </c>
    </row>
    <row r="51">
      <c r="A51" s="68">
        <v>2002.0</v>
      </c>
      <c r="B51" s="142">
        <f>'Comm Catch'!C51+'UCR Past Sonar'!C51+'Delta Esc'!C51</f>
        <v>652.9782336</v>
      </c>
      <c r="C51" s="142">
        <f>'Comm Catch'!D51+'UCR Past Sonar'!D51+'Delta Esc'!D51</f>
        <v>13596.30191</v>
      </c>
      <c r="D51" s="142">
        <f>'Comm Catch'!E51+'UCR Past Sonar'!E51+'Delta Esc'!E51</f>
        <v>6785.27238</v>
      </c>
      <c r="E51" s="142">
        <f>'Comm Catch'!F51+'UCR Past Sonar'!F51+'Delta Esc'!F51</f>
        <v>56725.39056</v>
      </c>
      <c r="F51" s="207">
        <f>'Comm Catch'!G51+'UCR Past Sonar'!G51+'Delta Esc'!G51-'Hatchery Returns'!R34</f>
        <v>353169.535</v>
      </c>
      <c r="G51" s="142">
        <f>'Comm Catch'!H51+'UCR Past Sonar'!H51+'Delta Esc'!H51</f>
        <v>0</v>
      </c>
      <c r="H51" s="142">
        <f>'Comm Catch'!I51+'UCR Past Sonar'!I51+'Delta Esc'!I51</f>
        <v>2311.254454</v>
      </c>
      <c r="I51" s="207">
        <f>'Comm Catch'!J51+'UCR Past Sonar'!J51+'Delta Esc'!J51-'Hatchery Returns'!S34</f>
        <v>1242815.693</v>
      </c>
      <c r="J51" s="142">
        <f>'Comm Catch'!K51+'UCR Past Sonar'!K51+'Delta Esc'!K51</f>
        <v>11073.06101</v>
      </c>
      <c r="K51" s="142">
        <f>'Comm Catch'!L51+'UCR Past Sonar'!L51+'Delta Esc'!L51</f>
        <v>13585.18441</v>
      </c>
      <c r="L51" s="142">
        <f>'Comm Catch'!M51+'UCR Past Sonar'!M51+'Delta Esc'!M51</f>
        <v>68877.84754</v>
      </c>
      <c r="M51" s="142">
        <f>'Comm Catch'!N51+'UCR Past Sonar'!N51+'Delta Esc'!N51</f>
        <v>0</v>
      </c>
      <c r="N51" s="142">
        <f>'Comm Catch'!O51+'UCR Past Sonar'!O51+'Delta Esc'!O51</f>
        <v>0</v>
      </c>
      <c r="O51" s="142">
        <f>'Comm Catch'!P51+'UCR Past Sonar'!P51+'Delta Esc'!P51</f>
        <v>721.1398973</v>
      </c>
      <c r="P51" s="142">
        <f>'Comm Catch'!Q51+'UCR Past Sonar'!Q51+'Delta Esc'!Q51</f>
        <v>0</v>
      </c>
      <c r="Q51" s="142">
        <f t="shared" si="1"/>
        <v>1770313.658</v>
      </c>
      <c r="R51" s="68">
        <v>2002.0</v>
      </c>
      <c r="T51" s="142">
        <f t="shared" si="2"/>
        <v>317251.0678</v>
      </c>
      <c r="U51" s="531">
        <f t="shared" si="3"/>
        <v>35918.46724</v>
      </c>
      <c r="V51" s="532">
        <f t="shared" si="4"/>
        <v>0.1132177978</v>
      </c>
      <c r="X51" s="533">
        <f t="shared" si="5"/>
        <v>0.1994954585</v>
      </c>
      <c r="Y51" s="533">
        <f t="shared" si="6"/>
        <v>0.7020313531</v>
      </c>
    </row>
    <row r="52">
      <c r="A52" s="68">
        <v>2003.0</v>
      </c>
      <c r="B52" s="142">
        <f>'Comm Catch'!C52+'UCR Past Sonar'!C52+'Delta Esc'!C52</f>
        <v>87.83461521</v>
      </c>
      <c r="C52" s="142">
        <f>'Comm Catch'!D52+'UCR Past Sonar'!D52+'Delta Esc'!D52</f>
        <v>18408.04385</v>
      </c>
      <c r="D52" s="142">
        <f>'Comm Catch'!E52+'UCR Past Sonar'!E52+'Delta Esc'!E52</f>
        <v>6696.120448</v>
      </c>
      <c r="E52" s="142">
        <f>'Comm Catch'!F52+'UCR Past Sonar'!F52+'Delta Esc'!F52</f>
        <v>70798.80729</v>
      </c>
      <c r="F52" s="207">
        <f>'Comm Catch'!G52+'UCR Past Sonar'!G52+'Delta Esc'!G52-'Hatchery Returns'!R35</f>
        <v>263611.388</v>
      </c>
      <c r="G52" s="142">
        <f>'Comm Catch'!H52+'UCR Past Sonar'!H52+'Delta Esc'!H52</f>
        <v>206.72317</v>
      </c>
      <c r="H52" s="142">
        <f>'Comm Catch'!I52+'UCR Past Sonar'!I52+'Delta Esc'!I52</f>
        <v>626.5645826</v>
      </c>
      <c r="I52" s="207">
        <f>'Comm Catch'!J52+'UCR Past Sonar'!J52+'Delta Esc'!J52-'Hatchery Returns'!S35</f>
        <v>1398049.812</v>
      </c>
      <c r="J52" s="142">
        <f>'Comm Catch'!K52+'UCR Past Sonar'!K52+'Delta Esc'!K52</f>
        <v>13226.9517</v>
      </c>
      <c r="K52" s="142">
        <f>'Comm Catch'!L52+'UCR Past Sonar'!L52+'Delta Esc'!L52</f>
        <v>5905.354644</v>
      </c>
      <c r="L52" s="142">
        <f>'Comm Catch'!M52+'UCR Past Sonar'!M52+'Delta Esc'!M52</f>
        <v>42149.24582</v>
      </c>
      <c r="M52" s="142">
        <f>'Comm Catch'!N52+'UCR Past Sonar'!N52+'Delta Esc'!N52</f>
        <v>0</v>
      </c>
      <c r="N52" s="142">
        <f>'Comm Catch'!O52+'UCR Past Sonar'!O52+'Delta Esc'!O52</f>
        <v>0</v>
      </c>
      <c r="O52" s="142">
        <f>'Comm Catch'!P52+'UCR Past Sonar'!P52+'Delta Esc'!P52</f>
        <v>688.6538686</v>
      </c>
      <c r="P52" s="142">
        <f>'Comm Catch'!Q52+'UCR Past Sonar'!Q52+'Delta Esc'!Q52</f>
        <v>0</v>
      </c>
      <c r="Q52" s="142">
        <f t="shared" si="1"/>
        <v>1820455.5</v>
      </c>
      <c r="R52" s="68">
        <v>2003.0</v>
      </c>
      <c r="T52" s="142">
        <f t="shared" si="2"/>
        <v>317251.0678</v>
      </c>
      <c r="U52" s="531">
        <f t="shared" si="3"/>
        <v>-53639.67982</v>
      </c>
      <c r="V52" s="532">
        <f t="shared" si="4"/>
        <v>-0.1690764359</v>
      </c>
      <c r="X52" s="533">
        <f t="shared" si="5"/>
        <v>0.1448051809</v>
      </c>
      <c r="Y52" s="533">
        <f t="shared" si="6"/>
        <v>0.7679670347</v>
      </c>
    </row>
    <row r="53">
      <c r="A53" s="68">
        <v>2004.0</v>
      </c>
      <c r="B53" s="142">
        <f>'Comm Catch'!C53+'UCR Past Sonar'!C53+'Delta Esc'!C53</f>
        <v>36.36774653</v>
      </c>
      <c r="C53" s="142">
        <f>'Comm Catch'!D53+'UCR Past Sonar'!D53+'Delta Esc'!D53</f>
        <v>9243.463368</v>
      </c>
      <c r="D53" s="142">
        <f>'Comm Catch'!E53+'UCR Past Sonar'!E53+'Delta Esc'!E53</f>
        <v>1332.283569</v>
      </c>
      <c r="E53" s="142">
        <f>'Comm Catch'!F53+'UCR Past Sonar'!F53+'Delta Esc'!F53</f>
        <v>97532.4064</v>
      </c>
      <c r="F53" s="207">
        <f>'Comm Catch'!G53+'UCR Past Sonar'!G53+'Delta Esc'!G53-'Hatchery Returns'!R36</f>
        <v>512737.244</v>
      </c>
      <c r="G53" s="142">
        <f>'Comm Catch'!H53+'UCR Past Sonar'!H53+'Delta Esc'!H53</f>
        <v>6.689869424</v>
      </c>
      <c r="H53" s="142">
        <f>'Comm Catch'!I53+'UCR Past Sonar'!I53+'Delta Esc'!I53</f>
        <v>1451.179266</v>
      </c>
      <c r="I53" s="207">
        <f>'Comm Catch'!J53+'UCR Past Sonar'!J53+'Delta Esc'!J53-'Hatchery Returns'!S36</f>
        <v>979292.2512</v>
      </c>
      <c r="J53" s="142">
        <f>'Comm Catch'!K53+'UCR Past Sonar'!K53+'Delta Esc'!K53</f>
        <v>71261.45471</v>
      </c>
      <c r="K53" s="142">
        <f>'Comm Catch'!L53+'UCR Past Sonar'!L53+'Delta Esc'!L53</f>
        <v>7381.675863</v>
      </c>
      <c r="L53" s="142">
        <f>'Comm Catch'!M53+'UCR Past Sonar'!M53+'Delta Esc'!M53</f>
        <v>74300.74139</v>
      </c>
      <c r="M53" s="142">
        <f>'Comm Catch'!N53+'UCR Past Sonar'!N53+'Delta Esc'!N53</f>
        <v>0</v>
      </c>
      <c r="N53" s="142">
        <f>'Comm Catch'!O53+'UCR Past Sonar'!O53+'Delta Esc'!O53</f>
        <v>0</v>
      </c>
      <c r="O53" s="142">
        <f>'Comm Catch'!P53+'UCR Past Sonar'!P53+'Delta Esc'!P53</f>
        <v>0</v>
      </c>
      <c r="P53" s="142">
        <f>'Comm Catch'!Q53+'UCR Past Sonar'!Q53+'Delta Esc'!Q53</f>
        <v>0</v>
      </c>
      <c r="Q53" s="142">
        <f t="shared" si="1"/>
        <v>1754575.757</v>
      </c>
      <c r="R53" s="68">
        <v>2004.0</v>
      </c>
      <c r="T53" s="142">
        <f t="shared" si="2"/>
        <v>317251.0678</v>
      </c>
      <c r="U53" s="531">
        <f t="shared" si="3"/>
        <v>195486.1763</v>
      </c>
      <c r="V53" s="532">
        <f t="shared" si="4"/>
        <v>0.6161876069</v>
      </c>
      <c r="X53" s="533">
        <f t="shared" si="5"/>
        <v>0.2922286153</v>
      </c>
      <c r="Y53" s="533">
        <f t="shared" si="6"/>
        <v>0.558136203</v>
      </c>
    </row>
    <row r="54">
      <c r="A54" s="68">
        <v>2005.0</v>
      </c>
      <c r="B54" s="142">
        <f>'Comm Catch'!C54+'UCR Past Sonar'!C54+'Delta Esc'!C54</f>
        <v>537.7100454</v>
      </c>
      <c r="C54" s="142">
        <f>'Comm Catch'!D54+'UCR Past Sonar'!D54+'Delta Esc'!D54</f>
        <v>19676.04147</v>
      </c>
      <c r="D54" s="142">
        <f>'Comm Catch'!E54+'UCR Past Sonar'!E54+'Delta Esc'!E54</f>
        <v>4419.26279</v>
      </c>
      <c r="E54" s="142">
        <f>'Comm Catch'!F54+'UCR Past Sonar'!F54+'Delta Esc'!F54</f>
        <v>131917.7205</v>
      </c>
      <c r="F54" s="207">
        <f>'Comm Catch'!G54+'UCR Past Sonar'!G54+'Delta Esc'!G54-'Hatchery Returns'!R37</f>
        <v>259888.7375</v>
      </c>
      <c r="G54" s="142">
        <f>'Comm Catch'!H54+'UCR Past Sonar'!H54+'Delta Esc'!H54</f>
        <v>122.2161506</v>
      </c>
      <c r="H54" s="142">
        <f>'Comm Catch'!I54+'UCR Past Sonar'!I54+'Delta Esc'!I54</f>
        <v>925.3548251</v>
      </c>
      <c r="I54" s="207">
        <f>'Comm Catch'!J54+'UCR Past Sonar'!J54+'Delta Esc'!J54-'Hatchery Returns'!S37</f>
        <v>1423413.05</v>
      </c>
      <c r="J54" s="142">
        <f>'Comm Catch'!K54+'UCR Past Sonar'!K54+'Delta Esc'!K54</f>
        <v>48056.56865</v>
      </c>
      <c r="K54" s="142">
        <f>'Comm Catch'!L54+'UCR Past Sonar'!L54+'Delta Esc'!L54</f>
        <v>5059.340834</v>
      </c>
      <c r="L54" s="142">
        <f>'Comm Catch'!M54+'UCR Past Sonar'!M54+'Delta Esc'!M54</f>
        <v>172031.8042</v>
      </c>
      <c r="M54" s="142">
        <f>'Comm Catch'!N54+'UCR Past Sonar'!N54+'Delta Esc'!N54</f>
        <v>0</v>
      </c>
      <c r="N54" s="142">
        <f>'Comm Catch'!O54+'UCR Past Sonar'!O54+'Delta Esc'!O54</f>
        <v>222.5742153</v>
      </c>
      <c r="O54" s="142">
        <f>'Comm Catch'!P54+'UCR Past Sonar'!P54+'Delta Esc'!P54</f>
        <v>509.9190803</v>
      </c>
      <c r="P54" s="142">
        <f>'Comm Catch'!Q54+'UCR Past Sonar'!Q54+'Delta Esc'!Q54</f>
        <v>0</v>
      </c>
      <c r="Q54" s="142">
        <f t="shared" si="1"/>
        <v>2066780.301</v>
      </c>
      <c r="R54" s="68">
        <v>2005.0</v>
      </c>
      <c r="T54" s="142">
        <f t="shared" si="2"/>
        <v>317251.0678</v>
      </c>
      <c r="U54" s="531">
        <f t="shared" si="3"/>
        <v>-57362.33027</v>
      </c>
      <c r="V54" s="532">
        <f t="shared" si="4"/>
        <v>-0.1808105192</v>
      </c>
      <c r="X54" s="533">
        <f t="shared" si="5"/>
        <v>0.1257457009</v>
      </c>
      <c r="Y54" s="533">
        <f t="shared" si="6"/>
        <v>0.688710382</v>
      </c>
    </row>
    <row r="55">
      <c r="A55" s="68">
        <v>2006.0</v>
      </c>
      <c r="B55" s="142">
        <f>'Comm Catch'!C55+'UCR Past Sonar'!C55+'Delta Esc'!C55</f>
        <v>496.2665033</v>
      </c>
      <c r="C55" s="142">
        <f>'Comm Catch'!D55+'UCR Past Sonar'!D55+'Delta Esc'!D55</f>
        <v>30731.42984</v>
      </c>
      <c r="D55" s="142">
        <f>'Comm Catch'!E55+'UCR Past Sonar'!E55+'Delta Esc'!E55</f>
        <v>5212.076418</v>
      </c>
      <c r="E55" s="142">
        <f>'Comm Catch'!F55+'UCR Past Sonar'!F55+'Delta Esc'!F55</f>
        <v>65466.36993</v>
      </c>
      <c r="F55" s="207">
        <f>'Comm Catch'!G55+'UCR Past Sonar'!G55+'Delta Esc'!G55-'Hatchery Returns'!R38</f>
        <v>418202.4289</v>
      </c>
      <c r="G55" s="142">
        <f>'Comm Catch'!H55+'UCR Past Sonar'!H55+'Delta Esc'!H55</f>
        <v>0</v>
      </c>
      <c r="H55" s="142">
        <f>'Comm Catch'!I55+'UCR Past Sonar'!I55+'Delta Esc'!I55</f>
        <v>704.6577294</v>
      </c>
      <c r="I55" s="207">
        <f>'Comm Catch'!J55+'UCR Past Sonar'!J55+'Delta Esc'!J55-'Hatchery Returns'!S38</f>
        <v>1442331.135</v>
      </c>
      <c r="J55" s="142">
        <f>'Comm Catch'!K55+'UCR Past Sonar'!K55+'Delta Esc'!K55</f>
        <v>57594.90829</v>
      </c>
      <c r="K55" s="142">
        <f>'Comm Catch'!L55+'UCR Past Sonar'!L55+'Delta Esc'!L55</f>
        <v>19728.54343</v>
      </c>
      <c r="L55" s="142">
        <f>'Comm Catch'!M55+'UCR Past Sonar'!M55+'Delta Esc'!M55</f>
        <v>197375.3431</v>
      </c>
      <c r="M55" s="142">
        <f>'Comm Catch'!N55+'UCR Past Sonar'!N55+'Delta Esc'!N55</f>
        <v>0</v>
      </c>
      <c r="N55" s="142">
        <f>'Comm Catch'!O55+'UCR Past Sonar'!O55+'Delta Esc'!O55</f>
        <v>0</v>
      </c>
      <c r="O55" s="142">
        <f>'Comm Catch'!P55+'UCR Past Sonar'!P55+'Delta Esc'!P55</f>
        <v>2408.225745</v>
      </c>
      <c r="P55" s="142">
        <f>'Comm Catch'!Q55+'UCR Past Sonar'!Q55+'Delta Esc'!Q55</f>
        <v>114.6155468</v>
      </c>
      <c r="Q55" s="142">
        <f t="shared" si="1"/>
        <v>2240366</v>
      </c>
      <c r="R55" s="68">
        <v>2006.0</v>
      </c>
      <c r="T55" s="142">
        <f t="shared" si="2"/>
        <v>317251.0678</v>
      </c>
      <c r="U55" s="531">
        <f t="shared" si="3"/>
        <v>100951.3611</v>
      </c>
      <c r="V55" s="532">
        <f t="shared" si="4"/>
        <v>0.3182065291</v>
      </c>
      <c r="X55" s="533">
        <f t="shared" si="5"/>
        <v>0.1866670128</v>
      </c>
      <c r="Y55" s="533">
        <f t="shared" si="6"/>
        <v>0.6437926368</v>
      </c>
    </row>
    <row r="56">
      <c r="A56" s="68">
        <v>2007.0</v>
      </c>
      <c r="B56" s="142">
        <f>'Comm Catch'!C56+'UCR Past Sonar'!C56+'Delta Esc'!C56</f>
        <v>0</v>
      </c>
      <c r="C56" s="142">
        <f>'Comm Catch'!D56+'UCR Past Sonar'!D56+'Delta Esc'!D56</f>
        <v>4166.475306</v>
      </c>
      <c r="D56" s="142">
        <f>'Comm Catch'!E56+'UCR Past Sonar'!E56+'Delta Esc'!E56</f>
        <v>4131.963403</v>
      </c>
      <c r="E56" s="142">
        <f>'Comm Catch'!F56+'UCR Past Sonar'!F56+'Delta Esc'!F56</f>
        <v>86543.56836</v>
      </c>
      <c r="F56" s="207">
        <f>'Comm Catch'!G56+'UCR Past Sonar'!G56+'Delta Esc'!G56-'Hatchery Returns'!R39</f>
        <v>143493.0549</v>
      </c>
      <c r="G56" s="142">
        <f>'Comm Catch'!H56+'UCR Past Sonar'!H56+'Delta Esc'!H56</f>
        <v>318.4581767</v>
      </c>
      <c r="H56" s="142">
        <f>'Comm Catch'!I56+'UCR Past Sonar'!I56+'Delta Esc'!I56</f>
        <v>0</v>
      </c>
      <c r="I56" s="207">
        <f>'Comm Catch'!J56+'UCR Past Sonar'!J56+'Delta Esc'!J56-'Hatchery Returns'!S39</f>
        <v>2261316.644</v>
      </c>
      <c r="J56" s="142">
        <f>'Comm Catch'!K56+'UCR Past Sonar'!K56+'Delta Esc'!K56</f>
        <v>15204.54224</v>
      </c>
      <c r="K56" s="142">
        <f>'Comm Catch'!L56+'UCR Past Sonar'!L56+'Delta Esc'!L56</f>
        <v>14045.01151</v>
      </c>
      <c r="L56" s="142">
        <f>'Comm Catch'!M56+'UCR Past Sonar'!M56+'Delta Esc'!M56</f>
        <v>286110.4419</v>
      </c>
      <c r="M56" s="142">
        <f>'Comm Catch'!N56+'UCR Past Sonar'!N56+'Delta Esc'!N56</f>
        <v>0</v>
      </c>
      <c r="N56" s="142">
        <f>'Comm Catch'!O56+'UCR Past Sonar'!O56+'Delta Esc'!O56</f>
        <v>2374.077439</v>
      </c>
      <c r="O56" s="142">
        <f>'Comm Catch'!P56+'UCR Past Sonar'!P56+'Delta Esc'!P56</f>
        <v>3097.840306</v>
      </c>
      <c r="P56" s="142">
        <f>'Comm Catch'!Q56+'UCR Past Sonar'!Q56+'Delta Esc'!Q56</f>
        <v>0</v>
      </c>
      <c r="Q56" s="142">
        <f t="shared" si="1"/>
        <v>2820802.077</v>
      </c>
      <c r="R56" s="68">
        <v>2007.0</v>
      </c>
      <c r="T56" s="142">
        <f t="shared" si="2"/>
        <v>317251.0678</v>
      </c>
      <c r="U56" s="531">
        <f t="shared" si="3"/>
        <v>-173758.0129</v>
      </c>
      <c r="V56" s="532">
        <f t="shared" si="4"/>
        <v>-0.5476987488</v>
      </c>
      <c r="X56" s="533">
        <f t="shared" si="5"/>
        <v>0.05086959346</v>
      </c>
      <c r="Y56" s="533">
        <f t="shared" si="6"/>
        <v>0.8016573236</v>
      </c>
    </row>
    <row r="57">
      <c r="A57" s="68">
        <v>2008.0</v>
      </c>
      <c r="B57" s="142">
        <f>'Comm Catch'!C57+'UCR Past Sonar'!C57+'Delta Esc'!C57</f>
        <v>254.7700848</v>
      </c>
      <c r="C57" s="142">
        <f>'Comm Catch'!D57+'UCR Past Sonar'!D57+'Delta Esc'!D57</f>
        <v>5167.897572</v>
      </c>
      <c r="D57" s="142">
        <f>'Comm Catch'!E57+'UCR Past Sonar'!E57+'Delta Esc'!E57</f>
        <v>2664.043851</v>
      </c>
      <c r="E57" s="142">
        <f>'Comm Catch'!F57+'UCR Past Sonar'!F57+'Delta Esc'!F57</f>
        <v>15389.03688</v>
      </c>
      <c r="F57" s="207">
        <f>'Comm Catch'!G57+'UCR Past Sonar'!G57+'Delta Esc'!G57-'Hatchery Returns'!R40</f>
        <v>102357.9977</v>
      </c>
      <c r="G57" s="142">
        <f>'Comm Catch'!H57+'UCR Past Sonar'!H57+'Delta Esc'!H57</f>
        <v>0</v>
      </c>
      <c r="H57" s="142">
        <f>'Comm Catch'!I57+'UCR Past Sonar'!I57+'Delta Esc'!I57</f>
        <v>349.93494</v>
      </c>
      <c r="I57" s="207">
        <f>'Comm Catch'!J57+'UCR Past Sonar'!J57+'Delta Esc'!J57-'Hatchery Returns'!S40</f>
        <v>785771.2471</v>
      </c>
      <c r="J57" s="142">
        <f>'Comm Catch'!K57+'UCR Past Sonar'!K57+'Delta Esc'!K57</f>
        <v>15188.04765</v>
      </c>
      <c r="K57" s="142">
        <f>'Comm Catch'!L57+'UCR Past Sonar'!L57+'Delta Esc'!L57</f>
        <v>13009.45946</v>
      </c>
      <c r="L57" s="142">
        <f>'Comm Catch'!M57+'UCR Past Sonar'!M57+'Delta Esc'!M57</f>
        <v>111856.2753</v>
      </c>
      <c r="M57" s="142">
        <f>'Comm Catch'!N57+'UCR Past Sonar'!N57+'Delta Esc'!N57</f>
        <v>0</v>
      </c>
      <c r="N57" s="142">
        <f>'Comm Catch'!O57+'UCR Past Sonar'!O57+'Delta Esc'!O57</f>
        <v>42.51546</v>
      </c>
      <c r="O57" s="142">
        <f>'Comm Catch'!P57+'UCR Past Sonar'!P57+'Delta Esc'!P57</f>
        <v>869.0490965</v>
      </c>
      <c r="P57" s="142">
        <f>'Comm Catch'!Q57+'UCR Past Sonar'!Q57+'Delta Esc'!Q57</f>
        <v>0</v>
      </c>
      <c r="Q57" s="142">
        <f t="shared" si="1"/>
        <v>1052920.275</v>
      </c>
      <c r="R57" s="68">
        <v>2008.0</v>
      </c>
      <c r="T57" s="142">
        <f t="shared" si="2"/>
        <v>317251.0678</v>
      </c>
      <c r="U57" s="531">
        <f t="shared" si="3"/>
        <v>-214893.0701</v>
      </c>
      <c r="V57" s="532">
        <f t="shared" si="4"/>
        <v>-0.6773596433</v>
      </c>
      <c r="X57" s="533">
        <f t="shared" si="5"/>
        <v>0.0972134359</v>
      </c>
      <c r="Y57" s="533">
        <f t="shared" si="6"/>
        <v>0.7462780096</v>
      </c>
    </row>
    <row r="58">
      <c r="A58" s="68">
        <v>2009.0</v>
      </c>
      <c r="B58" s="142">
        <f>'Comm Catch'!C58+'UCR Past Sonar'!C58+'Delta Esc'!C58</f>
        <v>286.7978965</v>
      </c>
      <c r="C58" s="142">
        <f>'Comm Catch'!D58+'UCR Past Sonar'!D58+'Delta Esc'!D58</f>
        <v>3119.152399</v>
      </c>
      <c r="D58" s="142">
        <f>'Comm Catch'!E58+'UCR Past Sonar'!E58+'Delta Esc'!E58</f>
        <v>1650.045261</v>
      </c>
      <c r="E58" s="142">
        <f>'Comm Catch'!F58+'UCR Past Sonar'!F58+'Delta Esc'!F58</f>
        <v>43775.73103</v>
      </c>
      <c r="F58" s="207">
        <f>'Comm Catch'!G58+'UCR Past Sonar'!G58+'Delta Esc'!G58-'Hatchery Returns'!R41</f>
        <v>344135.9124</v>
      </c>
      <c r="G58" s="142">
        <f>'Comm Catch'!H58+'UCR Past Sonar'!H58+'Delta Esc'!H58</f>
        <v>116.7405432</v>
      </c>
      <c r="H58" s="142">
        <f>'Comm Catch'!I58+'UCR Past Sonar'!I58+'Delta Esc'!I58</f>
        <v>232.8810344</v>
      </c>
      <c r="I58" s="207">
        <f>'Comm Catch'!J58+'UCR Past Sonar'!J58+'Delta Esc'!J58-'Hatchery Returns'!S41</f>
        <v>928849.1249</v>
      </c>
      <c r="J58" s="142">
        <f>'Comm Catch'!K58+'UCR Past Sonar'!K58+'Delta Esc'!K58</f>
        <v>37256.78696</v>
      </c>
      <c r="K58" s="142">
        <f>'Comm Catch'!L58+'UCR Past Sonar'!L58+'Delta Esc'!L58</f>
        <v>5691.067547</v>
      </c>
      <c r="L58" s="142">
        <f>'Comm Catch'!M58+'UCR Past Sonar'!M58+'Delta Esc'!M58</f>
        <v>217270.9623</v>
      </c>
      <c r="M58" s="142">
        <f>'Comm Catch'!N58+'UCR Past Sonar'!N58+'Delta Esc'!N58</f>
        <v>0</v>
      </c>
      <c r="N58" s="142">
        <f>'Comm Catch'!O58+'UCR Past Sonar'!O58+'Delta Esc'!O58</f>
        <v>0</v>
      </c>
      <c r="O58" s="142">
        <f>'Comm Catch'!P58+'UCR Past Sonar'!P58+'Delta Esc'!P58</f>
        <v>0</v>
      </c>
      <c r="P58" s="142">
        <f>'Comm Catch'!Q58+'UCR Past Sonar'!Q58+'Delta Esc'!Q58</f>
        <v>0</v>
      </c>
      <c r="Q58" s="142">
        <f t="shared" si="1"/>
        <v>1582385.202</v>
      </c>
      <c r="R58" s="68">
        <v>2009.0</v>
      </c>
      <c r="T58" s="142">
        <f t="shared" si="2"/>
        <v>317251.0678</v>
      </c>
      <c r="U58" s="531">
        <f t="shared" si="3"/>
        <v>26884.84462</v>
      </c>
      <c r="V58" s="532">
        <f t="shared" si="4"/>
        <v>0.08474311784</v>
      </c>
      <c r="X58" s="533">
        <f t="shared" si="5"/>
        <v>0.2174792281</v>
      </c>
      <c r="Y58" s="533">
        <f t="shared" si="6"/>
        <v>0.5869930555</v>
      </c>
    </row>
    <row r="59">
      <c r="A59" s="68">
        <v>2010.0</v>
      </c>
      <c r="B59" s="142">
        <f>'Comm Catch'!C59+'UCR Past Sonar'!C59+'Delta Esc'!C59</f>
        <v>108.3522771</v>
      </c>
      <c r="C59" s="142">
        <f>'Comm Catch'!D59+'UCR Past Sonar'!D59+'Delta Esc'!D59</f>
        <v>1999.253878</v>
      </c>
      <c r="D59" s="142">
        <f>'Comm Catch'!E59+'UCR Past Sonar'!E59+'Delta Esc'!E59</f>
        <v>7801.597517</v>
      </c>
      <c r="E59" s="142">
        <f>'Comm Catch'!F59+'UCR Past Sonar'!F59+'Delta Esc'!F59</f>
        <v>19151.50619</v>
      </c>
      <c r="F59" s="207">
        <f>'Comm Catch'!G59+'UCR Past Sonar'!G59+'Delta Esc'!G59-'Hatchery Returns'!R42</f>
        <v>403252.4196</v>
      </c>
      <c r="G59" s="142">
        <f>'Comm Catch'!H59+'UCR Past Sonar'!H59+'Delta Esc'!H59</f>
        <v>542.6666617</v>
      </c>
      <c r="H59" s="142">
        <f>'Comm Catch'!I59+'UCR Past Sonar'!I59+'Delta Esc'!I59</f>
        <v>66.59196476</v>
      </c>
      <c r="I59" s="207">
        <f>'Comm Catch'!J59+'UCR Past Sonar'!J59+'Delta Esc'!J59-'Hatchery Returns'!S42</f>
        <v>717032.8472</v>
      </c>
      <c r="J59" s="142">
        <f>'Comm Catch'!K59+'UCR Past Sonar'!K59+'Delta Esc'!K59</f>
        <v>21270.97025</v>
      </c>
      <c r="K59" s="142">
        <f>'Comm Catch'!L59+'UCR Past Sonar'!L59+'Delta Esc'!L59</f>
        <v>5023.604942</v>
      </c>
      <c r="L59" s="142">
        <f>'Comm Catch'!M59+'UCR Past Sonar'!M59+'Delta Esc'!M59</f>
        <v>85152.27484</v>
      </c>
      <c r="M59" s="142">
        <f>'Comm Catch'!N59+'UCR Past Sonar'!N59+'Delta Esc'!N59</f>
        <v>0</v>
      </c>
      <c r="N59" s="142">
        <f>'Comm Catch'!O59+'UCR Past Sonar'!O59+'Delta Esc'!O59</f>
        <v>301.5301301</v>
      </c>
      <c r="O59" s="142">
        <f>'Comm Catch'!P59+'UCR Past Sonar'!P59+'Delta Esc'!P59</f>
        <v>1048.638156</v>
      </c>
      <c r="P59" s="142">
        <f>'Comm Catch'!Q59+'UCR Past Sonar'!Q59+'Delta Esc'!Q59</f>
        <v>0</v>
      </c>
      <c r="Q59" s="142">
        <f t="shared" si="1"/>
        <v>1262752.254</v>
      </c>
      <c r="R59" s="68">
        <v>2010.0</v>
      </c>
      <c r="T59" s="142">
        <f t="shared" si="2"/>
        <v>317251.0678</v>
      </c>
      <c r="U59" s="531">
        <f t="shared" si="3"/>
        <v>86001.35182</v>
      </c>
      <c r="V59" s="532">
        <f t="shared" si="4"/>
        <v>0.2710829389</v>
      </c>
      <c r="X59" s="533">
        <f t="shared" si="5"/>
        <v>0.3193440506</v>
      </c>
      <c r="Y59" s="533">
        <f t="shared" si="6"/>
        <v>0.5678333538</v>
      </c>
    </row>
    <row r="60">
      <c r="A60" s="68">
        <v>2011.0</v>
      </c>
      <c r="B60" s="142">
        <f>'Comm Catch'!C60+'UCR Past Sonar'!C60+'Delta Esc'!C60</f>
        <v>21.13597436</v>
      </c>
      <c r="C60" s="142">
        <f>'Comm Catch'!D60+'UCR Past Sonar'!D60+'Delta Esc'!D60</f>
        <v>647.3381407</v>
      </c>
      <c r="D60" s="142">
        <f>'Comm Catch'!E60+'UCR Past Sonar'!E60+'Delta Esc'!E60</f>
        <v>1305.15665</v>
      </c>
      <c r="E60" s="142">
        <f>'Comm Catch'!F60+'UCR Past Sonar'!F60+'Delta Esc'!F60</f>
        <v>87686.59445</v>
      </c>
      <c r="F60" s="207">
        <f>'Comm Catch'!G60+'UCR Past Sonar'!G60+'Delta Esc'!G60-'Hatchery Returns'!R43</f>
        <v>436379.6399</v>
      </c>
      <c r="G60" s="142">
        <f>'Comm Catch'!H60+'UCR Past Sonar'!H60+'Delta Esc'!H60</f>
        <v>21.13597436</v>
      </c>
      <c r="H60" s="142">
        <f>'Comm Catch'!I60+'UCR Past Sonar'!I60+'Delta Esc'!I60</f>
        <v>0</v>
      </c>
      <c r="I60" s="207">
        <f>'Comm Catch'!J60+'UCR Past Sonar'!J60+'Delta Esc'!J60-'Hatchery Returns'!S43</f>
        <v>1803809.978</v>
      </c>
      <c r="J60" s="142">
        <f>'Comm Catch'!K60+'UCR Past Sonar'!K60+'Delta Esc'!K60</f>
        <v>47900.02843</v>
      </c>
      <c r="K60" s="142">
        <f>'Comm Catch'!L60+'UCR Past Sonar'!L60+'Delta Esc'!L60</f>
        <v>4583.592144</v>
      </c>
      <c r="L60" s="142">
        <f>'Comm Catch'!M60+'UCR Past Sonar'!M60+'Delta Esc'!M60</f>
        <v>127111.9172</v>
      </c>
      <c r="M60" s="142">
        <f>'Comm Catch'!N60+'UCR Past Sonar'!N60+'Delta Esc'!N60</f>
        <v>0</v>
      </c>
      <c r="N60" s="142">
        <f>'Comm Catch'!O60+'UCR Past Sonar'!O60+'Delta Esc'!O60</f>
        <v>0</v>
      </c>
      <c r="O60" s="142">
        <f>'Comm Catch'!P60+'UCR Past Sonar'!P60+'Delta Esc'!P60</f>
        <v>0</v>
      </c>
      <c r="P60" s="142">
        <f>'Comm Catch'!Q60+'UCR Past Sonar'!Q60+'Delta Esc'!Q60</f>
        <v>0</v>
      </c>
      <c r="Q60" s="142">
        <f t="shared" si="1"/>
        <v>2509466.517</v>
      </c>
      <c r="R60" s="68">
        <v>2011.0</v>
      </c>
      <c r="T60" s="142">
        <f t="shared" si="2"/>
        <v>317251.0678</v>
      </c>
      <c r="U60" s="531">
        <f t="shared" si="3"/>
        <v>119128.5722</v>
      </c>
      <c r="V60" s="532">
        <f t="shared" si="4"/>
        <v>0.3755025097</v>
      </c>
      <c r="X60" s="533">
        <f t="shared" si="5"/>
        <v>0.1738933901</v>
      </c>
      <c r="Y60" s="533">
        <f t="shared" si="6"/>
        <v>0.7188021701</v>
      </c>
    </row>
    <row r="61">
      <c r="A61" s="68">
        <v>2012.0</v>
      </c>
      <c r="B61" s="142">
        <f>'Comm Catch'!C61+'UCR Past Sonar'!C61+'Delta Esc'!C61</f>
        <v>0</v>
      </c>
      <c r="C61" s="142">
        <f>'Comm Catch'!D61+'UCR Past Sonar'!D61+'Delta Esc'!D61</f>
        <v>4431.666854</v>
      </c>
      <c r="D61" s="142">
        <f>'Comm Catch'!E61+'UCR Past Sonar'!E61+'Delta Esc'!E61</f>
        <v>2886.09355</v>
      </c>
      <c r="E61" s="142">
        <f>'Comm Catch'!F61+'UCR Past Sonar'!F61+'Delta Esc'!F61</f>
        <v>66185.49601</v>
      </c>
      <c r="F61" s="207">
        <f>'Comm Catch'!G61+'UCR Past Sonar'!G61+'Delta Esc'!G61-'Hatchery Returns'!R44</f>
        <v>449923.5355</v>
      </c>
      <c r="G61" s="142">
        <f>'Comm Catch'!H61+'UCR Past Sonar'!H61+'Delta Esc'!H61</f>
        <v>81.63560273</v>
      </c>
      <c r="H61" s="142">
        <f>'Comm Catch'!I61+'UCR Past Sonar'!I61+'Delta Esc'!I61</f>
        <v>1539.617469</v>
      </c>
      <c r="I61" s="207">
        <f>'Comm Catch'!J61+'UCR Past Sonar'!J61+'Delta Esc'!J61-'Hatchery Returns'!S44</f>
        <v>2065222.844</v>
      </c>
      <c r="J61" s="142">
        <f>'Comm Catch'!K61+'UCR Past Sonar'!K61+'Delta Esc'!K61</f>
        <v>104045.298</v>
      </c>
      <c r="K61" s="142">
        <f>'Comm Catch'!L61+'UCR Past Sonar'!L61+'Delta Esc'!L61</f>
        <v>9989.210479</v>
      </c>
      <c r="L61" s="142">
        <f>'Comm Catch'!M61+'UCR Past Sonar'!M61+'Delta Esc'!M61</f>
        <v>104364.5682</v>
      </c>
      <c r="M61" s="142">
        <f>'Comm Catch'!N61+'UCR Past Sonar'!N61+'Delta Esc'!N61</f>
        <v>0</v>
      </c>
      <c r="N61" s="142">
        <f>'Comm Catch'!O61+'UCR Past Sonar'!O61+'Delta Esc'!O61</f>
        <v>0</v>
      </c>
      <c r="O61" s="142">
        <f>'Comm Catch'!P61+'UCR Past Sonar'!P61+'Delta Esc'!P61</f>
        <v>855.7552</v>
      </c>
      <c r="P61" s="142">
        <f>'Comm Catch'!Q61+'UCR Past Sonar'!Q61+'Delta Esc'!Q61</f>
        <v>0</v>
      </c>
      <c r="Q61" s="142">
        <f t="shared" si="1"/>
        <v>2809525.72</v>
      </c>
      <c r="R61" s="68">
        <v>2012.0</v>
      </c>
      <c r="T61" s="142">
        <f t="shared" si="2"/>
        <v>317251.0678</v>
      </c>
      <c r="U61" s="531">
        <f t="shared" si="3"/>
        <v>132672.4677</v>
      </c>
      <c r="V61" s="532">
        <f t="shared" si="4"/>
        <v>0.4181939201</v>
      </c>
      <c r="X61" s="533">
        <f t="shared" si="5"/>
        <v>0.1601421664</v>
      </c>
      <c r="Y61" s="533">
        <f t="shared" si="6"/>
        <v>0.7350788173</v>
      </c>
    </row>
    <row r="62">
      <c r="A62" s="68">
        <v>2013.0</v>
      </c>
      <c r="B62" s="142">
        <f>'Comm Catch'!C62+'UCR Past Sonar'!C62+'Delta Esc'!C62</f>
        <v>0</v>
      </c>
      <c r="C62" s="142">
        <f>'Comm Catch'!D62+'UCR Past Sonar'!D62+'Delta Esc'!D62</f>
        <v>1073.19453</v>
      </c>
      <c r="D62" s="142">
        <f>'Comm Catch'!E62+'UCR Past Sonar'!E62+'Delta Esc'!E62</f>
        <v>2020.106547</v>
      </c>
      <c r="E62" s="142">
        <f>'Comm Catch'!F62+'UCR Past Sonar'!F62+'Delta Esc'!F62</f>
        <v>21812.54867</v>
      </c>
      <c r="F62" s="207">
        <f>'Comm Catch'!G62+'UCR Past Sonar'!G62+'Delta Esc'!G62-'Hatchery Returns'!R45</f>
        <v>653048.395</v>
      </c>
      <c r="G62" s="142">
        <f>'Comm Catch'!H62+'UCR Past Sonar'!H62+'Delta Esc'!H62</f>
        <v>228.6364239</v>
      </c>
      <c r="H62" s="142">
        <f>'Comm Catch'!I62+'UCR Past Sonar'!I62+'Delta Esc'!I62</f>
        <v>721.8878923</v>
      </c>
      <c r="I62" s="207">
        <f>'Comm Catch'!J62+'UCR Past Sonar'!J62+'Delta Esc'!J62-'Hatchery Returns'!S45</f>
        <v>1451188.62</v>
      </c>
      <c r="J62" s="142">
        <f>'Comm Catch'!K62+'UCR Past Sonar'!K62+'Delta Esc'!K62</f>
        <v>83887.88507</v>
      </c>
      <c r="K62" s="142">
        <f>'Comm Catch'!L62+'UCR Past Sonar'!L62+'Delta Esc'!L62</f>
        <v>29942.5067</v>
      </c>
      <c r="L62" s="142">
        <f>'Comm Catch'!M62+'UCR Past Sonar'!M62+'Delta Esc'!M62</f>
        <v>290088.3341</v>
      </c>
      <c r="M62" s="142">
        <f>'Comm Catch'!N62+'UCR Past Sonar'!N62+'Delta Esc'!N62</f>
        <v>0</v>
      </c>
      <c r="N62" s="142">
        <f>'Comm Catch'!O62+'UCR Past Sonar'!O62+'Delta Esc'!O62</f>
        <v>0</v>
      </c>
      <c r="O62" s="142">
        <f>'Comm Catch'!P62+'UCR Past Sonar'!P62+'Delta Esc'!P62</f>
        <v>1180.146928</v>
      </c>
      <c r="P62" s="142">
        <f>'Comm Catch'!Q62+'UCR Past Sonar'!Q62+'Delta Esc'!Q62</f>
        <v>0</v>
      </c>
      <c r="Q62" s="142">
        <f t="shared" si="1"/>
        <v>2535192.262</v>
      </c>
      <c r="R62" s="68">
        <v>2013.0</v>
      </c>
      <c r="T62" s="142">
        <f t="shared" si="2"/>
        <v>317251.0678</v>
      </c>
      <c r="U62" s="531">
        <f t="shared" si="3"/>
        <v>335797.3273</v>
      </c>
      <c r="V62" s="532">
        <f t="shared" si="4"/>
        <v>1.05845925</v>
      </c>
      <c r="X62" s="533">
        <f t="shared" si="5"/>
        <v>0.2575932425</v>
      </c>
      <c r="Y62" s="533">
        <f t="shared" si="6"/>
        <v>0.5724175803</v>
      </c>
    </row>
    <row r="63">
      <c r="A63" s="68">
        <v>2014.0</v>
      </c>
      <c r="B63" s="142">
        <f>'Comm Catch'!C63+'UCR Past Sonar'!C63+'Delta Esc'!C63</f>
        <v>22.73966976</v>
      </c>
      <c r="C63" s="142">
        <f>'Comm Catch'!D63+'UCR Past Sonar'!D63+'Delta Esc'!D63</f>
        <v>2514.820102</v>
      </c>
      <c r="D63" s="142">
        <f>'Comm Catch'!E63+'UCR Past Sonar'!E63+'Delta Esc'!E63</f>
        <v>10955.04963</v>
      </c>
      <c r="E63" s="142">
        <f>'Comm Catch'!F63+'UCR Past Sonar'!F63+'Delta Esc'!F63</f>
        <v>13386.30455</v>
      </c>
      <c r="F63" s="207">
        <f>'Comm Catch'!G63+'UCR Past Sonar'!G63+'Delta Esc'!G63-'Hatchery Returns'!R46</f>
        <v>724199.2701</v>
      </c>
      <c r="G63" s="142">
        <f>'Comm Catch'!H63+'UCR Past Sonar'!H63+'Delta Esc'!H63</f>
        <v>682.4481629</v>
      </c>
      <c r="H63" s="142">
        <f>'Comm Catch'!I63+'UCR Past Sonar'!I63+'Delta Esc'!I63</f>
        <v>446.805022</v>
      </c>
      <c r="I63" s="207">
        <f>'Comm Catch'!J63+'UCR Past Sonar'!J63+'Delta Esc'!J63-'Hatchery Returns'!S46</f>
        <v>1897540.148</v>
      </c>
      <c r="J63" s="142">
        <f>'Comm Catch'!K63+'UCR Past Sonar'!K63+'Delta Esc'!K63</f>
        <v>83444.00175</v>
      </c>
      <c r="K63" s="142">
        <f>'Comm Catch'!L63+'UCR Past Sonar'!L63+'Delta Esc'!L63</f>
        <v>2632.930292</v>
      </c>
      <c r="L63" s="142">
        <f>'Comm Catch'!M63+'UCR Past Sonar'!M63+'Delta Esc'!M63</f>
        <v>181245.0249</v>
      </c>
      <c r="M63" s="142">
        <f>'Comm Catch'!N63+'UCR Past Sonar'!N63+'Delta Esc'!N63</f>
        <v>0</v>
      </c>
      <c r="N63" s="142">
        <f>'Comm Catch'!O63+'UCR Past Sonar'!O63+'Delta Esc'!O63</f>
        <v>0</v>
      </c>
      <c r="O63" s="142">
        <f>'Comm Catch'!P63+'UCR Past Sonar'!P63+'Delta Esc'!P63</f>
        <v>0</v>
      </c>
      <c r="P63" s="142">
        <f>'Comm Catch'!Q63+'UCR Past Sonar'!Q63+'Delta Esc'!Q63</f>
        <v>0</v>
      </c>
      <c r="Q63" s="142">
        <f t="shared" si="1"/>
        <v>2917069.542</v>
      </c>
      <c r="R63" s="68">
        <v>2014.0</v>
      </c>
      <c r="T63" s="142">
        <f t="shared" si="2"/>
        <v>317251.0678</v>
      </c>
      <c r="U63" s="531">
        <f t="shared" si="3"/>
        <v>406948.2024</v>
      </c>
      <c r="V63" s="532">
        <f t="shared" si="4"/>
        <v>1.282732333</v>
      </c>
      <c r="X63" s="533">
        <f t="shared" si="5"/>
        <v>0.2482626004</v>
      </c>
      <c r="Y63" s="533">
        <f t="shared" si="6"/>
        <v>0.6504953415</v>
      </c>
    </row>
    <row r="64">
      <c r="A64" s="68">
        <v>2015.0</v>
      </c>
      <c r="B64" s="142">
        <f>'Comm Catch'!C64+'UCR Past Sonar'!C64+'Delta Esc'!C64</f>
        <v>188.4776781</v>
      </c>
      <c r="C64" s="142">
        <f>'Comm Catch'!D64+'UCR Past Sonar'!D64+'Delta Esc'!D64</f>
        <v>2260.764793</v>
      </c>
      <c r="D64" s="142">
        <f>'Comm Catch'!E64+'UCR Past Sonar'!E64+'Delta Esc'!E64</f>
        <v>5830.407378</v>
      </c>
      <c r="E64" s="142">
        <f>'Comm Catch'!F64+'UCR Past Sonar'!F64+'Delta Esc'!F64</f>
        <v>230724.6663</v>
      </c>
      <c r="F64" s="207">
        <f>'Comm Catch'!G64+'UCR Past Sonar'!G64+'Delta Esc'!G64-'Hatchery Returns'!R47</f>
        <v>560877.351</v>
      </c>
      <c r="G64" s="142">
        <f>'Comm Catch'!H64+'UCR Past Sonar'!H64+'Delta Esc'!H64</f>
        <v>0</v>
      </c>
      <c r="H64" s="142">
        <f>'Comm Catch'!I64+'UCR Past Sonar'!I64+'Delta Esc'!I64</f>
        <v>1584.251106</v>
      </c>
      <c r="I64" s="207">
        <f>'Comm Catch'!J64+'UCR Past Sonar'!J64+'Delta Esc'!J64-'Hatchery Returns'!S47</f>
        <v>1714561.097</v>
      </c>
      <c r="J64" s="142">
        <f>'Comm Catch'!K64+'UCR Past Sonar'!K64+'Delta Esc'!K64</f>
        <v>75008.99928</v>
      </c>
      <c r="K64" s="142">
        <f>'Comm Catch'!L64+'UCR Past Sonar'!L64+'Delta Esc'!L64</f>
        <v>11401.34134</v>
      </c>
      <c r="L64" s="142">
        <f>'Comm Catch'!M64+'UCR Past Sonar'!M64+'Delta Esc'!M64</f>
        <v>357145.8296</v>
      </c>
      <c r="M64" s="142">
        <f>'Comm Catch'!N64+'UCR Past Sonar'!N64+'Delta Esc'!N64</f>
        <v>53.87855194</v>
      </c>
      <c r="N64" s="142">
        <f>'Comm Catch'!O64+'UCR Past Sonar'!O64+'Delta Esc'!O64</f>
        <v>0</v>
      </c>
      <c r="O64" s="142">
        <f>'Comm Catch'!P64+'UCR Past Sonar'!P64+'Delta Esc'!P64</f>
        <v>0</v>
      </c>
      <c r="P64" s="142">
        <f>'Comm Catch'!Q64+'UCR Past Sonar'!Q64+'Delta Esc'!Q64</f>
        <v>0</v>
      </c>
      <c r="Q64" s="142">
        <f t="shared" si="1"/>
        <v>2959637.065</v>
      </c>
      <c r="R64" s="68">
        <v>2015.0</v>
      </c>
      <c r="T64" s="142">
        <f t="shared" si="2"/>
        <v>317251.0678</v>
      </c>
      <c r="U64" s="531">
        <f t="shared" si="3"/>
        <v>243626.2833</v>
      </c>
      <c r="V64" s="532">
        <f t="shared" si="4"/>
        <v>0.7679289623</v>
      </c>
      <c r="X64" s="533">
        <f t="shared" si="5"/>
        <v>0.1895088279</v>
      </c>
      <c r="Y64" s="533">
        <f t="shared" si="6"/>
        <v>0.5793146457</v>
      </c>
    </row>
    <row r="65">
      <c r="A65" s="68">
        <v>2016.0</v>
      </c>
      <c r="B65" s="142">
        <f>'Comm Catch'!C65+'UCR Past Sonar'!C65+'Delta Esc'!C65</f>
        <v>2569.743988</v>
      </c>
      <c r="C65" s="142">
        <f>'Comm Catch'!D65+'UCR Past Sonar'!D65+'Delta Esc'!D65</f>
        <v>7109.184122</v>
      </c>
      <c r="D65" s="142">
        <f>'Comm Catch'!E65+'UCR Past Sonar'!E65+'Delta Esc'!E65</f>
        <v>3653.253482</v>
      </c>
      <c r="E65" s="142">
        <f>'Comm Catch'!F65+'UCR Past Sonar'!F65+'Delta Esc'!F65</f>
        <v>50015.39172</v>
      </c>
      <c r="F65" s="207">
        <f>'Comm Catch'!G65+'UCR Past Sonar'!G65+'Delta Esc'!G65-'Hatchery Returns'!R48</f>
        <v>192977.7591</v>
      </c>
      <c r="G65" s="142">
        <f>'Comm Catch'!H65+'UCR Past Sonar'!H65+'Delta Esc'!H65</f>
        <v>0</v>
      </c>
      <c r="H65" s="142">
        <f>'Comm Catch'!I65+'UCR Past Sonar'!I65+'Delta Esc'!I65</f>
        <v>222.3924216</v>
      </c>
      <c r="I65" s="207">
        <f>'Comm Catch'!J65+'UCR Past Sonar'!J65+'Delta Esc'!J65-'Hatchery Returns'!S48</f>
        <v>1336974.242</v>
      </c>
      <c r="J65" s="142">
        <f>'Comm Catch'!K65+'UCR Past Sonar'!K65+'Delta Esc'!K65</f>
        <v>63152.96578</v>
      </c>
      <c r="K65" s="142">
        <f>'Comm Catch'!L65+'UCR Past Sonar'!L65+'Delta Esc'!L65</f>
        <v>9094.282529</v>
      </c>
      <c r="L65" s="142">
        <f>'Comm Catch'!M65+'UCR Past Sonar'!M65+'Delta Esc'!M65</f>
        <v>156271.4604</v>
      </c>
      <c r="M65" s="142">
        <f>'Comm Catch'!N65+'UCR Past Sonar'!N65+'Delta Esc'!N65</f>
        <v>678.6902808</v>
      </c>
      <c r="N65" s="142">
        <f>'Comm Catch'!O65+'UCR Past Sonar'!O65+'Delta Esc'!O65</f>
        <v>222.3924216</v>
      </c>
      <c r="O65" s="142">
        <f>'Comm Catch'!P65+'UCR Past Sonar'!P65+'Delta Esc'!P65</f>
        <v>222.3924216</v>
      </c>
      <c r="P65" s="142">
        <f>'Comm Catch'!Q65+'UCR Past Sonar'!Q65+'Delta Esc'!Q65</f>
        <v>339.3451404</v>
      </c>
      <c r="Q65" s="142">
        <f t="shared" si="1"/>
        <v>1823503.496</v>
      </c>
      <c r="R65" s="68">
        <v>2016.0</v>
      </c>
      <c r="T65" s="142">
        <f t="shared" si="2"/>
        <v>317251.0678</v>
      </c>
      <c r="U65" s="531">
        <f t="shared" si="3"/>
        <v>-124273.3087</v>
      </c>
      <c r="V65" s="532">
        <f t="shared" si="4"/>
        <v>-0.3917191187</v>
      </c>
      <c r="X65" s="533">
        <f t="shared" si="5"/>
        <v>0.1058280171</v>
      </c>
      <c r="Y65" s="533">
        <f t="shared" si="6"/>
        <v>0.7331898431</v>
      </c>
    </row>
    <row r="66">
      <c r="A66" s="3"/>
      <c r="B66" s="3"/>
      <c r="C66" s="3"/>
      <c r="D66" s="3"/>
      <c r="E66" s="3"/>
      <c r="F66" s="3"/>
      <c r="G66" s="3"/>
      <c r="H66" s="3"/>
      <c r="I66" s="3"/>
      <c r="J66" s="3"/>
      <c r="K66" s="3"/>
      <c r="L66" s="3"/>
      <c r="M66" s="3"/>
      <c r="N66" s="3"/>
      <c r="O66" s="3"/>
      <c r="P66" s="3"/>
      <c r="Q66" s="142"/>
      <c r="T66" s="3"/>
    </row>
    <row r="67" ht="15.75" customHeight="1">
      <c r="A67" s="589" t="s">
        <v>127</v>
      </c>
      <c r="B67" s="3"/>
      <c r="C67" s="3"/>
      <c r="D67" s="3"/>
      <c r="E67" s="3"/>
      <c r="F67" s="3"/>
      <c r="G67" s="3"/>
      <c r="H67" s="3"/>
      <c r="I67" s="3"/>
      <c r="J67" s="3"/>
      <c r="K67" s="3"/>
      <c r="L67" s="3"/>
      <c r="M67" s="3"/>
      <c r="N67" s="3"/>
      <c r="O67" s="3"/>
      <c r="P67" s="3"/>
      <c r="Q67" s="3"/>
      <c r="T67" s="3"/>
    </row>
    <row r="68">
      <c r="A68" s="3" t="s">
        <v>379</v>
      </c>
      <c r="B68" s="142">
        <f t="shared" ref="B68:Q68" si="7">AVERAGE(B14:B66)</f>
        <v>200.5034423</v>
      </c>
      <c r="C68" s="142">
        <f t="shared" si="7"/>
        <v>11820.44648</v>
      </c>
      <c r="D68" s="142">
        <f t="shared" si="7"/>
        <v>4328.695081</v>
      </c>
      <c r="E68" s="142">
        <f t="shared" si="7"/>
        <v>86546.14321</v>
      </c>
      <c r="F68" s="142">
        <f t="shared" si="7"/>
        <v>266187.1548</v>
      </c>
      <c r="G68" s="142">
        <f t="shared" si="7"/>
        <v>275.8957604</v>
      </c>
      <c r="H68" s="142">
        <f t="shared" si="7"/>
        <v>983.2018426</v>
      </c>
      <c r="I68" s="142">
        <f t="shared" si="7"/>
        <v>1097136.88</v>
      </c>
      <c r="J68" s="142">
        <f t="shared" si="7"/>
        <v>29434.82485</v>
      </c>
      <c r="K68" s="142">
        <f t="shared" si="7"/>
        <v>6985.7994</v>
      </c>
      <c r="L68" s="142">
        <f t="shared" si="7"/>
        <v>121351.8205</v>
      </c>
      <c r="M68" s="142">
        <f t="shared" si="7"/>
        <v>50.18436487</v>
      </c>
      <c r="N68" s="142">
        <f t="shared" si="7"/>
        <v>77.61154809</v>
      </c>
      <c r="O68" s="142">
        <f t="shared" si="7"/>
        <v>436.7757226</v>
      </c>
      <c r="P68" s="142">
        <f t="shared" si="7"/>
        <v>134.8189025</v>
      </c>
      <c r="Q68" s="142">
        <f t="shared" si="7"/>
        <v>1625950.756</v>
      </c>
      <c r="T68" s="3"/>
    </row>
    <row r="69">
      <c r="A69" s="3"/>
      <c r="B69" s="2"/>
      <c r="C69" s="2"/>
      <c r="D69" s="2"/>
      <c r="E69" s="2"/>
      <c r="F69" s="2"/>
      <c r="G69" s="2"/>
      <c r="H69" s="2"/>
      <c r="I69" s="2"/>
      <c r="J69" s="2"/>
      <c r="K69" s="2"/>
      <c r="L69" s="2"/>
      <c r="M69" s="2"/>
      <c r="N69" s="2"/>
      <c r="O69" s="2"/>
      <c r="P69" s="2"/>
      <c r="Q69" s="2"/>
      <c r="T69" s="3"/>
    </row>
    <row r="70">
      <c r="A70" s="3" t="s">
        <v>380</v>
      </c>
      <c r="B70" s="142">
        <f t="shared" ref="B70:Q70" si="8">AVERAGE(B27:B66)</f>
        <v>267.337923</v>
      </c>
      <c r="C70" s="142">
        <f t="shared" si="8"/>
        <v>15553.3213</v>
      </c>
      <c r="D70" s="142">
        <f t="shared" si="8"/>
        <v>5207.01968</v>
      </c>
      <c r="E70" s="142">
        <f t="shared" si="8"/>
        <v>109499.4194</v>
      </c>
      <c r="F70" s="142">
        <f t="shared" si="8"/>
        <v>303491.8697</v>
      </c>
      <c r="G70" s="142">
        <f t="shared" si="8"/>
        <v>267.0483107</v>
      </c>
      <c r="H70" s="142">
        <f t="shared" si="8"/>
        <v>1071.146135</v>
      </c>
      <c r="I70" s="142">
        <f t="shared" si="8"/>
        <v>1210360.349</v>
      </c>
      <c r="J70" s="142">
        <f t="shared" si="8"/>
        <v>33417.17209</v>
      </c>
      <c r="K70" s="142">
        <f t="shared" si="8"/>
        <v>8452.189285</v>
      </c>
      <c r="L70" s="142">
        <f t="shared" si="8"/>
        <v>130760.7243</v>
      </c>
      <c r="M70" s="142">
        <f t="shared" si="8"/>
        <v>55.23985537</v>
      </c>
      <c r="N70" s="142">
        <f t="shared" si="8"/>
        <v>103.4820641</v>
      </c>
      <c r="O70" s="142">
        <f t="shared" si="8"/>
        <v>545.0214926</v>
      </c>
      <c r="P70" s="142">
        <f t="shared" si="8"/>
        <v>116.1287453</v>
      </c>
      <c r="Q70" s="142">
        <f t="shared" si="8"/>
        <v>1819167.469</v>
      </c>
      <c r="T70" s="3"/>
    </row>
    <row r="71">
      <c r="A71" s="3"/>
      <c r="B71" s="142"/>
      <c r="C71" s="142"/>
      <c r="D71" s="142"/>
      <c r="E71" s="142"/>
      <c r="F71" s="142"/>
      <c r="G71" s="142"/>
      <c r="H71" s="142"/>
      <c r="I71" s="142"/>
      <c r="J71" s="142"/>
      <c r="K71" s="142"/>
      <c r="L71" s="142"/>
      <c r="M71" s="142"/>
      <c r="N71" s="142"/>
      <c r="O71" s="142"/>
      <c r="P71" s="142"/>
      <c r="Q71" s="142"/>
      <c r="T71" s="3"/>
    </row>
    <row r="72">
      <c r="A72" s="3" t="s">
        <v>200</v>
      </c>
      <c r="B72" s="142">
        <f t="shared" ref="B72:Q72" si="9">MIN(B9:B66)</f>
        <v>0</v>
      </c>
      <c r="C72" s="142">
        <f t="shared" si="9"/>
        <v>0</v>
      </c>
      <c r="D72" s="142">
        <f t="shared" si="9"/>
        <v>0</v>
      </c>
      <c r="E72" s="142">
        <f t="shared" si="9"/>
        <v>379.222912</v>
      </c>
      <c r="F72" s="142">
        <f t="shared" si="9"/>
        <v>30220.45324</v>
      </c>
      <c r="G72" s="142">
        <f t="shared" si="9"/>
        <v>0</v>
      </c>
      <c r="H72" s="142">
        <f t="shared" si="9"/>
        <v>0</v>
      </c>
      <c r="I72" s="142">
        <f t="shared" si="9"/>
        <v>295774.5018</v>
      </c>
      <c r="J72" s="142">
        <f t="shared" si="9"/>
        <v>6222.084</v>
      </c>
      <c r="K72" s="142">
        <f t="shared" si="9"/>
        <v>0</v>
      </c>
      <c r="L72" s="142">
        <f t="shared" si="9"/>
        <v>9522.485908</v>
      </c>
      <c r="M72" s="142">
        <f t="shared" si="9"/>
        <v>0</v>
      </c>
      <c r="N72" s="142">
        <f t="shared" si="9"/>
        <v>0</v>
      </c>
      <c r="O72" s="142">
        <f t="shared" si="9"/>
        <v>0</v>
      </c>
      <c r="P72" s="142">
        <f t="shared" si="9"/>
        <v>0</v>
      </c>
      <c r="Q72" s="142">
        <f t="shared" si="9"/>
        <v>510878.7055</v>
      </c>
      <c r="T72" s="3"/>
    </row>
    <row r="73">
      <c r="A73" s="3" t="s">
        <v>201</v>
      </c>
      <c r="B73" s="142">
        <f t="shared" ref="B73:Q73" si="10">MAX(B9:B66)</f>
        <v>2569.743988</v>
      </c>
      <c r="C73" s="142">
        <f t="shared" si="10"/>
        <v>58697.02541</v>
      </c>
      <c r="D73" s="142">
        <f t="shared" si="10"/>
        <v>23962.7403</v>
      </c>
      <c r="E73" s="142">
        <f t="shared" si="10"/>
        <v>800616.449</v>
      </c>
      <c r="F73" s="142">
        <f t="shared" si="10"/>
        <v>724199.2701</v>
      </c>
      <c r="G73" s="142">
        <f t="shared" si="10"/>
        <v>1402.228414</v>
      </c>
      <c r="H73" s="142">
        <f t="shared" si="10"/>
        <v>8416.155445</v>
      </c>
      <c r="I73" s="142">
        <f t="shared" si="10"/>
        <v>2343242.636</v>
      </c>
      <c r="J73" s="142">
        <f t="shared" si="10"/>
        <v>104045.298</v>
      </c>
      <c r="K73" s="142">
        <f t="shared" si="10"/>
        <v>29942.5067</v>
      </c>
      <c r="L73" s="142">
        <f t="shared" si="10"/>
        <v>357145.8296</v>
      </c>
      <c r="M73" s="142">
        <f t="shared" si="10"/>
        <v>678.6902808</v>
      </c>
      <c r="N73" s="142">
        <f t="shared" si="10"/>
        <v>2374.077439</v>
      </c>
      <c r="O73" s="142">
        <f t="shared" si="10"/>
        <v>3097.840306</v>
      </c>
      <c r="P73" s="142">
        <f t="shared" si="10"/>
        <v>2088.497174</v>
      </c>
      <c r="Q73" s="142">
        <f t="shared" si="10"/>
        <v>3814157.851</v>
      </c>
      <c r="T73" s="3"/>
    </row>
    <row r="74">
      <c r="A74" s="3"/>
      <c r="B74" s="3"/>
      <c r="C74" s="3"/>
      <c r="D74" s="3"/>
      <c r="E74" s="3"/>
      <c r="F74" s="3"/>
      <c r="G74" s="3"/>
      <c r="H74" s="3"/>
      <c r="I74" s="3"/>
      <c r="J74" s="3"/>
      <c r="K74" s="3"/>
      <c r="L74" s="3"/>
      <c r="M74" s="3"/>
      <c r="N74" s="3"/>
      <c r="O74" s="3"/>
      <c r="P74" s="3"/>
      <c r="Q74" s="3"/>
      <c r="T74" s="3"/>
    </row>
    <row r="75">
      <c r="A75" s="3"/>
      <c r="B75" s="3"/>
      <c r="C75" s="3"/>
      <c r="D75" s="3"/>
      <c r="E75" s="3"/>
      <c r="F75" s="3"/>
      <c r="G75" s="3"/>
      <c r="H75" s="3"/>
      <c r="I75" s="3"/>
      <c r="J75" s="3"/>
      <c r="K75" s="3"/>
      <c r="L75" s="3"/>
      <c r="M75" s="3"/>
      <c r="N75" s="3"/>
      <c r="O75" s="3"/>
      <c r="P75" s="3"/>
      <c r="Q75" s="3"/>
      <c r="T75" s="3"/>
    </row>
    <row r="76">
      <c r="A76" s="3"/>
      <c r="B76" s="3"/>
      <c r="C76" s="3"/>
      <c r="D76" s="3"/>
      <c r="E76" s="235" t="s">
        <v>382</v>
      </c>
      <c r="F76" s="194">
        <f>F64/AVERAGE(F27:F63)</f>
        <v>1.872572473</v>
      </c>
      <c r="G76" s="3"/>
      <c r="H76" s="3"/>
      <c r="I76" s="3"/>
      <c r="J76" s="3"/>
      <c r="K76" s="3"/>
      <c r="L76" s="3"/>
      <c r="M76" s="3"/>
      <c r="N76" s="3"/>
      <c r="O76" s="3"/>
      <c r="P76" s="3"/>
      <c r="Q76" s="47"/>
      <c r="R76" s="22"/>
      <c r="T76" s="3"/>
    </row>
    <row r="77">
      <c r="A77" s="3"/>
      <c r="B77" s="3"/>
      <c r="C77" s="3"/>
      <c r="D77" s="3"/>
      <c r="E77" s="3"/>
      <c r="F77" s="3"/>
      <c r="G77" s="3"/>
      <c r="H77" s="3"/>
      <c r="I77" s="3"/>
      <c r="J77" s="3"/>
      <c r="K77" s="3"/>
      <c r="L77" s="3"/>
      <c r="M77" s="3"/>
      <c r="N77" s="3"/>
      <c r="O77" s="3"/>
      <c r="P77" s="3"/>
      <c r="Q77" s="3"/>
      <c r="T77" s="3"/>
    </row>
    <row r="78">
      <c r="A78" s="3"/>
      <c r="B78" s="3"/>
      <c r="C78" s="3"/>
      <c r="D78" s="3"/>
      <c r="E78" s="235" t="s">
        <v>382</v>
      </c>
      <c r="F78" s="194">
        <f>F64/AVERAGE(F51:F66)</f>
        <v>1.445993815</v>
      </c>
      <c r="G78" s="3"/>
      <c r="H78" s="3"/>
      <c r="I78" s="3"/>
      <c r="J78" s="3"/>
      <c r="K78" s="3"/>
      <c r="L78" s="3"/>
      <c r="M78" s="3"/>
      <c r="N78" s="3"/>
      <c r="O78" s="3"/>
      <c r="P78" s="3"/>
      <c r="Q78" s="3"/>
      <c r="R78" s="22"/>
      <c r="T78" s="3"/>
    </row>
    <row r="79">
      <c r="A79" s="3"/>
      <c r="B79" s="3"/>
      <c r="C79" s="3"/>
      <c r="D79" s="3"/>
      <c r="E79" s="3"/>
      <c r="F79" s="3"/>
      <c r="G79" s="3"/>
      <c r="H79" s="3"/>
      <c r="I79" s="3"/>
      <c r="J79" s="3"/>
      <c r="K79" s="3"/>
      <c r="L79" s="3"/>
      <c r="M79" s="3"/>
      <c r="N79" s="3"/>
      <c r="O79" s="3"/>
      <c r="P79" s="3"/>
      <c r="Q79" s="3"/>
      <c r="T79" s="3"/>
    </row>
    <row r="80">
      <c r="A80" s="3"/>
      <c r="B80" s="3"/>
      <c r="C80" s="3"/>
      <c r="D80" s="3"/>
      <c r="E80" s="3"/>
      <c r="F80" s="3"/>
      <c r="G80" s="3"/>
      <c r="H80" s="3"/>
      <c r="I80" s="3"/>
      <c r="J80" s="3"/>
      <c r="K80" s="3"/>
      <c r="L80" s="3"/>
      <c r="M80" s="3"/>
      <c r="N80" s="3"/>
      <c r="O80" s="3"/>
      <c r="P80" s="3"/>
      <c r="Q80" s="3"/>
      <c r="T80" s="3"/>
    </row>
    <row r="81">
      <c r="A81" s="3"/>
      <c r="B81" s="3"/>
      <c r="C81" s="3"/>
      <c r="D81" s="3"/>
      <c r="E81" s="3"/>
      <c r="F81" s="3"/>
      <c r="G81" s="3"/>
      <c r="H81" s="3"/>
      <c r="I81" s="3"/>
      <c r="J81" s="3"/>
      <c r="K81" s="3"/>
      <c r="L81" s="3"/>
      <c r="M81" s="3"/>
      <c r="N81" s="3"/>
      <c r="O81" s="3"/>
      <c r="P81" s="3"/>
      <c r="Q81" s="3"/>
      <c r="T81" s="3"/>
    </row>
    <row r="82">
      <c r="A82" s="3"/>
      <c r="B82" s="3"/>
      <c r="C82" s="3"/>
      <c r="D82" s="3"/>
      <c r="E82" s="3"/>
      <c r="F82" s="3"/>
      <c r="G82" s="3"/>
      <c r="H82" s="3"/>
      <c r="I82" s="3"/>
      <c r="J82" s="3"/>
      <c r="K82" s="3"/>
      <c r="L82" s="3"/>
      <c r="M82" s="3"/>
      <c r="N82" s="3"/>
      <c r="O82" s="3"/>
      <c r="P82" s="3"/>
      <c r="Q82" s="3"/>
      <c r="T82" s="3"/>
    </row>
    <row r="83">
      <c r="A83" s="3"/>
      <c r="B83" s="3"/>
      <c r="C83" s="3"/>
      <c r="D83" s="3"/>
      <c r="E83" s="3"/>
      <c r="F83" s="3"/>
      <c r="G83" s="3"/>
      <c r="H83" s="3"/>
      <c r="I83" s="3"/>
      <c r="J83" s="3"/>
      <c r="K83" s="3"/>
      <c r="L83" s="3"/>
      <c r="M83" s="3"/>
      <c r="N83" s="3"/>
      <c r="O83" s="3"/>
      <c r="P83" s="3"/>
      <c r="Q83" s="3"/>
      <c r="T83" s="3"/>
    </row>
    <row r="84">
      <c r="A84" s="3"/>
      <c r="B84" s="3"/>
      <c r="C84" s="3"/>
      <c r="D84" s="3"/>
      <c r="E84" s="3"/>
      <c r="F84" s="3"/>
      <c r="G84" s="3"/>
      <c r="H84" s="3"/>
      <c r="I84" s="3"/>
      <c r="J84" s="3"/>
      <c r="K84" s="3"/>
      <c r="L84" s="3"/>
      <c r="M84" s="3"/>
      <c r="N84" s="3"/>
      <c r="O84" s="3"/>
      <c r="P84" s="3"/>
      <c r="Q84" s="3"/>
      <c r="T84" s="3"/>
    </row>
    <row r="85">
      <c r="A85" s="3"/>
      <c r="B85" s="3"/>
      <c r="C85" s="3"/>
      <c r="D85" s="3"/>
      <c r="E85" s="3"/>
      <c r="F85" s="3"/>
      <c r="G85" s="3"/>
      <c r="H85" s="3"/>
      <c r="I85" s="3"/>
      <c r="J85" s="3"/>
      <c r="K85" s="3"/>
      <c r="L85" s="3"/>
      <c r="M85" s="3"/>
      <c r="N85" s="3"/>
      <c r="O85" s="3"/>
      <c r="P85" s="3"/>
      <c r="Q85" s="3"/>
      <c r="T85" s="3"/>
    </row>
    <row r="86">
      <c r="A86" s="3"/>
      <c r="B86" s="3"/>
      <c r="C86" s="3"/>
      <c r="D86" s="3"/>
      <c r="E86" s="3"/>
      <c r="F86" s="3"/>
      <c r="G86" s="3"/>
      <c r="H86" s="3"/>
      <c r="I86" s="3"/>
      <c r="J86" s="3"/>
      <c r="K86" s="3"/>
      <c r="L86" s="3"/>
      <c r="M86" s="3"/>
      <c r="N86" s="3"/>
      <c r="O86" s="3"/>
      <c r="P86" s="3"/>
      <c r="Q86" s="3"/>
      <c r="T86" s="3"/>
    </row>
    <row r="87">
      <c r="A87" s="3"/>
      <c r="B87" s="3"/>
      <c r="C87" s="3"/>
      <c r="D87" s="3"/>
      <c r="E87" s="3"/>
      <c r="F87" s="3"/>
      <c r="G87" s="3"/>
      <c r="H87" s="3"/>
      <c r="I87" s="3"/>
      <c r="J87" s="3"/>
      <c r="K87" s="3"/>
      <c r="L87" s="3"/>
      <c r="M87" s="3"/>
      <c r="N87" s="3"/>
      <c r="O87" s="3"/>
      <c r="P87" s="3"/>
      <c r="Q87" s="3"/>
      <c r="T87" s="3"/>
    </row>
    <row r="88">
      <c r="A88" s="3"/>
      <c r="B88" s="3"/>
      <c r="C88" s="3"/>
      <c r="D88" s="3"/>
      <c r="E88" s="3"/>
      <c r="F88" s="3"/>
      <c r="G88" s="3"/>
      <c r="H88" s="3"/>
      <c r="I88" s="3"/>
      <c r="J88" s="3"/>
      <c r="K88" s="3"/>
      <c r="L88" s="3"/>
      <c r="M88" s="3"/>
      <c r="N88" s="3"/>
      <c r="O88" s="3"/>
      <c r="P88" s="3"/>
      <c r="Q88" s="3"/>
      <c r="T88" s="3"/>
    </row>
    <row r="89">
      <c r="A89" s="3"/>
      <c r="B89" s="3"/>
      <c r="C89" s="3"/>
      <c r="D89" s="3"/>
      <c r="E89" s="3"/>
      <c r="F89" s="3"/>
      <c r="G89" s="3"/>
      <c r="H89" s="3"/>
      <c r="I89" s="3"/>
      <c r="J89" s="3"/>
      <c r="K89" s="3"/>
      <c r="L89" s="3"/>
      <c r="M89" s="3"/>
      <c r="N89" s="3"/>
      <c r="O89" s="3"/>
      <c r="P89" s="3"/>
      <c r="Q89" s="3"/>
      <c r="T89" s="3"/>
    </row>
    <row r="90">
      <c r="A90" s="3"/>
      <c r="B90" s="3"/>
      <c r="C90" s="3"/>
      <c r="D90" s="3"/>
      <c r="E90" s="3"/>
      <c r="F90" s="3"/>
      <c r="G90" s="3"/>
      <c r="H90" s="3"/>
      <c r="I90" s="3"/>
      <c r="J90" s="3"/>
      <c r="K90" s="3"/>
      <c r="L90" s="3"/>
      <c r="M90" s="3"/>
      <c r="N90" s="3"/>
      <c r="O90" s="3"/>
      <c r="P90" s="3"/>
      <c r="Q90" s="3"/>
      <c r="T90" s="3"/>
    </row>
    <row r="91">
      <c r="A91" s="3"/>
      <c r="B91" s="3"/>
      <c r="C91" s="3"/>
      <c r="D91" s="3"/>
      <c r="E91" s="3"/>
      <c r="F91" s="3"/>
      <c r="G91" s="3"/>
      <c r="H91" s="3"/>
      <c r="I91" s="3"/>
      <c r="J91" s="3"/>
      <c r="K91" s="3"/>
      <c r="L91" s="3"/>
      <c r="M91" s="3"/>
      <c r="N91" s="3"/>
      <c r="O91" s="3"/>
      <c r="P91" s="3"/>
      <c r="Q91" s="3"/>
      <c r="T91" s="3"/>
    </row>
    <row r="92">
      <c r="A92" s="3"/>
      <c r="B92" s="3"/>
      <c r="C92" s="3"/>
      <c r="D92" s="3"/>
      <c r="E92" s="3"/>
      <c r="F92" s="3"/>
      <c r="G92" s="3"/>
      <c r="H92" s="3"/>
      <c r="I92" s="3"/>
      <c r="J92" s="3"/>
      <c r="K92" s="3"/>
      <c r="L92" s="3"/>
      <c r="M92" s="3"/>
      <c r="N92" s="3"/>
      <c r="O92" s="3"/>
      <c r="P92" s="3"/>
      <c r="Q92" s="3"/>
      <c r="T92" s="3"/>
    </row>
    <row r="93">
      <c r="A93" s="3"/>
      <c r="B93" s="3"/>
      <c r="C93" s="3"/>
      <c r="D93" s="3"/>
      <c r="E93" s="3"/>
      <c r="F93" s="3"/>
      <c r="G93" s="3"/>
      <c r="H93" s="3"/>
      <c r="I93" s="3"/>
      <c r="J93" s="3"/>
      <c r="K93" s="3"/>
      <c r="L93" s="3"/>
      <c r="M93" s="3"/>
      <c r="N93" s="3"/>
      <c r="O93" s="3"/>
      <c r="P93" s="3"/>
      <c r="Q93" s="3"/>
      <c r="T93" s="3"/>
    </row>
    <row r="94">
      <c r="A94" s="3"/>
      <c r="B94" s="3"/>
      <c r="C94" s="3"/>
      <c r="D94" s="3"/>
      <c r="E94" s="3"/>
      <c r="F94" s="3"/>
      <c r="G94" s="3"/>
      <c r="H94" s="3"/>
      <c r="I94" s="3"/>
      <c r="J94" s="3"/>
      <c r="K94" s="3"/>
      <c r="L94" s="3"/>
      <c r="M94" s="3"/>
      <c r="N94" s="3"/>
      <c r="O94" s="3"/>
      <c r="P94" s="3"/>
      <c r="Q94" s="3"/>
      <c r="T94" s="3"/>
    </row>
    <row r="95">
      <c r="A95" s="3"/>
      <c r="B95" s="3"/>
      <c r="C95" s="3"/>
      <c r="D95" s="3"/>
      <c r="E95" s="3"/>
      <c r="F95" s="3"/>
      <c r="G95" s="3"/>
      <c r="H95" s="3"/>
      <c r="I95" s="3"/>
      <c r="J95" s="3"/>
      <c r="K95" s="3"/>
      <c r="L95" s="3"/>
      <c r="M95" s="3"/>
      <c r="N95" s="3"/>
      <c r="O95" s="3"/>
      <c r="P95" s="3"/>
      <c r="Q95" s="3"/>
      <c r="T95" s="3"/>
    </row>
    <row r="96">
      <c r="A96" s="3"/>
      <c r="B96" s="3"/>
      <c r="C96" s="3"/>
      <c r="D96" s="3"/>
      <c r="E96" s="3"/>
      <c r="F96" s="3"/>
      <c r="G96" s="3"/>
      <c r="H96" s="3"/>
      <c r="I96" s="3"/>
      <c r="J96" s="3"/>
      <c r="K96" s="3"/>
      <c r="L96" s="3"/>
      <c r="M96" s="3"/>
      <c r="N96" s="3"/>
      <c r="O96" s="3"/>
      <c r="P96" s="3"/>
      <c r="Q96" s="3"/>
      <c r="T96" s="3"/>
    </row>
    <row r="97">
      <c r="A97" s="3"/>
      <c r="B97" s="3"/>
      <c r="C97" s="3"/>
      <c r="D97" s="3"/>
      <c r="E97" s="3"/>
      <c r="F97" s="3"/>
      <c r="G97" s="3"/>
      <c r="H97" s="3"/>
      <c r="I97" s="3"/>
      <c r="J97" s="3"/>
      <c r="K97" s="3"/>
      <c r="L97" s="3"/>
      <c r="M97" s="3"/>
      <c r="N97" s="3"/>
      <c r="O97" s="3"/>
      <c r="P97" s="3"/>
      <c r="Q97" s="3"/>
      <c r="T97" s="3"/>
    </row>
    <row r="98">
      <c r="A98" s="3"/>
      <c r="B98" s="3"/>
      <c r="C98" s="3"/>
      <c r="D98" s="3"/>
      <c r="E98" s="3"/>
      <c r="F98" s="3"/>
      <c r="G98" s="3"/>
      <c r="H98" s="3"/>
      <c r="I98" s="3"/>
      <c r="J98" s="3"/>
      <c r="K98" s="3"/>
      <c r="L98" s="3"/>
      <c r="M98" s="3"/>
      <c r="N98" s="3"/>
      <c r="O98" s="3"/>
      <c r="P98" s="3"/>
      <c r="Q98" s="3"/>
      <c r="T98" s="3"/>
    </row>
    <row r="99">
      <c r="A99" s="3"/>
      <c r="B99" s="3"/>
      <c r="C99" s="3"/>
      <c r="D99" s="3"/>
      <c r="E99" s="3"/>
      <c r="F99" s="3"/>
      <c r="G99" s="3"/>
      <c r="H99" s="3"/>
      <c r="I99" s="3"/>
      <c r="J99" s="3"/>
      <c r="K99" s="3"/>
      <c r="L99" s="3"/>
      <c r="M99" s="3"/>
      <c r="N99" s="3"/>
      <c r="O99" s="3"/>
      <c r="P99" s="3"/>
      <c r="Q99" s="3"/>
      <c r="T99" s="3"/>
    </row>
    <row r="100">
      <c r="A100" s="3"/>
      <c r="B100" s="3"/>
      <c r="C100" s="3"/>
      <c r="D100" s="3"/>
      <c r="E100" s="3"/>
      <c r="F100" s="3"/>
      <c r="G100" s="3"/>
      <c r="H100" s="3"/>
      <c r="I100" s="3"/>
      <c r="J100" s="3"/>
      <c r="K100" s="3"/>
      <c r="L100" s="3"/>
      <c r="M100" s="3"/>
      <c r="N100" s="3"/>
      <c r="O100" s="3"/>
      <c r="P100" s="3"/>
      <c r="Q100" s="3"/>
      <c r="T100" s="3"/>
    </row>
    <row r="101">
      <c r="A101" s="3"/>
      <c r="B101" s="3"/>
      <c r="C101" s="3"/>
      <c r="D101" s="3"/>
      <c r="E101" s="3"/>
      <c r="F101" s="3"/>
      <c r="G101" s="3"/>
      <c r="H101" s="3"/>
      <c r="I101" s="3"/>
      <c r="J101" s="3"/>
      <c r="K101" s="3"/>
      <c r="L101" s="3"/>
      <c r="M101" s="3"/>
      <c r="N101" s="3"/>
      <c r="O101" s="3"/>
      <c r="P101" s="3"/>
      <c r="Q101" s="3"/>
      <c r="T101" s="3"/>
    </row>
    <row r="102">
      <c r="A102" s="3"/>
      <c r="B102" s="3"/>
      <c r="C102" s="3"/>
      <c r="D102" s="3"/>
      <c r="E102" s="3"/>
      <c r="F102" s="3"/>
      <c r="G102" s="3"/>
      <c r="H102" s="3"/>
      <c r="I102" s="3"/>
      <c r="J102" s="3"/>
      <c r="K102" s="3"/>
      <c r="L102" s="3"/>
      <c r="M102" s="3"/>
      <c r="N102" s="3"/>
      <c r="O102" s="3"/>
      <c r="P102" s="3"/>
      <c r="Q102" s="3"/>
      <c r="T102" s="3"/>
    </row>
    <row r="103">
      <c r="A103" s="3"/>
      <c r="B103" s="3"/>
      <c r="C103" s="3"/>
      <c r="D103" s="3"/>
      <c r="E103" s="3"/>
      <c r="F103" s="3"/>
      <c r="G103" s="3"/>
      <c r="H103" s="3"/>
      <c r="I103" s="3"/>
      <c r="J103" s="3"/>
      <c r="K103" s="3"/>
      <c r="L103" s="3"/>
      <c r="M103" s="3"/>
      <c r="N103" s="3"/>
      <c r="O103" s="3"/>
      <c r="P103" s="3"/>
      <c r="Q103" s="3"/>
      <c r="T103" s="3"/>
    </row>
    <row r="104">
      <c r="A104" s="3"/>
      <c r="B104" s="3"/>
      <c r="C104" s="3"/>
      <c r="D104" s="3"/>
      <c r="E104" s="3"/>
      <c r="F104" s="3"/>
      <c r="G104" s="3"/>
      <c r="H104" s="3"/>
      <c r="I104" s="3"/>
      <c r="J104" s="3"/>
      <c r="K104" s="3"/>
      <c r="L104" s="3"/>
      <c r="M104" s="3"/>
      <c r="N104" s="3"/>
      <c r="O104" s="3"/>
      <c r="P104" s="3"/>
      <c r="Q104" s="3"/>
      <c r="T104" s="3"/>
    </row>
    <row r="105">
      <c r="A105" s="3"/>
      <c r="B105" s="3"/>
      <c r="C105" s="3"/>
      <c r="D105" s="3"/>
      <c r="E105" s="3"/>
      <c r="F105" s="3"/>
      <c r="G105" s="3"/>
      <c r="H105" s="3"/>
      <c r="I105" s="3"/>
      <c r="J105" s="3"/>
      <c r="K105" s="3"/>
      <c r="L105" s="3"/>
      <c r="M105" s="3"/>
      <c r="N105" s="3"/>
      <c r="O105" s="3"/>
      <c r="P105" s="3"/>
      <c r="Q105" s="3"/>
      <c r="T105" s="3"/>
    </row>
    <row r="106">
      <c r="A106" s="3"/>
      <c r="B106" s="3"/>
      <c r="C106" s="3"/>
      <c r="D106" s="3"/>
      <c r="E106" s="3"/>
      <c r="F106" s="3"/>
      <c r="G106" s="3"/>
      <c r="H106" s="3"/>
      <c r="I106" s="3"/>
      <c r="J106" s="3"/>
      <c r="K106" s="3"/>
      <c r="L106" s="3"/>
      <c r="M106" s="3"/>
      <c r="N106" s="3"/>
      <c r="O106" s="3"/>
      <c r="P106" s="3"/>
      <c r="Q106" s="3"/>
      <c r="T106" s="3"/>
    </row>
    <row r="107">
      <c r="A107" s="3"/>
      <c r="B107" s="3"/>
      <c r="C107" s="3"/>
      <c r="D107" s="3"/>
      <c r="E107" s="3"/>
      <c r="F107" s="3"/>
      <c r="G107" s="3"/>
      <c r="H107" s="3"/>
      <c r="I107" s="3"/>
      <c r="J107" s="3"/>
      <c r="K107" s="3"/>
      <c r="L107" s="3"/>
      <c r="M107" s="3"/>
      <c r="N107" s="3"/>
      <c r="O107" s="3"/>
      <c r="P107" s="3"/>
      <c r="Q107" s="3"/>
      <c r="T107" s="3"/>
    </row>
    <row r="108">
      <c r="A108" s="3"/>
      <c r="B108" s="3"/>
      <c r="C108" s="3"/>
      <c r="D108" s="3"/>
      <c r="E108" s="3"/>
      <c r="F108" s="3"/>
      <c r="G108" s="3"/>
      <c r="H108" s="3"/>
      <c r="I108" s="3"/>
      <c r="J108" s="3"/>
      <c r="K108" s="3"/>
      <c r="L108" s="3"/>
      <c r="M108" s="3"/>
      <c r="N108" s="3"/>
      <c r="O108" s="3"/>
      <c r="P108" s="3"/>
      <c r="Q108" s="3"/>
      <c r="T108" s="3"/>
    </row>
    <row r="109">
      <c r="A109" s="3"/>
      <c r="B109" s="3"/>
      <c r="C109" s="3"/>
      <c r="D109" s="3"/>
      <c r="E109" s="3"/>
      <c r="F109" s="3"/>
      <c r="G109" s="3"/>
      <c r="H109" s="3"/>
      <c r="I109" s="3"/>
      <c r="J109" s="3"/>
      <c r="K109" s="3"/>
      <c r="L109" s="3"/>
      <c r="M109" s="3"/>
      <c r="N109" s="3"/>
      <c r="O109" s="3"/>
      <c r="P109" s="3"/>
      <c r="Q109" s="3"/>
      <c r="T109" s="3"/>
    </row>
    <row r="110">
      <c r="A110" s="3"/>
      <c r="B110" s="3"/>
      <c r="C110" s="3"/>
      <c r="D110" s="3"/>
      <c r="E110" s="3"/>
      <c r="F110" s="3"/>
      <c r="G110" s="3"/>
      <c r="H110" s="3"/>
      <c r="I110" s="3"/>
      <c r="J110" s="3"/>
      <c r="K110" s="3"/>
      <c r="L110" s="3"/>
      <c r="M110" s="3"/>
      <c r="N110" s="3"/>
      <c r="O110" s="3"/>
      <c r="P110" s="3"/>
      <c r="Q110" s="3"/>
      <c r="T110" s="3"/>
    </row>
    <row r="111">
      <c r="A111" s="3"/>
      <c r="B111" s="3"/>
      <c r="C111" s="3"/>
      <c r="D111" s="3"/>
      <c r="E111" s="3"/>
      <c r="F111" s="3"/>
      <c r="G111" s="3"/>
      <c r="H111" s="3"/>
      <c r="I111" s="3"/>
      <c r="J111" s="3"/>
      <c r="K111" s="3"/>
      <c r="L111" s="3"/>
      <c r="M111" s="3"/>
      <c r="N111" s="3"/>
      <c r="O111" s="3"/>
      <c r="P111" s="3"/>
      <c r="Q111" s="3"/>
      <c r="T111" s="3"/>
    </row>
    <row r="112">
      <c r="A112" s="3"/>
      <c r="B112" s="3"/>
      <c r="C112" s="3"/>
      <c r="D112" s="3"/>
      <c r="E112" s="3"/>
      <c r="F112" s="3"/>
      <c r="G112" s="3"/>
      <c r="H112" s="3"/>
      <c r="I112" s="3"/>
      <c r="J112" s="3"/>
      <c r="K112" s="3"/>
      <c r="L112" s="3"/>
      <c r="M112" s="3"/>
      <c r="N112" s="3"/>
      <c r="O112" s="3"/>
      <c r="P112" s="3"/>
      <c r="Q112" s="3"/>
      <c r="T112" s="3"/>
    </row>
    <row r="113">
      <c r="A113" s="3"/>
      <c r="B113" s="3"/>
      <c r="C113" s="3"/>
      <c r="D113" s="3"/>
      <c r="E113" s="3"/>
      <c r="F113" s="3"/>
      <c r="G113" s="3"/>
      <c r="H113" s="3"/>
      <c r="I113" s="3"/>
      <c r="J113" s="3"/>
      <c r="K113" s="3"/>
      <c r="L113" s="3"/>
      <c r="M113" s="3"/>
      <c r="N113" s="3"/>
      <c r="O113" s="3"/>
      <c r="P113" s="3"/>
      <c r="Q113" s="3"/>
      <c r="T113" s="3"/>
    </row>
    <row r="114">
      <c r="A114" s="3"/>
      <c r="B114" s="3"/>
      <c r="C114" s="3"/>
      <c r="D114" s="3"/>
      <c r="E114" s="3"/>
      <c r="F114" s="3"/>
      <c r="G114" s="3"/>
      <c r="H114" s="3"/>
      <c r="I114" s="3"/>
      <c r="J114" s="3"/>
      <c r="K114" s="3"/>
      <c r="L114" s="3"/>
      <c r="M114" s="3"/>
      <c r="N114" s="3"/>
      <c r="O114" s="3"/>
      <c r="P114" s="3"/>
      <c r="Q114" s="3"/>
      <c r="T114" s="3"/>
    </row>
    <row r="115">
      <c r="A115" s="3"/>
      <c r="B115" s="3"/>
      <c r="C115" s="3"/>
      <c r="D115" s="3"/>
      <c r="E115" s="3"/>
      <c r="F115" s="3"/>
      <c r="G115" s="3"/>
      <c r="H115" s="3"/>
      <c r="I115" s="3"/>
      <c r="J115" s="3"/>
      <c r="K115" s="3"/>
      <c r="L115" s="3"/>
      <c r="M115" s="3"/>
      <c r="N115" s="3"/>
      <c r="O115" s="3"/>
      <c r="P115" s="3"/>
      <c r="Q115" s="3"/>
      <c r="T115" s="3"/>
    </row>
    <row r="116">
      <c r="A116" s="3"/>
      <c r="B116" s="3"/>
      <c r="C116" s="3"/>
      <c r="D116" s="3"/>
      <c r="E116" s="3"/>
      <c r="F116" s="3"/>
      <c r="G116" s="3"/>
      <c r="H116" s="3"/>
      <c r="I116" s="3"/>
      <c r="J116" s="3"/>
      <c r="K116" s="3"/>
      <c r="L116" s="3"/>
      <c r="M116" s="3"/>
      <c r="N116" s="3"/>
      <c r="O116" s="3"/>
      <c r="P116" s="3"/>
      <c r="Q116" s="3"/>
      <c r="T116" s="3"/>
    </row>
    <row r="117">
      <c r="A117" s="3"/>
      <c r="B117" s="3"/>
      <c r="C117" s="3"/>
      <c r="D117" s="3"/>
      <c r="E117" s="3"/>
      <c r="F117" s="3"/>
      <c r="G117" s="3"/>
      <c r="H117" s="3"/>
      <c r="I117" s="3"/>
      <c r="J117" s="3"/>
      <c r="K117" s="3"/>
      <c r="L117" s="3"/>
      <c r="M117" s="3"/>
      <c r="N117" s="3"/>
      <c r="O117" s="3"/>
      <c r="P117" s="3"/>
      <c r="Q117" s="3"/>
      <c r="T117" s="3"/>
    </row>
    <row r="118">
      <c r="A118" s="3"/>
      <c r="B118" s="3"/>
      <c r="C118" s="3"/>
      <c r="D118" s="3"/>
      <c r="E118" s="3"/>
      <c r="F118" s="3"/>
      <c r="G118" s="3"/>
      <c r="H118" s="3"/>
      <c r="I118" s="3"/>
      <c r="J118" s="3"/>
      <c r="K118" s="3"/>
      <c r="L118" s="3"/>
      <c r="M118" s="3"/>
      <c r="N118" s="3"/>
      <c r="O118" s="3"/>
      <c r="P118" s="3"/>
      <c r="Q118" s="3"/>
      <c r="T118" s="3"/>
    </row>
    <row r="119">
      <c r="A119" s="3"/>
      <c r="B119" s="3"/>
      <c r="C119" s="3"/>
      <c r="D119" s="3"/>
      <c r="E119" s="3"/>
      <c r="F119" s="3"/>
      <c r="G119" s="3"/>
      <c r="H119" s="3"/>
      <c r="I119" s="3"/>
      <c r="J119" s="3"/>
      <c r="K119" s="3"/>
      <c r="L119" s="3"/>
      <c r="M119" s="3"/>
      <c r="N119" s="3"/>
      <c r="O119" s="3"/>
      <c r="P119" s="3"/>
      <c r="Q119" s="3"/>
      <c r="T119" s="3"/>
    </row>
    <row r="120">
      <c r="A120" s="3"/>
      <c r="B120" s="3"/>
      <c r="C120" s="3"/>
      <c r="D120" s="3"/>
      <c r="E120" s="3"/>
      <c r="F120" s="3"/>
      <c r="G120" s="3"/>
      <c r="H120" s="3"/>
      <c r="I120" s="3"/>
      <c r="J120" s="3"/>
      <c r="K120" s="3"/>
      <c r="L120" s="3"/>
      <c r="M120" s="3"/>
      <c r="N120" s="3"/>
      <c r="O120" s="3"/>
      <c r="P120" s="3"/>
      <c r="Q120" s="3"/>
      <c r="T120" s="3"/>
    </row>
    <row r="121">
      <c r="A121" s="3"/>
      <c r="B121" s="3"/>
      <c r="C121" s="3"/>
      <c r="D121" s="3"/>
      <c r="E121" s="3"/>
      <c r="F121" s="3"/>
      <c r="G121" s="3"/>
      <c r="H121" s="3"/>
      <c r="I121" s="3"/>
      <c r="J121" s="3"/>
      <c r="K121" s="3"/>
      <c r="L121" s="3"/>
      <c r="M121" s="3"/>
      <c r="N121" s="3"/>
      <c r="O121" s="3"/>
      <c r="P121" s="3"/>
      <c r="Q121" s="3"/>
      <c r="T121" s="3"/>
    </row>
    <row r="122">
      <c r="A122" s="3"/>
      <c r="B122" s="3"/>
      <c r="C122" s="3"/>
      <c r="D122" s="3"/>
      <c r="E122" s="3"/>
      <c r="F122" s="3"/>
      <c r="G122" s="3"/>
      <c r="H122" s="3"/>
      <c r="I122" s="3"/>
      <c r="J122" s="3"/>
      <c r="K122" s="3"/>
      <c r="L122" s="3"/>
      <c r="M122" s="3"/>
      <c r="N122" s="3"/>
      <c r="O122" s="3"/>
      <c r="P122" s="3"/>
      <c r="Q122" s="3"/>
      <c r="T122" s="3"/>
    </row>
    <row r="123">
      <c r="A123" s="3"/>
      <c r="B123" s="3"/>
      <c r="C123" s="3"/>
      <c r="D123" s="3"/>
      <c r="E123" s="3"/>
      <c r="F123" s="3"/>
      <c r="G123" s="3"/>
      <c r="H123" s="3"/>
      <c r="I123" s="3"/>
      <c r="J123" s="3"/>
      <c r="K123" s="3"/>
      <c r="L123" s="3"/>
      <c r="M123" s="3"/>
      <c r="N123" s="3"/>
      <c r="O123" s="3"/>
      <c r="P123" s="3"/>
      <c r="Q123" s="3"/>
      <c r="T123" s="3"/>
    </row>
    <row r="124">
      <c r="A124" s="3"/>
      <c r="B124" s="3"/>
      <c r="C124" s="3"/>
      <c r="D124" s="3"/>
      <c r="E124" s="3"/>
      <c r="F124" s="3"/>
      <c r="G124" s="3"/>
      <c r="H124" s="3"/>
      <c r="I124" s="3"/>
      <c r="J124" s="3"/>
      <c r="K124" s="3"/>
      <c r="L124" s="3"/>
      <c r="M124" s="3"/>
      <c r="N124" s="3"/>
      <c r="O124" s="3"/>
      <c r="P124" s="3"/>
      <c r="Q124" s="3"/>
      <c r="T124" s="3"/>
    </row>
    <row r="125">
      <c r="A125" s="3"/>
      <c r="B125" s="3"/>
      <c r="C125" s="3"/>
      <c r="D125" s="3"/>
      <c r="E125" s="3"/>
      <c r="F125" s="3"/>
      <c r="G125" s="3"/>
      <c r="H125" s="3"/>
      <c r="I125" s="3"/>
      <c r="J125" s="3"/>
      <c r="K125" s="3"/>
      <c r="L125" s="3"/>
      <c r="M125" s="3"/>
      <c r="N125" s="3"/>
      <c r="O125" s="3"/>
      <c r="P125" s="3"/>
      <c r="Q125" s="3"/>
      <c r="T125" s="3"/>
    </row>
    <row r="126">
      <c r="A126" s="3"/>
      <c r="B126" s="3"/>
      <c r="C126" s="3"/>
      <c r="D126" s="3"/>
      <c r="E126" s="3"/>
      <c r="F126" s="3"/>
      <c r="G126" s="3"/>
      <c r="H126" s="3"/>
      <c r="I126" s="3"/>
      <c r="J126" s="3"/>
      <c r="K126" s="3"/>
      <c r="L126" s="3"/>
      <c r="M126" s="3"/>
      <c r="N126" s="3"/>
      <c r="O126" s="3"/>
      <c r="P126" s="3"/>
      <c r="Q126" s="3"/>
      <c r="T126" s="3"/>
    </row>
    <row r="127">
      <c r="A127" s="3"/>
      <c r="B127" s="3"/>
      <c r="C127" s="3"/>
      <c r="D127" s="3"/>
      <c r="E127" s="3"/>
      <c r="F127" s="3"/>
      <c r="G127" s="3"/>
      <c r="H127" s="3"/>
      <c r="I127" s="3"/>
      <c r="J127" s="3"/>
      <c r="K127" s="3"/>
      <c r="L127" s="3"/>
      <c r="M127" s="3"/>
      <c r="N127" s="3"/>
      <c r="O127" s="3"/>
      <c r="P127" s="3"/>
      <c r="Q127" s="3"/>
      <c r="T127" s="3"/>
    </row>
    <row r="128">
      <c r="A128" s="3"/>
      <c r="B128" s="3"/>
      <c r="C128" s="3"/>
      <c r="D128" s="3"/>
      <c r="E128" s="3"/>
      <c r="F128" s="3"/>
      <c r="G128" s="3"/>
      <c r="H128" s="3"/>
      <c r="I128" s="3"/>
      <c r="J128" s="3"/>
      <c r="K128" s="3"/>
      <c r="L128" s="3"/>
      <c r="M128" s="3"/>
      <c r="N128" s="3"/>
      <c r="O128" s="3"/>
      <c r="P128" s="3"/>
      <c r="Q128" s="3"/>
      <c r="T128" s="3"/>
    </row>
    <row r="129">
      <c r="A129" s="3"/>
      <c r="B129" s="3"/>
      <c r="C129" s="3"/>
      <c r="D129" s="3"/>
      <c r="E129" s="3"/>
      <c r="F129" s="3"/>
      <c r="G129" s="3"/>
      <c r="H129" s="3"/>
      <c r="I129" s="3"/>
      <c r="J129" s="3"/>
      <c r="K129" s="3"/>
      <c r="L129" s="3"/>
      <c r="M129" s="3"/>
      <c r="N129" s="3"/>
      <c r="O129" s="3"/>
      <c r="P129" s="3"/>
      <c r="Q129" s="3"/>
      <c r="T129" s="3"/>
    </row>
    <row r="130">
      <c r="A130" s="3"/>
      <c r="B130" s="3"/>
      <c r="C130" s="3"/>
      <c r="D130" s="3"/>
      <c r="E130" s="3"/>
      <c r="F130" s="3"/>
      <c r="G130" s="3"/>
      <c r="H130" s="3"/>
      <c r="I130" s="3"/>
      <c r="J130" s="3"/>
      <c r="K130" s="3"/>
      <c r="L130" s="3"/>
      <c r="M130" s="3"/>
      <c r="N130" s="3"/>
      <c r="O130" s="3"/>
      <c r="P130" s="3"/>
      <c r="Q130" s="3"/>
      <c r="T130" s="3"/>
    </row>
    <row r="131">
      <c r="A131" s="3"/>
      <c r="B131" s="3"/>
      <c r="C131" s="3"/>
      <c r="D131" s="3"/>
      <c r="E131" s="3"/>
      <c r="F131" s="3"/>
      <c r="G131" s="3"/>
      <c r="H131" s="3"/>
      <c r="I131" s="3"/>
      <c r="J131" s="3"/>
      <c r="K131" s="3"/>
      <c r="L131" s="3"/>
      <c r="M131" s="3"/>
      <c r="N131" s="3"/>
      <c r="O131" s="3"/>
      <c r="P131" s="3"/>
      <c r="Q131" s="3"/>
      <c r="T131" s="3"/>
    </row>
    <row r="132">
      <c r="A132" s="3"/>
      <c r="B132" s="3"/>
      <c r="C132" s="3"/>
      <c r="D132" s="3"/>
      <c r="E132" s="3"/>
      <c r="F132" s="3"/>
      <c r="G132" s="3"/>
      <c r="H132" s="3"/>
      <c r="I132" s="3"/>
      <c r="J132" s="3"/>
      <c r="K132" s="3"/>
      <c r="L132" s="3"/>
      <c r="M132" s="3"/>
      <c r="N132" s="3"/>
      <c r="O132" s="3"/>
      <c r="P132" s="3"/>
      <c r="Q132" s="3"/>
      <c r="T132" s="3"/>
    </row>
    <row r="133">
      <c r="A133" s="3"/>
      <c r="B133" s="3"/>
      <c r="C133" s="3"/>
      <c r="D133" s="3"/>
      <c r="E133" s="3"/>
      <c r="F133" s="3"/>
      <c r="G133" s="3"/>
      <c r="H133" s="3"/>
      <c r="I133" s="3"/>
      <c r="J133" s="3"/>
      <c r="K133" s="3"/>
      <c r="L133" s="3"/>
      <c r="M133" s="3"/>
      <c r="N133" s="3"/>
      <c r="O133" s="3"/>
      <c r="P133" s="3"/>
      <c r="Q133" s="3"/>
      <c r="T133" s="3"/>
    </row>
    <row r="134">
      <c r="A134" s="3"/>
      <c r="B134" s="3"/>
      <c r="C134" s="3"/>
      <c r="D134" s="3"/>
      <c r="E134" s="3"/>
      <c r="F134" s="3"/>
      <c r="G134" s="3"/>
      <c r="H134" s="3"/>
      <c r="I134" s="3"/>
      <c r="J134" s="3"/>
      <c r="K134" s="3"/>
      <c r="L134" s="3"/>
      <c r="M134" s="3"/>
      <c r="N134" s="3"/>
      <c r="O134" s="3"/>
      <c r="P134" s="3"/>
      <c r="Q134" s="3"/>
      <c r="T134" s="3"/>
    </row>
    <row r="135">
      <c r="A135" s="3"/>
      <c r="B135" s="3"/>
      <c r="C135" s="3"/>
      <c r="D135" s="3"/>
      <c r="E135" s="3"/>
      <c r="F135" s="3"/>
      <c r="G135" s="3"/>
      <c r="H135" s="3"/>
      <c r="I135" s="3"/>
      <c r="J135" s="3"/>
      <c r="K135" s="3"/>
      <c r="L135" s="3"/>
      <c r="M135" s="3"/>
      <c r="N135" s="3"/>
      <c r="O135" s="3"/>
      <c r="P135" s="3"/>
      <c r="Q135" s="3"/>
      <c r="T135" s="3"/>
    </row>
    <row r="136">
      <c r="A136" s="3"/>
      <c r="B136" s="3"/>
      <c r="C136" s="3"/>
      <c r="D136" s="3"/>
      <c r="E136" s="3"/>
      <c r="F136" s="3"/>
      <c r="G136" s="3"/>
      <c r="H136" s="3"/>
      <c r="I136" s="3"/>
      <c r="J136" s="3"/>
      <c r="K136" s="3"/>
      <c r="L136" s="3"/>
      <c r="M136" s="3"/>
      <c r="N136" s="3"/>
      <c r="O136" s="3"/>
      <c r="P136" s="3"/>
      <c r="Q136" s="3"/>
      <c r="T136" s="3"/>
    </row>
    <row r="137">
      <c r="A137" s="3"/>
      <c r="B137" s="3"/>
      <c r="C137" s="3"/>
      <c r="D137" s="3"/>
      <c r="E137" s="3"/>
      <c r="F137" s="3"/>
      <c r="G137" s="3"/>
      <c r="H137" s="3"/>
      <c r="I137" s="3"/>
      <c r="J137" s="3"/>
      <c r="K137" s="3"/>
      <c r="L137" s="3"/>
      <c r="M137" s="3"/>
      <c r="N137" s="3"/>
      <c r="O137" s="3"/>
      <c r="P137" s="3"/>
      <c r="Q137" s="3"/>
      <c r="T137" s="3"/>
    </row>
    <row r="138">
      <c r="A138" s="3"/>
      <c r="B138" s="3"/>
      <c r="C138" s="3"/>
      <c r="D138" s="3"/>
      <c r="E138" s="3"/>
      <c r="F138" s="3"/>
      <c r="G138" s="3"/>
      <c r="H138" s="3"/>
      <c r="I138" s="3"/>
      <c r="J138" s="3"/>
      <c r="K138" s="3"/>
      <c r="L138" s="3"/>
      <c r="M138" s="3"/>
      <c r="N138" s="3"/>
      <c r="O138" s="3"/>
      <c r="P138" s="3"/>
      <c r="Q138" s="3"/>
      <c r="T138" s="3"/>
    </row>
    <row r="139">
      <c r="A139" s="3"/>
      <c r="B139" s="3"/>
      <c r="C139" s="3"/>
      <c r="D139" s="3"/>
      <c r="E139" s="3"/>
      <c r="F139" s="3"/>
      <c r="G139" s="3"/>
      <c r="H139" s="3"/>
      <c r="I139" s="3"/>
      <c r="J139" s="3"/>
      <c r="K139" s="3"/>
      <c r="L139" s="3"/>
      <c r="M139" s="3"/>
      <c r="N139" s="3"/>
      <c r="O139" s="3"/>
      <c r="P139" s="3"/>
      <c r="Q139" s="3"/>
      <c r="T139" s="3"/>
    </row>
    <row r="140">
      <c r="A140" s="3"/>
      <c r="B140" s="3"/>
      <c r="C140" s="3"/>
      <c r="D140" s="3"/>
      <c r="E140" s="3"/>
      <c r="F140" s="3"/>
      <c r="G140" s="3"/>
      <c r="H140" s="3"/>
      <c r="I140" s="3"/>
      <c r="J140" s="3"/>
      <c r="K140" s="3"/>
      <c r="L140" s="3"/>
      <c r="M140" s="3"/>
      <c r="N140" s="3"/>
      <c r="O140" s="3"/>
      <c r="P140" s="3"/>
      <c r="Q140" s="3"/>
      <c r="T140" s="3"/>
    </row>
    <row r="141">
      <c r="A141" s="3"/>
      <c r="B141" s="3"/>
      <c r="C141" s="3"/>
      <c r="D141" s="3"/>
      <c r="E141" s="3"/>
      <c r="F141" s="3"/>
      <c r="G141" s="3"/>
      <c r="H141" s="3"/>
      <c r="I141" s="3"/>
      <c r="J141" s="3"/>
      <c r="K141" s="3"/>
      <c r="L141" s="3"/>
      <c r="M141" s="3"/>
      <c r="N141" s="3"/>
      <c r="O141" s="3"/>
      <c r="P141" s="3"/>
      <c r="Q141" s="3"/>
      <c r="T141" s="3"/>
    </row>
    <row r="142">
      <c r="A142" s="3"/>
      <c r="B142" s="3"/>
      <c r="C142" s="3"/>
      <c r="D142" s="3"/>
      <c r="E142" s="3"/>
      <c r="F142" s="3"/>
      <c r="G142" s="3"/>
      <c r="H142" s="3"/>
      <c r="I142" s="3"/>
      <c r="J142" s="3"/>
      <c r="K142" s="3"/>
      <c r="L142" s="3"/>
      <c r="M142" s="3"/>
      <c r="N142" s="3"/>
      <c r="O142" s="3"/>
      <c r="P142" s="3"/>
      <c r="Q142" s="3"/>
      <c r="T142" s="3"/>
    </row>
    <row r="143">
      <c r="A143" s="3"/>
      <c r="B143" s="3"/>
      <c r="C143" s="3"/>
      <c r="D143" s="3"/>
      <c r="E143" s="3"/>
      <c r="F143" s="3"/>
      <c r="G143" s="3"/>
      <c r="H143" s="3"/>
      <c r="I143" s="3"/>
      <c r="J143" s="3"/>
      <c r="K143" s="3"/>
      <c r="L143" s="3"/>
      <c r="M143" s="3"/>
      <c r="N143" s="3"/>
      <c r="O143" s="3"/>
      <c r="P143" s="3"/>
      <c r="Q143" s="3"/>
      <c r="T143" s="3"/>
    </row>
    <row r="144">
      <c r="A144" s="3"/>
      <c r="B144" s="3"/>
      <c r="C144" s="3"/>
      <c r="D144" s="3"/>
      <c r="E144" s="3"/>
      <c r="F144" s="3"/>
      <c r="G144" s="3"/>
      <c r="H144" s="3"/>
      <c r="I144" s="3"/>
      <c r="J144" s="3"/>
      <c r="K144" s="3"/>
      <c r="L144" s="3"/>
      <c r="M144" s="3"/>
      <c r="N144" s="3"/>
      <c r="O144" s="3"/>
      <c r="P144" s="3"/>
      <c r="Q144" s="3"/>
      <c r="T144" s="3"/>
    </row>
    <row r="145">
      <c r="A145" s="3"/>
      <c r="B145" s="3"/>
      <c r="C145" s="3"/>
      <c r="D145" s="3"/>
      <c r="E145" s="3"/>
      <c r="F145" s="3"/>
      <c r="G145" s="3"/>
      <c r="H145" s="3"/>
      <c r="I145" s="3"/>
      <c r="J145" s="3"/>
      <c r="K145" s="3"/>
      <c r="L145" s="3"/>
      <c r="M145" s="3"/>
      <c r="N145" s="3"/>
      <c r="O145" s="3"/>
      <c r="P145" s="3"/>
      <c r="Q145" s="3"/>
      <c r="T145" s="3"/>
    </row>
    <row r="146">
      <c r="A146" s="3"/>
      <c r="B146" s="3"/>
      <c r="C146" s="3"/>
      <c r="D146" s="3"/>
      <c r="E146" s="3"/>
      <c r="F146" s="3"/>
      <c r="G146" s="3"/>
      <c r="H146" s="3"/>
      <c r="I146" s="3"/>
      <c r="J146" s="3"/>
      <c r="K146" s="3"/>
      <c r="L146" s="3"/>
      <c r="M146" s="3"/>
      <c r="N146" s="3"/>
      <c r="O146" s="3"/>
      <c r="P146" s="3"/>
      <c r="Q146" s="3"/>
      <c r="T146" s="3"/>
    </row>
    <row r="147">
      <c r="A147" s="3"/>
      <c r="B147" s="3"/>
      <c r="C147" s="3"/>
      <c r="D147" s="3"/>
      <c r="E147" s="3"/>
      <c r="F147" s="3"/>
      <c r="G147" s="3"/>
      <c r="H147" s="3"/>
      <c r="I147" s="3"/>
      <c r="J147" s="3"/>
      <c r="K147" s="3"/>
      <c r="L147" s="3"/>
      <c r="M147" s="3"/>
      <c r="N147" s="3"/>
      <c r="O147" s="3"/>
      <c r="P147" s="3"/>
      <c r="Q147" s="3"/>
      <c r="T147" s="3"/>
    </row>
    <row r="148">
      <c r="A148" s="3"/>
      <c r="B148" s="3"/>
      <c r="C148" s="3"/>
      <c r="D148" s="3"/>
      <c r="E148" s="3"/>
      <c r="F148" s="3"/>
      <c r="G148" s="3"/>
      <c r="H148" s="3"/>
      <c r="I148" s="3"/>
      <c r="J148" s="3"/>
      <c r="K148" s="3"/>
      <c r="L148" s="3"/>
      <c r="M148" s="3"/>
      <c r="N148" s="3"/>
      <c r="O148" s="3"/>
      <c r="P148" s="3"/>
      <c r="Q148" s="3"/>
      <c r="T148" s="3"/>
    </row>
    <row r="149">
      <c r="A149" s="3"/>
      <c r="B149" s="3"/>
      <c r="C149" s="3"/>
      <c r="D149" s="3"/>
      <c r="E149" s="3"/>
      <c r="F149" s="3"/>
      <c r="G149" s="3"/>
      <c r="H149" s="3"/>
      <c r="I149" s="3"/>
      <c r="J149" s="3"/>
      <c r="K149" s="3"/>
      <c r="L149" s="3"/>
      <c r="M149" s="3"/>
      <c r="N149" s="3"/>
      <c r="O149" s="3"/>
      <c r="P149" s="3"/>
      <c r="Q149" s="3"/>
      <c r="T149" s="3"/>
    </row>
    <row r="150">
      <c r="A150" s="3"/>
      <c r="B150" s="3"/>
      <c r="C150" s="3"/>
      <c r="D150" s="3"/>
      <c r="E150" s="3"/>
      <c r="F150" s="3"/>
      <c r="G150" s="3"/>
      <c r="H150" s="3"/>
      <c r="I150" s="3"/>
      <c r="J150" s="3"/>
      <c r="K150" s="3"/>
      <c r="L150" s="3"/>
      <c r="M150" s="3"/>
      <c r="N150" s="3"/>
      <c r="O150" s="3"/>
      <c r="P150" s="3"/>
      <c r="Q150" s="3"/>
      <c r="T150" s="3"/>
    </row>
    <row r="151">
      <c r="A151" s="3"/>
      <c r="B151" s="3"/>
      <c r="C151" s="3"/>
      <c r="D151" s="3"/>
      <c r="E151" s="3"/>
      <c r="F151" s="3"/>
      <c r="G151" s="3"/>
      <c r="H151" s="3"/>
      <c r="I151" s="3"/>
      <c r="J151" s="3"/>
      <c r="K151" s="3"/>
      <c r="L151" s="3"/>
      <c r="M151" s="3"/>
      <c r="N151" s="3"/>
      <c r="O151" s="3"/>
      <c r="P151" s="3"/>
      <c r="Q151" s="3"/>
      <c r="T151" s="3"/>
    </row>
    <row r="152">
      <c r="A152" s="3"/>
      <c r="B152" s="3"/>
      <c r="C152" s="3"/>
      <c r="D152" s="3"/>
      <c r="E152" s="3"/>
      <c r="F152" s="3"/>
      <c r="G152" s="3"/>
      <c r="H152" s="3"/>
      <c r="I152" s="3"/>
      <c r="J152" s="3"/>
      <c r="K152" s="3"/>
      <c r="L152" s="3"/>
      <c r="M152" s="3"/>
      <c r="N152" s="3"/>
      <c r="O152" s="3"/>
      <c r="P152" s="3"/>
      <c r="Q152" s="3"/>
      <c r="T152" s="3"/>
    </row>
    <row r="153">
      <c r="A153" s="3"/>
      <c r="B153" s="3"/>
      <c r="C153" s="3"/>
      <c r="D153" s="3"/>
      <c r="E153" s="3"/>
      <c r="F153" s="3"/>
      <c r="G153" s="3"/>
      <c r="H153" s="3"/>
      <c r="I153" s="3"/>
      <c r="J153" s="3"/>
      <c r="K153" s="3"/>
      <c r="L153" s="3"/>
      <c r="M153" s="3"/>
      <c r="N153" s="3"/>
      <c r="O153" s="3"/>
      <c r="P153" s="3"/>
      <c r="Q153" s="3"/>
      <c r="T153" s="3"/>
    </row>
    <row r="154">
      <c r="A154" s="3"/>
      <c r="B154" s="3"/>
      <c r="C154" s="3"/>
      <c r="D154" s="3"/>
      <c r="E154" s="3"/>
      <c r="F154" s="3"/>
      <c r="G154" s="3"/>
      <c r="H154" s="3"/>
      <c r="I154" s="3"/>
      <c r="J154" s="3"/>
      <c r="K154" s="3"/>
      <c r="L154" s="3"/>
      <c r="M154" s="3"/>
      <c r="N154" s="3"/>
      <c r="O154" s="3"/>
      <c r="P154" s="3"/>
      <c r="Q154" s="3"/>
      <c r="T154" s="3"/>
    </row>
    <row r="155">
      <c r="A155" s="3"/>
      <c r="B155" s="3"/>
      <c r="C155" s="3"/>
      <c r="D155" s="3"/>
      <c r="E155" s="3"/>
      <c r="F155" s="3"/>
      <c r="G155" s="3"/>
      <c r="H155" s="3"/>
      <c r="I155" s="3"/>
      <c r="J155" s="3"/>
      <c r="K155" s="3"/>
      <c r="L155" s="3"/>
      <c r="M155" s="3"/>
      <c r="N155" s="3"/>
      <c r="O155" s="3"/>
      <c r="P155" s="3"/>
      <c r="Q155" s="3"/>
      <c r="T155" s="3"/>
    </row>
    <row r="156">
      <c r="A156" s="3"/>
      <c r="B156" s="3"/>
      <c r="C156" s="3"/>
      <c r="D156" s="3"/>
      <c r="E156" s="3"/>
      <c r="F156" s="3"/>
      <c r="G156" s="3"/>
      <c r="H156" s="3"/>
      <c r="I156" s="3"/>
      <c r="J156" s="3"/>
      <c r="K156" s="3"/>
      <c r="L156" s="3"/>
      <c r="M156" s="3"/>
      <c r="N156" s="3"/>
      <c r="O156" s="3"/>
      <c r="P156" s="3"/>
      <c r="Q156" s="3"/>
      <c r="T156" s="3"/>
    </row>
    <row r="157">
      <c r="A157" s="3"/>
      <c r="B157" s="3"/>
      <c r="C157" s="3"/>
      <c r="D157" s="3"/>
      <c r="E157" s="3"/>
      <c r="F157" s="3"/>
      <c r="G157" s="3"/>
      <c r="H157" s="3"/>
      <c r="I157" s="3"/>
      <c r="J157" s="3"/>
      <c r="K157" s="3"/>
      <c r="L157" s="3"/>
      <c r="M157" s="3"/>
      <c r="N157" s="3"/>
      <c r="O157" s="3"/>
      <c r="P157" s="3"/>
      <c r="Q157" s="3"/>
      <c r="T157" s="3"/>
    </row>
    <row r="158">
      <c r="A158" s="3"/>
      <c r="B158" s="3"/>
      <c r="C158" s="3"/>
      <c r="D158" s="3"/>
      <c r="E158" s="3"/>
      <c r="F158" s="3"/>
      <c r="G158" s="3"/>
      <c r="H158" s="3"/>
      <c r="I158" s="3"/>
      <c r="J158" s="3"/>
      <c r="K158" s="3"/>
      <c r="L158" s="3"/>
      <c r="M158" s="3"/>
      <c r="N158" s="3"/>
      <c r="O158" s="3"/>
      <c r="P158" s="3"/>
      <c r="Q158" s="3"/>
      <c r="T158" s="3"/>
    </row>
    <row r="159">
      <c r="A159" s="3"/>
      <c r="B159" s="3"/>
      <c r="C159" s="3"/>
      <c r="D159" s="3"/>
      <c r="E159" s="3"/>
      <c r="F159" s="3"/>
      <c r="G159" s="3"/>
      <c r="H159" s="3"/>
      <c r="I159" s="3"/>
      <c r="J159" s="3"/>
      <c r="K159" s="3"/>
      <c r="L159" s="3"/>
      <c r="M159" s="3"/>
      <c r="N159" s="3"/>
      <c r="O159" s="3"/>
      <c r="P159" s="3"/>
      <c r="Q159" s="3"/>
      <c r="T159" s="3"/>
    </row>
    <row r="160">
      <c r="A160" s="3"/>
      <c r="B160" s="3"/>
      <c r="C160" s="3"/>
      <c r="D160" s="3"/>
      <c r="E160" s="3"/>
      <c r="F160" s="3"/>
      <c r="G160" s="3"/>
      <c r="H160" s="3"/>
      <c r="I160" s="3"/>
      <c r="J160" s="3"/>
      <c r="K160" s="3"/>
      <c r="L160" s="3"/>
      <c r="M160" s="3"/>
      <c r="N160" s="3"/>
      <c r="O160" s="3"/>
      <c r="P160" s="3"/>
      <c r="Q160" s="3"/>
      <c r="T160" s="3"/>
    </row>
    <row r="161">
      <c r="A161" s="3"/>
      <c r="B161" s="3"/>
      <c r="C161" s="3"/>
      <c r="D161" s="3"/>
      <c r="E161" s="3"/>
      <c r="F161" s="3"/>
      <c r="G161" s="3"/>
      <c r="H161" s="3"/>
      <c r="I161" s="3"/>
      <c r="J161" s="3"/>
      <c r="K161" s="3"/>
      <c r="L161" s="3"/>
      <c r="M161" s="3"/>
      <c r="N161" s="3"/>
      <c r="O161" s="3"/>
      <c r="P161" s="3"/>
      <c r="Q161" s="3"/>
      <c r="T161" s="3"/>
    </row>
    <row r="162">
      <c r="A162" s="3"/>
      <c r="B162" s="3"/>
      <c r="C162" s="3"/>
      <c r="D162" s="3"/>
      <c r="E162" s="3"/>
      <c r="F162" s="3"/>
      <c r="G162" s="3"/>
      <c r="H162" s="3"/>
      <c r="I162" s="3"/>
      <c r="J162" s="3"/>
      <c r="K162" s="3"/>
      <c r="L162" s="3"/>
      <c r="M162" s="3"/>
      <c r="N162" s="3"/>
      <c r="O162" s="3"/>
      <c r="P162" s="3"/>
      <c r="Q162" s="3"/>
      <c r="T162" s="3"/>
    </row>
    <row r="163">
      <c r="A163" s="3"/>
      <c r="B163" s="3"/>
      <c r="C163" s="3"/>
      <c r="D163" s="3"/>
      <c r="E163" s="3"/>
      <c r="F163" s="3"/>
      <c r="G163" s="3"/>
      <c r="H163" s="3"/>
      <c r="I163" s="3"/>
      <c r="J163" s="3"/>
      <c r="K163" s="3"/>
      <c r="L163" s="3"/>
      <c r="M163" s="3"/>
      <c r="N163" s="3"/>
      <c r="O163" s="3"/>
      <c r="P163" s="3"/>
      <c r="Q163" s="3"/>
      <c r="T163" s="3"/>
    </row>
    <row r="164">
      <c r="A164" s="3"/>
      <c r="B164" s="3"/>
      <c r="C164" s="3"/>
      <c r="D164" s="3"/>
      <c r="E164" s="3"/>
      <c r="F164" s="3"/>
      <c r="G164" s="3"/>
      <c r="H164" s="3"/>
      <c r="I164" s="3"/>
      <c r="J164" s="3"/>
      <c r="K164" s="3"/>
      <c r="L164" s="3"/>
      <c r="M164" s="3"/>
      <c r="N164" s="3"/>
      <c r="O164" s="3"/>
      <c r="P164" s="3"/>
      <c r="Q164" s="3"/>
      <c r="T164" s="3"/>
    </row>
    <row r="165">
      <c r="A165" s="3"/>
      <c r="B165" s="3"/>
      <c r="C165" s="3"/>
      <c r="D165" s="3"/>
      <c r="E165" s="3"/>
      <c r="F165" s="3"/>
      <c r="G165" s="3"/>
      <c r="H165" s="3"/>
      <c r="I165" s="3"/>
      <c r="J165" s="3"/>
      <c r="K165" s="3"/>
      <c r="L165" s="3"/>
      <c r="M165" s="3"/>
      <c r="N165" s="3"/>
      <c r="O165" s="3"/>
      <c r="P165" s="3"/>
      <c r="Q165" s="3"/>
      <c r="T165" s="3"/>
    </row>
    <row r="166">
      <c r="A166" s="3"/>
      <c r="B166" s="3"/>
      <c r="C166" s="3"/>
      <c r="D166" s="3"/>
      <c r="E166" s="3"/>
      <c r="F166" s="3"/>
      <c r="G166" s="3"/>
      <c r="H166" s="3"/>
      <c r="I166" s="3"/>
      <c r="J166" s="3"/>
      <c r="K166" s="3"/>
      <c r="L166" s="3"/>
      <c r="M166" s="3"/>
      <c r="N166" s="3"/>
      <c r="O166" s="3"/>
      <c r="P166" s="3"/>
      <c r="Q166" s="3"/>
      <c r="T166" s="3"/>
    </row>
    <row r="167">
      <c r="A167" s="3"/>
      <c r="B167" s="3"/>
      <c r="C167" s="3"/>
      <c r="D167" s="3"/>
      <c r="E167" s="3"/>
      <c r="F167" s="3"/>
      <c r="G167" s="3"/>
      <c r="H167" s="3"/>
      <c r="I167" s="3"/>
      <c r="J167" s="3"/>
      <c r="K167" s="3"/>
      <c r="L167" s="3"/>
      <c r="M167" s="3"/>
      <c r="N167" s="3"/>
      <c r="O167" s="3"/>
      <c r="P167" s="3"/>
      <c r="Q167" s="3"/>
      <c r="T167" s="3"/>
    </row>
    <row r="168">
      <c r="A168" s="3"/>
      <c r="B168" s="3"/>
      <c r="C168" s="3"/>
      <c r="D168" s="3"/>
      <c r="E168" s="3"/>
      <c r="F168" s="3"/>
      <c r="G168" s="3"/>
      <c r="H168" s="3"/>
      <c r="I168" s="3"/>
      <c r="J168" s="3"/>
      <c r="K168" s="3"/>
      <c r="L168" s="3"/>
      <c r="M168" s="3"/>
      <c r="N168" s="3"/>
      <c r="O168" s="3"/>
      <c r="P168" s="3"/>
      <c r="Q168" s="3"/>
      <c r="T168" s="3"/>
    </row>
    <row r="169">
      <c r="A169" s="3"/>
      <c r="B169" s="3"/>
      <c r="C169" s="3"/>
      <c r="D169" s="3"/>
      <c r="E169" s="3"/>
      <c r="F169" s="3"/>
      <c r="G169" s="3"/>
      <c r="H169" s="3"/>
      <c r="I169" s="3"/>
      <c r="J169" s="3"/>
      <c r="K169" s="3"/>
      <c r="L169" s="3"/>
      <c r="M169" s="3"/>
      <c r="N169" s="3"/>
      <c r="O169" s="3"/>
      <c r="P169" s="3"/>
      <c r="Q169" s="3"/>
      <c r="T169" s="3"/>
    </row>
    <row r="170">
      <c r="A170" s="3"/>
      <c r="B170" s="3"/>
      <c r="C170" s="3"/>
      <c r="D170" s="3"/>
      <c r="E170" s="3"/>
      <c r="F170" s="3"/>
      <c r="G170" s="3"/>
      <c r="H170" s="3"/>
      <c r="I170" s="3"/>
      <c r="J170" s="3"/>
      <c r="K170" s="3"/>
      <c r="L170" s="3"/>
      <c r="M170" s="3"/>
      <c r="N170" s="3"/>
      <c r="O170" s="3"/>
      <c r="P170" s="3"/>
      <c r="Q170" s="3"/>
      <c r="T170" s="3"/>
    </row>
    <row r="171">
      <c r="A171" s="3"/>
      <c r="B171" s="3"/>
      <c r="C171" s="3"/>
      <c r="D171" s="3"/>
      <c r="E171" s="3"/>
      <c r="F171" s="3"/>
      <c r="G171" s="3"/>
      <c r="H171" s="3"/>
      <c r="I171" s="3"/>
      <c r="J171" s="3"/>
      <c r="K171" s="3"/>
      <c r="L171" s="3"/>
      <c r="M171" s="3"/>
      <c r="N171" s="3"/>
      <c r="O171" s="3"/>
      <c r="P171" s="3"/>
      <c r="Q171" s="3"/>
      <c r="T171" s="3"/>
    </row>
    <row r="172">
      <c r="A172" s="3"/>
      <c r="B172" s="3"/>
      <c r="C172" s="3"/>
      <c r="D172" s="3"/>
      <c r="E172" s="3"/>
      <c r="F172" s="3"/>
      <c r="G172" s="3"/>
      <c r="H172" s="3"/>
      <c r="I172" s="3"/>
      <c r="J172" s="3"/>
      <c r="K172" s="3"/>
      <c r="L172" s="3"/>
      <c r="M172" s="3"/>
      <c r="N172" s="3"/>
      <c r="O172" s="3"/>
      <c r="P172" s="3"/>
      <c r="Q172" s="3"/>
      <c r="T172" s="3"/>
    </row>
    <row r="173">
      <c r="A173" s="3"/>
      <c r="B173" s="3"/>
      <c r="C173" s="3"/>
      <c r="D173" s="3"/>
      <c r="E173" s="3"/>
      <c r="F173" s="3"/>
      <c r="G173" s="3"/>
      <c r="H173" s="3"/>
      <c r="I173" s="3"/>
      <c r="J173" s="3"/>
      <c r="K173" s="3"/>
      <c r="L173" s="3"/>
      <c r="M173" s="3"/>
      <c r="N173" s="3"/>
      <c r="O173" s="3"/>
      <c r="P173" s="3"/>
      <c r="Q173" s="3"/>
      <c r="T173" s="3"/>
    </row>
    <row r="174">
      <c r="A174" s="3"/>
      <c r="B174" s="3"/>
      <c r="C174" s="3"/>
      <c r="D174" s="3"/>
      <c r="E174" s="3"/>
      <c r="F174" s="3"/>
      <c r="G174" s="3"/>
      <c r="H174" s="3"/>
      <c r="I174" s="3"/>
      <c r="J174" s="3"/>
      <c r="K174" s="3"/>
      <c r="L174" s="3"/>
      <c r="M174" s="3"/>
      <c r="N174" s="3"/>
      <c r="O174" s="3"/>
      <c r="P174" s="3"/>
      <c r="Q174" s="3"/>
      <c r="T174" s="3"/>
    </row>
    <row r="175">
      <c r="A175" s="3"/>
      <c r="B175" s="3"/>
      <c r="C175" s="3"/>
      <c r="D175" s="3"/>
      <c r="E175" s="3"/>
      <c r="F175" s="3"/>
      <c r="G175" s="3"/>
      <c r="H175" s="3"/>
      <c r="I175" s="3"/>
      <c r="J175" s="3"/>
      <c r="K175" s="3"/>
      <c r="L175" s="3"/>
      <c r="M175" s="3"/>
      <c r="N175" s="3"/>
      <c r="O175" s="3"/>
      <c r="P175" s="3"/>
      <c r="Q175" s="3"/>
      <c r="T175" s="3"/>
    </row>
    <row r="176">
      <c r="A176" s="3"/>
      <c r="B176" s="3"/>
      <c r="C176" s="3"/>
      <c r="D176" s="3"/>
      <c r="E176" s="3"/>
      <c r="F176" s="3"/>
      <c r="G176" s="3"/>
      <c r="H176" s="3"/>
      <c r="I176" s="3"/>
      <c r="J176" s="3"/>
      <c r="K176" s="3"/>
      <c r="L176" s="3"/>
      <c r="M176" s="3"/>
      <c r="N176" s="3"/>
      <c r="O176" s="3"/>
      <c r="P176" s="3"/>
      <c r="Q176" s="3"/>
      <c r="T176" s="3"/>
    </row>
    <row r="177">
      <c r="A177" s="3"/>
      <c r="B177" s="3"/>
      <c r="C177" s="3"/>
      <c r="D177" s="3"/>
      <c r="E177" s="3"/>
      <c r="F177" s="3"/>
      <c r="G177" s="3"/>
      <c r="H177" s="3"/>
      <c r="I177" s="3"/>
      <c r="J177" s="3"/>
      <c r="K177" s="3"/>
      <c r="L177" s="3"/>
      <c r="M177" s="3"/>
      <c r="N177" s="3"/>
      <c r="O177" s="3"/>
      <c r="P177" s="3"/>
      <c r="Q177" s="3"/>
      <c r="T177" s="3"/>
    </row>
    <row r="178">
      <c r="A178" s="3"/>
      <c r="B178" s="3"/>
      <c r="C178" s="3"/>
      <c r="D178" s="3"/>
      <c r="E178" s="3"/>
      <c r="F178" s="3"/>
      <c r="G178" s="3"/>
      <c r="H178" s="3"/>
      <c r="I178" s="3"/>
      <c r="J178" s="3"/>
      <c r="K178" s="3"/>
      <c r="L178" s="3"/>
      <c r="M178" s="3"/>
      <c r="N178" s="3"/>
      <c r="O178" s="3"/>
      <c r="P178" s="3"/>
      <c r="Q178" s="3"/>
      <c r="T178" s="3"/>
    </row>
    <row r="179">
      <c r="A179" s="3"/>
      <c r="B179" s="3"/>
      <c r="C179" s="3"/>
      <c r="D179" s="3"/>
      <c r="E179" s="3"/>
      <c r="F179" s="3"/>
      <c r="G179" s="3"/>
      <c r="H179" s="3"/>
      <c r="I179" s="3"/>
      <c r="J179" s="3"/>
      <c r="K179" s="3"/>
      <c r="L179" s="3"/>
      <c r="M179" s="3"/>
      <c r="N179" s="3"/>
      <c r="O179" s="3"/>
      <c r="P179" s="3"/>
      <c r="Q179" s="3"/>
      <c r="T179" s="3"/>
    </row>
    <row r="180">
      <c r="A180" s="3"/>
      <c r="B180" s="3"/>
      <c r="C180" s="3"/>
      <c r="D180" s="3"/>
      <c r="E180" s="3"/>
      <c r="F180" s="3"/>
      <c r="G180" s="3"/>
      <c r="H180" s="3"/>
      <c r="I180" s="3"/>
      <c r="J180" s="3"/>
      <c r="K180" s="3"/>
      <c r="L180" s="3"/>
      <c r="M180" s="3"/>
      <c r="N180" s="3"/>
      <c r="O180" s="3"/>
      <c r="P180" s="3"/>
      <c r="Q180" s="3"/>
      <c r="T180" s="3"/>
    </row>
    <row r="181">
      <c r="A181" s="3"/>
      <c r="B181" s="3"/>
      <c r="C181" s="3"/>
      <c r="D181" s="3"/>
      <c r="E181" s="3"/>
      <c r="F181" s="3"/>
      <c r="G181" s="3"/>
      <c r="H181" s="3"/>
      <c r="I181" s="3"/>
      <c r="J181" s="3"/>
      <c r="K181" s="3"/>
      <c r="L181" s="3"/>
      <c r="M181" s="3"/>
      <c r="N181" s="3"/>
      <c r="O181" s="3"/>
      <c r="P181" s="3"/>
      <c r="Q181" s="3"/>
      <c r="T181" s="3"/>
    </row>
    <row r="182">
      <c r="A182" s="3"/>
      <c r="B182" s="3"/>
      <c r="C182" s="3"/>
      <c r="D182" s="3"/>
      <c r="E182" s="3"/>
      <c r="F182" s="3"/>
      <c r="G182" s="3"/>
      <c r="H182" s="3"/>
      <c r="I182" s="3"/>
      <c r="J182" s="3"/>
      <c r="K182" s="3"/>
      <c r="L182" s="3"/>
      <c r="M182" s="3"/>
      <c r="N182" s="3"/>
      <c r="O182" s="3"/>
      <c r="P182" s="3"/>
      <c r="Q182" s="3"/>
      <c r="T182" s="3"/>
    </row>
    <row r="183">
      <c r="A183" s="3"/>
      <c r="B183" s="3"/>
      <c r="C183" s="3"/>
      <c r="D183" s="3"/>
      <c r="E183" s="3"/>
      <c r="F183" s="3"/>
      <c r="G183" s="3"/>
      <c r="H183" s="3"/>
      <c r="I183" s="3"/>
      <c r="J183" s="3"/>
      <c r="K183" s="3"/>
      <c r="L183" s="3"/>
      <c r="M183" s="3"/>
      <c r="N183" s="3"/>
      <c r="O183" s="3"/>
      <c r="P183" s="3"/>
      <c r="Q183" s="3"/>
      <c r="T183" s="3"/>
    </row>
    <row r="184">
      <c r="A184" s="3"/>
      <c r="B184" s="3"/>
      <c r="C184" s="3"/>
      <c r="D184" s="3"/>
      <c r="E184" s="3"/>
      <c r="F184" s="3"/>
      <c r="G184" s="3"/>
      <c r="H184" s="3"/>
      <c r="I184" s="3"/>
      <c r="J184" s="3"/>
      <c r="K184" s="3"/>
      <c r="L184" s="3"/>
      <c r="M184" s="3"/>
      <c r="N184" s="3"/>
      <c r="O184" s="3"/>
      <c r="P184" s="3"/>
      <c r="Q184" s="3"/>
      <c r="T184" s="3"/>
    </row>
    <row r="185">
      <c r="A185" s="3"/>
      <c r="B185" s="3"/>
      <c r="C185" s="3"/>
      <c r="D185" s="3"/>
      <c r="E185" s="3"/>
      <c r="F185" s="3"/>
      <c r="G185" s="3"/>
      <c r="H185" s="3"/>
      <c r="I185" s="3"/>
      <c r="J185" s="3"/>
      <c r="K185" s="3"/>
      <c r="L185" s="3"/>
      <c r="M185" s="3"/>
      <c r="N185" s="3"/>
      <c r="O185" s="3"/>
      <c r="P185" s="3"/>
      <c r="Q185" s="3"/>
      <c r="T185" s="3"/>
    </row>
    <row r="186">
      <c r="A186" s="3"/>
      <c r="B186" s="3"/>
      <c r="C186" s="3"/>
      <c r="D186" s="3"/>
      <c r="E186" s="3"/>
      <c r="F186" s="3"/>
      <c r="G186" s="3"/>
      <c r="H186" s="3"/>
      <c r="I186" s="3"/>
      <c r="J186" s="3"/>
      <c r="K186" s="3"/>
      <c r="L186" s="3"/>
      <c r="M186" s="3"/>
      <c r="N186" s="3"/>
      <c r="O186" s="3"/>
      <c r="P186" s="3"/>
      <c r="Q186" s="3"/>
      <c r="T186" s="3"/>
    </row>
    <row r="187">
      <c r="A187" s="3"/>
      <c r="B187" s="3"/>
      <c r="C187" s="3"/>
      <c r="D187" s="3"/>
      <c r="E187" s="3"/>
      <c r="F187" s="3"/>
      <c r="G187" s="3"/>
      <c r="H187" s="3"/>
      <c r="I187" s="3"/>
      <c r="J187" s="3"/>
      <c r="K187" s="3"/>
      <c r="L187" s="3"/>
      <c r="M187" s="3"/>
      <c r="N187" s="3"/>
      <c r="O187" s="3"/>
      <c r="P187" s="3"/>
      <c r="Q187" s="3"/>
      <c r="T187" s="3"/>
    </row>
    <row r="188">
      <c r="A188" s="3"/>
      <c r="B188" s="3"/>
      <c r="C188" s="3"/>
      <c r="D188" s="3"/>
      <c r="E188" s="3"/>
      <c r="F188" s="3"/>
      <c r="G188" s="3"/>
      <c r="H188" s="3"/>
      <c r="I188" s="3"/>
      <c r="J188" s="3"/>
      <c r="K188" s="3"/>
      <c r="L188" s="3"/>
      <c r="M188" s="3"/>
      <c r="N188" s="3"/>
      <c r="O188" s="3"/>
      <c r="P188" s="3"/>
      <c r="Q188" s="3"/>
      <c r="T188" s="3"/>
    </row>
    <row r="189">
      <c r="A189" s="3"/>
      <c r="B189" s="3"/>
      <c r="C189" s="3"/>
      <c r="D189" s="3"/>
      <c r="E189" s="3"/>
      <c r="F189" s="3"/>
      <c r="G189" s="3"/>
      <c r="H189" s="3"/>
      <c r="I189" s="3"/>
      <c r="J189" s="3"/>
      <c r="K189" s="3"/>
      <c r="L189" s="3"/>
      <c r="M189" s="3"/>
      <c r="N189" s="3"/>
      <c r="O189" s="3"/>
      <c r="P189" s="3"/>
      <c r="Q189" s="3"/>
      <c r="T189" s="3"/>
    </row>
    <row r="190">
      <c r="A190" s="3"/>
      <c r="B190" s="3"/>
      <c r="C190" s="3"/>
      <c r="D190" s="3"/>
      <c r="E190" s="3"/>
      <c r="F190" s="3"/>
      <c r="G190" s="3"/>
      <c r="H190" s="3"/>
      <c r="I190" s="3"/>
      <c r="J190" s="3"/>
      <c r="K190" s="3"/>
      <c r="L190" s="3"/>
      <c r="M190" s="3"/>
      <c r="N190" s="3"/>
      <c r="O190" s="3"/>
      <c r="P190" s="3"/>
      <c r="Q190" s="3"/>
      <c r="T190" s="3"/>
    </row>
    <row r="191">
      <c r="A191" s="3"/>
      <c r="B191" s="3"/>
      <c r="C191" s="3"/>
      <c r="D191" s="3"/>
      <c r="E191" s="3"/>
      <c r="F191" s="3"/>
      <c r="G191" s="3"/>
      <c r="H191" s="3"/>
      <c r="I191" s="3"/>
      <c r="J191" s="3"/>
      <c r="K191" s="3"/>
      <c r="L191" s="3"/>
      <c r="M191" s="3"/>
      <c r="N191" s="3"/>
      <c r="O191" s="3"/>
      <c r="P191" s="3"/>
      <c r="Q191" s="3"/>
      <c r="T191" s="3"/>
    </row>
    <row r="192">
      <c r="A192" s="3"/>
      <c r="B192" s="3"/>
      <c r="C192" s="3"/>
      <c r="D192" s="3"/>
      <c r="E192" s="3"/>
      <c r="F192" s="3"/>
      <c r="G192" s="3"/>
      <c r="H192" s="3"/>
      <c r="I192" s="3"/>
      <c r="J192" s="3"/>
      <c r="K192" s="3"/>
      <c r="L192" s="3"/>
      <c r="M192" s="3"/>
      <c r="N192" s="3"/>
      <c r="O192" s="3"/>
      <c r="P192" s="3"/>
      <c r="Q192" s="3"/>
      <c r="T192" s="3"/>
    </row>
    <row r="193">
      <c r="A193" s="3"/>
      <c r="B193" s="3"/>
      <c r="C193" s="3"/>
      <c r="D193" s="3"/>
      <c r="E193" s="3"/>
      <c r="F193" s="3"/>
      <c r="G193" s="3"/>
      <c r="H193" s="3"/>
      <c r="I193" s="3"/>
      <c r="J193" s="3"/>
      <c r="K193" s="3"/>
      <c r="L193" s="3"/>
      <c r="M193" s="3"/>
      <c r="N193" s="3"/>
      <c r="O193" s="3"/>
      <c r="P193" s="3"/>
      <c r="Q193" s="3"/>
      <c r="T193" s="3"/>
    </row>
    <row r="194">
      <c r="A194" s="3"/>
      <c r="B194" s="3"/>
      <c r="C194" s="3"/>
      <c r="D194" s="3"/>
      <c r="E194" s="3"/>
      <c r="F194" s="3"/>
      <c r="G194" s="3"/>
      <c r="H194" s="3"/>
      <c r="I194" s="3"/>
      <c r="J194" s="3"/>
      <c r="K194" s="3"/>
      <c r="L194" s="3"/>
      <c r="M194" s="3"/>
      <c r="N194" s="3"/>
      <c r="O194" s="3"/>
      <c r="P194" s="3"/>
      <c r="Q194" s="3"/>
      <c r="T194" s="3"/>
    </row>
    <row r="195">
      <c r="A195" s="3"/>
      <c r="B195" s="3"/>
      <c r="C195" s="3"/>
      <c r="D195" s="3"/>
      <c r="E195" s="3"/>
      <c r="F195" s="3"/>
      <c r="G195" s="3"/>
      <c r="H195" s="3"/>
      <c r="I195" s="3"/>
      <c r="J195" s="3"/>
      <c r="K195" s="3"/>
      <c r="L195" s="3"/>
      <c r="M195" s="3"/>
      <c r="N195" s="3"/>
      <c r="O195" s="3"/>
      <c r="P195" s="3"/>
      <c r="Q195" s="3"/>
      <c r="T195" s="3"/>
    </row>
    <row r="196">
      <c r="A196" s="3"/>
      <c r="B196" s="3"/>
      <c r="C196" s="3"/>
      <c r="D196" s="3"/>
      <c r="E196" s="3"/>
      <c r="F196" s="3"/>
      <c r="G196" s="3"/>
      <c r="H196" s="3"/>
      <c r="I196" s="3"/>
      <c r="J196" s="3"/>
      <c r="K196" s="3"/>
      <c r="L196" s="3"/>
      <c r="M196" s="3"/>
      <c r="N196" s="3"/>
      <c r="O196" s="3"/>
      <c r="P196" s="3"/>
      <c r="Q196" s="3"/>
      <c r="T196" s="3"/>
    </row>
    <row r="197">
      <c r="A197" s="3"/>
      <c r="B197" s="3"/>
      <c r="C197" s="3"/>
      <c r="D197" s="3"/>
      <c r="E197" s="3"/>
      <c r="F197" s="3"/>
      <c r="G197" s="3"/>
      <c r="H197" s="3"/>
      <c r="I197" s="3"/>
      <c r="J197" s="3"/>
      <c r="K197" s="3"/>
      <c r="L197" s="3"/>
      <c r="M197" s="3"/>
      <c r="N197" s="3"/>
      <c r="O197" s="3"/>
      <c r="P197" s="3"/>
      <c r="Q197" s="3"/>
      <c r="T197" s="3"/>
    </row>
    <row r="198">
      <c r="A198" s="3"/>
      <c r="B198" s="3"/>
      <c r="C198" s="3"/>
      <c r="D198" s="3"/>
      <c r="E198" s="3"/>
      <c r="F198" s="3"/>
      <c r="G198" s="3"/>
      <c r="H198" s="3"/>
      <c r="I198" s="3"/>
      <c r="J198" s="3"/>
      <c r="K198" s="3"/>
      <c r="L198" s="3"/>
      <c r="M198" s="3"/>
      <c r="N198" s="3"/>
      <c r="O198" s="3"/>
      <c r="P198" s="3"/>
      <c r="Q198" s="3"/>
      <c r="T198" s="3"/>
    </row>
    <row r="199">
      <c r="A199" s="3"/>
      <c r="B199" s="3"/>
      <c r="C199" s="3"/>
      <c r="D199" s="3"/>
      <c r="E199" s="3"/>
      <c r="F199" s="3"/>
      <c r="G199" s="3"/>
      <c r="H199" s="3"/>
      <c r="I199" s="3"/>
      <c r="J199" s="3"/>
      <c r="K199" s="3"/>
      <c r="L199" s="3"/>
      <c r="M199" s="3"/>
      <c r="N199" s="3"/>
      <c r="O199" s="3"/>
      <c r="P199" s="3"/>
      <c r="Q199" s="3"/>
      <c r="T199" s="3"/>
    </row>
    <row r="200">
      <c r="A200" s="3"/>
      <c r="B200" s="3"/>
      <c r="C200" s="3"/>
      <c r="D200" s="3"/>
      <c r="E200" s="3"/>
      <c r="F200" s="3"/>
      <c r="G200" s="3"/>
      <c r="H200" s="3"/>
      <c r="I200" s="3"/>
      <c r="J200" s="3"/>
      <c r="K200" s="3"/>
      <c r="L200" s="3"/>
      <c r="M200" s="3"/>
      <c r="N200" s="3"/>
      <c r="O200" s="3"/>
      <c r="P200" s="3"/>
      <c r="Q200" s="3"/>
      <c r="T200" s="3"/>
    </row>
    <row r="201">
      <c r="A201" s="3"/>
      <c r="B201" s="3"/>
      <c r="C201" s="3"/>
      <c r="D201" s="3"/>
      <c r="E201" s="3"/>
      <c r="F201" s="3"/>
      <c r="G201" s="3"/>
      <c r="H201" s="3"/>
      <c r="I201" s="3"/>
      <c r="J201" s="3"/>
      <c r="K201" s="3"/>
      <c r="L201" s="3"/>
      <c r="M201" s="3"/>
      <c r="N201" s="3"/>
      <c r="O201" s="3"/>
      <c r="P201" s="3"/>
      <c r="Q201" s="3"/>
      <c r="T201" s="3"/>
    </row>
    <row r="202">
      <c r="A202" s="3"/>
      <c r="B202" s="3"/>
      <c r="C202" s="3"/>
      <c r="D202" s="3"/>
      <c r="E202" s="3"/>
      <c r="F202" s="3"/>
      <c r="G202" s="3"/>
      <c r="H202" s="3"/>
      <c r="I202" s="3"/>
      <c r="J202" s="3"/>
      <c r="K202" s="3"/>
      <c r="L202" s="3"/>
      <c r="M202" s="3"/>
      <c r="N202" s="3"/>
      <c r="O202" s="3"/>
      <c r="P202" s="3"/>
      <c r="Q202" s="3"/>
      <c r="T202" s="3"/>
    </row>
    <row r="203">
      <c r="A203" s="3"/>
      <c r="B203" s="3"/>
      <c r="C203" s="3"/>
      <c r="D203" s="3"/>
      <c r="E203" s="3"/>
      <c r="F203" s="3"/>
      <c r="G203" s="3"/>
      <c r="H203" s="3"/>
      <c r="I203" s="3"/>
      <c r="J203" s="3"/>
      <c r="K203" s="3"/>
      <c r="L203" s="3"/>
      <c r="M203" s="3"/>
      <c r="N203" s="3"/>
      <c r="O203" s="3"/>
      <c r="P203" s="3"/>
      <c r="Q203" s="3"/>
      <c r="T203" s="3"/>
    </row>
    <row r="204">
      <c r="A204" s="3"/>
      <c r="B204" s="3"/>
      <c r="C204" s="3"/>
      <c r="D204" s="3"/>
      <c r="E204" s="3"/>
      <c r="F204" s="3"/>
      <c r="G204" s="3"/>
      <c r="H204" s="3"/>
      <c r="I204" s="3"/>
      <c r="J204" s="3"/>
      <c r="K204" s="3"/>
      <c r="L204" s="3"/>
      <c r="M204" s="3"/>
      <c r="N204" s="3"/>
      <c r="O204" s="3"/>
      <c r="P204" s="3"/>
      <c r="Q204" s="3"/>
      <c r="T204" s="3"/>
    </row>
    <row r="205">
      <c r="A205" s="3"/>
      <c r="B205" s="3"/>
      <c r="C205" s="3"/>
      <c r="D205" s="3"/>
      <c r="E205" s="3"/>
      <c r="F205" s="3"/>
      <c r="G205" s="3"/>
      <c r="H205" s="3"/>
      <c r="I205" s="3"/>
      <c r="J205" s="3"/>
      <c r="K205" s="3"/>
      <c r="L205" s="3"/>
      <c r="M205" s="3"/>
      <c r="N205" s="3"/>
      <c r="O205" s="3"/>
      <c r="P205" s="3"/>
      <c r="Q205" s="3"/>
      <c r="T205" s="3"/>
    </row>
    <row r="206">
      <c r="A206" s="3"/>
      <c r="B206" s="3"/>
      <c r="C206" s="3"/>
      <c r="D206" s="3"/>
      <c r="E206" s="3"/>
      <c r="F206" s="3"/>
      <c r="G206" s="3"/>
      <c r="H206" s="3"/>
      <c r="I206" s="3"/>
      <c r="J206" s="3"/>
      <c r="K206" s="3"/>
      <c r="L206" s="3"/>
      <c r="M206" s="3"/>
      <c r="N206" s="3"/>
      <c r="O206" s="3"/>
      <c r="P206" s="3"/>
      <c r="Q206" s="3"/>
      <c r="T206" s="3"/>
    </row>
    <row r="207">
      <c r="A207" s="3"/>
      <c r="B207" s="3"/>
      <c r="C207" s="3"/>
      <c r="D207" s="3"/>
      <c r="E207" s="3"/>
      <c r="F207" s="3"/>
      <c r="G207" s="3"/>
      <c r="H207" s="3"/>
      <c r="I207" s="3"/>
      <c r="J207" s="3"/>
      <c r="K207" s="3"/>
      <c r="L207" s="3"/>
      <c r="M207" s="3"/>
      <c r="N207" s="3"/>
      <c r="O207" s="3"/>
      <c r="P207" s="3"/>
      <c r="Q207" s="3"/>
      <c r="T207" s="3"/>
    </row>
    <row r="208">
      <c r="A208" s="3"/>
      <c r="B208" s="3"/>
      <c r="C208" s="3"/>
      <c r="D208" s="3"/>
      <c r="E208" s="3"/>
      <c r="F208" s="3"/>
      <c r="G208" s="3"/>
      <c r="H208" s="3"/>
      <c r="I208" s="3"/>
      <c r="J208" s="3"/>
      <c r="K208" s="3"/>
      <c r="L208" s="3"/>
      <c r="M208" s="3"/>
      <c r="N208" s="3"/>
      <c r="O208" s="3"/>
      <c r="P208" s="3"/>
      <c r="Q208" s="3"/>
      <c r="T208" s="3"/>
    </row>
    <row r="209">
      <c r="A209" s="3"/>
      <c r="B209" s="3"/>
      <c r="C209" s="3"/>
      <c r="D209" s="3"/>
      <c r="E209" s="3"/>
      <c r="F209" s="3"/>
      <c r="G209" s="3"/>
      <c r="H209" s="3"/>
      <c r="I209" s="3"/>
      <c r="J209" s="3"/>
      <c r="K209" s="3"/>
      <c r="L209" s="3"/>
      <c r="M209" s="3"/>
      <c r="N209" s="3"/>
      <c r="O209" s="3"/>
      <c r="P209" s="3"/>
      <c r="Q209" s="3"/>
      <c r="T209" s="3"/>
    </row>
    <row r="210">
      <c r="A210" s="3"/>
      <c r="B210" s="3"/>
      <c r="C210" s="3"/>
      <c r="D210" s="3"/>
      <c r="E210" s="3"/>
      <c r="F210" s="3"/>
      <c r="G210" s="3"/>
      <c r="H210" s="3"/>
      <c r="I210" s="3"/>
      <c r="J210" s="3"/>
      <c r="K210" s="3"/>
      <c r="L210" s="3"/>
      <c r="M210" s="3"/>
      <c r="N210" s="3"/>
      <c r="O210" s="3"/>
      <c r="P210" s="3"/>
      <c r="Q210" s="3"/>
      <c r="T210" s="3"/>
    </row>
    <row r="211">
      <c r="A211" s="3"/>
      <c r="B211" s="3"/>
      <c r="C211" s="3"/>
      <c r="D211" s="3"/>
      <c r="E211" s="3"/>
      <c r="F211" s="3"/>
      <c r="G211" s="3"/>
      <c r="H211" s="3"/>
      <c r="I211" s="3"/>
      <c r="J211" s="3"/>
      <c r="K211" s="3"/>
      <c r="L211" s="3"/>
      <c r="M211" s="3"/>
      <c r="N211" s="3"/>
      <c r="O211" s="3"/>
      <c r="P211" s="3"/>
      <c r="Q211" s="3"/>
      <c r="T211" s="3"/>
    </row>
    <row r="212">
      <c r="A212" s="3"/>
      <c r="B212" s="3"/>
      <c r="C212" s="3"/>
      <c r="D212" s="3"/>
      <c r="E212" s="3"/>
      <c r="F212" s="3"/>
      <c r="G212" s="3"/>
      <c r="H212" s="3"/>
      <c r="I212" s="3"/>
      <c r="J212" s="3"/>
      <c r="K212" s="3"/>
      <c r="L212" s="3"/>
      <c r="M212" s="3"/>
      <c r="N212" s="3"/>
      <c r="O212" s="3"/>
      <c r="P212" s="3"/>
      <c r="Q212" s="3"/>
      <c r="T212" s="3"/>
    </row>
    <row r="213">
      <c r="A213" s="3"/>
      <c r="B213" s="3"/>
      <c r="C213" s="3"/>
      <c r="D213" s="3"/>
      <c r="E213" s="3"/>
      <c r="F213" s="3"/>
      <c r="G213" s="3"/>
      <c r="H213" s="3"/>
      <c r="I213" s="3"/>
      <c r="J213" s="3"/>
      <c r="K213" s="3"/>
      <c r="L213" s="3"/>
      <c r="M213" s="3"/>
      <c r="N213" s="3"/>
      <c r="O213" s="3"/>
      <c r="P213" s="3"/>
      <c r="Q213" s="3"/>
      <c r="T213" s="3"/>
    </row>
    <row r="214">
      <c r="A214" s="3"/>
      <c r="B214" s="3"/>
      <c r="C214" s="3"/>
      <c r="D214" s="3"/>
      <c r="E214" s="3"/>
      <c r="F214" s="3"/>
      <c r="G214" s="3"/>
      <c r="H214" s="3"/>
      <c r="I214" s="3"/>
      <c r="J214" s="3"/>
      <c r="K214" s="3"/>
      <c r="L214" s="3"/>
      <c r="M214" s="3"/>
      <c r="N214" s="3"/>
      <c r="O214" s="3"/>
      <c r="P214" s="3"/>
      <c r="Q214" s="3"/>
      <c r="T214" s="3"/>
    </row>
    <row r="215">
      <c r="A215" s="3"/>
      <c r="B215" s="3"/>
      <c r="C215" s="3"/>
      <c r="D215" s="3"/>
      <c r="E215" s="3"/>
      <c r="F215" s="3"/>
      <c r="G215" s="3"/>
      <c r="H215" s="3"/>
      <c r="I215" s="3"/>
      <c r="J215" s="3"/>
      <c r="K215" s="3"/>
      <c r="L215" s="3"/>
      <c r="M215" s="3"/>
      <c r="N215" s="3"/>
      <c r="O215" s="3"/>
      <c r="P215" s="3"/>
      <c r="Q215" s="3"/>
      <c r="T215" s="3"/>
    </row>
    <row r="216">
      <c r="A216" s="3"/>
      <c r="B216" s="3"/>
      <c r="C216" s="3"/>
      <c r="D216" s="3"/>
      <c r="E216" s="3"/>
      <c r="F216" s="3"/>
      <c r="G216" s="3"/>
      <c r="H216" s="3"/>
      <c r="I216" s="3"/>
      <c r="J216" s="3"/>
      <c r="K216" s="3"/>
      <c r="L216" s="3"/>
      <c r="M216" s="3"/>
      <c r="N216" s="3"/>
      <c r="O216" s="3"/>
      <c r="P216" s="3"/>
      <c r="Q216" s="3"/>
      <c r="T216" s="3"/>
    </row>
    <row r="217">
      <c r="A217" s="3"/>
      <c r="B217" s="3"/>
      <c r="C217" s="3"/>
      <c r="D217" s="3"/>
      <c r="E217" s="3"/>
      <c r="F217" s="3"/>
      <c r="G217" s="3"/>
      <c r="H217" s="3"/>
      <c r="I217" s="3"/>
      <c r="J217" s="3"/>
      <c r="K217" s="3"/>
      <c r="L217" s="3"/>
      <c r="M217" s="3"/>
      <c r="N217" s="3"/>
      <c r="O217" s="3"/>
      <c r="P217" s="3"/>
      <c r="Q217" s="3"/>
      <c r="T217" s="3"/>
    </row>
    <row r="218">
      <c r="A218" s="3"/>
      <c r="B218" s="3"/>
      <c r="C218" s="3"/>
      <c r="D218" s="3"/>
      <c r="E218" s="3"/>
      <c r="F218" s="3"/>
      <c r="G218" s="3"/>
      <c r="H218" s="3"/>
      <c r="I218" s="3"/>
      <c r="J218" s="3"/>
      <c r="K218" s="3"/>
      <c r="L218" s="3"/>
      <c r="M218" s="3"/>
      <c r="N218" s="3"/>
      <c r="O218" s="3"/>
      <c r="P218" s="3"/>
      <c r="Q218" s="3"/>
      <c r="T218" s="3"/>
    </row>
    <row r="219">
      <c r="A219" s="3"/>
      <c r="B219" s="3"/>
      <c r="C219" s="3"/>
      <c r="D219" s="3"/>
      <c r="E219" s="3"/>
      <c r="F219" s="3"/>
      <c r="G219" s="3"/>
      <c r="H219" s="3"/>
      <c r="I219" s="3"/>
      <c r="J219" s="3"/>
      <c r="K219" s="3"/>
      <c r="L219" s="3"/>
      <c r="M219" s="3"/>
      <c r="N219" s="3"/>
      <c r="O219" s="3"/>
      <c r="P219" s="3"/>
      <c r="Q219" s="3"/>
      <c r="T219" s="3"/>
    </row>
    <row r="220">
      <c r="A220" s="3"/>
      <c r="B220" s="3"/>
      <c r="C220" s="3"/>
      <c r="D220" s="3"/>
      <c r="E220" s="3"/>
      <c r="F220" s="3"/>
      <c r="G220" s="3"/>
      <c r="H220" s="3"/>
      <c r="I220" s="3"/>
      <c r="J220" s="3"/>
      <c r="K220" s="3"/>
      <c r="L220" s="3"/>
      <c r="M220" s="3"/>
      <c r="N220" s="3"/>
      <c r="O220" s="3"/>
      <c r="P220" s="3"/>
      <c r="Q220" s="3"/>
      <c r="T220" s="3"/>
    </row>
    <row r="221">
      <c r="A221" s="3"/>
      <c r="B221" s="3"/>
      <c r="C221" s="3"/>
      <c r="D221" s="3"/>
      <c r="E221" s="3"/>
      <c r="F221" s="3"/>
      <c r="G221" s="3"/>
      <c r="H221" s="3"/>
      <c r="I221" s="3"/>
      <c r="J221" s="3"/>
      <c r="K221" s="3"/>
      <c r="L221" s="3"/>
      <c r="M221" s="3"/>
      <c r="N221" s="3"/>
      <c r="O221" s="3"/>
      <c r="P221" s="3"/>
      <c r="Q221" s="3"/>
      <c r="T221" s="3"/>
    </row>
    <row r="222">
      <c r="A222" s="3"/>
      <c r="B222" s="3"/>
      <c r="C222" s="3"/>
      <c r="D222" s="3"/>
      <c r="E222" s="3"/>
      <c r="F222" s="3"/>
      <c r="G222" s="3"/>
      <c r="H222" s="3"/>
      <c r="I222" s="3"/>
      <c r="J222" s="3"/>
      <c r="K222" s="3"/>
      <c r="L222" s="3"/>
      <c r="M222" s="3"/>
      <c r="N222" s="3"/>
      <c r="O222" s="3"/>
      <c r="P222" s="3"/>
      <c r="Q222" s="3"/>
      <c r="T222" s="3"/>
    </row>
    <row r="223">
      <c r="A223" s="3"/>
      <c r="B223" s="3"/>
      <c r="C223" s="3"/>
      <c r="D223" s="3"/>
      <c r="E223" s="3"/>
      <c r="F223" s="3"/>
      <c r="G223" s="3"/>
      <c r="H223" s="3"/>
      <c r="I223" s="3"/>
      <c r="J223" s="3"/>
      <c r="K223" s="3"/>
      <c r="L223" s="3"/>
      <c r="M223" s="3"/>
      <c r="N223" s="3"/>
      <c r="O223" s="3"/>
      <c r="P223" s="3"/>
      <c r="Q223" s="3"/>
      <c r="T223" s="3"/>
    </row>
    <row r="224">
      <c r="A224" s="3"/>
      <c r="B224" s="3"/>
      <c r="C224" s="3"/>
      <c r="D224" s="3"/>
      <c r="E224" s="3"/>
      <c r="F224" s="3"/>
      <c r="G224" s="3"/>
      <c r="H224" s="3"/>
      <c r="I224" s="3"/>
      <c r="J224" s="3"/>
      <c r="K224" s="3"/>
      <c r="L224" s="3"/>
      <c r="M224" s="3"/>
      <c r="N224" s="3"/>
      <c r="O224" s="3"/>
      <c r="P224" s="3"/>
      <c r="Q224" s="3"/>
      <c r="T224" s="3"/>
    </row>
    <row r="225">
      <c r="A225" s="3"/>
      <c r="B225" s="3"/>
      <c r="C225" s="3"/>
      <c r="D225" s="3"/>
      <c r="E225" s="3"/>
      <c r="F225" s="3"/>
      <c r="G225" s="3"/>
      <c r="H225" s="3"/>
      <c r="I225" s="3"/>
      <c r="J225" s="3"/>
      <c r="K225" s="3"/>
      <c r="L225" s="3"/>
      <c r="M225" s="3"/>
      <c r="N225" s="3"/>
      <c r="O225" s="3"/>
      <c r="P225" s="3"/>
      <c r="Q225" s="3"/>
      <c r="T225" s="3"/>
    </row>
    <row r="226">
      <c r="A226" s="3"/>
      <c r="B226" s="3"/>
      <c r="C226" s="3"/>
      <c r="D226" s="3"/>
      <c r="E226" s="3"/>
      <c r="F226" s="3"/>
      <c r="G226" s="3"/>
      <c r="H226" s="3"/>
      <c r="I226" s="3"/>
      <c r="J226" s="3"/>
      <c r="K226" s="3"/>
      <c r="L226" s="3"/>
      <c r="M226" s="3"/>
      <c r="N226" s="3"/>
      <c r="O226" s="3"/>
      <c r="P226" s="3"/>
      <c r="Q226" s="3"/>
      <c r="T226" s="3"/>
    </row>
    <row r="227">
      <c r="A227" s="3"/>
      <c r="B227" s="3"/>
      <c r="C227" s="3"/>
      <c r="D227" s="3"/>
      <c r="E227" s="3"/>
      <c r="F227" s="3"/>
      <c r="G227" s="3"/>
      <c r="H227" s="3"/>
      <c r="I227" s="3"/>
      <c r="J227" s="3"/>
      <c r="K227" s="3"/>
      <c r="L227" s="3"/>
      <c r="M227" s="3"/>
      <c r="N227" s="3"/>
      <c r="O227" s="3"/>
      <c r="P227" s="3"/>
      <c r="Q227" s="3"/>
      <c r="T227" s="3"/>
    </row>
    <row r="228">
      <c r="A228" s="3"/>
      <c r="B228" s="3"/>
      <c r="C228" s="3"/>
      <c r="D228" s="3"/>
      <c r="E228" s="3"/>
      <c r="F228" s="3"/>
      <c r="G228" s="3"/>
      <c r="H228" s="3"/>
      <c r="I228" s="3"/>
      <c r="J228" s="3"/>
      <c r="K228" s="3"/>
      <c r="L228" s="3"/>
      <c r="M228" s="3"/>
      <c r="N228" s="3"/>
      <c r="O228" s="3"/>
      <c r="P228" s="3"/>
      <c r="Q228" s="3"/>
      <c r="T228" s="3"/>
    </row>
    <row r="229">
      <c r="A229" s="3"/>
      <c r="B229" s="3"/>
      <c r="C229" s="3"/>
      <c r="D229" s="3"/>
      <c r="E229" s="3"/>
      <c r="F229" s="3"/>
      <c r="G229" s="3"/>
      <c r="H229" s="3"/>
      <c r="I229" s="3"/>
      <c r="J229" s="3"/>
      <c r="K229" s="3"/>
      <c r="L229" s="3"/>
      <c r="M229" s="3"/>
      <c r="N229" s="3"/>
      <c r="O229" s="3"/>
      <c r="P229" s="3"/>
      <c r="Q229" s="3"/>
      <c r="T229" s="3"/>
    </row>
    <row r="230">
      <c r="A230" s="3"/>
      <c r="B230" s="3"/>
      <c r="C230" s="3"/>
      <c r="D230" s="3"/>
      <c r="E230" s="3"/>
      <c r="F230" s="3"/>
      <c r="G230" s="3"/>
      <c r="H230" s="3"/>
      <c r="I230" s="3"/>
      <c r="J230" s="3"/>
      <c r="K230" s="3"/>
      <c r="L230" s="3"/>
      <c r="M230" s="3"/>
      <c r="N230" s="3"/>
      <c r="O230" s="3"/>
      <c r="P230" s="3"/>
      <c r="Q230" s="3"/>
      <c r="T230" s="3"/>
    </row>
    <row r="231">
      <c r="A231" s="3"/>
      <c r="B231" s="3"/>
      <c r="C231" s="3"/>
      <c r="D231" s="3"/>
      <c r="E231" s="3"/>
      <c r="F231" s="3"/>
      <c r="G231" s="3"/>
      <c r="H231" s="3"/>
      <c r="I231" s="3"/>
      <c r="J231" s="3"/>
      <c r="K231" s="3"/>
      <c r="L231" s="3"/>
      <c r="M231" s="3"/>
      <c r="N231" s="3"/>
      <c r="O231" s="3"/>
      <c r="P231" s="3"/>
      <c r="Q231" s="3"/>
      <c r="T231" s="3"/>
    </row>
    <row r="232">
      <c r="A232" s="3"/>
      <c r="B232" s="3"/>
      <c r="C232" s="3"/>
      <c r="D232" s="3"/>
      <c r="E232" s="3"/>
      <c r="F232" s="3"/>
      <c r="G232" s="3"/>
      <c r="H232" s="3"/>
      <c r="I232" s="3"/>
      <c r="J232" s="3"/>
      <c r="K232" s="3"/>
      <c r="L232" s="3"/>
      <c r="M232" s="3"/>
      <c r="N232" s="3"/>
      <c r="O232" s="3"/>
      <c r="P232" s="3"/>
      <c r="Q232" s="3"/>
      <c r="T232" s="3"/>
    </row>
    <row r="233">
      <c r="A233" s="3"/>
      <c r="B233" s="3"/>
      <c r="C233" s="3"/>
      <c r="D233" s="3"/>
      <c r="E233" s="3"/>
      <c r="F233" s="3"/>
      <c r="G233" s="3"/>
      <c r="H233" s="3"/>
      <c r="I233" s="3"/>
      <c r="J233" s="3"/>
      <c r="K233" s="3"/>
      <c r="L233" s="3"/>
      <c r="M233" s="3"/>
      <c r="N233" s="3"/>
      <c r="O233" s="3"/>
      <c r="P233" s="3"/>
      <c r="Q233" s="3"/>
      <c r="T233" s="3"/>
    </row>
    <row r="234">
      <c r="A234" s="3"/>
      <c r="B234" s="3"/>
      <c r="C234" s="3"/>
      <c r="D234" s="3"/>
      <c r="E234" s="3"/>
      <c r="F234" s="3"/>
      <c r="G234" s="3"/>
      <c r="H234" s="3"/>
      <c r="I234" s="3"/>
      <c r="J234" s="3"/>
      <c r="K234" s="3"/>
      <c r="L234" s="3"/>
      <c r="M234" s="3"/>
      <c r="N234" s="3"/>
      <c r="O234" s="3"/>
      <c r="P234" s="3"/>
      <c r="Q234" s="3"/>
      <c r="T234" s="3"/>
    </row>
    <row r="235">
      <c r="A235" s="3"/>
      <c r="B235" s="3"/>
      <c r="C235" s="3"/>
      <c r="D235" s="3"/>
      <c r="E235" s="3"/>
      <c r="F235" s="3"/>
      <c r="G235" s="3"/>
      <c r="H235" s="3"/>
      <c r="I235" s="3"/>
      <c r="J235" s="3"/>
      <c r="K235" s="3"/>
      <c r="L235" s="3"/>
      <c r="M235" s="3"/>
      <c r="N235" s="3"/>
      <c r="O235" s="3"/>
      <c r="P235" s="3"/>
      <c r="Q235" s="3"/>
      <c r="T235" s="3"/>
    </row>
    <row r="236">
      <c r="A236" s="3"/>
      <c r="B236" s="3"/>
      <c r="C236" s="3"/>
      <c r="D236" s="3"/>
      <c r="E236" s="3"/>
      <c r="F236" s="3"/>
      <c r="G236" s="3"/>
      <c r="H236" s="3"/>
      <c r="I236" s="3"/>
      <c r="J236" s="3"/>
      <c r="K236" s="3"/>
      <c r="L236" s="3"/>
      <c r="M236" s="3"/>
      <c r="N236" s="3"/>
      <c r="O236" s="3"/>
      <c r="P236" s="3"/>
      <c r="Q236" s="3"/>
      <c r="T236" s="3"/>
    </row>
    <row r="237">
      <c r="A237" s="3"/>
      <c r="B237" s="3"/>
      <c r="C237" s="3"/>
      <c r="D237" s="3"/>
      <c r="E237" s="3"/>
      <c r="F237" s="3"/>
      <c r="G237" s="3"/>
      <c r="H237" s="3"/>
      <c r="I237" s="3"/>
      <c r="J237" s="3"/>
      <c r="K237" s="3"/>
      <c r="L237" s="3"/>
      <c r="M237" s="3"/>
      <c r="N237" s="3"/>
      <c r="O237" s="3"/>
      <c r="P237" s="3"/>
      <c r="Q237" s="3"/>
      <c r="T237" s="3"/>
    </row>
    <row r="238">
      <c r="A238" s="3"/>
      <c r="B238" s="3"/>
      <c r="C238" s="3"/>
      <c r="D238" s="3"/>
      <c r="E238" s="3"/>
      <c r="F238" s="3"/>
      <c r="G238" s="3"/>
      <c r="H238" s="3"/>
      <c r="I238" s="3"/>
      <c r="J238" s="3"/>
      <c r="K238" s="3"/>
      <c r="L238" s="3"/>
      <c r="M238" s="3"/>
      <c r="N238" s="3"/>
      <c r="O238" s="3"/>
      <c r="P238" s="3"/>
      <c r="Q238" s="3"/>
      <c r="T238" s="3"/>
    </row>
    <row r="239">
      <c r="A239" s="3"/>
      <c r="B239" s="3"/>
      <c r="C239" s="3"/>
      <c r="D239" s="3"/>
      <c r="E239" s="3"/>
      <c r="F239" s="3"/>
      <c r="G239" s="3"/>
      <c r="H239" s="3"/>
      <c r="I239" s="3"/>
      <c r="J239" s="3"/>
      <c r="K239" s="3"/>
      <c r="L239" s="3"/>
      <c r="M239" s="3"/>
      <c r="N239" s="3"/>
      <c r="O239" s="3"/>
      <c r="P239" s="3"/>
      <c r="Q239" s="3"/>
      <c r="T239" s="3"/>
    </row>
    <row r="240">
      <c r="A240" s="3"/>
      <c r="B240" s="3"/>
      <c r="C240" s="3"/>
      <c r="D240" s="3"/>
      <c r="E240" s="3"/>
      <c r="F240" s="3"/>
      <c r="G240" s="3"/>
      <c r="H240" s="3"/>
      <c r="I240" s="3"/>
      <c r="J240" s="3"/>
      <c r="K240" s="3"/>
      <c r="L240" s="3"/>
      <c r="M240" s="3"/>
      <c r="N240" s="3"/>
      <c r="O240" s="3"/>
      <c r="P240" s="3"/>
      <c r="Q240" s="3"/>
      <c r="T240" s="3"/>
    </row>
    <row r="241">
      <c r="A241" s="3"/>
      <c r="B241" s="3"/>
      <c r="C241" s="3"/>
      <c r="D241" s="3"/>
      <c r="E241" s="3"/>
      <c r="F241" s="3"/>
      <c r="G241" s="3"/>
      <c r="H241" s="3"/>
      <c r="I241" s="3"/>
      <c r="J241" s="3"/>
      <c r="K241" s="3"/>
      <c r="L241" s="3"/>
      <c r="M241" s="3"/>
      <c r="N241" s="3"/>
      <c r="O241" s="3"/>
      <c r="P241" s="3"/>
      <c r="Q241" s="3"/>
      <c r="T241" s="3"/>
    </row>
    <row r="242">
      <c r="A242" s="3"/>
      <c r="B242" s="3"/>
      <c r="C242" s="3"/>
      <c r="D242" s="3"/>
      <c r="E242" s="3"/>
      <c r="F242" s="3"/>
      <c r="G242" s="3"/>
      <c r="H242" s="3"/>
      <c r="I242" s="3"/>
      <c r="J242" s="3"/>
      <c r="K242" s="3"/>
      <c r="L242" s="3"/>
      <c r="M242" s="3"/>
      <c r="N242" s="3"/>
      <c r="O242" s="3"/>
      <c r="P242" s="3"/>
      <c r="Q242" s="3"/>
      <c r="T242" s="3"/>
    </row>
    <row r="243">
      <c r="A243" s="3"/>
      <c r="B243" s="3"/>
      <c r="C243" s="3"/>
      <c r="D243" s="3"/>
      <c r="E243" s="3"/>
      <c r="F243" s="3"/>
      <c r="G243" s="3"/>
      <c r="H243" s="3"/>
      <c r="I243" s="3"/>
      <c r="J243" s="3"/>
      <c r="K243" s="3"/>
      <c r="L243" s="3"/>
      <c r="M243" s="3"/>
      <c r="N243" s="3"/>
      <c r="O243" s="3"/>
      <c r="P243" s="3"/>
      <c r="Q243" s="3"/>
      <c r="T243" s="3"/>
    </row>
    <row r="244">
      <c r="A244" s="3"/>
      <c r="B244" s="3"/>
      <c r="C244" s="3"/>
      <c r="D244" s="3"/>
      <c r="E244" s="3"/>
      <c r="F244" s="3"/>
      <c r="G244" s="3"/>
      <c r="H244" s="3"/>
      <c r="I244" s="3"/>
      <c r="J244" s="3"/>
      <c r="K244" s="3"/>
      <c r="L244" s="3"/>
      <c r="M244" s="3"/>
      <c r="N244" s="3"/>
      <c r="O244" s="3"/>
      <c r="P244" s="3"/>
      <c r="Q244" s="3"/>
      <c r="T244" s="3"/>
    </row>
    <row r="245">
      <c r="A245" s="3"/>
      <c r="B245" s="3"/>
      <c r="C245" s="3"/>
      <c r="D245" s="3"/>
      <c r="E245" s="3"/>
      <c r="F245" s="3"/>
      <c r="G245" s="3"/>
      <c r="H245" s="3"/>
      <c r="I245" s="3"/>
      <c r="J245" s="3"/>
      <c r="K245" s="3"/>
      <c r="L245" s="3"/>
      <c r="M245" s="3"/>
      <c r="N245" s="3"/>
      <c r="O245" s="3"/>
      <c r="P245" s="3"/>
      <c r="Q245" s="3"/>
      <c r="T245" s="3"/>
    </row>
    <row r="246">
      <c r="A246" s="3"/>
      <c r="B246" s="3"/>
      <c r="C246" s="3"/>
      <c r="D246" s="3"/>
      <c r="E246" s="3"/>
      <c r="F246" s="3"/>
      <c r="G246" s="3"/>
      <c r="H246" s="3"/>
      <c r="I246" s="3"/>
      <c r="J246" s="3"/>
      <c r="K246" s="3"/>
      <c r="L246" s="3"/>
      <c r="M246" s="3"/>
      <c r="N246" s="3"/>
      <c r="O246" s="3"/>
      <c r="P246" s="3"/>
      <c r="Q246" s="3"/>
      <c r="T246" s="3"/>
    </row>
    <row r="247">
      <c r="A247" s="3"/>
      <c r="B247" s="3"/>
      <c r="C247" s="3"/>
      <c r="D247" s="3"/>
      <c r="E247" s="3"/>
      <c r="F247" s="3"/>
      <c r="G247" s="3"/>
      <c r="H247" s="3"/>
      <c r="I247" s="3"/>
      <c r="J247" s="3"/>
      <c r="K247" s="3"/>
      <c r="L247" s="3"/>
      <c r="M247" s="3"/>
      <c r="N247" s="3"/>
      <c r="O247" s="3"/>
      <c r="P247" s="3"/>
      <c r="Q247" s="3"/>
      <c r="T247" s="3"/>
    </row>
    <row r="248">
      <c r="A248" s="3"/>
      <c r="B248" s="3"/>
      <c r="C248" s="3"/>
      <c r="D248" s="3"/>
      <c r="E248" s="3"/>
      <c r="F248" s="3"/>
      <c r="G248" s="3"/>
      <c r="H248" s="3"/>
      <c r="I248" s="3"/>
      <c r="J248" s="3"/>
      <c r="K248" s="3"/>
      <c r="L248" s="3"/>
      <c r="M248" s="3"/>
      <c r="N248" s="3"/>
      <c r="O248" s="3"/>
      <c r="P248" s="3"/>
      <c r="Q248" s="3"/>
      <c r="T248" s="3"/>
    </row>
    <row r="249">
      <c r="A249" s="3"/>
      <c r="B249" s="3"/>
      <c r="C249" s="3"/>
      <c r="D249" s="3"/>
      <c r="E249" s="3"/>
      <c r="F249" s="3"/>
      <c r="G249" s="3"/>
      <c r="H249" s="3"/>
      <c r="I249" s="3"/>
      <c r="J249" s="3"/>
      <c r="K249" s="3"/>
      <c r="L249" s="3"/>
      <c r="M249" s="3"/>
      <c r="N249" s="3"/>
      <c r="O249" s="3"/>
      <c r="P249" s="3"/>
      <c r="Q249" s="3"/>
      <c r="T249" s="3"/>
    </row>
    <row r="250">
      <c r="A250" s="3"/>
      <c r="B250" s="3"/>
      <c r="C250" s="3"/>
      <c r="D250" s="3"/>
      <c r="E250" s="3"/>
      <c r="F250" s="3"/>
      <c r="G250" s="3"/>
      <c r="H250" s="3"/>
      <c r="I250" s="3"/>
      <c r="J250" s="3"/>
      <c r="K250" s="3"/>
      <c r="L250" s="3"/>
      <c r="M250" s="3"/>
      <c r="N250" s="3"/>
      <c r="O250" s="3"/>
      <c r="P250" s="3"/>
      <c r="Q250" s="3"/>
      <c r="T250" s="3"/>
    </row>
    <row r="251">
      <c r="A251" s="3"/>
      <c r="B251" s="3"/>
      <c r="C251" s="3"/>
      <c r="D251" s="3"/>
      <c r="E251" s="3"/>
      <c r="F251" s="3"/>
      <c r="G251" s="3"/>
      <c r="H251" s="3"/>
      <c r="I251" s="3"/>
      <c r="J251" s="3"/>
      <c r="K251" s="3"/>
      <c r="L251" s="3"/>
      <c r="M251" s="3"/>
      <c r="N251" s="3"/>
      <c r="O251" s="3"/>
      <c r="P251" s="3"/>
      <c r="Q251" s="3"/>
      <c r="T251" s="3"/>
    </row>
    <row r="252">
      <c r="A252" s="3"/>
      <c r="B252" s="3"/>
      <c r="C252" s="3"/>
      <c r="D252" s="3"/>
      <c r="E252" s="3"/>
      <c r="F252" s="3"/>
      <c r="G252" s="3"/>
      <c r="H252" s="3"/>
      <c r="I252" s="3"/>
      <c r="J252" s="3"/>
      <c r="K252" s="3"/>
      <c r="L252" s="3"/>
      <c r="M252" s="3"/>
      <c r="N252" s="3"/>
      <c r="O252" s="3"/>
      <c r="P252" s="3"/>
      <c r="Q252" s="3"/>
      <c r="T252" s="3"/>
    </row>
    <row r="253">
      <c r="A253" s="3"/>
      <c r="B253" s="3"/>
      <c r="C253" s="3"/>
      <c r="D253" s="3"/>
      <c r="E253" s="3"/>
      <c r="F253" s="3"/>
      <c r="G253" s="3"/>
      <c r="H253" s="3"/>
      <c r="I253" s="3"/>
      <c r="J253" s="3"/>
      <c r="K253" s="3"/>
      <c r="L253" s="3"/>
      <c r="M253" s="3"/>
      <c r="N253" s="3"/>
      <c r="O253" s="3"/>
      <c r="P253" s="3"/>
      <c r="Q253" s="3"/>
      <c r="T253" s="3"/>
    </row>
    <row r="254">
      <c r="A254" s="3"/>
      <c r="B254" s="3"/>
      <c r="C254" s="3"/>
      <c r="D254" s="3"/>
      <c r="E254" s="3"/>
      <c r="F254" s="3"/>
      <c r="G254" s="3"/>
      <c r="H254" s="3"/>
      <c r="I254" s="3"/>
      <c r="J254" s="3"/>
      <c r="K254" s="3"/>
      <c r="L254" s="3"/>
      <c r="M254" s="3"/>
      <c r="N254" s="3"/>
      <c r="O254" s="3"/>
      <c r="P254" s="3"/>
      <c r="Q254" s="3"/>
      <c r="T254" s="3"/>
    </row>
    <row r="255">
      <c r="A255" s="3"/>
      <c r="B255" s="3"/>
      <c r="C255" s="3"/>
      <c r="D255" s="3"/>
      <c r="E255" s="3"/>
      <c r="F255" s="3"/>
      <c r="G255" s="3"/>
      <c r="H255" s="3"/>
      <c r="I255" s="3"/>
      <c r="J255" s="3"/>
      <c r="K255" s="3"/>
      <c r="L255" s="3"/>
      <c r="M255" s="3"/>
      <c r="N255" s="3"/>
      <c r="O255" s="3"/>
      <c r="P255" s="3"/>
      <c r="Q255" s="3"/>
      <c r="T255" s="3"/>
    </row>
    <row r="256">
      <c r="A256" s="3"/>
      <c r="B256" s="3"/>
      <c r="C256" s="3"/>
      <c r="D256" s="3"/>
      <c r="E256" s="3"/>
      <c r="F256" s="3"/>
      <c r="G256" s="3"/>
      <c r="H256" s="3"/>
      <c r="I256" s="3"/>
      <c r="J256" s="3"/>
      <c r="K256" s="3"/>
      <c r="L256" s="3"/>
      <c r="M256" s="3"/>
      <c r="N256" s="3"/>
      <c r="O256" s="3"/>
      <c r="P256" s="3"/>
      <c r="Q256" s="3"/>
      <c r="T256" s="3"/>
    </row>
    <row r="257">
      <c r="A257" s="3"/>
      <c r="B257" s="3"/>
      <c r="C257" s="3"/>
      <c r="D257" s="3"/>
      <c r="E257" s="3"/>
      <c r="F257" s="3"/>
      <c r="G257" s="3"/>
      <c r="H257" s="3"/>
      <c r="I257" s="3"/>
      <c r="J257" s="3"/>
      <c r="K257" s="3"/>
      <c r="L257" s="3"/>
      <c r="M257" s="3"/>
      <c r="N257" s="3"/>
      <c r="O257" s="3"/>
      <c r="P257" s="3"/>
      <c r="Q257" s="3"/>
      <c r="T257" s="3"/>
    </row>
    <row r="258">
      <c r="A258" s="3"/>
      <c r="B258" s="3"/>
      <c r="C258" s="3"/>
      <c r="D258" s="3"/>
      <c r="E258" s="3"/>
      <c r="F258" s="3"/>
      <c r="G258" s="3"/>
      <c r="H258" s="3"/>
      <c r="I258" s="3"/>
      <c r="J258" s="3"/>
      <c r="K258" s="3"/>
      <c r="L258" s="3"/>
      <c r="M258" s="3"/>
      <c r="N258" s="3"/>
      <c r="O258" s="3"/>
      <c r="P258" s="3"/>
      <c r="Q258" s="3"/>
      <c r="T258" s="3"/>
    </row>
    <row r="259">
      <c r="A259" s="3"/>
      <c r="B259" s="3"/>
      <c r="C259" s="3"/>
      <c r="D259" s="3"/>
      <c r="E259" s="3"/>
      <c r="F259" s="3"/>
      <c r="G259" s="3"/>
      <c r="H259" s="3"/>
      <c r="I259" s="3"/>
      <c r="J259" s="3"/>
      <c r="K259" s="3"/>
      <c r="L259" s="3"/>
      <c r="M259" s="3"/>
      <c r="N259" s="3"/>
      <c r="O259" s="3"/>
      <c r="P259" s="3"/>
      <c r="Q259" s="3"/>
      <c r="T259" s="3"/>
    </row>
    <row r="260">
      <c r="A260" s="3"/>
      <c r="B260" s="3"/>
      <c r="C260" s="3"/>
      <c r="D260" s="3"/>
      <c r="E260" s="3"/>
      <c r="F260" s="3"/>
      <c r="G260" s="3"/>
      <c r="H260" s="3"/>
      <c r="I260" s="3"/>
      <c r="J260" s="3"/>
      <c r="K260" s="3"/>
      <c r="L260" s="3"/>
      <c r="M260" s="3"/>
      <c r="N260" s="3"/>
      <c r="O260" s="3"/>
      <c r="P260" s="3"/>
      <c r="Q260" s="3"/>
      <c r="T260" s="3"/>
    </row>
    <row r="261">
      <c r="A261" s="3"/>
      <c r="B261" s="3"/>
      <c r="C261" s="3"/>
      <c r="D261" s="3"/>
      <c r="E261" s="3"/>
      <c r="F261" s="3"/>
      <c r="G261" s="3"/>
      <c r="H261" s="3"/>
      <c r="I261" s="3"/>
      <c r="J261" s="3"/>
      <c r="K261" s="3"/>
      <c r="L261" s="3"/>
      <c r="M261" s="3"/>
      <c r="N261" s="3"/>
      <c r="O261" s="3"/>
      <c r="P261" s="3"/>
      <c r="Q261" s="3"/>
      <c r="T261" s="3"/>
    </row>
    <row r="262">
      <c r="A262" s="3"/>
      <c r="B262" s="3"/>
      <c r="C262" s="3"/>
      <c r="D262" s="3"/>
      <c r="E262" s="3"/>
      <c r="F262" s="3"/>
      <c r="G262" s="3"/>
      <c r="H262" s="3"/>
      <c r="I262" s="3"/>
      <c r="J262" s="3"/>
      <c r="K262" s="3"/>
      <c r="L262" s="3"/>
      <c r="M262" s="3"/>
      <c r="N262" s="3"/>
      <c r="O262" s="3"/>
      <c r="P262" s="3"/>
      <c r="Q262" s="3"/>
      <c r="T262" s="3"/>
    </row>
    <row r="263">
      <c r="A263" s="3"/>
      <c r="B263" s="3"/>
      <c r="C263" s="3"/>
      <c r="D263" s="3"/>
      <c r="E263" s="3"/>
      <c r="F263" s="3"/>
      <c r="G263" s="3"/>
      <c r="H263" s="3"/>
      <c r="I263" s="3"/>
      <c r="J263" s="3"/>
      <c r="K263" s="3"/>
      <c r="L263" s="3"/>
      <c r="M263" s="3"/>
      <c r="N263" s="3"/>
      <c r="O263" s="3"/>
      <c r="P263" s="3"/>
      <c r="Q263" s="3"/>
      <c r="T263" s="3"/>
    </row>
    <row r="264">
      <c r="A264" s="3"/>
      <c r="B264" s="3"/>
      <c r="C264" s="3"/>
      <c r="D264" s="3"/>
      <c r="E264" s="3"/>
      <c r="F264" s="3"/>
      <c r="G264" s="3"/>
      <c r="H264" s="3"/>
      <c r="I264" s="3"/>
      <c r="J264" s="3"/>
      <c r="K264" s="3"/>
      <c r="L264" s="3"/>
      <c r="M264" s="3"/>
      <c r="N264" s="3"/>
      <c r="O264" s="3"/>
      <c r="P264" s="3"/>
      <c r="Q264" s="3"/>
      <c r="T264" s="3"/>
    </row>
    <row r="265">
      <c r="A265" s="3"/>
      <c r="B265" s="3"/>
      <c r="C265" s="3"/>
      <c r="D265" s="3"/>
      <c r="E265" s="3"/>
      <c r="F265" s="3"/>
      <c r="G265" s="3"/>
      <c r="H265" s="3"/>
      <c r="I265" s="3"/>
      <c r="J265" s="3"/>
      <c r="K265" s="3"/>
      <c r="L265" s="3"/>
      <c r="M265" s="3"/>
      <c r="N265" s="3"/>
      <c r="O265" s="3"/>
      <c r="P265" s="3"/>
      <c r="Q265" s="3"/>
      <c r="T265" s="3"/>
    </row>
    <row r="266">
      <c r="A266" s="3"/>
      <c r="B266" s="3"/>
      <c r="C266" s="3"/>
      <c r="D266" s="3"/>
      <c r="E266" s="3"/>
      <c r="F266" s="3"/>
      <c r="G266" s="3"/>
      <c r="H266" s="3"/>
      <c r="I266" s="3"/>
      <c r="J266" s="3"/>
      <c r="K266" s="3"/>
      <c r="L266" s="3"/>
      <c r="M266" s="3"/>
      <c r="N266" s="3"/>
      <c r="O266" s="3"/>
      <c r="P266" s="3"/>
      <c r="Q266" s="3"/>
      <c r="T266" s="3"/>
    </row>
    <row r="267">
      <c r="A267" s="3"/>
      <c r="B267" s="3"/>
      <c r="C267" s="3"/>
      <c r="D267" s="3"/>
      <c r="E267" s="3"/>
      <c r="F267" s="3"/>
      <c r="G267" s="3"/>
      <c r="H267" s="3"/>
      <c r="I267" s="3"/>
      <c r="J267" s="3"/>
      <c r="K267" s="3"/>
      <c r="L267" s="3"/>
      <c r="M267" s="3"/>
      <c r="N267" s="3"/>
      <c r="O267" s="3"/>
      <c r="P267" s="3"/>
      <c r="Q267" s="3"/>
      <c r="T267" s="3"/>
    </row>
    <row r="268">
      <c r="A268" s="3"/>
      <c r="B268" s="3"/>
      <c r="C268" s="3"/>
      <c r="D268" s="3"/>
      <c r="E268" s="3"/>
      <c r="F268" s="3"/>
      <c r="G268" s="3"/>
      <c r="H268" s="3"/>
      <c r="I268" s="3"/>
      <c r="J268" s="3"/>
      <c r="K268" s="3"/>
      <c r="L268" s="3"/>
      <c r="M268" s="3"/>
      <c r="N268" s="3"/>
      <c r="O268" s="3"/>
      <c r="P268" s="3"/>
      <c r="Q268" s="3"/>
      <c r="T268" s="3"/>
    </row>
    <row r="269">
      <c r="A269" s="3"/>
      <c r="B269" s="3"/>
      <c r="C269" s="3"/>
      <c r="D269" s="3"/>
      <c r="E269" s="3"/>
      <c r="F269" s="3"/>
      <c r="G269" s="3"/>
      <c r="H269" s="3"/>
      <c r="I269" s="3"/>
      <c r="J269" s="3"/>
      <c r="K269" s="3"/>
      <c r="L269" s="3"/>
      <c r="M269" s="3"/>
      <c r="N269" s="3"/>
      <c r="O269" s="3"/>
      <c r="P269" s="3"/>
      <c r="Q269" s="3"/>
      <c r="T269" s="3"/>
    </row>
    <row r="270">
      <c r="A270" s="3"/>
      <c r="B270" s="3"/>
      <c r="C270" s="3"/>
      <c r="D270" s="3"/>
      <c r="E270" s="3"/>
      <c r="F270" s="3"/>
      <c r="G270" s="3"/>
      <c r="H270" s="3"/>
      <c r="I270" s="3"/>
      <c r="J270" s="3"/>
      <c r="K270" s="3"/>
      <c r="L270" s="3"/>
      <c r="M270" s="3"/>
      <c r="N270" s="3"/>
      <c r="O270" s="3"/>
      <c r="P270" s="3"/>
      <c r="Q270" s="3"/>
      <c r="T270" s="3"/>
    </row>
    <row r="271">
      <c r="A271" s="3"/>
      <c r="B271" s="3"/>
      <c r="C271" s="3"/>
      <c r="D271" s="3"/>
      <c r="E271" s="3"/>
      <c r="F271" s="3"/>
      <c r="G271" s="3"/>
      <c r="H271" s="3"/>
      <c r="I271" s="3"/>
      <c r="J271" s="3"/>
      <c r="K271" s="3"/>
      <c r="L271" s="3"/>
      <c r="M271" s="3"/>
      <c r="N271" s="3"/>
      <c r="O271" s="3"/>
      <c r="P271" s="3"/>
      <c r="Q271" s="3"/>
      <c r="T271" s="3"/>
    </row>
    <row r="272">
      <c r="A272" s="3"/>
      <c r="B272" s="3"/>
      <c r="C272" s="3"/>
      <c r="D272" s="3"/>
      <c r="E272" s="3"/>
      <c r="F272" s="3"/>
      <c r="G272" s="3"/>
      <c r="H272" s="3"/>
      <c r="I272" s="3"/>
      <c r="J272" s="3"/>
      <c r="K272" s="3"/>
      <c r="L272" s="3"/>
      <c r="M272" s="3"/>
      <c r="N272" s="3"/>
      <c r="O272" s="3"/>
      <c r="P272" s="3"/>
      <c r="Q272" s="3"/>
      <c r="T272" s="3"/>
    </row>
    <row r="273">
      <c r="A273" s="3"/>
      <c r="B273" s="3"/>
      <c r="C273" s="3"/>
      <c r="D273" s="3"/>
      <c r="E273" s="3"/>
      <c r="F273" s="3"/>
      <c r="G273" s="3"/>
      <c r="H273" s="3"/>
      <c r="I273" s="3"/>
      <c r="J273" s="3"/>
      <c r="K273" s="3"/>
      <c r="L273" s="3"/>
      <c r="M273" s="3"/>
      <c r="N273" s="3"/>
      <c r="O273" s="3"/>
      <c r="P273" s="3"/>
      <c r="Q273" s="3"/>
      <c r="T273" s="3"/>
    </row>
    <row r="274">
      <c r="A274" s="3"/>
      <c r="B274" s="3"/>
      <c r="C274" s="3"/>
      <c r="D274" s="3"/>
      <c r="E274" s="3"/>
      <c r="F274" s="3"/>
      <c r="G274" s="3"/>
      <c r="H274" s="3"/>
      <c r="I274" s="3"/>
      <c r="J274" s="3"/>
      <c r="K274" s="3"/>
      <c r="L274" s="3"/>
      <c r="M274" s="3"/>
      <c r="N274" s="3"/>
      <c r="O274" s="3"/>
      <c r="P274" s="3"/>
      <c r="Q274" s="3"/>
      <c r="T274" s="3"/>
    </row>
    <row r="275">
      <c r="A275" s="3"/>
      <c r="B275" s="3"/>
      <c r="C275" s="3"/>
      <c r="D275" s="3"/>
      <c r="E275" s="3"/>
      <c r="F275" s="3"/>
      <c r="G275" s="3"/>
      <c r="H275" s="3"/>
      <c r="I275" s="3"/>
      <c r="J275" s="3"/>
      <c r="K275" s="3"/>
      <c r="L275" s="3"/>
      <c r="M275" s="3"/>
      <c r="N275" s="3"/>
      <c r="O275" s="3"/>
      <c r="P275" s="3"/>
      <c r="Q275" s="3"/>
      <c r="T275" s="3"/>
    </row>
    <row r="276">
      <c r="A276" s="3"/>
      <c r="B276" s="3"/>
      <c r="C276" s="3"/>
      <c r="D276" s="3"/>
      <c r="E276" s="3"/>
      <c r="F276" s="3"/>
      <c r="G276" s="3"/>
      <c r="H276" s="3"/>
      <c r="I276" s="3"/>
      <c r="J276" s="3"/>
      <c r="K276" s="3"/>
      <c r="L276" s="3"/>
      <c r="M276" s="3"/>
      <c r="N276" s="3"/>
      <c r="O276" s="3"/>
      <c r="P276" s="3"/>
      <c r="Q276" s="3"/>
      <c r="T276" s="3"/>
    </row>
    <row r="277">
      <c r="A277" s="3"/>
      <c r="B277" s="3"/>
      <c r="C277" s="3"/>
      <c r="D277" s="3"/>
      <c r="E277" s="3"/>
      <c r="F277" s="3"/>
      <c r="G277" s="3"/>
      <c r="H277" s="3"/>
      <c r="I277" s="3"/>
      <c r="J277" s="3"/>
      <c r="K277" s="3"/>
      <c r="L277" s="3"/>
      <c r="M277" s="3"/>
      <c r="N277" s="3"/>
      <c r="O277" s="3"/>
      <c r="P277" s="3"/>
      <c r="Q277" s="3"/>
      <c r="T277" s="3"/>
    </row>
    <row r="278">
      <c r="A278" s="3"/>
      <c r="B278" s="3"/>
      <c r="C278" s="3"/>
      <c r="D278" s="3"/>
      <c r="E278" s="3"/>
      <c r="F278" s="3"/>
      <c r="G278" s="3"/>
      <c r="H278" s="3"/>
      <c r="I278" s="3"/>
      <c r="J278" s="3"/>
      <c r="K278" s="3"/>
      <c r="L278" s="3"/>
      <c r="M278" s="3"/>
      <c r="N278" s="3"/>
      <c r="O278" s="3"/>
      <c r="P278" s="3"/>
      <c r="Q278" s="3"/>
      <c r="T278" s="3"/>
    </row>
    <row r="279">
      <c r="A279" s="3"/>
      <c r="B279" s="3"/>
      <c r="C279" s="3"/>
      <c r="D279" s="3"/>
      <c r="E279" s="3"/>
      <c r="F279" s="3"/>
      <c r="G279" s="3"/>
      <c r="H279" s="3"/>
      <c r="I279" s="3"/>
      <c r="J279" s="3"/>
      <c r="K279" s="3"/>
      <c r="L279" s="3"/>
      <c r="M279" s="3"/>
      <c r="N279" s="3"/>
      <c r="O279" s="3"/>
      <c r="P279" s="3"/>
      <c r="Q279" s="3"/>
      <c r="T279" s="3"/>
    </row>
    <row r="280">
      <c r="A280" s="3"/>
      <c r="B280" s="3"/>
      <c r="C280" s="3"/>
      <c r="D280" s="3"/>
      <c r="E280" s="3"/>
      <c r="F280" s="3"/>
      <c r="G280" s="3"/>
      <c r="H280" s="3"/>
      <c r="I280" s="3"/>
      <c r="J280" s="3"/>
      <c r="K280" s="3"/>
      <c r="L280" s="3"/>
      <c r="M280" s="3"/>
      <c r="N280" s="3"/>
      <c r="O280" s="3"/>
      <c r="P280" s="3"/>
      <c r="Q280" s="3"/>
      <c r="T280" s="3"/>
    </row>
    <row r="281">
      <c r="A281" s="3"/>
      <c r="B281" s="3"/>
      <c r="C281" s="3"/>
      <c r="D281" s="3"/>
      <c r="E281" s="3"/>
      <c r="F281" s="3"/>
      <c r="G281" s="3"/>
      <c r="H281" s="3"/>
      <c r="I281" s="3"/>
      <c r="J281" s="3"/>
      <c r="K281" s="3"/>
      <c r="L281" s="3"/>
      <c r="M281" s="3"/>
      <c r="N281" s="3"/>
      <c r="O281" s="3"/>
      <c r="P281" s="3"/>
      <c r="Q281" s="3"/>
      <c r="T281" s="3"/>
    </row>
    <row r="282">
      <c r="A282" s="3"/>
      <c r="B282" s="3"/>
      <c r="C282" s="3"/>
      <c r="D282" s="3"/>
      <c r="E282" s="3"/>
      <c r="F282" s="3"/>
      <c r="G282" s="3"/>
      <c r="H282" s="3"/>
      <c r="I282" s="3"/>
      <c r="J282" s="3"/>
      <c r="K282" s="3"/>
      <c r="L282" s="3"/>
      <c r="M282" s="3"/>
      <c r="N282" s="3"/>
      <c r="O282" s="3"/>
      <c r="P282" s="3"/>
      <c r="Q282" s="3"/>
      <c r="T282" s="3"/>
    </row>
    <row r="283">
      <c r="A283" s="3"/>
      <c r="B283" s="3"/>
      <c r="C283" s="3"/>
      <c r="D283" s="3"/>
      <c r="E283" s="3"/>
      <c r="F283" s="3"/>
      <c r="G283" s="3"/>
      <c r="H283" s="3"/>
      <c r="I283" s="3"/>
      <c r="J283" s="3"/>
      <c r="K283" s="3"/>
      <c r="L283" s="3"/>
      <c r="M283" s="3"/>
      <c r="N283" s="3"/>
      <c r="O283" s="3"/>
      <c r="P283" s="3"/>
      <c r="Q283" s="3"/>
      <c r="T283" s="3"/>
    </row>
    <row r="284">
      <c r="A284" s="3"/>
      <c r="B284" s="3"/>
      <c r="C284" s="3"/>
      <c r="D284" s="3"/>
      <c r="E284" s="3"/>
      <c r="F284" s="3"/>
      <c r="G284" s="3"/>
      <c r="H284" s="3"/>
      <c r="I284" s="3"/>
      <c r="J284" s="3"/>
      <c r="K284" s="3"/>
      <c r="L284" s="3"/>
      <c r="M284" s="3"/>
      <c r="N284" s="3"/>
      <c r="O284" s="3"/>
      <c r="P284" s="3"/>
      <c r="Q284" s="3"/>
      <c r="T284" s="3"/>
    </row>
    <row r="285">
      <c r="A285" s="3"/>
      <c r="B285" s="3"/>
      <c r="C285" s="3"/>
      <c r="D285" s="3"/>
      <c r="E285" s="3"/>
      <c r="F285" s="3"/>
      <c r="G285" s="3"/>
      <c r="H285" s="3"/>
      <c r="I285" s="3"/>
      <c r="J285" s="3"/>
      <c r="K285" s="3"/>
      <c r="L285" s="3"/>
      <c r="M285" s="3"/>
      <c r="N285" s="3"/>
      <c r="O285" s="3"/>
      <c r="P285" s="3"/>
      <c r="Q285" s="3"/>
      <c r="T285" s="3"/>
    </row>
    <row r="286">
      <c r="A286" s="3"/>
      <c r="B286" s="3"/>
      <c r="C286" s="3"/>
      <c r="D286" s="3"/>
      <c r="E286" s="3"/>
      <c r="F286" s="3"/>
      <c r="G286" s="3"/>
      <c r="H286" s="3"/>
      <c r="I286" s="3"/>
      <c r="J286" s="3"/>
      <c r="K286" s="3"/>
      <c r="L286" s="3"/>
      <c r="M286" s="3"/>
      <c r="N286" s="3"/>
      <c r="O286" s="3"/>
      <c r="P286" s="3"/>
      <c r="Q286" s="3"/>
      <c r="T286" s="3"/>
    </row>
    <row r="287">
      <c r="A287" s="3"/>
      <c r="B287" s="3"/>
      <c r="C287" s="3"/>
      <c r="D287" s="3"/>
      <c r="E287" s="3"/>
      <c r="F287" s="3"/>
      <c r="G287" s="3"/>
      <c r="H287" s="3"/>
      <c r="I287" s="3"/>
      <c r="J287" s="3"/>
      <c r="K287" s="3"/>
      <c r="L287" s="3"/>
      <c r="M287" s="3"/>
      <c r="N287" s="3"/>
      <c r="O287" s="3"/>
      <c r="P287" s="3"/>
      <c r="Q287" s="3"/>
      <c r="T287" s="3"/>
    </row>
    <row r="288">
      <c r="A288" s="3"/>
      <c r="B288" s="3"/>
      <c r="C288" s="3"/>
      <c r="D288" s="3"/>
      <c r="E288" s="3"/>
      <c r="F288" s="3"/>
      <c r="G288" s="3"/>
      <c r="H288" s="3"/>
      <c r="I288" s="3"/>
      <c r="J288" s="3"/>
      <c r="K288" s="3"/>
      <c r="L288" s="3"/>
      <c r="M288" s="3"/>
      <c r="N288" s="3"/>
      <c r="O288" s="3"/>
      <c r="P288" s="3"/>
      <c r="Q288" s="3"/>
      <c r="T288" s="3"/>
    </row>
    <row r="289">
      <c r="A289" s="3"/>
      <c r="B289" s="3"/>
      <c r="C289" s="3"/>
      <c r="D289" s="3"/>
      <c r="E289" s="3"/>
      <c r="F289" s="3"/>
      <c r="G289" s="3"/>
      <c r="H289" s="3"/>
      <c r="I289" s="3"/>
      <c r="J289" s="3"/>
      <c r="K289" s="3"/>
      <c r="L289" s="3"/>
      <c r="M289" s="3"/>
      <c r="N289" s="3"/>
      <c r="O289" s="3"/>
      <c r="P289" s="3"/>
      <c r="Q289" s="3"/>
      <c r="T289" s="3"/>
    </row>
    <row r="290">
      <c r="A290" s="3"/>
      <c r="B290" s="3"/>
      <c r="C290" s="3"/>
      <c r="D290" s="3"/>
      <c r="E290" s="3"/>
      <c r="F290" s="3"/>
      <c r="G290" s="3"/>
      <c r="H290" s="3"/>
      <c r="I290" s="3"/>
      <c r="J290" s="3"/>
      <c r="K290" s="3"/>
      <c r="L290" s="3"/>
      <c r="M290" s="3"/>
      <c r="N290" s="3"/>
      <c r="O290" s="3"/>
      <c r="P290" s="3"/>
      <c r="Q290" s="3"/>
      <c r="T290" s="3"/>
    </row>
    <row r="291">
      <c r="A291" s="3"/>
      <c r="B291" s="3"/>
      <c r="C291" s="3"/>
      <c r="D291" s="3"/>
      <c r="E291" s="3"/>
      <c r="F291" s="3"/>
      <c r="G291" s="3"/>
      <c r="H291" s="3"/>
      <c r="I291" s="3"/>
      <c r="J291" s="3"/>
      <c r="K291" s="3"/>
      <c r="L291" s="3"/>
      <c r="M291" s="3"/>
      <c r="N291" s="3"/>
      <c r="O291" s="3"/>
      <c r="P291" s="3"/>
      <c r="Q291" s="3"/>
      <c r="T291" s="3"/>
    </row>
    <row r="292">
      <c r="A292" s="3"/>
      <c r="B292" s="3"/>
      <c r="C292" s="3"/>
      <c r="D292" s="3"/>
      <c r="E292" s="3"/>
      <c r="F292" s="3"/>
      <c r="G292" s="3"/>
      <c r="H292" s="3"/>
      <c r="I292" s="3"/>
      <c r="J292" s="3"/>
      <c r="K292" s="3"/>
      <c r="L292" s="3"/>
      <c r="M292" s="3"/>
      <c r="N292" s="3"/>
      <c r="O292" s="3"/>
      <c r="P292" s="3"/>
      <c r="Q292" s="3"/>
      <c r="T292" s="3"/>
    </row>
    <row r="293">
      <c r="A293" s="3"/>
      <c r="B293" s="3"/>
      <c r="C293" s="3"/>
      <c r="D293" s="3"/>
      <c r="E293" s="3"/>
      <c r="F293" s="3"/>
      <c r="G293" s="3"/>
      <c r="H293" s="3"/>
      <c r="I293" s="3"/>
      <c r="J293" s="3"/>
      <c r="K293" s="3"/>
      <c r="L293" s="3"/>
      <c r="M293" s="3"/>
      <c r="N293" s="3"/>
      <c r="O293" s="3"/>
      <c r="P293" s="3"/>
      <c r="Q293" s="3"/>
      <c r="T293" s="3"/>
    </row>
    <row r="294">
      <c r="A294" s="3"/>
      <c r="B294" s="3"/>
      <c r="C294" s="3"/>
      <c r="D294" s="3"/>
      <c r="E294" s="3"/>
      <c r="F294" s="3"/>
      <c r="G294" s="3"/>
      <c r="H294" s="3"/>
      <c r="I294" s="3"/>
      <c r="J294" s="3"/>
      <c r="K294" s="3"/>
      <c r="L294" s="3"/>
      <c r="M294" s="3"/>
      <c r="N294" s="3"/>
      <c r="O294" s="3"/>
      <c r="P294" s="3"/>
      <c r="Q294" s="3"/>
      <c r="T294" s="3"/>
    </row>
    <row r="295">
      <c r="A295" s="3"/>
      <c r="B295" s="3"/>
      <c r="C295" s="3"/>
      <c r="D295" s="3"/>
      <c r="E295" s="3"/>
      <c r="F295" s="3"/>
      <c r="G295" s="3"/>
      <c r="H295" s="3"/>
      <c r="I295" s="3"/>
      <c r="J295" s="3"/>
      <c r="K295" s="3"/>
      <c r="L295" s="3"/>
      <c r="M295" s="3"/>
      <c r="N295" s="3"/>
      <c r="O295" s="3"/>
      <c r="P295" s="3"/>
      <c r="Q295" s="3"/>
      <c r="T295" s="3"/>
    </row>
    <row r="296">
      <c r="A296" s="3"/>
      <c r="B296" s="3"/>
      <c r="C296" s="3"/>
      <c r="D296" s="3"/>
      <c r="E296" s="3"/>
      <c r="F296" s="3"/>
      <c r="G296" s="3"/>
      <c r="H296" s="3"/>
      <c r="I296" s="3"/>
      <c r="J296" s="3"/>
      <c r="K296" s="3"/>
      <c r="L296" s="3"/>
      <c r="M296" s="3"/>
      <c r="N296" s="3"/>
      <c r="O296" s="3"/>
      <c r="P296" s="3"/>
      <c r="Q296" s="3"/>
      <c r="T296" s="3"/>
    </row>
    <row r="297">
      <c r="A297" s="3"/>
      <c r="B297" s="3"/>
      <c r="C297" s="3"/>
      <c r="D297" s="3"/>
      <c r="E297" s="3"/>
      <c r="F297" s="3"/>
      <c r="G297" s="3"/>
      <c r="H297" s="3"/>
      <c r="I297" s="3"/>
      <c r="J297" s="3"/>
      <c r="K297" s="3"/>
      <c r="L297" s="3"/>
      <c r="M297" s="3"/>
      <c r="N297" s="3"/>
      <c r="O297" s="3"/>
      <c r="P297" s="3"/>
      <c r="Q297" s="3"/>
      <c r="T297" s="3"/>
    </row>
    <row r="298">
      <c r="A298" s="3"/>
      <c r="B298" s="3"/>
      <c r="C298" s="3"/>
      <c r="D298" s="3"/>
      <c r="E298" s="3"/>
      <c r="F298" s="3"/>
      <c r="G298" s="3"/>
      <c r="H298" s="3"/>
      <c r="I298" s="3"/>
      <c r="J298" s="3"/>
      <c r="K298" s="3"/>
      <c r="L298" s="3"/>
      <c r="M298" s="3"/>
      <c r="N298" s="3"/>
      <c r="O298" s="3"/>
      <c r="P298" s="3"/>
      <c r="Q298" s="3"/>
      <c r="T298" s="3"/>
    </row>
    <row r="299">
      <c r="A299" s="3"/>
      <c r="B299" s="3"/>
      <c r="C299" s="3"/>
      <c r="D299" s="3"/>
      <c r="E299" s="3"/>
      <c r="F299" s="3"/>
      <c r="G299" s="3"/>
      <c r="H299" s="3"/>
      <c r="I299" s="3"/>
      <c r="J299" s="3"/>
      <c r="K299" s="3"/>
      <c r="L299" s="3"/>
      <c r="M299" s="3"/>
      <c r="N299" s="3"/>
      <c r="O299" s="3"/>
      <c r="P299" s="3"/>
      <c r="Q299" s="3"/>
      <c r="T299" s="3"/>
    </row>
    <row r="300">
      <c r="A300" s="3"/>
      <c r="B300" s="3"/>
      <c r="C300" s="3"/>
      <c r="D300" s="3"/>
      <c r="E300" s="3"/>
      <c r="F300" s="3"/>
      <c r="G300" s="3"/>
      <c r="H300" s="3"/>
      <c r="I300" s="3"/>
      <c r="J300" s="3"/>
      <c r="K300" s="3"/>
      <c r="L300" s="3"/>
      <c r="M300" s="3"/>
      <c r="N300" s="3"/>
      <c r="O300" s="3"/>
      <c r="P300" s="3"/>
      <c r="Q300" s="3"/>
      <c r="T300" s="3"/>
    </row>
    <row r="301">
      <c r="A301" s="3"/>
      <c r="B301" s="3"/>
      <c r="C301" s="3"/>
      <c r="D301" s="3"/>
      <c r="E301" s="3"/>
      <c r="F301" s="3"/>
      <c r="G301" s="3"/>
      <c r="H301" s="3"/>
      <c r="I301" s="3"/>
      <c r="J301" s="3"/>
      <c r="K301" s="3"/>
      <c r="L301" s="3"/>
      <c r="M301" s="3"/>
      <c r="N301" s="3"/>
      <c r="O301" s="3"/>
      <c r="P301" s="3"/>
      <c r="Q301" s="3"/>
      <c r="T301" s="3"/>
    </row>
    <row r="302">
      <c r="A302" s="3"/>
      <c r="B302" s="3"/>
      <c r="C302" s="3"/>
      <c r="D302" s="3"/>
      <c r="E302" s="3"/>
      <c r="F302" s="3"/>
      <c r="G302" s="3"/>
      <c r="H302" s="3"/>
      <c r="I302" s="3"/>
      <c r="J302" s="3"/>
      <c r="K302" s="3"/>
      <c r="L302" s="3"/>
      <c r="M302" s="3"/>
      <c r="N302" s="3"/>
      <c r="O302" s="3"/>
      <c r="P302" s="3"/>
      <c r="Q302" s="3"/>
      <c r="T302" s="3"/>
    </row>
    <row r="303">
      <c r="A303" s="3"/>
      <c r="B303" s="3"/>
      <c r="C303" s="3"/>
      <c r="D303" s="3"/>
      <c r="E303" s="3"/>
      <c r="F303" s="3"/>
      <c r="G303" s="3"/>
      <c r="H303" s="3"/>
      <c r="I303" s="3"/>
      <c r="J303" s="3"/>
      <c r="K303" s="3"/>
      <c r="L303" s="3"/>
      <c r="M303" s="3"/>
      <c r="N303" s="3"/>
      <c r="O303" s="3"/>
      <c r="P303" s="3"/>
      <c r="Q303" s="3"/>
      <c r="T303" s="3"/>
    </row>
    <row r="304">
      <c r="A304" s="3"/>
      <c r="B304" s="3"/>
      <c r="C304" s="3"/>
      <c r="D304" s="3"/>
      <c r="E304" s="3"/>
      <c r="F304" s="3"/>
      <c r="G304" s="3"/>
      <c r="H304" s="3"/>
      <c r="I304" s="3"/>
      <c r="J304" s="3"/>
      <c r="K304" s="3"/>
      <c r="L304" s="3"/>
      <c r="M304" s="3"/>
      <c r="N304" s="3"/>
      <c r="O304" s="3"/>
      <c r="P304" s="3"/>
      <c r="Q304" s="3"/>
      <c r="T304" s="3"/>
    </row>
    <row r="305">
      <c r="A305" s="3"/>
      <c r="B305" s="3"/>
      <c r="C305" s="3"/>
      <c r="D305" s="3"/>
      <c r="E305" s="3"/>
      <c r="F305" s="3"/>
      <c r="G305" s="3"/>
      <c r="H305" s="3"/>
      <c r="I305" s="3"/>
      <c r="J305" s="3"/>
      <c r="K305" s="3"/>
      <c r="L305" s="3"/>
      <c r="M305" s="3"/>
      <c r="N305" s="3"/>
      <c r="O305" s="3"/>
      <c r="P305" s="3"/>
      <c r="Q305" s="3"/>
      <c r="T305" s="3"/>
    </row>
    <row r="306">
      <c r="A306" s="3"/>
      <c r="B306" s="3"/>
      <c r="C306" s="3"/>
      <c r="D306" s="3"/>
      <c r="E306" s="3"/>
      <c r="F306" s="3"/>
      <c r="G306" s="3"/>
      <c r="H306" s="3"/>
      <c r="I306" s="3"/>
      <c r="J306" s="3"/>
      <c r="K306" s="3"/>
      <c r="L306" s="3"/>
      <c r="M306" s="3"/>
      <c r="N306" s="3"/>
      <c r="O306" s="3"/>
      <c r="P306" s="3"/>
      <c r="Q306" s="3"/>
      <c r="T306" s="3"/>
    </row>
    <row r="307">
      <c r="A307" s="3"/>
      <c r="B307" s="3"/>
      <c r="C307" s="3"/>
      <c r="D307" s="3"/>
      <c r="E307" s="3"/>
      <c r="F307" s="3"/>
      <c r="G307" s="3"/>
      <c r="H307" s="3"/>
      <c r="I307" s="3"/>
      <c r="J307" s="3"/>
      <c r="K307" s="3"/>
      <c r="L307" s="3"/>
      <c r="M307" s="3"/>
      <c r="N307" s="3"/>
      <c r="O307" s="3"/>
      <c r="P307" s="3"/>
      <c r="Q307" s="3"/>
      <c r="T307" s="3"/>
    </row>
    <row r="308">
      <c r="A308" s="3"/>
      <c r="B308" s="3"/>
      <c r="C308" s="3"/>
      <c r="D308" s="3"/>
      <c r="E308" s="3"/>
      <c r="F308" s="3"/>
      <c r="G308" s="3"/>
      <c r="H308" s="3"/>
      <c r="I308" s="3"/>
      <c r="J308" s="3"/>
      <c r="K308" s="3"/>
      <c r="L308" s="3"/>
      <c r="M308" s="3"/>
      <c r="N308" s="3"/>
      <c r="O308" s="3"/>
      <c r="P308" s="3"/>
      <c r="Q308" s="3"/>
      <c r="T308" s="3"/>
    </row>
    <row r="309">
      <c r="A309" s="3"/>
      <c r="B309" s="3"/>
      <c r="C309" s="3"/>
      <c r="D309" s="3"/>
      <c r="E309" s="3"/>
      <c r="F309" s="3"/>
      <c r="G309" s="3"/>
      <c r="H309" s="3"/>
      <c r="I309" s="3"/>
      <c r="J309" s="3"/>
      <c r="K309" s="3"/>
      <c r="L309" s="3"/>
      <c r="M309" s="3"/>
      <c r="N309" s="3"/>
      <c r="O309" s="3"/>
      <c r="P309" s="3"/>
      <c r="Q309" s="3"/>
      <c r="T309" s="3"/>
    </row>
    <row r="310">
      <c r="A310" s="3"/>
      <c r="B310" s="3"/>
      <c r="C310" s="3"/>
      <c r="D310" s="3"/>
      <c r="E310" s="3"/>
      <c r="F310" s="3"/>
      <c r="G310" s="3"/>
      <c r="H310" s="3"/>
      <c r="I310" s="3"/>
      <c r="J310" s="3"/>
      <c r="K310" s="3"/>
      <c r="L310" s="3"/>
      <c r="M310" s="3"/>
      <c r="N310" s="3"/>
      <c r="O310" s="3"/>
      <c r="P310" s="3"/>
      <c r="Q310" s="3"/>
      <c r="T310" s="3"/>
    </row>
    <row r="311">
      <c r="A311" s="3"/>
      <c r="B311" s="3"/>
      <c r="C311" s="3"/>
      <c r="D311" s="3"/>
      <c r="E311" s="3"/>
      <c r="F311" s="3"/>
      <c r="G311" s="3"/>
      <c r="H311" s="3"/>
      <c r="I311" s="3"/>
      <c r="J311" s="3"/>
      <c r="K311" s="3"/>
      <c r="L311" s="3"/>
      <c r="M311" s="3"/>
      <c r="N311" s="3"/>
      <c r="O311" s="3"/>
      <c r="P311" s="3"/>
      <c r="Q311" s="3"/>
      <c r="T311" s="3"/>
    </row>
    <row r="312">
      <c r="A312" s="3"/>
      <c r="B312" s="3"/>
      <c r="C312" s="3"/>
      <c r="D312" s="3"/>
      <c r="E312" s="3"/>
      <c r="F312" s="3"/>
      <c r="G312" s="3"/>
      <c r="H312" s="3"/>
      <c r="I312" s="3"/>
      <c r="J312" s="3"/>
      <c r="K312" s="3"/>
      <c r="L312" s="3"/>
      <c r="M312" s="3"/>
      <c r="N312" s="3"/>
      <c r="O312" s="3"/>
      <c r="P312" s="3"/>
      <c r="Q312" s="3"/>
      <c r="T312" s="3"/>
    </row>
    <row r="313">
      <c r="A313" s="3"/>
      <c r="B313" s="3"/>
      <c r="C313" s="3"/>
      <c r="D313" s="3"/>
      <c r="E313" s="3"/>
      <c r="F313" s="3"/>
      <c r="G313" s="3"/>
      <c r="H313" s="3"/>
      <c r="I313" s="3"/>
      <c r="J313" s="3"/>
      <c r="K313" s="3"/>
      <c r="L313" s="3"/>
      <c r="M313" s="3"/>
      <c r="N313" s="3"/>
      <c r="O313" s="3"/>
      <c r="P313" s="3"/>
      <c r="Q313" s="3"/>
      <c r="T313" s="3"/>
    </row>
    <row r="314">
      <c r="A314" s="3"/>
      <c r="B314" s="3"/>
      <c r="C314" s="3"/>
      <c r="D314" s="3"/>
      <c r="E314" s="3"/>
      <c r="F314" s="3"/>
      <c r="G314" s="3"/>
      <c r="H314" s="3"/>
      <c r="I314" s="3"/>
      <c r="J314" s="3"/>
      <c r="K314" s="3"/>
      <c r="L314" s="3"/>
      <c r="M314" s="3"/>
      <c r="N314" s="3"/>
      <c r="O314" s="3"/>
      <c r="P314" s="3"/>
      <c r="Q314" s="3"/>
      <c r="T314" s="3"/>
    </row>
    <row r="315">
      <c r="A315" s="3"/>
      <c r="B315" s="3"/>
      <c r="C315" s="3"/>
      <c r="D315" s="3"/>
      <c r="E315" s="3"/>
      <c r="F315" s="3"/>
      <c r="G315" s="3"/>
      <c r="H315" s="3"/>
      <c r="I315" s="3"/>
      <c r="J315" s="3"/>
      <c r="K315" s="3"/>
      <c r="L315" s="3"/>
      <c r="M315" s="3"/>
      <c r="N315" s="3"/>
      <c r="O315" s="3"/>
      <c r="P315" s="3"/>
      <c r="Q315" s="3"/>
      <c r="T315" s="3"/>
    </row>
    <row r="316">
      <c r="A316" s="3"/>
      <c r="B316" s="3"/>
      <c r="C316" s="3"/>
      <c r="D316" s="3"/>
      <c r="E316" s="3"/>
      <c r="F316" s="3"/>
      <c r="G316" s="3"/>
      <c r="H316" s="3"/>
      <c r="I316" s="3"/>
      <c r="J316" s="3"/>
      <c r="K316" s="3"/>
      <c r="L316" s="3"/>
      <c r="M316" s="3"/>
      <c r="N316" s="3"/>
      <c r="O316" s="3"/>
      <c r="P316" s="3"/>
      <c r="Q316" s="3"/>
      <c r="T316" s="3"/>
    </row>
    <row r="317">
      <c r="A317" s="3"/>
      <c r="B317" s="3"/>
      <c r="C317" s="3"/>
      <c r="D317" s="3"/>
      <c r="E317" s="3"/>
      <c r="F317" s="3"/>
      <c r="G317" s="3"/>
      <c r="H317" s="3"/>
      <c r="I317" s="3"/>
      <c r="J317" s="3"/>
      <c r="K317" s="3"/>
      <c r="L317" s="3"/>
      <c r="M317" s="3"/>
      <c r="N317" s="3"/>
      <c r="O317" s="3"/>
      <c r="P317" s="3"/>
      <c r="Q317" s="3"/>
      <c r="T317" s="3"/>
    </row>
    <row r="318">
      <c r="A318" s="3"/>
      <c r="B318" s="3"/>
      <c r="C318" s="3"/>
      <c r="D318" s="3"/>
      <c r="E318" s="3"/>
      <c r="F318" s="3"/>
      <c r="G318" s="3"/>
      <c r="H318" s="3"/>
      <c r="I318" s="3"/>
      <c r="J318" s="3"/>
      <c r="K318" s="3"/>
      <c r="L318" s="3"/>
      <c r="M318" s="3"/>
      <c r="N318" s="3"/>
      <c r="O318" s="3"/>
      <c r="P318" s="3"/>
      <c r="Q318" s="3"/>
      <c r="T318" s="3"/>
    </row>
    <row r="319">
      <c r="A319" s="3"/>
      <c r="B319" s="3"/>
      <c r="C319" s="3"/>
      <c r="D319" s="3"/>
      <c r="E319" s="3"/>
      <c r="F319" s="3"/>
      <c r="G319" s="3"/>
      <c r="H319" s="3"/>
      <c r="I319" s="3"/>
      <c r="J319" s="3"/>
      <c r="K319" s="3"/>
      <c r="L319" s="3"/>
      <c r="M319" s="3"/>
      <c r="N319" s="3"/>
      <c r="O319" s="3"/>
      <c r="P319" s="3"/>
      <c r="Q319" s="3"/>
      <c r="T319" s="3"/>
    </row>
    <row r="320">
      <c r="A320" s="3"/>
      <c r="B320" s="3"/>
      <c r="C320" s="3"/>
      <c r="D320" s="3"/>
      <c r="E320" s="3"/>
      <c r="F320" s="3"/>
      <c r="G320" s="3"/>
      <c r="H320" s="3"/>
      <c r="I320" s="3"/>
      <c r="J320" s="3"/>
      <c r="K320" s="3"/>
      <c r="L320" s="3"/>
      <c r="M320" s="3"/>
      <c r="N320" s="3"/>
      <c r="O320" s="3"/>
      <c r="P320" s="3"/>
      <c r="Q320" s="3"/>
      <c r="T320" s="3"/>
    </row>
    <row r="321">
      <c r="A321" s="3"/>
      <c r="B321" s="3"/>
      <c r="C321" s="3"/>
      <c r="D321" s="3"/>
      <c r="E321" s="3"/>
      <c r="F321" s="3"/>
      <c r="G321" s="3"/>
      <c r="H321" s="3"/>
      <c r="I321" s="3"/>
      <c r="J321" s="3"/>
      <c r="K321" s="3"/>
      <c r="L321" s="3"/>
      <c r="M321" s="3"/>
      <c r="N321" s="3"/>
      <c r="O321" s="3"/>
      <c r="P321" s="3"/>
      <c r="Q321" s="3"/>
      <c r="T321" s="3"/>
    </row>
    <row r="322">
      <c r="A322" s="3"/>
      <c r="B322" s="3"/>
      <c r="C322" s="3"/>
      <c r="D322" s="3"/>
      <c r="E322" s="3"/>
      <c r="F322" s="3"/>
      <c r="G322" s="3"/>
      <c r="H322" s="3"/>
      <c r="I322" s="3"/>
      <c r="J322" s="3"/>
      <c r="K322" s="3"/>
      <c r="L322" s="3"/>
      <c r="M322" s="3"/>
      <c r="N322" s="3"/>
      <c r="O322" s="3"/>
      <c r="P322" s="3"/>
      <c r="Q322" s="3"/>
      <c r="T322" s="3"/>
    </row>
    <row r="323">
      <c r="A323" s="3"/>
      <c r="B323" s="3"/>
      <c r="C323" s="3"/>
      <c r="D323" s="3"/>
      <c r="E323" s="3"/>
      <c r="F323" s="3"/>
      <c r="G323" s="3"/>
      <c r="H323" s="3"/>
      <c r="I323" s="3"/>
      <c r="J323" s="3"/>
      <c r="K323" s="3"/>
      <c r="L323" s="3"/>
      <c r="M323" s="3"/>
      <c r="N323" s="3"/>
      <c r="O323" s="3"/>
      <c r="P323" s="3"/>
      <c r="Q323" s="3"/>
      <c r="T323" s="3"/>
    </row>
    <row r="324">
      <c r="A324" s="3"/>
      <c r="B324" s="3"/>
      <c r="C324" s="3"/>
      <c r="D324" s="3"/>
      <c r="E324" s="3"/>
      <c r="F324" s="3"/>
      <c r="G324" s="3"/>
      <c r="H324" s="3"/>
      <c r="I324" s="3"/>
      <c r="J324" s="3"/>
      <c r="K324" s="3"/>
      <c r="L324" s="3"/>
      <c r="M324" s="3"/>
      <c r="N324" s="3"/>
      <c r="O324" s="3"/>
      <c r="P324" s="3"/>
      <c r="Q324" s="3"/>
      <c r="T324" s="3"/>
    </row>
    <row r="325">
      <c r="A325" s="3"/>
      <c r="B325" s="3"/>
      <c r="C325" s="3"/>
      <c r="D325" s="3"/>
      <c r="E325" s="3"/>
      <c r="F325" s="3"/>
      <c r="G325" s="3"/>
      <c r="H325" s="3"/>
      <c r="I325" s="3"/>
      <c r="J325" s="3"/>
      <c r="K325" s="3"/>
      <c r="L325" s="3"/>
      <c r="M325" s="3"/>
      <c r="N325" s="3"/>
      <c r="O325" s="3"/>
      <c r="P325" s="3"/>
      <c r="Q325" s="3"/>
      <c r="T325" s="3"/>
    </row>
    <row r="326">
      <c r="A326" s="3"/>
      <c r="B326" s="3"/>
      <c r="C326" s="3"/>
      <c r="D326" s="3"/>
      <c r="E326" s="3"/>
      <c r="F326" s="3"/>
      <c r="G326" s="3"/>
      <c r="H326" s="3"/>
      <c r="I326" s="3"/>
      <c r="J326" s="3"/>
      <c r="K326" s="3"/>
      <c r="L326" s="3"/>
      <c r="M326" s="3"/>
      <c r="N326" s="3"/>
      <c r="O326" s="3"/>
      <c r="P326" s="3"/>
      <c r="Q326" s="3"/>
      <c r="T326" s="3"/>
    </row>
    <row r="327">
      <c r="A327" s="3"/>
      <c r="B327" s="3"/>
      <c r="C327" s="3"/>
      <c r="D327" s="3"/>
      <c r="E327" s="3"/>
      <c r="F327" s="3"/>
      <c r="G327" s="3"/>
      <c r="H327" s="3"/>
      <c r="I327" s="3"/>
      <c r="J327" s="3"/>
      <c r="K327" s="3"/>
      <c r="L327" s="3"/>
      <c r="M327" s="3"/>
      <c r="N327" s="3"/>
      <c r="O327" s="3"/>
      <c r="P327" s="3"/>
      <c r="Q327" s="3"/>
      <c r="T327" s="3"/>
    </row>
    <row r="328">
      <c r="A328" s="3"/>
      <c r="B328" s="3"/>
      <c r="C328" s="3"/>
      <c r="D328" s="3"/>
      <c r="E328" s="3"/>
      <c r="F328" s="3"/>
      <c r="G328" s="3"/>
      <c r="H328" s="3"/>
      <c r="I328" s="3"/>
      <c r="J328" s="3"/>
      <c r="K328" s="3"/>
      <c r="L328" s="3"/>
      <c r="M328" s="3"/>
      <c r="N328" s="3"/>
      <c r="O328" s="3"/>
      <c r="P328" s="3"/>
      <c r="Q328" s="3"/>
      <c r="T328" s="3"/>
    </row>
    <row r="329">
      <c r="A329" s="3"/>
      <c r="B329" s="3"/>
      <c r="C329" s="3"/>
      <c r="D329" s="3"/>
      <c r="E329" s="3"/>
      <c r="F329" s="3"/>
      <c r="G329" s="3"/>
      <c r="H329" s="3"/>
      <c r="I329" s="3"/>
      <c r="J329" s="3"/>
      <c r="K329" s="3"/>
      <c r="L329" s="3"/>
      <c r="M329" s="3"/>
      <c r="N329" s="3"/>
      <c r="O329" s="3"/>
      <c r="P329" s="3"/>
      <c r="Q329" s="3"/>
      <c r="T329" s="3"/>
    </row>
    <row r="330">
      <c r="A330" s="3"/>
      <c r="B330" s="3"/>
      <c r="C330" s="3"/>
      <c r="D330" s="3"/>
      <c r="E330" s="3"/>
      <c r="F330" s="3"/>
      <c r="G330" s="3"/>
      <c r="H330" s="3"/>
      <c r="I330" s="3"/>
      <c r="J330" s="3"/>
      <c r="K330" s="3"/>
      <c r="L330" s="3"/>
      <c r="M330" s="3"/>
      <c r="N330" s="3"/>
      <c r="O330" s="3"/>
      <c r="P330" s="3"/>
      <c r="Q330" s="3"/>
      <c r="T330" s="3"/>
    </row>
    <row r="331">
      <c r="A331" s="3"/>
      <c r="B331" s="3"/>
      <c r="C331" s="3"/>
      <c r="D331" s="3"/>
      <c r="E331" s="3"/>
      <c r="F331" s="3"/>
      <c r="G331" s="3"/>
      <c r="H331" s="3"/>
      <c r="I331" s="3"/>
      <c r="J331" s="3"/>
      <c r="K331" s="3"/>
      <c r="L331" s="3"/>
      <c r="M331" s="3"/>
      <c r="N331" s="3"/>
      <c r="O331" s="3"/>
      <c r="P331" s="3"/>
      <c r="Q331" s="3"/>
      <c r="T331" s="3"/>
    </row>
    <row r="332">
      <c r="A332" s="3"/>
      <c r="B332" s="3"/>
      <c r="C332" s="3"/>
      <c r="D332" s="3"/>
      <c r="E332" s="3"/>
      <c r="F332" s="3"/>
      <c r="G332" s="3"/>
      <c r="H332" s="3"/>
      <c r="I332" s="3"/>
      <c r="J332" s="3"/>
      <c r="K332" s="3"/>
      <c r="L332" s="3"/>
      <c r="M332" s="3"/>
      <c r="N332" s="3"/>
      <c r="O332" s="3"/>
      <c r="P332" s="3"/>
      <c r="Q332" s="3"/>
      <c r="T332" s="3"/>
    </row>
    <row r="333">
      <c r="A333" s="3"/>
      <c r="B333" s="3"/>
      <c r="C333" s="3"/>
      <c r="D333" s="3"/>
      <c r="E333" s="3"/>
      <c r="F333" s="3"/>
      <c r="G333" s="3"/>
      <c r="H333" s="3"/>
      <c r="I333" s="3"/>
      <c r="J333" s="3"/>
      <c r="K333" s="3"/>
      <c r="L333" s="3"/>
      <c r="M333" s="3"/>
      <c r="N333" s="3"/>
      <c r="O333" s="3"/>
      <c r="P333" s="3"/>
      <c r="Q333" s="3"/>
      <c r="T333" s="3"/>
    </row>
    <row r="334">
      <c r="A334" s="3"/>
      <c r="B334" s="3"/>
      <c r="C334" s="3"/>
      <c r="D334" s="3"/>
      <c r="E334" s="3"/>
      <c r="F334" s="3"/>
      <c r="G334" s="3"/>
      <c r="H334" s="3"/>
      <c r="I334" s="3"/>
      <c r="J334" s="3"/>
      <c r="K334" s="3"/>
      <c r="L334" s="3"/>
      <c r="M334" s="3"/>
      <c r="N334" s="3"/>
      <c r="O334" s="3"/>
      <c r="P334" s="3"/>
      <c r="Q334" s="3"/>
      <c r="T334" s="3"/>
    </row>
    <row r="335">
      <c r="A335" s="3"/>
      <c r="B335" s="3"/>
      <c r="C335" s="3"/>
      <c r="D335" s="3"/>
      <c r="E335" s="3"/>
      <c r="F335" s="3"/>
      <c r="G335" s="3"/>
      <c r="H335" s="3"/>
      <c r="I335" s="3"/>
      <c r="J335" s="3"/>
      <c r="K335" s="3"/>
      <c r="L335" s="3"/>
      <c r="M335" s="3"/>
      <c r="N335" s="3"/>
      <c r="O335" s="3"/>
      <c r="P335" s="3"/>
      <c r="Q335" s="3"/>
      <c r="T335" s="3"/>
    </row>
    <row r="336">
      <c r="A336" s="3"/>
      <c r="B336" s="3"/>
      <c r="C336" s="3"/>
      <c r="D336" s="3"/>
      <c r="E336" s="3"/>
      <c r="F336" s="3"/>
      <c r="G336" s="3"/>
      <c r="H336" s="3"/>
      <c r="I336" s="3"/>
      <c r="J336" s="3"/>
      <c r="K336" s="3"/>
      <c r="L336" s="3"/>
      <c r="M336" s="3"/>
      <c r="N336" s="3"/>
      <c r="O336" s="3"/>
      <c r="P336" s="3"/>
      <c r="Q336" s="3"/>
      <c r="T336" s="3"/>
    </row>
    <row r="337">
      <c r="A337" s="3"/>
      <c r="B337" s="3"/>
      <c r="C337" s="3"/>
      <c r="D337" s="3"/>
      <c r="E337" s="3"/>
      <c r="F337" s="3"/>
      <c r="G337" s="3"/>
      <c r="H337" s="3"/>
      <c r="I337" s="3"/>
      <c r="J337" s="3"/>
      <c r="K337" s="3"/>
      <c r="L337" s="3"/>
      <c r="M337" s="3"/>
      <c r="N337" s="3"/>
      <c r="O337" s="3"/>
      <c r="P337" s="3"/>
      <c r="Q337" s="3"/>
      <c r="T337" s="3"/>
    </row>
    <row r="338">
      <c r="A338" s="3"/>
      <c r="B338" s="3"/>
      <c r="C338" s="3"/>
      <c r="D338" s="3"/>
      <c r="E338" s="3"/>
      <c r="F338" s="3"/>
      <c r="G338" s="3"/>
      <c r="H338" s="3"/>
      <c r="I338" s="3"/>
      <c r="J338" s="3"/>
      <c r="K338" s="3"/>
      <c r="L338" s="3"/>
      <c r="M338" s="3"/>
      <c r="N338" s="3"/>
      <c r="O338" s="3"/>
      <c r="P338" s="3"/>
      <c r="Q338" s="3"/>
      <c r="T338" s="3"/>
    </row>
    <row r="339">
      <c r="A339" s="3"/>
      <c r="B339" s="3"/>
      <c r="C339" s="3"/>
      <c r="D339" s="3"/>
      <c r="E339" s="3"/>
      <c r="F339" s="3"/>
      <c r="G339" s="3"/>
      <c r="H339" s="3"/>
      <c r="I339" s="3"/>
      <c r="J339" s="3"/>
      <c r="K339" s="3"/>
      <c r="L339" s="3"/>
      <c r="M339" s="3"/>
      <c r="N339" s="3"/>
      <c r="O339" s="3"/>
      <c r="P339" s="3"/>
      <c r="Q339" s="3"/>
      <c r="T339" s="3"/>
    </row>
    <row r="340">
      <c r="A340" s="3"/>
      <c r="B340" s="3"/>
      <c r="C340" s="3"/>
      <c r="D340" s="3"/>
      <c r="E340" s="3"/>
      <c r="F340" s="3"/>
      <c r="G340" s="3"/>
      <c r="H340" s="3"/>
      <c r="I340" s="3"/>
      <c r="J340" s="3"/>
      <c r="K340" s="3"/>
      <c r="L340" s="3"/>
      <c r="M340" s="3"/>
      <c r="N340" s="3"/>
      <c r="O340" s="3"/>
      <c r="P340" s="3"/>
      <c r="Q340" s="3"/>
      <c r="T340" s="3"/>
    </row>
    <row r="341">
      <c r="A341" s="3"/>
      <c r="B341" s="3"/>
      <c r="C341" s="3"/>
      <c r="D341" s="3"/>
      <c r="E341" s="3"/>
      <c r="F341" s="3"/>
      <c r="G341" s="3"/>
      <c r="H341" s="3"/>
      <c r="I341" s="3"/>
      <c r="J341" s="3"/>
      <c r="K341" s="3"/>
      <c r="L341" s="3"/>
      <c r="M341" s="3"/>
      <c r="N341" s="3"/>
      <c r="O341" s="3"/>
      <c r="P341" s="3"/>
      <c r="Q341" s="3"/>
      <c r="T341" s="3"/>
    </row>
    <row r="342">
      <c r="A342" s="3"/>
      <c r="B342" s="3"/>
      <c r="C342" s="3"/>
      <c r="D342" s="3"/>
      <c r="E342" s="3"/>
      <c r="F342" s="3"/>
      <c r="G342" s="3"/>
      <c r="H342" s="3"/>
      <c r="I342" s="3"/>
      <c r="J342" s="3"/>
      <c r="K342" s="3"/>
      <c r="L342" s="3"/>
      <c r="M342" s="3"/>
      <c r="N342" s="3"/>
      <c r="O342" s="3"/>
      <c r="P342" s="3"/>
      <c r="Q342" s="3"/>
      <c r="T342" s="3"/>
    </row>
    <row r="343">
      <c r="A343" s="3"/>
      <c r="B343" s="3"/>
      <c r="C343" s="3"/>
      <c r="D343" s="3"/>
      <c r="E343" s="3"/>
      <c r="F343" s="3"/>
      <c r="G343" s="3"/>
      <c r="H343" s="3"/>
      <c r="I343" s="3"/>
      <c r="J343" s="3"/>
      <c r="K343" s="3"/>
      <c r="L343" s="3"/>
      <c r="M343" s="3"/>
      <c r="N343" s="3"/>
      <c r="O343" s="3"/>
      <c r="P343" s="3"/>
      <c r="Q343" s="3"/>
      <c r="T343" s="3"/>
    </row>
    <row r="344">
      <c r="A344" s="3"/>
      <c r="B344" s="3"/>
      <c r="C344" s="3"/>
      <c r="D344" s="3"/>
      <c r="E344" s="3"/>
      <c r="F344" s="3"/>
      <c r="G344" s="3"/>
      <c r="H344" s="3"/>
      <c r="I344" s="3"/>
      <c r="J344" s="3"/>
      <c r="K344" s="3"/>
      <c r="L344" s="3"/>
      <c r="M344" s="3"/>
      <c r="N344" s="3"/>
      <c r="O344" s="3"/>
      <c r="P344" s="3"/>
      <c r="Q344" s="3"/>
      <c r="T344" s="3"/>
    </row>
    <row r="345">
      <c r="A345" s="3"/>
      <c r="B345" s="3"/>
      <c r="C345" s="3"/>
      <c r="D345" s="3"/>
      <c r="E345" s="3"/>
      <c r="F345" s="3"/>
      <c r="G345" s="3"/>
      <c r="H345" s="3"/>
      <c r="I345" s="3"/>
      <c r="J345" s="3"/>
      <c r="K345" s="3"/>
      <c r="L345" s="3"/>
      <c r="M345" s="3"/>
      <c r="N345" s="3"/>
      <c r="O345" s="3"/>
      <c r="P345" s="3"/>
      <c r="Q345" s="3"/>
      <c r="T345" s="3"/>
    </row>
    <row r="346">
      <c r="A346" s="3"/>
      <c r="B346" s="3"/>
      <c r="C346" s="3"/>
      <c r="D346" s="3"/>
      <c r="E346" s="3"/>
      <c r="F346" s="3"/>
      <c r="G346" s="3"/>
      <c r="H346" s="3"/>
      <c r="I346" s="3"/>
      <c r="J346" s="3"/>
      <c r="K346" s="3"/>
      <c r="L346" s="3"/>
      <c r="M346" s="3"/>
      <c r="N346" s="3"/>
      <c r="O346" s="3"/>
      <c r="P346" s="3"/>
      <c r="Q346" s="3"/>
      <c r="T346" s="3"/>
    </row>
    <row r="347">
      <c r="A347" s="3"/>
      <c r="B347" s="3"/>
      <c r="C347" s="3"/>
      <c r="D347" s="3"/>
      <c r="E347" s="3"/>
      <c r="F347" s="3"/>
      <c r="G347" s="3"/>
      <c r="H347" s="3"/>
      <c r="I347" s="3"/>
      <c r="J347" s="3"/>
      <c r="K347" s="3"/>
      <c r="L347" s="3"/>
      <c r="M347" s="3"/>
      <c r="N347" s="3"/>
      <c r="O347" s="3"/>
      <c r="P347" s="3"/>
      <c r="Q347" s="3"/>
      <c r="T347" s="3"/>
    </row>
    <row r="348">
      <c r="A348" s="3"/>
      <c r="B348" s="3"/>
      <c r="C348" s="3"/>
      <c r="D348" s="3"/>
      <c r="E348" s="3"/>
      <c r="F348" s="3"/>
      <c r="G348" s="3"/>
      <c r="H348" s="3"/>
      <c r="I348" s="3"/>
      <c r="J348" s="3"/>
      <c r="K348" s="3"/>
      <c r="L348" s="3"/>
      <c r="M348" s="3"/>
      <c r="N348" s="3"/>
      <c r="O348" s="3"/>
      <c r="P348" s="3"/>
      <c r="Q348" s="3"/>
      <c r="T348" s="3"/>
    </row>
    <row r="349">
      <c r="A349" s="3"/>
      <c r="B349" s="3"/>
      <c r="C349" s="3"/>
      <c r="D349" s="3"/>
      <c r="E349" s="3"/>
      <c r="F349" s="3"/>
      <c r="G349" s="3"/>
      <c r="H349" s="3"/>
      <c r="I349" s="3"/>
      <c r="J349" s="3"/>
      <c r="K349" s="3"/>
      <c r="L349" s="3"/>
      <c r="M349" s="3"/>
      <c r="N349" s="3"/>
      <c r="O349" s="3"/>
      <c r="P349" s="3"/>
      <c r="Q349" s="3"/>
      <c r="T349" s="3"/>
    </row>
    <row r="350">
      <c r="A350" s="3"/>
      <c r="B350" s="3"/>
      <c r="C350" s="3"/>
      <c r="D350" s="3"/>
      <c r="E350" s="3"/>
      <c r="F350" s="3"/>
      <c r="G350" s="3"/>
      <c r="H350" s="3"/>
      <c r="I350" s="3"/>
      <c r="J350" s="3"/>
      <c r="K350" s="3"/>
      <c r="L350" s="3"/>
      <c r="M350" s="3"/>
      <c r="N350" s="3"/>
      <c r="O350" s="3"/>
      <c r="P350" s="3"/>
      <c r="Q350" s="3"/>
      <c r="T350" s="3"/>
    </row>
    <row r="351">
      <c r="A351" s="3"/>
      <c r="B351" s="3"/>
      <c r="C351" s="3"/>
      <c r="D351" s="3"/>
      <c r="E351" s="3"/>
      <c r="F351" s="3"/>
      <c r="G351" s="3"/>
      <c r="H351" s="3"/>
      <c r="I351" s="3"/>
      <c r="J351" s="3"/>
      <c r="K351" s="3"/>
      <c r="L351" s="3"/>
      <c r="M351" s="3"/>
      <c r="N351" s="3"/>
      <c r="O351" s="3"/>
      <c r="P351" s="3"/>
      <c r="Q351" s="3"/>
      <c r="T351" s="3"/>
    </row>
    <row r="352">
      <c r="A352" s="3"/>
      <c r="B352" s="3"/>
      <c r="C352" s="3"/>
      <c r="D352" s="3"/>
      <c r="E352" s="3"/>
      <c r="F352" s="3"/>
      <c r="G352" s="3"/>
      <c r="H352" s="3"/>
      <c r="I352" s="3"/>
      <c r="J352" s="3"/>
      <c r="K352" s="3"/>
      <c r="L352" s="3"/>
      <c r="M352" s="3"/>
      <c r="N352" s="3"/>
      <c r="O352" s="3"/>
      <c r="P352" s="3"/>
      <c r="Q352" s="3"/>
      <c r="T352" s="3"/>
    </row>
    <row r="353">
      <c r="A353" s="3"/>
      <c r="B353" s="3"/>
      <c r="C353" s="3"/>
      <c r="D353" s="3"/>
      <c r="E353" s="3"/>
      <c r="F353" s="3"/>
      <c r="G353" s="3"/>
      <c r="H353" s="3"/>
      <c r="I353" s="3"/>
      <c r="J353" s="3"/>
      <c r="K353" s="3"/>
      <c r="L353" s="3"/>
      <c r="M353" s="3"/>
      <c r="N353" s="3"/>
      <c r="O353" s="3"/>
      <c r="P353" s="3"/>
      <c r="Q353" s="3"/>
      <c r="T353" s="3"/>
    </row>
    <row r="354">
      <c r="A354" s="3"/>
      <c r="B354" s="3"/>
      <c r="C354" s="3"/>
      <c r="D354" s="3"/>
      <c r="E354" s="3"/>
      <c r="F354" s="3"/>
      <c r="G354" s="3"/>
      <c r="H354" s="3"/>
      <c r="I354" s="3"/>
      <c r="J354" s="3"/>
      <c r="K354" s="3"/>
      <c r="L354" s="3"/>
      <c r="M354" s="3"/>
      <c r="N354" s="3"/>
      <c r="O354" s="3"/>
      <c r="P354" s="3"/>
      <c r="Q354" s="3"/>
      <c r="T354" s="3"/>
    </row>
    <row r="355">
      <c r="A355" s="3"/>
      <c r="B355" s="3"/>
      <c r="C355" s="3"/>
      <c r="D355" s="3"/>
      <c r="E355" s="3"/>
      <c r="F355" s="3"/>
      <c r="G355" s="3"/>
      <c r="H355" s="3"/>
      <c r="I355" s="3"/>
      <c r="J355" s="3"/>
      <c r="K355" s="3"/>
      <c r="L355" s="3"/>
      <c r="M355" s="3"/>
      <c r="N355" s="3"/>
      <c r="O355" s="3"/>
      <c r="P355" s="3"/>
      <c r="Q355" s="3"/>
      <c r="T355" s="3"/>
    </row>
    <row r="356">
      <c r="A356" s="3"/>
      <c r="B356" s="3"/>
      <c r="C356" s="3"/>
      <c r="D356" s="3"/>
      <c r="E356" s="3"/>
      <c r="F356" s="3"/>
      <c r="G356" s="3"/>
      <c r="H356" s="3"/>
      <c r="I356" s="3"/>
      <c r="J356" s="3"/>
      <c r="K356" s="3"/>
      <c r="L356" s="3"/>
      <c r="M356" s="3"/>
      <c r="N356" s="3"/>
      <c r="O356" s="3"/>
      <c r="P356" s="3"/>
      <c r="Q356" s="3"/>
      <c r="T356" s="3"/>
    </row>
    <row r="357">
      <c r="A357" s="3"/>
      <c r="B357" s="3"/>
      <c r="C357" s="3"/>
      <c r="D357" s="3"/>
      <c r="E357" s="3"/>
      <c r="F357" s="3"/>
      <c r="G357" s="3"/>
      <c r="H357" s="3"/>
      <c r="I357" s="3"/>
      <c r="J357" s="3"/>
      <c r="K357" s="3"/>
      <c r="L357" s="3"/>
      <c r="M357" s="3"/>
      <c r="N357" s="3"/>
      <c r="O357" s="3"/>
      <c r="P357" s="3"/>
      <c r="Q357" s="3"/>
      <c r="T357" s="3"/>
    </row>
    <row r="358">
      <c r="A358" s="3"/>
      <c r="B358" s="3"/>
      <c r="C358" s="3"/>
      <c r="D358" s="3"/>
      <c r="E358" s="3"/>
      <c r="F358" s="3"/>
      <c r="G358" s="3"/>
      <c r="H358" s="3"/>
      <c r="I358" s="3"/>
      <c r="J358" s="3"/>
      <c r="K358" s="3"/>
      <c r="L358" s="3"/>
      <c r="M358" s="3"/>
      <c r="N358" s="3"/>
      <c r="O358" s="3"/>
      <c r="P358" s="3"/>
      <c r="Q358" s="3"/>
      <c r="T358" s="3"/>
    </row>
    <row r="359">
      <c r="A359" s="3"/>
      <c r="B359" s="3"/>
      <c r="C359" s="3"/>
      <c r="D359" s="3"/>
      <c r="E359" s="3"/>
      <c r="F359" s="3"/>
      <c r="G359" s="3"/>
      <c r="H359" s="3"/>
      <c r="I359" s="3"/>
      <c r="J359" s="3"/>
      <c r="K359" s="3"/>
      <c r="L359" s="3"/>
      <c r="M359" s="3"/>
      <c r="N359" s="3"/>
      <c r="O359" s="3"/>
      <c r="P359" s="3"/>
      <c r="Q359" s="3"/>
      <c r="T359" s="3"/>
    </row>
    <row r="360">
      <c r="A360" s="3"/>
      <c r="B360" s="3"/>
      <c r="C360" s="3"/>
      <c r="D360" s="3"/>
      <c r="E360" s="3"/>
      <c r="F360" s="3"/>
      <c r="G360" s="3"/>
      <c r="H360" s="3"/>
      <c r="I360" s="3"/>
      <c r="J360" s="3"/>
      <c r="K360" s="3"/>
      <c r="L360" s="3"/>
      <c r="M360" s="3"/>
      <c r="N360" s="3"/>
      <c r="O360" s="3"/>
      <c r="P360" s="3"/>
      <c r="Q360" s="3"/>
      <c r="T360" s="3"/>
    </row>
    <row r="361">
      <c r="A361" s="3"/>
      <c r="B361" s="3"/>
      <c r="C361" s="3"/>
      <c r="D361" s="3"/>
      <c r="E361" s="3"/>
      <c r="F361" s="3"/>
      <c r="G361" s="3"/>
      <c r="H361" s="3"/>
      <c r="I361" s="3"/>
      <c r="J361" s="3"/>
      <c r="K361" s="3"/>
      <c r="L361" s="3"/>
      <c r="M361" s="3"/>
      <c r="N361" s="3"/>
      <c r="O361" s="3"/>
      <c r="P361" s="3"/>
      <c r="Q361" s="3"/>
      <c r="T361" s="3"/>
    </row>
    <row r="362">
      <c r="A362" s="3"/>
      <c r="B362" s="3"/>
      <c r="C362" s="3"/>
      <c r="D362" s="3"/>
      <c r="E362" s="3"/>
      <c r="F362" s="3"/>
      <c r="G362" s="3"/>
      <c r="H362" s="3"/>
      <c r="I362" s="3"/>
      <c r="J362" s="3"/>
      <c r="K362" s="3"/>
      <c r="L362" s="3"/>
      <c r="M362" s="3"/>
      <c r="N362" s="3"/>
      <c r="O362" s="3"/>
      <c r="P362" s="3"/>
      <c r="Q362" s="3"/>
      <c r="T362" s="3"/>
    </row>
    <row r="363">
      <c r="A363" s="3"/>
      <c r="B363" s="3"/>
      <c r="C363" s="3"/>
      <c r="D363" s="3"/>
      <c r="E363" s="3"/>
      <c r="F363" s="3"/>
      <c r="G363" s="3"/>
      <c r="H363" s="3"/>
      <c r="I363" s="3"/>
      <c r="J363" s="3"/>
      <c r="K363" s="3"/>
      <c r="L363" s="3"/>
      <c r="M363" s="3"/>
      <c r="N363" s="3"/>
      <c r="O363" s="3"/>
      <c r="P363" s="3"/>
      <c r="Q363" s="3"/>
      <c r="T363" s="3"/>
    </row>
    <row r="364">
      <c r="A364" s="3"/>
      <c r="B364" s="3"/>
      <c r="C364" s="3"/>
      <c r="D364" s="3"/>
      <c r="E364" s="3"/>
      <c r="F364" s="3"/>
      <c r="G364" s="3"/>
      <c r="H364" s="3"/>
      <c r="I364" s="3"/>
      <c r="J364" s="3"/>
      <c r="K364" s="3"/>
      <c r="L364" s="3"/>
      <c r="M364" s="3"/>
      <c r="N364" s="3"/>
      <c r="O364" s="3"/>
      <c r="P364" s="3"/>
      <c r="Q364" s="3"/>
      <c r="T364" s="3"/>
    </row>
    <row r="365">
      <c r="A365" s="3"/>
      <c r="B365" s="3"/>
      <c r="C365" s="3"/>
      <c r="D365" s="3"/>
      <c r="E365" s="3"/>
      <c r="F365" s="3"/>
      <c r="G365" s="3"/>
      <c r="H365" s="3"/>
      <c r="I365" s="3"/>
      <c r="J365" s="3"/>
      <c r="K365" s="3"/>
      <c r="L365" s="3"/>
      <c r="M365" s="3"/>
      <c r="N365" s="3"/>
      <c r="O365" s="3"/>
      <c r="P365" s="3"/>
      <c r="Q365" s="3"/>
      <c r="T365" s="3"/>
    </row>
    <row r="366">
      <c r="A366" s="3"/>
      <c r="B366" s="3"/>
      <c r="C366" s="3"/>
      <c r="D366" s="3"/>
      <c r="E366" s="3"/>
      <c r="F366" s="3"/>
      <c r="G366" s="3"/>
      <c r="H366" s="3"/>
      <c r="I366" s="3"/>
      <c r="J366" s="3"/>
      <c r="K366" s="3"/>
      <c r="L366" s="3"/>
      <c r="M366" s="3"/>
      <c r="N366" s="3"/>
      <c r="O366" s="3"/>
      <c r="P366" s="3"/>
      <c r="Q366" s="3"/>
      <c r="T366" s="3"/>
    </row>
    <row r="367">
      <c r="A367" s="3"/>
      <c r="B367" s="3"/>
      <c r="C367" s="3"/>
      <c r="D367" s="3"/>
      <c r="E367" s="3"/>
      <c r="F367" s="3"/>
      <c r="G367" s="3"/>
      <c r="H367" s="3"/>
      <c r="I367" s="3"/>
      <c r="J367" s="3"/>
      <c r="K367" s="3"/>
      <c r="L367" s="3"/>
      <c r="M367" s="3"/>
      <c r="N367" s="3"/>
      <c r="O367" s="3"/>
      <c r="P367" s="3"/>
      <c r="Q367" s="3"/>
      <c r="T367" s="3"/>
    </row>
    <row r="368">
      <c r="A368" s="3"/>
      <c r="B368" s="3"/>
      <c r="C368" s="3"/>
      <c r="D368" s="3"/>
      <c r="E368" s="3"/>
      <c r="F368" s="3"/>
      <c r="G368" s="3"/>
      <c r="H368" s="3"/>
      <c r="I368" s="3"/>
      <c r="J368" s="3"/>
      <c r="K368" s="3"/>
      <c r="L368" s="3"/>
      <c r="M368" s="3"/>
      <c r="N368" s="3"/>
      <c r="O368" s="3"/>
      <c r="P368" s="3"/>
      <c r="Q368" s="3"/>
      <c r="T368" s="3"/>
    </row>
    <row r="369">
      <c r="A369" s="3"/>
      <c r="B369" s="3"/>
      <c r="C369" s="3"/>
      <c r="D369" s="3"/>
      <c r="E369" s="3"/>
      <c r="F369" s="3"/>
      <c r="G369" s="3"/>
      <c r="H369" s="3"/>
      <c r="I369" s="3"/>
      <c r="J369" s="3"/>
      <c r="K369" s="3"/>
      <c r="L369" s="3"/>
      <c r="M369" s="3"/>
      <c r="N369" s="3"/>
      <c r="O369" s="3"/>
      <c r="P369" s="3"/>
      <c r="Q369" s="3"/>
      <c r="T369" s="3"/>
    </row>
    <row r="370">
      <c r="A370" s="3"/>
      <c r="B370" s="3"/>
      <c r="C370" s="3"/>
      <c r="D370" s="3"/>
      <c r="E370" s="3"/>
      <c r="F370" s="3"/>
      <c r="G370" s="3"/>
      <c r="H370" s="3"/>
      <c r="I370" s="3"/>
      <c r="J370" s="3"/>
      <c r="K370" s="3"/>
      <c r="L370" s="3"/>
      <c r="M370" s="3"/>
      <c r="N370" s="3"/>
      <c r="O370" s="3"/>
      <c r="P370" s="3"/>
      <c r="Q370" s="3"/>
      <c r="T370" s="3"/>
    </row>
    <row r="371">
      <c r="A371" s="3"/>
      <c r="B371" s="3"/>
      <c r="C371" s="3"/>
      <c r="D371" s="3"/>
      <c r="E371" s="3"/>
      <c r="F371" s="3"/>
      <c r="G371" s="3"/>
      <c r="H371" s="3"/>
      <c r="I371" s="3"/>
      <c r="J371" s="3"/>
      <c r="K371" s="3"/>
      <c r="L371" s="3"/>
      <c r="M371" s="3"/>
      <c r="N371" s="3"/>
      <c r="O371" s="3"/>
      <c r="P371" s="3"/>
      <c r="Q371" s="3"/>
      <c r="T371" s="3"/>
    </row>
    <row r="372">
      <c r="A372" s="3"/>
      <c r="B372" s="3"/>
      <c r="C372" s="3"/>
      <c r="D372" s="3"/>
      <c r="E372" s="3"/>
      <c r="F372" s="3"/>
      <c r="G372" s="3"/>
      <c r="H372" s="3"/>
      <c r="I372" s="3"/>
      <c r="J372" s="3"/>
      <c r="K372" s="3"/>
      <c r="L372" s="3"/>
      <c r="M372" s="3"/>
      <c r="N372" s="3"/>
      <c r="O372" s="3"/>
      <c r="P372" s="3"/>
      <c r="Q372" s="3"/>
      <c r="T372" s="3"/>
    </row>
    <row r="373">
      <c r="A373" s="3"/>
      <c r="B373" s="3"/>
      <c r="C373" s="3"/>
      <c r="D373" s="3"/>
      <c r="E373" s="3"/>
      <c r="F373" s="3"/>
      <c r="G373" s="3"/>
      <c r="H373" s="3"/>
      <c r="I373" s="3"/>
      <c r="J373" s="3"/>
      <c r="K373" s="3"/>
      <c r="L373" s="3"/>
      <c r="M373" s="3"/>
      <c r="N373" s="3"/>
      <c r="O373" s="3"/>
      <c r="P373" s="3"/>
      <c r="Q373" s="3"/>
      <c r="T373" s="3"/>
    </row>
    <row r="374">
      <c r="A374" s="3"/>
      <c r="B374" s="3"/>
      <c r="C374" s="3"/>
      <c r="D374" s="3"/>
      <c r="E374" s="3"/>
      <c r="F374" s="3"/>
      <c r="G374" s="3"/>
      <c r="H374" s="3"/>
      <c r="I374" s="3"/>
      <c r="J374" s="3"/>
      <c r="K374" s="3"/>
      <c r="L374" s="3"/>
      <c r="M374" s="3"/>
      <c r="N374" s="3"/>
      <c r="O374" s="3"/>
      <c r="P374" s="3"/>
      <c r="Q374" s="3"/>
      <c r="T374" s="3"/>
    </row>
    <row r="375">
      <c r="A375" s="3"/>
      <c r="B375" s="3"/>
      <c r="C375" s="3"/>
      <c r="D375" s="3"/>
      <c r="E375" s="3"/>
      <c r="F375" s="3"/>
      <c r="G375" s="3"/>
      <c r="H375" s="3"/>
      <c r="I375" s="3"/>
      <c r="J375" s="3"/>
      <c r="K375" s="3"/>
      <c r="L375" s="3"/>
      <c r="M375" s="3"/>
      <c r="N375" s="3"/>
      <c r="O375" s="3"/>
      <c r="P375" s="3"/>
      <c r="Q375" s="3"/>
      <c r="T375" s="3"/>
    </row>
    <row r="376">
      <c r="A376" s="3"/>
      <c r="B376" s="3"/>
      <c r="C376" s="3"/>
      <c r="D376" s="3"/>
      <c r="E376" s="3"/>
      <c r="F376" s="3"/>
      <c r="G376" s="3"/>
      <c r="H376" s="3"/>
      <c r="I376" s="3"/>
      <c r="J376" s="3"/>
      <c r="K376" s="3"/>
      <c r="L376" s="3"/>
      <c r="M376" s="3"/>
      <c r="N376" s="3"/>
      <c r="O376" s="3"/>
      <c r="P376" s="3"/>
      <c r="Q376" s="3"/>
      <c r="T376" s="3"/>
    </row>
    <row r="377">
      <c r="A377" s="3"/>
      <c r="B377" s="3"/>
      <c r="C377" s="3"/>
      <c r="D377" s="3"/>
      <c r="E377" s="3"/>
      <c r="F377" s="3"/>
      <c r="G377" s="3"/>
      <c r="H377" s="3"/>
      <c r="I377" s="3"/>
      <c r="J377" s="3"/>
      <c r="K377" s="3"/>
      <c r="L377" s="3"/>
      <c r="M377" s="3"/>
      <c r="N377" s="3"/>
      <c r="O377" s="3"/>
      <c r="P377" s="3"/>
      <c r="Q377" s="3"/>
      <c r="T377" s="3"/>
    </row>
    <row r="378">
      <c r="A378" s="3"/>
      <c r="B378" s="3"/>
      <c r="C378" s="3"/>
      <c r="D378" s="3"/>
      <c r="E378" s="3"/>
      <c r="F378" s="3"/>
      <c r="G378" s="3"/>
      <c r="H378" s="3"/>
      <c r="I378" s="3"/>
      <c r="J378" s="3"/>
      <c r="K378" s="3"/>
      <c r="L378" s="3"/>
      <c r="M378" s="3"/>
      <c r="N378" s="3"/>
      <c r="O378" s="3"/>
      <c r="P378" s="3"/>
      <c r="Q378" s="3"/>
      <c r="T378" s="3"/>
    </row>
    <row r="379">
      <c r="A379" s="3"/>
      <c r="B379" s="3"/>
      <c r="C379" s="3"/>
      <c r="D379" s="3"/>
      <c r="E379" s="3"/>
      <c r="F379" s="3"/>
      <c r="G379" s="3"/>
      <c r="H379" s="3"/>
      <c r="I379" s="3"/>
      <c r="J379" s="3"/>
      <c r="K379" s="3"/>
      <c r="L379" s="3"/>
      <c r="M379" s="3"/>
      <c r="N379" s="3"/>
      <c r="O379" s="3"/>
      <c r="P379" s="3"/>
      <c r="Q379" s="3"/>
      <c r="T379" s="3"/>
    </row>
    <row r="380">
      <c r="A380" s="3"/>
      <c r="B380" s="3"/>
      <c r="C380" s="3"/>
      <c r="D380" s="3"/>
      <c r="E380" s="3"/>
      <c r="F380" s="3"/>
      <c r="G380" s="3"/>
      <c r="H380" s="3"/>
      <c r="I380" s="3"/>
      <c r="J380" s="3"/>
      <c r="K380" s="3"/>
      <c r="L380" s="3"/>
      <c r="M380" s="3"/>
      <c r="N380" s="3"/>
      <c r="O380" s="3"/>
      <c r="P380" s="3"/>
      <c r="Q380" s="3"/>
      <c r="T380" s="3"/>
    </row>
    <row r="381">
      <c r="A381" s="3"/>
      <c r="B381" s="3"/>
      <c r="C381" s="3"/>
      <c r="D381" s="3"/>
      <c r="E381" s="3"/>
      <c r="F381" s="3"/>
      <c r="G381" s="3"/>
      <c r="H381" s="3"/>
      <c r="I381" s="3"/>
      <c r="J381" s="3"/>
      <c r="K381" s="3"/>
      <c r="L381" s="3"/>
      <c r="M381" s="3"/>
      <c r="N381" s="3"/>
      <c r="O381" s="3"/>
      <c r="P381" s="3"/>
      <c r="Q381" s="3"/>
      <c r="T381" s="3"/>
    </row>
    <row r="382">
      <c r="A382" s="3"/>
      <c r="B382" s="3"/>
      <c r="C382" s="3"/>
      <c r="D382" s="3"/>
      <c r="E382" s="3"/>
      <c r="F382" s="3"/>
      <c r="G382" s="3"/>
      <c r="H382" s="3"/>
      <c r="I382" s="3"/>
      <c r="J382" s="3"/>
      <c r="K382" s="3"/>
      <c r="L382" s="3"/>
      <c r="M382" s="3"/>
      <c r="N382" s="3"/>
      <c r="O382" s="3"/>
      <c r="P382" s="3"/>
      <c r="Q382" s="3"/>
      <c r="T382" s="3"/>
    </row>
    <row r="383">
      <c r="A383" s="3"/>
      <c r="B383" s="3"/>
      <c r="C383" s="3"/>
      <c r="D383" s="3"/>
      <c r="E383" s="3"/>
      <c r="F383" s="3"/>
      <c r="G383" s="3"/>
      <c r="H383" s="3"/>
      <c r="I383" s="3"/>
      <c r="J383" s="3"/>
      <c r="K383" s="3"/>
      <c r="L383" s="3"/>
      <c r="M383" s="3"/>
      <c r="N383" s="3"/>
      <c r="O383" s="3"/>
      <c r="P383" s="3"/>
      <c r="Q383" s="3"/>
      <c r="T383" s="3"/>
    </row>
    <row r="384">
      <c r="A384" s="3"/>
      <c r="B384" s="3"/>
      <c r="C384" s="3"/>
      <c r="D384" s="3"/>
      <c r="E384" s="3"/>
      <c r="F384" s="3"/>
      <c r="G384" s="3"/>
      <c r="H384" s="3"/>
      <c r="I384" s="3"/>
      <c r="J384" s="3"/>
      <c r="K384" s="3"/>
      <c r="L384" s="3"/>
      <c r="M384" s="3"/>
      <c r="N384" s="3"/>
      <c r="O384" s="3"/>
      <c r="P384" s="3"/>
      <c r="Q384" s="3"/>
      <c r="T384" s="3"/>
    </row>
    <row r="385">
      <c r="A385" s="3"/>
      <c r="B385" s="3"/>
      <c r="C385" s="3"/>
      <c r="D385" s="3"/>
      <c r="E385" s="3"/>
      <c r="F385" s="3"/>
      <c r="G385" s="3"/>
      <c r="H385" s="3"/>
      <c r="I385" s="3"/>
      <c r="J385" s="3"/>
      <c r="K385" s="3"/>
      <c r="L385" s="3"/>
      <c r="M385" s="3"/>
      <c r="N385" s="3"/>
      <c r="O385" s="3"/>
      <c r="P385" s="3"/>
      <c r="Q385" s="3"/>
      <c r="T385" s="3"/>
    </row>
    <row r="386">
      <c r="A386" s="3"/>
      <c r="B386" s="3"/>
      <c r="C386" s="3"/>
      <c r="D386" s="3"/>
      <c r="E386" s="3"/>
      <c r="F386" s="3"/>
      <c r="G386" s="3"/>
      <c r="H386" s="3"/>
      <c r="I386" s="3"/>
      <c r="J386" s="3"/>
      <c r="K386" s="3"/>
      <c r="L386" s="3"/>
      <c r="M386" s="3"/>
      <c r="N386" s="3"/>
      <c r="O386" s="3"/>
      <c r="P386" s="3"/>
      <c r="Q386" s="3"/>
      <c r="T386" s="3"/>
    </row>
    <row r="387">
      <c r="A387" s="3"/>
      <c r="B387" s="3"/>
      <c r="C387" s="3"/>
      <c r="D387" s="3"/>
      <c r="E387" s="3"/>
      <c r="F387" s="3"/>
      <c r="G387" s="3"/>
      <c r="H387" s="3"/>
      <c r="I387" s="3"/>
      <c r="J387" s="3"/>
      <c r="K387" s="3"/>
      <c r="L387" s="3"/>
      <c r="M387" s="3"/>
      <c r="N387" s="3"/>
      <c r="O387" s="3"/>
      <c r="P387" s="3"/>
      <c r="Q387" s="3"/>
      <c r="T387" s="3"/>
    </row>
    <row r="388">
      <c r="A388" s="3"/>
      <c r="B388" s="3"/>
      <c r="C388" s="3"/>
      <c r="D388" s="3"/>
      <c r="E388" s="3"/>
      <c r="F388" s="3"/>
      <c r="G388" s="3"/>
      <c r="H388" s="3"/>
      <c r="I388" s="3"/>
      <c r="J388" s="3"/>
      <c r="K388" s="3"/>
      <c r="L388" s="3"/>
      <c r="M388" s="3"/>
      <c r="N388" s="3"/>
      <c r="O388" s="3"/>
      <c r="P388" s="3"/>
      <c r="Q388" s="3"/>
      <c r="T388" s="3"/>
    </row>
    <row r="389">
      <c r="A389" s="3"/>
      <c r="B389" s="3"/>
      <c r="C389" s="3"/>
      <c r="D389" s="3"/>
      <c r="E389" s="3"/>
      <c r="F389" s="3"/>
      <c r="G389" s="3"/>
      <c r="H389" s="3"/>
      <c r="I389" s="3"/>
      <c r="J389" s="3"/>
      <c r="K389" s="3"/>
      <c r="L389" s="3"/>
      <c r="M389" s="3"/>
      <c r="N389" s="3"/>
      <c r="O389" s="3"/>
      <c r="P389" s="3"/>
      <c r="Q389" s="3"/>
      <c r="T389" s="3"/>
    </row>
    <row r="390">
      <c r="A390" s="3"/>
      <c r="B390" s="3"/>
      <c r="C390" s="3"/>
      <c r="D390" s="3"/>
      <c r="E390" s="3"/>
      <c r="F390" s="3"/>
      <c r="G390" s="3"/>
      <c r="H390" s="3"/>
      <c r="I390" s="3"/>
      <c r="J390" s="3"/>
      <c r="K390" s="3"/>
      <c r="L390" s="3"/>
      <c r="M390" s="3"/>
      <c r="N390" s="3"/>
      <c r="O390" s="3"/>
      <c r="P390" s="3"/>
      <c r="Q390" s="3"/>
      <c r="T390" s="3"/>
    </row>
    <row r="391">
      <c r="A391" s="3"/>
      <c r="B391" s="3"/>
      <c r="C391" s="3"/>
      <c r="D391" s="3"/>
      <c r="E391" s="3"/>
      <c r="F391" s="3"/>
      <c r="G391" s="3"/>
      <c r="H391" s="3"/>
      <c r="I391" s="3"/>
      <c r="J391" s="3"/>
      <c r="K391" s="3"/>
      <c r="L391" s="3"/>
      <c r="M391" s="3"/>
      <c r="N391" s="3"/>
      <c r="O391" s="3"/>
      <c r="P391" s="3"/>
      <c r="Q391" s="3"/>
      <c r="T391" s="3"/>
    </row>
    <row r="392">
      <c r="A392" s="3"/>
      <c r="B392" s="3"/>
      <c r="C392" s="3"/>
      <c r="D392" s="3"/>
      <c r="E392" s="3"/>
      <c r="F392" s="3"/>
      <c r="G392" s="3"/>
      <c r="H392" s="3"/>
      <c r="I392" s="3"/>
      <c r="J392" s="3"/>
      <c r="K392" s="3"/>
      <c r="L392" s="3"/>
      <c r="M392" s="3"/>
      <c r="N392" s="3"/>
      <c r="O392" s="3"/>
      <c r="P392" s="3"/>
      <c r="Q392" s="3"/>
      <c r="T392" s="3"/>
    </row>
    <row r="393">
      <c r="A393" s="3"/>
      <c r="B393" s="3"/>
      <c r="C393" s="3"/>
      <c r="D393" s="3"/>
      <c r="E393" s="3"/>
      <c r="F393" s="3"/>
      <c r="G393" s="3"/>
      <c r="H393" s="3"/>
      <c r="I393" s="3"/>
      <c r="J393" s="3"/>
      <c r="K393" s="3"/>
      <c r="L393" s="3"/>
      <c r="M393" s="3"/>
      <c r="N393" s="3"/>
      <c r="O393" s="3"/>
      <c r="P393" s="3"/>
      <c r="Q393" s="3"/>
      <c r="T393" s="3"/>
    </row>
    <row r="394">
      <c r="A394" s="3"/>
      <c r="B394" s="3"/>
      <c r="C394" s="3"/>
      <c r="D394" s="3"/>
      <c r="E394" s="3"/>
      <c r="F394" s="3"/>
      <c r="G394" s="3"/>
      <c r="H394" s="3"/>
      <c r="I394" s="3"/>
      <c r="J394" s="3"/>
      <c r="K394" s="3"/>
      <c r="L394" s="3"/>
      <c r="M394" s="3"/>
      <c r="N394" s="3"/>
      <c r="O394" s="3"/>
      <c r="P394" s="3"/>
      <c r="Q394" s="3"/>
      <c r="T394" s="3"/>
    </row>
    <row r="395">
      <c r="A395" s="3"/>
      <c r="B395" s="3"/>
      <c r="C395" s="3"/>
      <c r="D395" s="3"/>
      <c r="E395" s="3"/>
      <c r="F395" s="3"/>
      <c r="G395" s="3"/>
      <c r="H395" s="3"/>
      <c r="I395" s="3"/>
      <c r="J395" s="3"/>
      <c r="K395" s="3"/>
      <c r="L395" s="3"/>
      <c r="M395" s="3"/>
      <c r="N395" s="3"/>
      <c r="O395" s="3"/>
      <c r="P395" s="3"/>
      <c r="Q395" s="3"/>
      <c r="T395" s="3"/>
    </row>
    <row r="396">
      <c r="A396" s="3"/>
      <c r="B396" s="3"/>
      <c r="C396" s="3"/>
      <c r="D396" s="3"/>
      <c r="E396" s="3"/>
      <c r="F396" s="3"/>
      <c r="G396" s="3"/>
      <c r="H396" s="3"/>
      <c r="I396" s="3"/>
      <c r="J396" s="3"/>
      <c r="K396" s="3"/>
      <c r="L396" s="3"/>
      <c r="M396" s="3"/>
      <c r="N396" s="3"/>
      <c r="O396" s="3"/>
      <c r="P396" s="3"/>
      <c r="Q396" s="3"/>
      <c r="T396" s="3"/>
    </row>
    <row r="397">
      <c r="A397" s="3"/>
      <c r="B397" s="3"/>
      <c r="C397" s="3"/>
      <c r="D397" s="3"/>
      <c r="E397" s="3"/>
      <c r="F397" s="3"/>
      <c r="G397" s="3"/>
      <c r="H397" s="3"/>
      <c r="I397" s="3"/>
      <c r="J397" s="3"/>
      <c r="K397" s="3"/>
      <c r="L397" s="3"/>
      <c r="M397" s="3"/>
      <c r="N397" s="3"/>
      <c r="O397" s="3"/>
      <c r="P397" s="3"/>
      <c r="Q397" s="3"/>
      <c r="T397" s="3"/>
    </row>
    <row r="398">
      <c r="A398" s="3"/>
      <c r="B398" s="3"/>
      <c r="C398" s="3"/>
      <c r="D398" s="3"/>
      <c r="E398" s="3"/>
      <c r="F398" s="3"/>
      <c r="G398" s="3"/>
      <c r="H398" s="3"/>
      <c r="I398" s="3"/>
      <c r="J398" s="3"/>
      <c r="K398" s="3"/>
      <c r="L398" s="3"/>
      <c r="M398" s="3"/>
      <c r="N398" s="3"/>
      <c r="O398" s="3"/>
      <c r="P398" s="3"/>
      <c r="Q398" s="3"/>
      <c r="T398" s="3"/>
    </row>
    <row r="399">
      <c r="A399" s="3"/>
      <c r="B399" s="3"/>
      <c r="C399" s="3"/>
      <c r="D399" s="3"/>
      <c r="E399" s="3"/>
      <c r="F399" s="3"/>
      <c r="G399" s="3"/>
      <c r="H399" s="3"/>
      <c r="I399" s="3"/>
      <c r="J399" s="3"/>
      <c r="K399" s="3"/>
      <c r="L399" s="3"/>
      <c r="M399" s="3"/>
      <c r="N399" s="3"/>
      <c r="O399" s="3"/>
      <c r="P399" s="3"/>
      <c r="Q399" s="3"/>
      <c r="T399" s="3"/>
    </row>
    <row r="400">
      <c r="A400" s="3"/>
      <c r="B400" s="3"/>
      <c r="C400" s="3"/>
      <c r="D400" s="3"/>
      <c r="E400" s="3"/>
      <c r="F400" s="3"/>
      <c r="G400" s="3"/>
      <c r="H400" s="3"/>
      <c r="I400" s="3"/>
      <c r="J400" s="3"/>
      <c r="K400" s="3"/>
      <c r="L400" s="3"/>
      <c r="M400" s="3"/>
      <c r="N400" s="3"/>
      <c r="O400" s="3"/>
      <c r="P400" s="3"/>
      <c r="Q400" s="3"/>
      <c r="T400" s="3"/>
    </row>
    <row r="401">
      <c r="A401" s="3"/>
      <c r="B401" s="3"/>
      <c r="C401" s="3"/>
      <c r="D401" s="3"/>
      <c r="E401" s="3"/>
      <c r="F401" s="3"/>
      <c r="G401" s="3"/>
      <c r="H401" s="3"/>
      <c r="I401" s="3"/>
      <c r="J401" s="3"/>
      <c r="K401" s="3"/>
      <c r="L401" s="3"/>
      <c r="M401" s="3"/>
      <c r="N401" s="3"/>
      <c r="O401" s="3"/>
      <c r="P401" s="3"/>
      <c r="Q401" s="3"/>
      <c r="T401" s="3"/>
    </row>
    <row r="402">
      <c r="A402" s="3"/>
      <c r="B402" s="3"/>
      <c r="C402" s="3"/>
      <c r="D402" s="3"/>
      <c r="E402" s="3"/>
      <c r="F402" s="3"/>
      <c r="G402" s="3"/>
      <c r="H402" s="3"/>
      <c r="I402" s="3"/>
      <c r="J402" s="3"/>
      <c r="K402" s="3"/>
      <c r="L402" s="3"/>
      <c r="M402" s="3"/>
      <c r="N402" s="3"/>
      <c r="O402" s="3"/>
      <c r="P402" s="3"/>
      <c r="Q402" s="3"/>
      <c r="T402" s="3"/>
    </row>
    <row r="403">
      <c r="A403" s="3"/>
      <c r="B403" s="3"/>
      <c r="C403" s="3"/>
      <c r="D403" s="3"/>
      <c r="E403" s="3"/>
      <c r="F403" s="3"/>
      <c r="G403" s="3"/>
      <c r="H403" s="3"/>
      <c r="I403" s="3"/>
      <c r="J403" s="3"/>
      <c r="K403" s="3"/>
      <c r="L403" s="3"/>
      <c r="M403" s="3"/>
      <c r="N403" s="3"/>
      <c r="O403" s="3"/>
      <c r="P403" s="3"/>
      <c r="Q403" s="3"/>
      <c r="T403" s="3"/>
    </row>
    <row r="404">
      <c r="A404" s="3"/>
      <c r="B404" s="3"/>
      <c r="C404" s="3"/>
      <c r="D404" s="3"/>
      <c r="E404" s="3"/>
      <c r="F404" s="3"/>
      <c r="G404" s="3"/>
      <c r="H404" s="3"/>
      <c r="I404" s="3"/>
      <c r="J404" s="3"/>
      <c r="K404" s="3"/>
      <c r="L404" s="3"/>
      <c r="M404" s="3"/>
      <c r="N404" s="3"/>
      <c r="O404" s="3"/>
      <c r="P404" s="3"/>
      <c r="Q404" s="3"/>
      <c r="T404" s="3"/>
    </row>
    <row r="405">
      <c r="A405" s="3"/>
      <c r="B405" s="3"/>
      <c r="C405" s="3"/>
      <c r="D405" s="3"/>
      <c r="E405" s="3"/>
      <c r="F405" s="3"/>
      <c r="G405" s="3"/>
      <c r="H405" s="3"/>
      <c r="I405" s="3"/>
      <c r="J405" s="3"/>
      <c r="K405" s="3"/>
      <c r="L405" s="3"/>
      <c r="M405" s="3"/>
      <c r="N405" s="3"/>
      <c r="O405" s="3"/>
      <c r="P405" s="3"/>
      <c r="Q405" s="3"/>
      <c r="T405" s="3"/>
    </row>
    <row r="406">
      <c r="A406" s="3"/>
      <c r="B406" s="3"/>
      <c r="C406" s="3"/>
      <c r="D406" s="3"/>
      <c r="E406" s="3"/>
      <c r="F406" s="3"/>
      <c r="G406" s="3"/>
      <c r="H406" s="3"/>
      <c r="I406" s="3"/>
      <c r="J406" s="3"/>
      <c r="K406" s="3"/>
      <c r="L406" s="3"/>
      <c r="M406" s="3"/>
      <c r="N406" s="3"/>
      <c r="O406" s="3"/>
      <c r="P406" s="3"/>
      <c r="Q406" s="3"/>
      <c r="T406" s="3"/>
    </row>
    <row r="407">
      <c r="A407" s="3"/>
      <c r="B407" s="3"/>
      <c r="C407" s="3"/>
      <c r="D407" s="3"/>
      <c r="E407" s="3"/>
      <c r="F407" s="3"/>
      <c r="G407" s="3"/>
      <c r="H407" s="3"/>
      <c r="I407" s="3"/>
      <c r="J407" s="3"/>
      <c r="K407" s="3"/>
      <c r="L407" s="3"/>
      <c r="M407" s="3"/>
      <c r="N407" s="3"/>
      <c r="O407" s="3"/>
      <c r="P407" s="3"/>
      <c r="Q407" s="3"/>
      <c r="T407" s="3"/>
    </row>
    <row r="408">
      <c r="A408" s="3"/>
      <c r="B408" s="3"/>
      <c r="C408" s="3"/>
      <c r="D408" s="3"/>
      <c r="E408" s="3"/>
      <c r="F408" s="3"/>
      <c r="G408" s="3"/>
      <c r="H408" s="3"/>
      <c r="I408" s="3"/>
      <c r="J408" s="3"/>
      <c r="K408" s="3"/>
      <c r="L408" s="3"/>
      <c r="M408" s="3"/>
      <c r="N408" s="3"/>
      <c r="O408" s="3"/>
      <c r="P408" s="3"/>
      <c r="Q408" s="3"/>
      <c r="T408" s="3"/>
    </row>
    <row r="409">
      <c r="A409" s="3"/>
      <c r="B409" s="3"/>
      <c r="C409" s="3"/>
      <c r="D409" s="3"/>
      <c r="E409" s="3"/>
      <c r="F409" s="3"/>
      <c r="G409" s="3"/>
      <c r="H409" s="3"/>
      <c r="I409" s="3"/>
      <c r="J409" s="3"/>
      <c r="K409" s="3"/>
      <c r="L409" s="3"/>
      <c r="M409" s="3"/>
      <c r="N409" s="3"/>
      <c r="O409" s="3"/>
      <c r="P409" s="3"/>
      <c r="Q409" s="3"/>
      <c r="T409" s="3"/>
    </row>
    <row r="410">
      <c r="A410" s="3"/>
      <c r="B410" s="3"/>
      <c r="C410" s="3"/>
      <c r="D410" s="3"/>
      <c r="E410" s="3"/>
      <c r="F410" s="3"/>
      <c r="G410" s="3"/>
      <c r="H410" s="3"/>
      <c r="I410" s="3"/>
      <c r="J410" s="3"/>
      <c r="K410" s="3"/>
      <c r="L410" s="3"/>
      <c r="M410" s="3"/>
      <c r="N410" s="3"/>
      <c r="O410" s="3"/>
      <c r="P410" s="3"/>
      <c r="Q410" s="3"/>
      <c r="T410" s="3"/>
    </row>
    <row r="411">
      <c r="A411" s="3"/>
      <c r="B411" s="3"/>
      <c r="C411" s="3"/>
      <c r="D411" s="3"/>
      <c r="E411" s="3"/>
      <c r="F411" s="3"/>
      <c r="G411" s="3"/>
      <c r="H411" s="3"/>
      <c r="I411" s="3"/>
      <c r="J411" s="3"/>
      <c r="K411" s="3"/>
      <c r="L411" s="3"/>
      <c r="M411" s="3"/>
      <c r="N411" s="3"/>
      <c r="O411" s="3"/>
      <c r="P411" s="3"/>
      <c r="Q411" s="3"/>
      <c r="T411" s="3"/>
    </row>
    <row r="412">
      <c r="A412" s="3"/>
      <c r="B412" s="3"/>
      <c r="C412" s="3"/>
      <c r="D412" s="3"/>
      <c r="E412" s="3"/>
      <c r="F412" s="3"/>
      <c r="G412" s="3"/>
      <c r="H412" s="3"/>
      <c r="I412" s="3"/>
      <c r="J412" s="3"/>
      <c r="K412" s="3"/>
      <c r="L412" s="3"/>
      <c r="M412" s="3"/>
      <c r="N412" s="3"/>
      <c r="O412" s="3"/>
      <c r="P412" s="3"/>
      <c r="Q412" s="3"/>
      <c r="T412" s="3"/>
    </row>
    <row r="413">
      <c r="A413" s="3"/>
      <c r="B413" s="3"/>
      <c r="C413" s="3"/>
      <c r="D413" s="3"/>
      <c r="E413" s="3"/>
      <c r="F413" s="3"/>
      <c r="G413" s="3"/>
      <c r="H413" s="3"/>
      <c r="I413" s="3"/>
      <c r="J413" s="3"/>
      <c r="K413" s="3"/>
      <c r="L413" s="3"/>
      <c r="M413" s="3"/>
      <c r="N413" s="3"/>
      <c r="O413" s="3"/>
      <c r="P413" s="3"/>
      <c r="Q413" s="3"/>
      <c r="T413" s="3"/>
    </row>
    <row r="414">
      <c r="A414" s="3"/>
      <c r="B414" s="3"/>
      <c r="C414" s="3"/>
      <c r="D414" s="3"/>
      <c r="E414" s="3"/>
      <c r="F414" s="3"/>
      <c r="G414" s="3"/>
      <c r="H414" s="3"/>
      <c r="I414" s="3"/>
      <c r="J414" s="3"/>
      <c r="K414" s="3"/>
      <c r="L414" s="3"/>
      <c r="M414" s="3"/>
      <c r="N414" s="3"/>
      <c r="O414" s="3"/>
      <c r="P414" s="3"/>
      <c r="Q414" s="3"/>
      <c r="T414" s="3"/>
    </row>
    <row r="415">
      <c r="A415" s="3"/>
      <c r="B415" s="3"/>
      <c r="C415" s="3"/>
      <c r="D415" s="3"/>
      <c r="E415" s="3"/>
      <c r="F415" s="3"/>
      <c r="G415" s="3"/>
      <c r="H415" s="3"/>
      <c r="I415" s="3"/>
      <c r="J415" s="3"/>
      <c r="K415" s="3"/>
      <c r="L415" s="3"/>
      <c r="M415" s="3"/>
      <c r="N415" s="3"/>
      <c r="O415" s="3"/>
      <c r="P415" s="3"/>
      <c r="Q415" s="3"/>
      <c r="T415" s="3"/>
    </row>
    <row r="416">
      <c r="A416" s="3"/>
      <c r="B416" s="3"/>
      <c r="C416" s="3"/>
      <c r="D416" s="3"/>
      <c r="E416" s="3"/>
      <c r="F416" s="3"/>
      <c r="G416" s="3"/>
      <c r="H416" s="3"/>
      <c r="I416" s="3"/>
      <c r="J416" s="3"/>
      <c r="K416" s="3"/>
      <c r="L416" s="3"/>
      <c r="M416" s="3"/>
      <c r="N416" s="3"/>
      <c r="O416" s="3"/>
      <c r="P416" s="3"/>
      <c r="Q416" s="3"/>
      <c r="T416" s="3"/>
    </row>
    <row r="417">
      <c r="A417" s="3"/>
      <c r="B417" s="3"/>
      <c r="C417" s="3"/>
      <c r="D417" s="3"/>
      <c r="E417" s="3"/>
      <c r="F417" s="3"/>
      <c r="G417" s="3"/>
      <c r="H417" s="3"/>
      <c r="I417" s="3"/>
      <c r="J417" s="3"/>
      <c r="K417" s="3"/>
      <c r="L417" s="3"/>
      <c r="M417" s="3"/>
      <c r="N417" s="3"/>
      <c r="O417" s="3"/>
      <c r="P417" s="3"/>
      <c r="Q417" s="3"/>
      <c r="T417" s="3"/>
    </row>
    <row r="418">
      <c r="A418" s="3"/>
      <c r="B418" s="3"/>
      <c r="C418" s="3"/>
      <c r="D418" s="3"/>
      <c r="E418" s="3"/>
      <c r="F418" s="3"/>
      <c r="G418" s="3"/>
      <c r="H418" s="3"/>
      <c r="I418" s="3"/>
      <c r="J418" s="3"/>
      <c r="K418" s="3"/>
      <c r="L418" s="3"/>
      <c r="M418" s="3"/>
      <c r="N418" s="3"/>
      <c r="O418" s="3"/>
      <c r="P418" s="3"/>
      <c r="Q418" s="3"/>
      <c r="T418" s="3"/>
    </row>
    <row r="419">
      <c r="A419" s="3"/>
      <c r="B419" s="3"/>
      <c r="C419" s="3"/>
      <c r="D419" s="3"/>
      <c r="E419" s="3"/>
      <c r="F419" s="3"/>
      <c r="G419" s="3"/>
      <c r="H419" s="3"/>
      <c r="I419" s="3"/>
      <c r="J419" s="3"/>
      <c r="K419" s="3"/>
      <c r="L419" s="3"/>
      <c r="M419" s="3"/>
      <c r="N419" s="3"/>
      <c r="O419" s="3"/>
      <c r="P419" s="3"/>
      <c r="Q419" s="3"/>
      <c r="T419" s="3"/>
    </row>
    <row r="420">
      <c r="A420" s="3"/>
      <c r="B420" s="3"/>
      <c r="C420" s="3"/>
      <c r="D420" s="3"/>
      <c r="E420" s="3"/>
      <c r="F420" s="3"/>
      <c r="G420" s="3"/>
      <c r="H420" s="3"/>
      <c r="I420" s="3"/>
      <c r="J420" s="3"/>
      <c r="K420" s="3"/>
      <c r="L420" s="3"/>
      <c r="M420" s="3"/>
      <c r="N420" s="3"/>
      <c r="O420" s="3"/>
      <c r="P420" s="3"/>
      <c r="Q420" s="3"/>
      <c r="T420" s="3"/>
    </row>
    <row r="421">
      <c r="A421" s="3"/>
      <c r="B421" s="3"/>
      <c r="C421" s="3"/>
      <c r="D421" s="3"/>
      <c r="E421" s="3"/>
      <c r="F421" s="3"/>
      <c r="G421" s="3"/>
      <c r="H421" s="3"/>
      <c r="I421" s="3"/>
      <c r="J421" s="3"/>
      <c r="K421" s="3"/>
      <c r="L421" s="3"/>
      <c r="M421" s="3"/>
      <c r="N421" s="3"/>
      <c r="O421" s="3"/>
      <c r="P421" s="3"/>
      <c r="Q421" s="3"/>
      <c r="T421" s="3"/>
    </row>
    <row r="422">
      <c r="A422" s="3"/>
      <c r="B422" s="3"/>
      <c r="C422" s="3"/>
      <c r="D422" s="3"/>
      <c r="E422" s="3"/>
      <c r="F422" s="3"/>
      <c r="G422" s="3"/>
      <c r="H422" s="3"/>
      <c r="I422" s="3"/>
      <c r="J422" s="3"/>
      <c r="K422" s="3"/>
      <c r="L422" s="3"/>
      <c r="M422" s="3"/>
      <c r="N422" s="3"/>
      <c r="O422" s="3"/>
      <c r="P422" s="3"/>
      <c r="Q422" s="3"/>
      <c r="T422" s="3"/>
    </row>
    <row r="423">
      <c r="A423" s="3"/>
      <c r="B423" s="3"/>
      <c r="C423" s="3"/>
      <c r="D423" s="3"/>
      <c r="E423" s="3"/>
      <c r="F423" s="3"/>
      <c r="G423" s="3"/>
      <c r="H423" s="3"/>
      <c r="I423" s="3"/>
      <c r="J423" s="3"/>
      <c r="K423" s="3"/>
      <c r="L423" s="3"/>
      <c r="M423" s="3"/>
      <c r="N423" s="3"/>
      <c r="O423" s="3"/>
      <c r="P423" s="3"/>
      <c r="Q423" s="3"/>
      <c r="T423" s="3"/>
    </row>
    <row r="424">
      <c r="A424" s="3"/>
      <c r="B424" s="3"/>
      <c r="C424" s="3"/>
      <c r="D424" s="3"/>
      <c r="E424" s="3"/>
      <c r="F424" s="3"/>
      <c r="G424" s="3"/>
      <c r="H424" s="3"/>
      <c r="I424" s="3"/>
      <c r="J424" s="3"/>
      <c r="K424" s="3"/>
      <c r="L424" s="3"/>
      <c r="M424" s="3"/>
      <c r="N424" s="3"/>
      <c r="O424" s="3"/>
      <c r="P424" s="3"/>
      <c r="Q424" s="3"/>
      <c r="T424" s="3"/>
    </row>
    <row r="425">
      <c r="A425" s="3"/>
      <c r="B425" s="3"/>
      <c r="C425" s="3"/>
      <c r="D425" s="3"/>
      <c r="E425" s="3"/>
      <c r="F425" s="3"/>
      <c r="G425" s="3"/>
      <c r="H425" s="3"/>
      <c r="I425" s="3"/>
      <c r="J425" s="3"/>
      <c r="K425" s="3"/>
      <c r="L425" s="3"/>
      <c r="M425" s="3"/>
      <c r="N425" s="3"/>
      <c r="O425" s="3"/>
      <c r="P425" s="3"/>
      <c r="Q425" s="3"/>
      <c r="T425" s="3"/>
    </row>
    <row r="426">
      <c r="A426" s="3"/>
      <c r="B426" s="3"/>
      <c r="C426" s="3"/>
      <c r="D426" s="3"/>
      <c r="E426" s="3"/>
      <c r="F426" s="3"/>
      <c r="G426" s="3"/>
      <c r="H426" s="3"/>
      <c r="I426" s="3"/>
      <c r="J426" s="3"/>
      <c r="K426" s="3"/>
      <c r="L426" s="3"/>
      <c r="M426" s="3"/>
      <c r="N426" s="3"/>
      <c r="O426" s="3"/>
      <c r="P426" s="3"/>
      <c r="Q426" s="3"/>
      <c r="T426" s="3"/>
    </row>
    <row r="427">
      <c r="A427" s="3"/>
      <c r="B427" s="3"/>
      <c r="C427" s="3"/>
      <c r="D427" s="3"/>
      <c r="E427" s="3"/>
      <c r="F427" s="3"/>
      <c r="G427" s="3"/>
      <c r="H427" s="3"/>
      <c r="I427" s="3"/>
      <c r="J427" s="3"/>
      <c r="K427" s="3"/>
      <c r="L427" s="3"/>
      <c r="M427" s="3"/>
      <c r="N427" s="3"/>
      <c r="O427" s="3"/>
      <c r="P427" s="3"/>
      <c r="Q427" s="3"/>
      <c r="T427" s="3"/>
    </row>
    <row r="428">
      <c r="A428" s="3"/>
      <c r="B428" s="3"/>
      <c r="C428" s="3"/>
      <c r="D428" s="3"/>
      <c r="E428" s="3"/>
      <c r="F428" s="3"/>
      <c r="G428" s="3"/>
      <c r="H428" s="3"/>
      <c r="I428" s="3"/>
      <c r="J428" s="3"/>
      <c r="K428" s="3"/>
      <c r="L428" s="3"/>
      <c r="M428" s="3"/>
      <c r="N428" s="3"/>
      <c r="O428" s="3"/>
      <c r="P428" s="3"/>
      <c r="Q428" s="3"/>
      <c r="T428" s="3"/>
    </row>
    <row r="429">
      <c r="A429" s="3"/>
      <c r="B429" s="3"/>
      <c r="C429" s="3"/>
      <c r="D429" s="3"/>
      <c r="E429" s="3"/>
      <c r="F429" s="3"/>
      <c r="G429" s="3"/>
      <c r="H429" s="3"/>
      <c r="I429" s="3"/>
      <c r="J429" s="3"/>
      <c r="K429" s="3"/>
      <c r="L429" s="3"/>
      <c r="M429" s="3"/>
      <c r="N429" s="3"/>
      <c r="O429" s="3"/>
      <c r="P429" s="3"/>
      <c r="Q429" s="3"/>
      <c r="T429" s="3"/>
    </row>
    <row r="430">
      <c r="A430" s="3"/>
      <c r="B430" s="3"/>
      <c r="C430" s="3"/>
      <c r="D430" s="3"/>
      <c r="E430" s="3"/>
      <c r="F430" s="3"/>
      <c r="G430" s="3"/>
      <c r="H430" s="3"/>
      <c r="I430" s="3"/>
      <c r="J430" s="3"/>
      <c r="K430" s="3"/>
      <c r="L430" s="3"/>
      <c r="M430" s="3"/>
      <c r="N430" s="3"/>
      <c r="O430" s="3"/>
      <c r="P430" s="3"/>
      <c r="Q430" s="3"/>
      <c r="T430" s="3"/>
    </row>
    <row r="431">
      <c r="A431" s="3"/>
      <c r="B431" s="3"/>
      <c r="C431" s="3"/>
      <c r="D431" s="3"/>
      <c r="E431" s="3"/>
      <c r="F431" s="3"/>
      <c r="G431" s="3"/>
      <c r="H431" s="3"/>
      <c r="I431" s="3"/>
      <c r="J431" s="3"/>
      <c r="K431" s="3"/>
      <c r="L431" s="3"/>
      <c r="M431" s="3"/>
      <c r="N431" s="3"/>
      <c r="O431" s="3"/>
      <c r="P431" s="3"/>
      <c r="Q431" s="3"/>
      <c r="T431" s="3"/>
    </row>
    <row r="432">
      <c r="A432" s="3"/>
      <c r="B432" s="3"/>
      <c r="C432" s="3"/>
      <c r="D432" s="3"/>
      <c r="E432" s="3"/>
      <c r="F432" s="3"/>
      <c r="G432" s="3"/>
      <c r="H432" s="3"/>
      <c r="I432" s="3"/>
      <c r="J432" s="3"/>
      <c r="K432" s="3"/>
      <c r="L432" s="3"/>
      <c r="M432" s="3"/>
      <c r="N432" s="3"/>
      <c r="O432" s="3"/>
      <c r="P432" s="3"/>
      <c r="Q432" s="3"/>
      <c r="T432" s="3"/>
    </row>
    <row r="433">
      <c r="A433" s="3"/>
      <c r="B433" s="3"/>
      <c r="C433" s="3"/>
      <c r="D433" s="3"/>
      <c r="E433" s="3"/>
      <c r="F433" s="3"/>
      <c r="G433" s="3"/>
      <c r="H433" s="3"/>
      <c r="I433" s="3"/>
      <c r="J433" s="3"/>
      <c r="K433" s="3"/>
      <c r="L433" s="3"/>
      <c r="M433" s="3"/>
      <c r="N433" s="3"/>
      <c r="O433" s="3"/>
      <c r="P433" s="3"/>
      <c r="Q433" s="3"/>
      <c r="T433" s="3"/>
    </row>
    <row r="434">
      <c r="A434" s="3"/>
      <c r="B434" s="3"/>
      <c r="C434" s="3"/>
      <c r="D434" s="3"/>
      <c r="E434" s="3"/>
      <c r="F434" s="3"/>
      <c r="G434" s="3"/>
      <c r="H434" s="3"/>
      <c r="I434" s="3"/>
      <c r="J434" s="3"/>
      <c r="K434" s="3"/>
      <c r="L434" s="3"/>
      <c r="M434" s="3"/>
      <c r="N434" s="3"/>
      <c r="O434" s="3"/>
      <c r="P434" s="3"/>
      <c r="Q434" s="3"/>
      <c r="T434" s="3"/>
    </row>
    <row r="435">
      <c r="A435" s="3"/>
      <c r="B435" s="3"/>
      <c r="C435" s="3"/>
      <c r="D435" s="3"/>
      <c r="E435" s="3"/>
      <c r="F435" s="3"/>
      <c r="G435" s="3"/>
      <c r="H435" s="3"/>
      <c r="I435" s="3"/>
      <c r="J435" s="3"/>
      <c r="K435" s="3"/>
      <c r="L435" s="3"/>
      <c r="M435" s="3"/>
      <c r="N435" s="3"/>
      <c r="O435" s="3"/>
      <c r="P435" s="3"/>
      <c r="Q435" s="3"/>
      <c r="T435" s="3"/>
    </row>
    <row r="436">
      <c r="A436" s="3"/>
      <c r="B436" s="3"/>
      <c r="C436" s="3"/>
      <c r="D436" s="3"/>
      <c r="E436" s="3"/>
      <c r="F436" s="3"/>
      <c r="G436" s="3"/>
      <c r="H436" s="3"/>
      <c r="I436" s="3"/>
      <c r="J436" s="3"/>
      <c r="K436" s="3"/>
      <c r="L436" s="3"/>
      <c r="M436" s="3"/>
      <c r="N436" s="3"/>
      <c r="O436" s="3"/>
      <c r="P436" s="3"/>
      <c r="Q436" s="3"/>
      <c r="T436" s="3"/>
    </row>
    <row r="437">
      <c r="A437" s="3"/>
      <c r="B437" s="3"/>
      <c r="C437" s="3"/>
      <c r="D437" s="3"/>
      <c r="E437" s="3"/>
      <c r="F437" s="3"/>
      <c r="G437" s="3"/>
      <c r="H437" s="3"/>
      <c r="I437" s="3"/>
      <c r="J437" s="3"/>
      <c r="K437" s="3"/>
      <c r="L437" s="3"/>
      <c r="M437" s="3"/>
      <c r="N437" s="3"/>
      <c r="O437" s="3"/>
      <c r="P437" s="3"/>
      <c r="Q437" s="3"/>
      <c r="T437" s="3"/>
    </row>
    <row r="438">
      <c r="A438" s="3"/>
      <c r="B438" s="3"/>
      <c r="C438" s="3"/>
      <c r="D438" s="3"/>
      <c r="E438" s="3"/>
      <c r="F438" s="3"/>
      <c r="G438" s="3"/>
      <c r="H438" s="3"/>
      <c r="I438" s="3"/>
      <c r="J438" s="3"/>
      <c r="K438" s="3"/>
      <c r="L438" s="3"/>
      <c r="M438" s="3"/>
      <c r="N438" s="3"/>
      <c r="O438" s="3"/>
      <c r="P438" s="3"/>
      <c r="Q438" s="3"/>
      <c r="T438" s="3"/>
    </row>
    <row r="439">
      <c r="A439" s="3"/>
      <c r="B439" s="3"/>
      <c r="C439" s="3"/>
      <c r="D439" s="3"/>
      <c r="E439" s="3"/>
      <c r="F439" s="3"/>
      <c r="G439" s="3"/>
      <c r="H439" s="3"/>
      <c r="I439" s="3"/>
      <c r="J439" s="3"/>
      <c r="K439" s="3"/>
      <c r="L439" s="3"/>
      <c r="M439" s="3"/>
      <c r="N439" s="3"/>
      <c r="O439" s="3"/>
      <c r="P439" s="3"/>
      <c r="Q439" s="3"/>
      <c r="T439" s="3"/>
    </row>
    <row r="440">
      <c r="A440" s="3"/>
      <c r="B440" s="3"/>
      <c r="C440" s="3"/>
      <c r="D440" s="3"/>
      <c r="E440" s="3"/>
      <c r="F440" s="3"/>
      <c r="G440" s="3"/>
      <c r="H440" s="3"/>
      <c r="I440" s="3"/>
      <c r="J440" s="3"/>
      <c r="K440" s="3"/>
      <c r="L440" s="3"/>
      <c r="M440" s="3"/>
      <c r="N440" s="3"/>
      <c r="O440" s="3"/>
      <c r="P440" s="3"/>
      <c r="Q440" s="3"/>
      <c r="T440" s="3"/>
    </row>
    <row r="441">
      <c r="A441" s="3"/>
      <c r="B441" s="3"/>
      <c r="C441" s="3"/>
      <c r="D441" s="3"/>
      <c r="E441" s="3"/>
      <c r="F441" s="3"/>
      <c r="G441" s="3"/>
      <c r="H441" s="3"/>
      <c r="I441" s="3"/>
      <c r="J441" s="3"/>
      <c r="K441" s="3"/>
      <c r="L441" s="3"/>
      <c r="M441" s="3"/>
      <c r="N441" s="3"/>
      <c r="O441" s="3"/>
      <c r="P441" s="3"/>
      <c r="Q441" s="3"/>
      <c r="T441" s="3"/>
    </row>
    <row r="442">
      <c r="A442" s="3"/>
      <c r="B442" s="3"/>
      <c r="C442" s="3"/>
      <c r="D442" s="3"/>
      <c r="E442" s="3"/>
      <c r="F442" s="3"/>
      <c r="G442" s="3"/>
      <c r="H442" s="3"/>
      <c r="I442" s="3"/>
      <c r="J442" s="3"/>
      <c r="K442" s="3"/>
      <c r="L442" s="3"/>
      <c r="M442" s="3"/>
      <c r="N442" s="3"/>
      <c r="O442" s="3"/>
      <c r="P442" s="3"/>
      <c r="Q442" s="3"/>
      <c r="T442" s="3"/>
    </row>
    <row r="443">
      <c r="A443" s="3"/>
      <c r="B443" s="3"/>
      <c r="C443" s="3"/>
      <c r="D443" s="3"/>
      <c r="E443" s="3"/>
      <c r="F443" s="3"/>
      <c r="G443" s="3"/>
      <c r="H443" s="3"/>
      <c r="I443" s="3"/>
      <c r="J443" s="3"/>
      <c r="K443" s="3"/>
      <c r="L443" s="3"/>
      <c r="M443" s="3"/>
      <c r="N443" s="3"/>
      <c r="O443" s="3"/>
      <c r="P443" s="3"/>
      <c r="Q443" s="3"/>
      <c r="T443" s="3"/>
    </row>
    <row r="444">
      <c r="A444" s="3"/>
      <c r="B444" s="3"/>
      <c r="C444" s="3"/>
      <c r="D444" s="3"/>
      <c r="E444" s="3"/>
      <c r="F444" s="3"/>
      <c r="G444" s="3"/>
      <c r="H444" s="3"/>
      <c r="I444" s="3"/>
      <c r="J444" s="3"/>
      <c r="K444" s="3"/>
      <c r="L444" s="3"/>
      <c r="M444" s="3"/>
      <c r="N444" s="3"/>
      <c r="O444" s="3"/>
      <c r="P444" s="3"/>
      <c r="Q444" s="3"/>
      <c r="T444" s="3"/>
    </row>
    <row r="445">
      <c r="A445" s="3"/>
      <c r="B445" s="3"/>
      <c r="C445" s="3"/>
      <c r="D445" s="3"/>
      <c r="E445" s="3"/>
      <c r="F445" s="3"/>
      <c r="G445" s="3"/>
      <c r="H445" s="3"/>
      <c r="I445" s="3"/>
      <c r="J445" s="3"/>
      <c r="K445" s="3"/>
      <c r="L445" s="3"/>
      <c r="M445" s="3"/>
      <c r="N445" s="3"/>
      <c r="O445" s="3"/>
      <c r="P445" s="3"/>
      <c r="Q445" s="3"/>
      <c r="T445" s="3"/>
    </row>
    <row r="446">
      <c r="A446" s="3"/>
      <c r="B446" s="3"/>
      <c r="C446" s="3"/>
      <c r="D446" s="3"/>
      <c r="E446" s="3"/>
      <c r="F446" s="3"/>
      <c r="G446" s="3"/>
      <c r="H446" s="3"/>
      <c r="I446" s="3"/>
      <c r="J446" s="3"/>
      <c r="K446" s="3"/>
      <c r="L446" s="3"/>
      <c r="M446" s="3"/>
      <c r="N446" s="3"/>
      <c r="O446" s="3"/>
      <c r="P446" s="3"/>
      <c r="Q446" s="3"/>
      <c r="T446" s="3"/>
    </row>
    <row r="447">
      <c r="A447" s="3"/>
      <c r="B447" s="3"/>
      <c r="C447" s="3"/>
      <c r="D447" s="3"/>
      <c r="E447" s="3"/>
      <c r="F447" s="3"/>
      <c r="G447" s="3"/>
      <c r="H447" s="3"/>
      <c r="I447" s="3"/>
      <c r="J447" s="3"/>
      <c r="K447" s="3"/>
      <c r="L447" s="3"/>
      <c r="M447" s="3"/>
      <c r="N447" s="3"/>
      <c r="O447" s="3"/>
      <c r="P447" s="3"/>
      <c r="Q447" s="3"/>
      <c r="T447" s="3"/>
    </row>
    <row r="448">
      <c r="A448" s="3"/>
      <c r="B448" s="3"/>
      <c r="C448" s="3"/>
      <c r="D448" s="3"/>
      <c r="E448" s="3"/>
      <c r="F448" s="3"/>
      <c r="G448" s="3"/>
      <c r="H448" s="3"/>
      <c r="I448" s="3"/>
      <c r="J448" s="3"/>
      <c r="K448" s="3"/>
      <c r="L448" s="3"/>
      <c r="M448" s="3"/>
      <c r="N448" s="3"/>
      <c r="O448" s="3"/>
      <c r="P448" s="3"/>
      <c r="Q448" s="3"/>
      <c r="T448" s="3"/>
    </row>
    <row r="449">
      <c r="A449" s="3"/>
      <c r="B449" s="3"/>
      <c r="C449" s="3"/>
      <c r="D449" s="3"/>
      <c r="E449" s="3"/>
      <c r="F449" s="3"/>
      <c r="G449" s="3"/>
      <c r="H449" s="3"/>
      <c r="I449" s="3"/>
      <c r="J449" s="3"/>
      <c r="K449" s="3"/>
      <c r="L449" s="3"/>
      <c r="M449" s="3"/>
      <c r="N449" s="3"/>
      <c r="O449" s="3"/>
      <c r="P449" s="3"/>
      <c r="Q449" s="3"/>
      <c r="T449" s="3"/>
    </row>
    <row r="450">
      <c r="A450" s="3"/>
      <c r="B450" s="3"/>
      <c r="C450" s="3"/>
      <c r="D450" s="3"/>
      <c r="E450" s="3"/>
      <c r="F450" s="3"/>
      <c r="G450" s="3"/>
      <c r="H450" s="3"/>
      <c r="I450" s="3"/>
      <c r="J450" s="3"/>
      <c r="K450" s="3"/>
      <c r="L450" s="3"/>
      <c r="M450" s="3"/>
      <c r="N450" s="3"/>
      <c r="O450" s="3"/>
      <c r="P450" s="3"/>
      <c r="Q450" s="3"/>
      <c r="T450" s="3"/>
    </row>
    <row r="451">
      <c r="A451" s="3"/>
      <c r="B451" s="3"/>
      <c r="C451" s="3"/>
      <c r="D451" s="3"/>
      <c r="E451" s="3"/>
      <c r="F451" s="3"/>
      <c r="G451" s="3"/>
      <c r="H451" s="3"/>
      <c r="I451" s="3"/>
      <c r="J451" s="3"/>
      <c r="K451" s="3"/>
      <c r="L451" s="3"/>
      <c r="M451" s="3"/>
      <c r="N451" s="3"/>
      <c r="O451" s="3"/>
      <c r="P451" s="3"/>
      <c r="Q451" s="3"/>
      <c r="T451" s="3"/>
    </row>
    <row r="452">
      <c r="A452" s="3"/>
      <c r="B452" s="3"/>
      <c r="C452" s="3"/>
      <c r="D452" s="3"/>
      <c r="E452" s="3"/>
      <c r="F452" s="3"/>
      <c r="G452" s="3"/>
      <c r="H452" s="3"/>
      <c r="I452" s="3"/>
      <c r="J452" s="3"/>
      <c r="K452" s="3"/>
      <c r="L452" s="3"/>
      <c r="M452" s="3"/>
      <c r="N452" s="3"/>
      <c r="O452" s="3"/>
      <c r="P452" s="3"/>
      <c r="Q452" s="3"/>
      <c r="T452" s="3"/>
    </row>
    <row r="453">
      <c r="A453" s="3"/>
      <c r="B453" s="3"/>
      <c r="C453" s="3"/>
      <c r="D453" s="3"/>
      <c r="E453" s="3"/>
      <c r="F453" s="3"/>
      <c r="G453" s="3"/>
      <c r="H453" s="3"/>
      <c r="I453" s="3"/>
      <c r="J453" s="3"/>
      <c r="K453" s="3"/>
      <c r="L453" s="3"/>
      <c r="M453" s="3"/>
      <c r="N453" s="3"/>
      <c r="O453" s="3"/>
      <c r="P453" s="3"/>
      <c r="Q453" s="3"/>
      <c r="T453" s="3"/>
    </row>
    <row r="454">
      <c r="A454" s="3"/>
      <c r="B454" s="3"/>
      <c r="C454" s="3"/>
      <c r="D454" s="3"/>
      <c r="E454" s="3"/>
      <c r="F454" s="3"/>
      <c r="G454" s="3"/>
      <c r="H454" s="3"/>
      <c r="I454" s="3"/>
      <c r="J454" s="3"/>
      <c r="K454" s="3"/>
      <c r="L454" s="3"/>
      <c r="M454" s="3"/>
      <c r="N454" s="3"/>
      <c r="O454" s="3"/>
      <c r="P454" s="3"/>
      <c r="Q454" s="3"/>
      <c r="T454" s="3"/>
    </row>
    <row r="455">
      <c r="A455" s="3"/>
      <c r="B455" s="3"/>
      <c r="C455" s="3"/>
      <c r="D455" s="3"/>
      <c r="E455" s="3"/>
      <c r="F455" s="3"/>
      <c r="G455" s="3"/>
      <c r="H455" s="3"/>
      <c r="I455" s="3"/>
      <c r="J455" s="3"/>
      <c r="K455" s="3"/>
      <c r="L455" s="3"/>
      <c r="M455" s="3"/>
      <c r="N455" s="3"/>
      <c r="O455" s="3"/>
      <c r="P455" s="3"/>
      <c r="Q455" s="3"/>
      <c r="T455" s="3"/>
    </row>
    <row r="456">
      <c r="A456" s="3"/>
      <c r="B456" s="3"/>
      <c r="C456" s="3"/>
      <c r="D456" s="3"/>
      <c r="E456" s="3"/>
      <c r="F456" s="3"/>
      <c r="G456" s="3"/>
      <c r="H456" s="3"/>
      <c r="I456" s="3"/>
      <c r="J456" s="3"/>
      <c r="K456" s="3"/>
      <c r="L456" s="3"/>
      <c r="M456" s="3"/>
      <c r="N456" s="3"/>
      <c r="O456" s="3"/>
      <c r="P456" s="3"/>
      <c r="Q456" s="3"/>
      <c r="T456" s="3"/>
    </row>
    <row r="457">
      <c r="A457" s="3"/>
      <c r="B457" s="3"/>
      <c r="C457" s="3"/>
      <c r="D457" s="3"/>
      <c r="E457" s="3"/>
      <c r="F457" s="3"/>
      <c r="G457" s="3"/>
      <c r="H457" s="3"/>
      <c r="I457" s="3"/>
      <c r="J457" s="3"/>
      <c r="K457" s="3"/>
      <c r="L457" s="3"/>
      <c r="M457" s="3"/>
      <c r="N457" s="3"/>
      <c r="O457" s="3"/>
      <c r="P457" s="3"/>
      <c r="Q457" s="3"/>
      <c r="T457" s="3"/>
    </row>
    <row r="458">
      <c r="A458" s="3"/>
      <c r="B458" s="3"/>
      <c r="C458" s="3"/>
      <c r="D458" s="3"/>
      <c r="E458" s="3"/>
      <c r="F458" s="3"/>
      <c r="G458" s="3"/>
      <c r="H458" s="3"/>
      <c r="I458" s="3"/>
      <c r="J458" s="3"/>
      <c r="K458" s="3"/>
      <c r="L458" s="3"/>
      <c r="M458" s="3"/>
      <c r="N458" s="3"/>
      <c r="O458" s="3"/>
      <c r="P458" s="3"/>
      <c r="Q458" s="3"/>
      <c r="T458" s="3"/>
    </row>
    <row r="459">
      <c r="A459" s="3"/>
      <c r="B459" s="3"/>
      <c r="C459" s="3"/>
      <c r="D459" s="3"/>
      <c r="E459" s="3"/>
      <c r="F459" s="3"/>
      <c r="G459" s="3"/>
      <c r="H459" s="3"/>
      <c r="I459" s="3"/>
      <c r="J459" s="3"/>
      <c r="K459" s="3"/>
      <c r="L459" s="3"/>
      <c r="M459" s="3"/>
      <c r="N459" s="3"/>
      <c r="O459" s="3"/>
      <c r="P459" s="3"/>
      <c r="Q459" s="3"/>
      <c r="T459" s="3"/>
    </row>
    <row r="460">
      <c r="A460" s="3"/>
      <c r="B460" s="3"/>
      <c r="C460" s="3"/>
      <c r="D460" s="3"/>
      <c r="E460" s="3"/>
      <c r="F460" s="3"/>
      <c r="G460" s="3"/>
      <c r="H460" s="3"/>
      <c r="I460" s="3"/>
      <c r="J460" s="3"/>
      <c r="K460" s="3"/>
      <c r="L460" s="3"/>
      <c r="M460" s="3"/>
      <c r="N460" s="3"/>
      <c r="O460" s="3"/>
      <c r="P460" s="3"/>
      <c r="Q460" s="3"/>
      <c r="T460" s="3"/>
    </row>
    <row r="461">
      <c r="A461" s="3"/>
      <c r="B461" s="3"/>
      <c r="C461" s="3"/>
      <c r="D461" s="3"/>
      <c r="E461" s="3"/>
      <c r="F461" s="3"/>
      <c r="G461" s="3"/>
      <c r="H461" s="3"/>
      <c r="I461" s="3"/>
      <c r="J461" s="3"/>
      <c r="K461" s="3"/>
      <c r="L461" s="3"/>
      <c r="M461" s="3"/>
      <c r="N461" s="3"/>
      <c r="O461" s="3"/>
      <c r="P461" s="3"/>
      <c r="Q461" s="3"/>
      <c r="T461" s="3"/>
    </row>
    <row r="462">
      <c r="A462" s="3"/>
      <c r="B462" s="3"/>
      <c r="C462" s="3"/>
      <c r="D462" s="3"/>
      <c r="E462" s="3"/>
      <c r="F462" s="3"/>
      <c r="G462" s="3"/>
      <c r="H462" s="3"/>
      <c r="I462" s="3"/>
      <c r="J462" s="3"/>
      <c r="K462" s="3"/>
      <c r="L462" s="3"/>
      <c r="M462" s="3"/>
      <c r="N462" s="3"/>
      <c r="O462" s="3"/>
      <c r="P462" s="3"/>
      <c r="Q462" s="3"/>
      <c r="T462" s="3"/>
    </row>
    <row r="463">
      <c r="A463" s="3"/>
      <c r="B463" s="3"/>
      <c r="C463" s="3"/>
      <c r="D463" s="3"/>
      <c r="E463" s="3"/>
      <c r="F463" s="3"/>
      <c r="G463" s="3"/>
      <c r="H463" s="3"/>
      <c r="I463" s="3"/>
      <c r="J463" s="3"/>
      <c r="K463" s="3"/>
      <c r="L463" s="3"/>
      <c r="M463" s="3"/>
      <c r="N463" s="3"/>
      <c r="O463" s="3"/>
      <c r="P463" s="3"/>
      <c r="Q463" s="3"/>
      <c r="T463" s="3"/>
    </row>
    <row r="464">
      <c r="A464" s="3"/>
      <c r="B464" s="3"/>
      <c r="C464" s="3"/>
      <c r="D464" s="3"/>
      <c r="E464" s="3"/>
      <c r="F464" s="3"/>
      <c r="G464" s="3"/>
      <c r="H464" s="3"/>
      <c r="I464" s="3"/>
      <c r="J464" s="3"/>
      <c r="K464" s="3"/>
      <c r="L464" s="3"/>
      <c r="M464" s="3"/>
      <c r="N464" s="3"/>
      <c r="O464" s="3"/>
      <c r="P464" s="3"/>
      <c r="Q464" s="3"/>
      <c r="T464" s="3"/>
    </row>
    <row r="465">
      <c r="A465" s="3"/>
      <c r="B465" s="3"/>
      <c r="C465" s="3"/>
      <c r="D465" s="3"/>
      <c r="E465" s="3"/>
      <c r="F465" s="3"/>
      <c r="G465" s="3"/>
      <c r="H465" s="3"/>
      <c r="I465" s="3"/>
      <c r="J465" s="3"/>
      <c r="K465" s="3"/>
      <c r="L465" s="3"/>
      <c r="M465" s="3"/>
      <c r="N465" s="3"/>
      <c r="O465" s="3"/>
      <c r="P465" s="3"/>
      <c r="Q465" s="3"/>
      <c r="T465" s="3"/>
    </row>
    <row r="466">
      <c r="A466" s="3"/>
      <c r="B466" s="3"/>
      <c r="C466" s="3"/>
      <c r="D466" s="3"/>
      <c r="E466" s="3"/>
      <c r="F466" s="3"/>
      <c r="G466" s="3"/>
      <c r="H466" s="3"/>
      <c r="I466" s="3"/>
      <c r="J466" s="3"/>
      <c r="K466" s="3"/>
      <c r="L466" s="3"/>
      <c r="M466" s="3"/>
      <c r="N466" s="3"/>
      <c r="O466" s="3"/>
      <c r="P466" s="3"/>
      <c r="Q466" s="3"/>
      <c r="T466" s="3"/>
    </row>
    <row r="467">
      <c r="A467" s="3"/>
      <c r="B467" s="3"/>
      <c r="C467" s="3"/>
      <c r="D467" s="3"/>
      <c r="E467" s="3"/>
      <c r="F467" s="3"/>
      <c r="G467" s="3"/>
      <c r="H467" s="3"/>
      <c r="I467" s="3"/>
      <c r="J467" s="3"/>
      <c r="K467" s="3"/>
      <c r="L467" s="3"/>
      <c r="M467" s="3"/>
      <c r="N467" s="3"/>
      <c r="O467" s="3"/>
      <c r="P467" s="3"/>
      <c r="Q467" s="3"/>
      <c r="T467" s="3"/>
    </row>
    <row r="468">
      <c r="A468" s="3"/>
      <c r="B468" s="3"/>
      <c r="C468" s="3"/>
      <c r="D468" s="3"/>
      <c r="E468" s="3"/>
      <c r="F468" s="3"/>
      <c r="G468" s="3"/>
      <c r="H468" s="3"/>
      <c r="I468" s="3"/>
      <c r="J468" s="3"/>
      <c r="K468" s="3"/>
      <c r="L468" s="3"/>
      <c r="M468" s="3"/>
      <c r="N468" s="3"/>
      <c r="O468" s="3"/>
      <c r="P468" s="3"/>
      <c r="Q468" s="3"/>
      <c r="T468" s="3"/>
    </row>
    <row r="469">
      <c r="A469" s="3"/>
      <c r="B469" s="3"/>
      <c r="C469" s="3"/>
      <c r="D469" s="3"/>
      <c r="E469" s="3"/>
      <c r="F469" s="3"/>
      <c r="G469" s="3"/>
      <c r="H469" s="3"/>
      <c r="I469" s="3"/>
      <c r="J469" s="3"/>
      <c r="K469" s="3"/>
      <c r="L469" s="3"/>
      <c r="M469" s="3"/>
      <c r="N469" s="3"/>
      <c r="O469" s="3"/>
      <c r="P469" s="3"/>
      <c r="Q469" s="3"/>
      <c r="T469" s="3"/>
    </row>
    <row r="470">
      <c r="A470" s="3"/>
      <c r="B470" s="3"/>
      <c r="C470" s="3"/>
      <c r="D470" s="3"/>
      <c r="E470" s="3"/>
      <c r="F470" s="3"/>
      <c r="G470" s="3"/>
      <c r="H470" s="3"/>
      <c r="I470" s="3"/>
      <c r="J470" s="3"/>
      <c r="K470" s="3"/>
      <c r="L470" s="3"/>
      <c r="M470" s="3"/>
      <c r="N470" s="3"/>
      <c r="O470" s="3"/>
      <c r="P470" s="3"/>
      <c r="Q470" s="3"/>
      <c r="T470" s="3"/>
    </row>
    <row r="471">
      <c r="A471" s="3"/>
      <c r="B471" s="3"/>
      <c r="C471" s="3"/>
      <c r="D471" s="3"/>
      <c r="E471" s="3"/>
      <c r="F471" s="3"/>
      <c r="G471" s="3"/>
      <c r="H471" s="3"/>
      <c r="I471" s="3"/>
      <c r="J471" s="3"/>
      <c r="K471" s="3"/>
      <c r="L471" s="3"/>
      <c r="M471" s="3"/>
      <c r="N471" s="3"/>
      <c r="O471" s="3"/>
      <c r="P471" s="3"/>
      <c r="Q471" s="3"/>
      <c r="T471" s="3"/>
    </row>
    <row r="472">
      <c r="A472" s="3"/>
      <c r="B472" s="3"/>
      <c r="C472" s="3"/>
      <c r="D472" s="3"/>
      <c r="E472" s="3"/>
      <c r="F472" s="3"/>
      <c r="G472" s="3"/>
      <c r="H472" s="3"/>
      <c r="I472" s="3"/>
      <c r="J472" s="3"/>
      <c r="K472" s="3"/>
      <c r="L472" s="3"/>
      <c r="M472" s="3"/>
      <c r="N472" s="3"/>
      <c r="O472" s="3"/>
      <c r="P472" s="3"/>
      <c r="Q472" s="3"/>
      <c r="T472" s="3"/>
    </row>
    <row r="473">
      <c r="A473" s="3"/>
      <c r="B473" s="3"/>
      <c r="C473" s="3"/>
      <c r="D473" s="3"/>
      <c r="E473" s="3"/>
      <c r="F473" s="3"/>
      <c r="G473" s="3"/>
      <c r="H473" s="3"/>
      <c r="I473" s="3"/>
      <c r="J473" s="3"/>
      <c r="K473" s="3"/>
      <c r="L473" s="3"/>
      <c r="M473" s="3"/>
      <c r="N473" s="3"/>
      <c r="O473" s="3"/>
      <c r="P473" s="3"/>
      <c r="Q473" s="3"/>
      <c r="T473" s="3"/>
    </row>
    <row r="474">
      <c r="A474" s="3"/>
      <c r="B474" s="3"/>
      <c r="C474" s="3"/>
      <c r="D474" s="3"/>
      <c r="E474" s="3"/>
      <c r="F474" s="3"/>
      <c r="G474" s="3"/>
      <c r="H474" s="3"/>
      <c r="I474" s="3"/>
      <c r="J474" s="3"/>
      <c r="K474" s="3"/>
      <c r="L474" s="3"/>
      <c r="M474" s="3"/>
      <c r="N474" s="3"/>
      <c r="O474" s="3"/>
      <c r="P474" s="3"/>
      <c r="Q474" s="3"/>
      <c r="T474" s="3"/>
    </row>
    <row r="475">
      <c r="A475" s="3"/>
      <c r="B475" s="3"/>
      <c r="C475" s="3"/>
      <c r="D475" s="3"/>
      <c r="E475" s="3"/>
      <c r="F475" s="3"/>
      <c r="G475" s="3"/>
      <c r="H475" s="3"/>
      <c r="I475" s="3"/>
      <c r="J475" s="3"/>
      <c r="K475" s="3"/>
      <c r="L475" s="3"/>
      <c r="M475" s="3"/>
      <c r="N475" s="3"/>
      <c r="O475" s="3"/>
      <c r="P475" s="3"/>
      <c r="Q475" s="3"/>
      <c r="T475" s="3"/>
    </row>
    <row r="476">
      <c r="A476" s="3"/>
      <c r="B476" s="3"/>
      <c r="C476" s="3"/>
      <c r="D476" s="3"/>
      <c r="E476" s="3"/>
      <c r="F476" s="3"/>
      <c r="G476" s="3"/>
      <c r="H476" s="3"/>
      <c r="I476" s="3"/>
      <c r="J476" s="3"/>
      <c r="K476" s="3"/>
      <c r="L476" s="3"/>
      <c r="M476" s="3"/>
      <c r="N476" s="3"/>
      <c r="O476" s="3"/>
      <c r="P476" s="3"/>
      <c r="Q476" s="3"/>
      <c r="T476" s="3"/>
    </row>
    <row r="477">
      <c r="A477" s="3"/>
      <c r="B477" s="3"/>
      <c r="C477" s="3"/>
      <c r="D477" s="3"/>
      <c r="E477" s="3"/>
      <c r="F477" s="3"/>
      <c r="G477" s="3"/>
      <c r="H477" s="3"/>
      <c r="I477" s="3"/>
      <c r="J477" s="3"/>
      <c r="K477" s="3"/>
      <c r="L477" s="3"/>
      <c r="M477" s="3"/>
      <c r="N477" s="3"/>
      <c r="O477" s="3"/>
      <c r="P477" s="3"/>
      <c r="Q477" s="3"/>
      <c r="T477" s="3"/>
    </row>
    <row r="478">
      <c r="A478" s="3"/>
      <c r="B478" s="3"/>
      <c r="C478" s="3"/>
      <c r="D478" s="3"/>
      <c r="E478" s="3"/>
      <c r="F478" s="3"/>
      <c r="G478" s="3"/>
      <c r="H478" s="3"/>
      <c r="I478" s="3"/>
      <c r="J478" s="3"/>
      <c r="K478" s="3"/>
      <c r="L478" s="3"/>
      <c r="M478" s="3"/>
      <c r="N478" s="3"/>
      <c r="O478" s="3"/>
      <c r="P478" s="3"/>
      <c r="Q478" s="3"/>
      <c r="T478" s="3"/>
    </row>
    <row r="479">
      <c r="A479" s="3"/>
      <c r="B479" s="3"/>
      <c r="C479" s="3"/>
      <c r="D479" s="3"/>
      <c r="E479" s="3"/>
      <c r="F479" s="3"/>
      <c r="G479" s="3"/>
      <c r="H479" s="3"/>
      <c r="I479" s="3"/>
      <c r="J479" s="3"/>
      <c r="K479" s="3"/>
      <c r="L479" s="3"/>
      <c r="M479" s="3"/>
      <c r="N479" s="3"/>
      <c r="O479" s="3"/>
      <c r="P479" s="3"/>
      <c r="Q479" s="3"/>
      <c r="T479" s="3"/>
    </row>
    <row r="480">
      <c r="A480" s="3"/>
      <c r="B480" s="3"/>
      <c r="C480" s="3"/>
      <c r="D480" s="3"/>
      <c r="E480" s="3"/>
      <c r="F480" s="3"/>
      <c r="G480" s="3"/>
      <c r="H480" s="3"/>
      <c r="I480" s="3"/>
      <c r="J480" s="3"/>
      <c r="K480" s="3"/>
      <c r="L480" s="3"/>
      <c r="M480" s="3"/>
      <c r="N480" s="3"/>
      <c r="O480" s="3"/>
      <c r="P480" s="3"/>
      <c r="Q480" s="3"/>
      <c r="T480" s="3"/>
    </row>
    <row r="481">
      <c r="A481" s="3"/>
      <c r="B481" s="3"/>
      <c r="C481" s="3"/>
      <c r="D481" s="3"/>
      <c r="E481" s="3"/>
      <c r="F481" s="3"/>
      <c r="G481" s="3"/>
      <c r="H481" s="3"/>
      <c r="I481" s="3"/>
      <c r="J481" s="3"/>
      <c r="K481" s="3"/>
      <c r="L481" s="3"/>
      <c r="M481" s="3"/>
      <c r="N481" s="3"/>
      <c r="O481" s="3"/>
      <c r="P481" s="3"/>
      <c r="Q481" s="3"/>
      <c r="T481" s="3"/>
    </row>
    <row r="482">
      <c r="A482" s="3"/>
      <c r="B482" s="3"/>
      <c r="C482" s="3"/>
      <c r="D482" s="3"/>
      <c r="E482" s="3"/>
      <c r="F482" s="3"/>
      <c r="G482" s="3"/>
      <c r="H482" s="3"/>
      <c r="I482" s="3"/>
      <c r="J482" s="3"/>
      <c r="K482" s="3"/>
      <c r="L482" s="3"/>
      <c r="M482" s="3"/>
      <c r="N482" s="3"/>
      <c r="O482" s="3"/>
      <c r="P482" s="3"/>
      <c r="Q482" s="3"/>
      <c r="T482" s="3"/>
    </row>
    <row r="483">
      <c r="A483" s="3"/>
      <c r="B483" s="3"/>
      <c r="C483" s="3"/>
      <c r="D483" s="3"/>
      <c r="E483" s="3"/>
      <c r="F483" s="3"/>
      <c r="G483" s="3"/>
      <c r="H483" s="3"/>
      <c r="I483" s="3"/>
      <c r="J483" s="3"/>
      <c r="K483" s="3"/>
      <c r="L483" s="3"/>
      <c r="M483" s="3"/>
      <c r="N483" s="3"/>
      <c r="O483" s="3"/>
      <c r="P483" s="3"/>
      <c r="Q483" s="3"/>
      <c r="T483" s="3"/>
    </row>
    <row r="484">
      <c r="A484" s="3"/>
      <c r="B484" s="3"/>
      <c r="C484" s="3"/>
      <c r="D484" s="3"/>
      <c r="E484" s="3"/>
      <c r="F484" s="3"/>
      <c r="G484" s="3"/>
      <c r="H484" s="3"/>
      <c r="I484" s="3"/>
      <c r="J484" s="3"/>
      <c r="K484" s="3"/>
      <c r="L484" s="3"/>
      <c r="M484" s="3"/>
      <c r="N484" s="3"/>
      <c r="O484" s="3"/>
      <c r="P484" s="3"/>
      <c r="Q484" s="3"/>
      <c r="T484" s="3"/>
    </row>
    <row r="485">
      <c r="A485" s="3"/>
      <c r="B485" s="3"/>
      <c r="C485" s="3"/>
      <c r="D485" s="3"/>
      <c r="E485" s="3"/>
      <c r="F485" s="3"/>
      <c r="G485" s="3"/>
      <c r="H485" s="3"/>
      <c r="I485" s="3"/>
      <c r="J485" s="3"/>
      <c r="K485" s="3"/>
      <c r="L485" s="3"/>
      <c r="M485" s="3"/>
      <c r="N485" s="3"/>
      <c r="O485" s="3"/>
      <c r="P485" s="3"/>
      <c r="Q485" s="3"/>
      <c r="T485" s="3"/>
    </row>
    <row r="486">
      <c r="A486" s="3"/>
      <c r="B486" s="3"/>
      <c r="C486" s="3"/>
      <c r="D486" s="3"/>
      <c r="E486" s="3"/>
      <c r="F486" s="3"/>
      <c r="G486" s="3"/>
      <c r="H486" s="3"/>
      <c r="I486" s="3"/>
      <c r="J486" s="3"/>
      <c r="K486" s="3"/>
      <c r="L486" s="3"/>
      <c r="M486" s="3"/>
      <c r="N486" s="3"/>
      <c r="O486" s="3"/>
      <c r="P486" s="3"/>
      <c r="Q486" s="3"/>
      <c r="T486" s="3"/>
    </row>
    <row r="487">
      <c r="A487" s="3"/>
      <c r="B487" s="3"/>
      <c r="C487" s="3"/>
      <c r="D487" s="3"/>
      <c r="E487" s="3"/>
      <c r="F487" s="3"/>
      <c r="G487" s="3"/>
      <c r="H487" s="3"/>
      <c r="I487" s="3"/>
      <c r="J487" s="3"/>
      <c r="K487" s="3"/>
      <c r="L487" s="3"/>
      <c r="M487" s="3"/>
      <c r="N487" s="3"/>
      <c r="O487" s="3"/>
      <c r="P487" s="3"/>
      <c r="Q487" s="3"/>
      <c r="T487" s="3"/>
    </row>
    <row r="488">
      <c r="A488" s="3"/>
      <c r="B488" s="3"/>
      <c r="C488" s="3"/>
      <c r="D488" s="3"/>
      <c r="E488" s="3"/>
      <c r="F488" s="3"/>
      <c r="G488" s="3"/>
      <c r="H488" s="3"/>
      <c r="I488" s="3"/>
      <c r="J488" s="3"/>
      <c r="K488" s="3"/>
      <c r="L488" s="3"/>
      <c r="M488" s="3"/>
      <c r="N488" s="3"/>
      <c r="O488" s="3"/>
      <c r="P488" s="3"/>
      <c r="Q488" s="3"/>
      <c r="T488" s="3"/>
    </row>
    <row r="489">
      <c r="A489" s="3"/>
      <c r="B489" s="3"/>
      <c r="C489" s="3"/>
      <c r="D489" s="3"/>
      <c r="E489" s="3"/>
      <c r="F489" s="3"/>
      <c r="G489" s="3"/>
      <c r="H489" s="3"/>
      <c r="I489" s="3"/>
      <c r="J489" s="3"/>
      <c r="K489" s="3"/>
      <c r="L489" s="3"/>
      <c r="M489" s="3"/>
      <c r="N489" s="3"/>
      <c r="O489" s="3"/>
      <c r="P489" s="3"/>
      <c r="Q489" s="3"/>
      <c r="T489" s="3"/>
    </row>
    <row r="490">
      <c r="A490" s="3"/>
      <c r="B490" s="3"/>
      <c r="C490" s="3"/>
      <c r="D490" s="3"/>
      <c r="E490" s="3"/>
      <c r="F490" s="3"/>
      <c r="G490" s="3"/>
      <c r="H490" s="3"/>
      <c r="I490" s="3"/>
      <c r="J490" s="3"/>
      <c r="K490" s="3"/>
      <c r="L490" s="3"/>
      <c r="M490" s="3"/>
      <c r="N490" s="3"/>
      <c r="O490" s="3"/>
      <c r="P490" s="3"/>
      <c r="Q490" s="3"/>
      <c r="T490" s="3"/>
    </row>
    <row r="491">
      <c r="A491" s="3"/>
      <c r="B491" s="3"/>
      <c r="C491" s="3"/>
      <c r="D491" s="3"/>
      <c r="E491" s="3"/>
      <c r="F491" s="3"/>
      <c r="G491" s="3"/>
      <c r="H491" s="3"/>
      <c r="I491" s="3"/>
      <c r="J491" s="3"/>
      <c r="K491" s="3"/>
      <c r="L491" s="3"/>
      <c r="M491" s="3"/>
      <c r="N491" s="3"/>
      <c r="O491" s="3"/>
      <c r="P491" s="3"/>
      <c r="Q491" s="3"/>
      <c r="T491" s="3"/>
    </row>
    <row r="492">
      <c r="A492" s="3"/>
      <c r="B492" s="3"/>
      <c r="C492" s="3"/>
      <c r="D492" s="3"/>
      <c r="E492" s="3"/>
      <c r="F492" s="3"/>
      <c r="G492" s="3"/>
      <c r="H492" s="3"/>
      <c r="I492" s="3"/>
      <c r="J492" s="3"/>
      <c r="K492" s="3"/>
      <c r="L492" s="3"/>
      <c r="M492" s="3"/>
      <c r="N492" s="3"/>
      <c r="O492" s="3"/>
      <c r="P492" s="3"/>
      <c r="Q492" s="3"/>
      <c r="T492" s="3"/>
    </row>
    <row r="493">
      <c r="A493" s="3"/>
      <c r="B493" s="3"/>
      <c r="C493" s="3"/>
      <c r="D493" s="3"/>
      <c r="E493" s="3"/>
      <c r="F493" s="3"/>
      <c r="G493" s="3"/>
      <c r="H493" s="3"/>
      <c r="I493" s="3"/>
      <c r="J493" s="3"/>
      <c r="K493" s="3"/>
      <c r="L493" s="3"/>
      <c r="M493" s="3"/>
      <c r="N493" s="3"/>
      <c r="O493" s="3"/>
      <c r="P493" s="3"/>
      <c r="Q493" s="3"/>
      <c r="T493" s="3"/>
    </row>
    <row r="494">
      <c r="A494" s="3"/>
      <c r="B494" s="3"/>
      <c r="C494" s="3"/>
      <c r="D494" s="3"/>
      <c r="E494" s="3"/>
      <c r="F494" s="3"/>
      <c r="G494" s="3"/>
      <c r="H494" s="3"/>
      <c r="I494" s="3"/>
      <c r="J494" s="3"/>
      <c r="K494" s="3"/>
      <c r="L494" s="3"/>
      <c r="M494" s="3"/>
      <c r="N494" s="3"/>
      <c r="O494" s="3"/>
      <c r="P494" s="3"/>
      <c r="Q494" s="3"/>
      <c r="T494" s="3"/>
    </row>
    <row r="495">
      <c r="A495" s="3"/>
      <c r="B495" s="3"/>
      <c r="C495" s="3"/>
      <c r="D495" s="3"/>
      <c r="E495" s="3"/>
      <c r="F495" s="3"/>
      <c r="G495" s="3"/>
      <c r="H495" s="3"/>
      <c r="I495" s="3"/>
      <c r="J495" s="3"/>
      <c r="K495" s="3"/>
      <c r="L495" s="3"/>
      <c r="M495" s="3"/>
      <c r="N495" s="3"/>
      <c r="O495" s="3"/>
      <c r="P495" s="3"/>
      <c r="Q495" s="3"/>
      <c r="T495" s="3"/>
    </row>
    <row r="496">
      <c r="A496" s="3"/>
      <c r="B496" s="3"/>
      <c r="C496" s="3"/>
      <c r="D496" s="3"/>
      <c r="E496" s="3"/>
      <c r="F496" s="3"/>
      <c r="G496" s="3"/>
      <c r="H496" s="3"/>
      <c r="I496" s="3"/>
      <c r="J496" s="3"/>
      <c r="K496" s="3"/>
      <c r="L496" s="3"/>
      <c r="M496" s="3"/>
      <c r="N496" s="3"/>
      <c r="O496" s="3"/>
      <c r="P496" s="3"/>
      <c r="Q496" s="3"/>
      <c r="T496" s="3"/>
    </row>
    <row r="497">
      <c r="A497" s="3"/>
      <c r="B497" s="3"/>
      <c r="C497" s="3"/>
      <c r="D497" s="3"/>
      <c r="E497" s="3"/>
      <c r="F497" s="3"/>
      <c r="G497" s="3"/>
      <c r="H497" s="3"/>
      <c r="I497" s="3"/>
      <c r="J497" s="3"/>
      <c r="K497" s="3"/>
      <c r="L497" s="3"/>
      <c r="M497" s="3"/>
      <c r="N497" s="3"/>
      <c r="O497" s="3"/>
      <c r="P497" s="3"/>
      <c r="Q497" s="3"/>
      <c r="T497" s="3"/>
    </row>
    <row r="498">
      <c r="A498" s="3"/>
      <c r="B498" s="3"/>
      <c r="C498" s="3"/>
      <c r="D498" s="3"/>
      <c r="E498" s="3"/>
      <c r="F498" s="3"/>
      <c r="G498" s="3"/>
      <c r="H498" s="3"/>
      <c r="I498" s="3"/>
      <c r="J498" s="3"/>
      <c r="K498" s="3"/>
      <c r="L498" s="3"/>
      <c r="M498" s="3"/>
      <c r="N498" s="3"/>
      <c r="O498" s="3"/>
      <c r="P498" s="3"/>
      <c r="Q498" s="3"/>
      <c r="T498" s="3"/>
    </row>
    <row r="499">
      <c r="A499" s="3"/>
      <c r="B499" s="3"/>
      <c r="C499" s="3"/>
      <c r="D499" s="3"/>
      <c r="E499" s="3"/>
      <c r="F499" s="3"/>
      <c r="G499" s="3"/>
      <c r="H499" s="3"/>
      <c r="I499" s="3"/>
      <c r="J499" s="3"/>
      <c r="K499" s="3"/>
      <c r="L499" s="3"/>
      <c r="M499" s="3"/>
      <c r="N499" s="3"/>
      <c r="O499" s="3"/>
      <c r="P499" s="3"/>
      <c r="Q499" s="3"/>
      <c r="T499" s="3"/>
    </row>
    <row r="500">
      <c r="A500" s="3"/>
      <c r="B500" s="3"/>
      <c r="C500" s="3"/>
      <c r="D500" s="3"/>
      <c r="E500" s="3"/>
      <c r="F500" s="3"/>
      <c r="G500" s="3"/>
      <c r="H500" s="3"/>
      <c r="I500" s="3"/>
      <c r="J500" s="3"/>
      <c r="K500" s="3"/>
      <c r="L500" s="3"/>
      <c r="M500" s="3"/>
      <c r="N500" s="3"/>
      <c r="O500" s="3"/>
      <c r="P500" s="3"/>
      <c r="Q500" s="3"/>
      <c r="T500" s="3"/>
    </row>
    <row r="501">
      <c r="A501" s="3"/>
      <c r="B501" s="3"/>
      <c r="C501" s="3"/>
      <c r="D501" s="3"/>
      <c r="E501" s="3"/>
      <c r="F501" s="3"/>
      <c r="G501" s="3"/>
      <c r="H501" s="3"/>
      <c r="I501" s="3"/>
      <c r="J501" s="3"/>
      <c r="K501" s="3"/>
      <c r="L501" s="3"/>
      <c r="M501" s="3"/>
      <c r="N501" s="3"/>
      <c r="O501" s="3"/>
      <c r="P501" s="3"/>
      <c r="Q501" s="3"/>
      <c r="T501" s="3"/>
    </row>
    <row r="502">
      <c r="A502" s="3"/>
      <c r="B502" s="3"/>
      <c r="C502" s="3"/>
      <c r="D502" s="3"/>
      <c r="E502" s="3"/>
      <c r="F502" s="3"/>
      <c r="G502" s="3"/>
      <c r="H502" s="3"/>
      <c r="I502" s="3"/>
      <c r="J502" s="3"/>
      <c r="K502" s="3"/>
      <c r="L502" s="3"/>
      <c r="M502" s="3"/>
      <c r="N502" s="3"/>
      <c r="O502" s="3"/>
      <c r="P502" s="3"/>
      <c r="Q502" s="3"/>
      <c r="T502" s="3"/>
    </row>
    <row r="503">
      <c r="A503" s="3"/>
      <c r="B503" s="3"/>
      <c r="C503" s="3"/>
      <c r="D503" s="3"/>
      <c r="E503" s="3"/>
      <c r="F503" s="3"/>
      <c r="G503" s="3"/>
      <c r="H503" s="3"/>
      <c r="I503" s="3"/>
      <c r="J503" s="3"/>
      <c r="K503" s="3"/>
      <c r="L503" s="3"/>
      <c r="M503" s="3"/>
      <c r="N503" s="3"/>
      <c r="O503" s="3"/>
      <c r="P503" s="3"/>
      <c r="Q503" s="3"/>
      <c r="T503" s="3"/>
    </row>
    <row r="504">
      <c r="A504" s="3"/>
      <c r="B504" s="3"/>
      <c r="C504" s="3"/>
      <c r="D504" s="3"/>
      <c r="E504" s="3"/>
      <c r="F504" s="3"/>
      <c r="G504" s="3"/>
      <c r="H504" s="3"/>
      <c r="I504" s="3"/>
      <c r="J504" s="3"/>
      <c r="K504" s="3"/>
      <c r="L504" s="3"/>
      <c r="M504" s="3"/>
      <c r="N504" s="3"/>
      <c r="O504" s="3"/>
      <c r="P504" s="3"/>
      <c r="Q504" s="3"/>
      <c r="T504" s="3"/>
    </row>
    <row r="505">
      <c r="A505" s="3"/>
      <c r="B505" s="3"/>
      <c r="C505" s="3"/>
      <c r="D505" s="3"/>
      <c r="E505" s="3"/>
      <c r="F505" s="3"/>
      <c r="G505" s="3"/>
      <c r="H505" s="3"/>
      <c r="I505" s="3"/>
      <c r="J505" s="3"/>
      <c r="K505" s="3"/>
      <c r="L505" s="3"/>
      <c r="M505" s="3"/>
      <c r="N505" s="3"/>
      <c r="O505" s="3"/>
      <c r="P505" s="3"/>
      <c r="Q505" s="3"/>
      <c r="T505" s="3"/>
    </row>
    <row r="506">
      <c r="A506" s="3"/>
      <c r="B506" s="3"/>
      <c r="C506" s="3"/>
      <c r="D506" s="3"/>
      <c r="E506" s="3"/>
      <c r="F506" s="3"/>
      <c r="G506" s="3"/>
      <c r="H506" s="3"/>
      <c r="I506" s="3"/>
      <c r="J506" s="3"/>
      <c r="K506" s="3"/>
      <c r="L506" s="3"/>
      <c r="M506" s="3"/>
      <c r="N506" s="3"/>
      <c r="O506" s="3"/>
      <c r="P506" s="3"/>
      <c r="Q506" s="3"/>
      <c r="T506" s="3"/>
    </row>
    <row r="507">
      <c r="A507" s="3"/>
      <c r="B507" s="3"/>
      <c r="C507" s="3"/>
      <c r="D507" s="3"/>
      <c r="E507" s="3"/>
      <c r="F507" s="3"/>
      <c r="G507" s="3"/>
      <c r="H507" s="3"/>
      <c r="I507" s="3"/>
      <c r="J507" s="3"/>
      <c r="K507" s="3"/>
      <c r="L507" s="3"/>
      <c r="M507" s="3"/>
      <c r="N507" s="3"/>
      <c r="O507" s="3"/>
      <c r="P507" s="3"/>
      <c r="Q507" s="3"/>
      <c r="T507" s="3"/>
    </row>
    <row r="508">
      <c r="A508" s="3"/>
      <c r="B508" s="3"/>
      <c r="C508" s="3"/>
      <c r="D508" s="3"/>
      <c r="E508" s="3"/>
      <c r="F508" s="3"/>
      <c r="G508" s="3"/>
      <c r="H508" s="3"/>
      <c r="I508" s="3"/>
      <c r="J508" s="3"/>
      <c r="K508" s="3"/>
      <c r="L508" s="3"/>
      <c r="M508" s="3"/>
      <c r="N508" s="3"/>
      <c r="O508" s="3"/>
      <c r="P508" s="3"/>
      <c r="Q508" s="3"/>
      <c r="T508" s="3"/>
    </row>
    <row r="509">
      <c r="A509" s="3"/>
      <c r="B509" s="3"/>
      <c r="C509" s="3"/>
      <c r="D509" s="3"/>
      <c r="E509" s="3"/>
      <c r="F509" s="3"/>
      <c r="G509" s="3"/>
      <c r="H509" s="3"/>
      <c r="I509" s="3"/>
      <c r="J509" s="3"/>
      <c r="K509" s="3"/>
      <c r="L509" s="3"/>
      <c r="M509" s="3"/>
      <c r="N509" s="3"/>
      <c r="O509" s="3"/>
      <c r="P509" s="3"/>
      <c r="Q509" s="3"/>
      <c r="T509" s="3"/>
    </row>
    <row r="510">
      <c r="A510" s="3"/>
      <c r="B510" s="3"/>
      <c r="C510" s="3"/>
      <c r="D510" s="3"/>
      <c r="E510" s="3"/>
      <c r="F510" s="3"/>
      <c r="G510" s="3"/>
      <c r="H510" s="3"/>
      <c r="I510" s="3"/>
      <c r="J510" s="3"/>
      <c r="K510" s="3"/>
      <c r="L510" s="3"/>
      <c r="M510" s="3"/>
      <c r="N510" s="3"/>
      <c r="O510" s="3"/>
      <c r="P510" s="3"/>
      <c r="Q510" s="3"/>
      <c r="T510" s="3"/>
    </row>
    <row r="511">
      <c r="A511" s="3"/>
      <c r="B511" s="3"/>
      <c r="C511" s="3"/>
      <c r="D511" s="3"/>
      <c r="E511" s="3"/>
      <c r="F511" s="3"/>
      <c r="G511" s="3"/>
      <c r="H511" s="3"/>
      <c r="I511" s="3"/>
      <c r="J511" s="3"/>
      <c r="K511" s="3"/>
      <c r="L511" s="3"/>
      <c r="M511" s="3"/>
      <c r="N511" s="3"/>
      <c r="O511" s="3"/>
      <c r="P511" s="3"/>
      <c r="Q511" s="3"/>
      <c r="T511" s="3"/>
    </row>
    <row r="512">
      <c r="A512" s="3"/>
      <c r="B512" s="3"/>
      <c r="C512" s="3"/>
      <c r="D512" s="3"/>
      <c r="E512" s="3"/>
      <c r="F512" s="3"/>
      <c r="G512" s="3"/>
      <c r="H512" s="3"/>
      <c r="I512" s="3"/>
      <c r="J512" s="3"/>
      <c r="K512" s="3"/>
      <c r="L512" s="3"/>
      <c r="M512" s="3"/>
      <c r="N512" s="3"/>
      <c r="O512" s="3"/>
      <c r="P512" s="3"/>
      <c r="Q512" s="3"/>
      <c r="T512" s="3"/>
    </row>
    <row r="513">
      <c r="A513" s="3"/>
      <c r="B513" s="3"/>
      <c r="C513" s="3"/>
      <c r="D513" s="3"/>
      <c r="E513" s="3"/>
      <c r="F513" s="3"/>
      <c r="G513" s="3"/>
      <c r="H513" s="3"/>
      <c r="I513" s="3"/>
      <c r="J513" s="3"/>
      <c r="K513" s="3"/>
      <c r="L513" s="3"/>
      <c r="M513" s="3"/>
      <c r="N513" s="3"/>
      <c r="O513" s="3"/>
      <c r="P513" s="3"/>
      <c r="Q513" s="3"/>
      <c r="T513" s="3"/>
    </row>
    <row r="514">
      <c r="A514" s="3"/>
      <c r="B514" s="3"/>
      <c r="C514" s="3"/>
      <c r="D514" s="3"/>
      <c r="E514" s="3"/>
      <c r="F514" s="3"/>
      <c r="G514" s="3"/>
      <c r="H514" s="3"/>
      <c r="I514" s="3"/>
      <c r="J514" s="3"/>
      <c r="K514" s="3"/>
      <c r="L514" s="3"/>
      <c r="M514" s="3"/>
      <c r="N514" s="3"/>
      <c r="O514" s="3"/>
      <c r="P514" s="3"/>
      <c r="Q514" s="3"/>
      <c r="T514" s="3"/>
    </row>
    <row r="515">
      <c r="A515" s="3"/>
      <c r="B515" s="3"/>
      <c r="C515" s="3"/>
      <c r="D515" s="3"/>
      <c r="E515" s="3"/>
      <c r="F515" s="3"/>
      <c r="G515" s="3"/>
      <c r="H515" s="3"/>
      <c r="I515" s="3"/>
      <c r="J515" s="3"/>
      <c r="K515" s="3"/>
      <c r="L515" s="3"/>
      <c r="M515" s="3"/>
      <c r="N515" s="3"/>
      <c r="O515" s="3"/>
      <c r="P515" s="3"/>
      <c r="Q515" s="3"/>
      <c r="T515" s="3"/>
    </row>
    <row r="516">
      <c r="A516" s="3"/>
      <c r="B516" s="3"/>
      <c r="C516" s="3"/>
      <c r="D516" s="3"/>
      <c r="E516" s="3"/>
      <c r="F516" s="3"/>
      <c r="G516" s="3"/>
      <c r="H516" s="3"/>
      <c r="I516" s="3"/>
      <c r="J516" s="3"/>
      <c r="K516" s="3"/>
      <c r="L516" s="3"/>
      <c r="M516" s="3"/>
      <c r="N516" s="3"/>
      <c r="O516" s="3"/>
      <c r="P516" s="3"/>
      <c r="Q516" s="3"/>
      <c r="T516" s="3"/>
    </row>
    <row r="517">
      <c r="A517" s="3"/>
      <c r="B517" s="3"/>
      <c r="C517" s="3"/>
      <c r="D517" s="3"/>
      <c r="E517" s="3"/>
      <c r="F517" s="3"/>
      <c r="G517" s="3"/>
      <c r="H517" s="3"/>
      <c r="I517" s="3"/>
      <c r="J517" s="3"/>
      <c r="K517" s="3"/>
      <c r="L517" s="3"/>
      <c r="M517" s="3"/>
      <c r="N517" s="3"/>
      <c r="O517" s="3"/>
      <c r="P517" s="3"/>
      <c r="Q517" s="3"/>
      <c r="T517" s="3"/>
    </row>
    <row r="518">
      <c r="A518" s="3"/>
      <c r="B518" s="3"/>
      <c r="C518" s="3"/>
      <c r="D518" s="3"/>
      <c r="E518" s="3"/>
      <c r="F518" s="3"/>
      <c r="G518" s="3"/>
      <c r="H518" s="3"/>
      <c r="I518" s="3"/>
      <c r="J518" s="3"/>
      <c r="K518" s="3"/>
      <c r="L518" s="3"/>
      <c r="M518" s="3"/>
      <c r="N518" s="3"/>
      <c r="O518" s="3"/>
      <c r="P518" s="3"/>
      <c r="Q518" s="3"/>
      <c r="T518" s="3"/>
    </row>
    <row r="519">
      <c r="A519" s="3"/>
      <c r="B519" s="3"/>
      <c r="C519" s="3"/>
      <c r="D519" s="3"/>
      <c r="E519" s="3"/>
      <c r="F519" s="3"/>
      <c r="G519" s="3"/>
      <c r="H519" s="3"/>
      <c r="I519" s="3"/>
      <c r="J519" s="3"/>
      <c r="K519" s="3"/>
      <c r="L519" s="3"/>
      <c r="M519" s="3"/>
      <c r="N519" s="3"/>
      <c r="O519" s="3"/>
      <c r="P519" s="3"/>
      <c r="Q519" s="3"/>
      <c r="T519" s="3"/>
    </row>
    <row r="520">
      <c r="A520" s="3"/>
      <c r="B520" s="3"/>
      <c r="C520" s="3"/>
      <c r="D520" s="3"/>
      <c r="E520" s="3"/>
      <c r="F520" s="3"/>
      <c r="G520" s="3"/>
      <c r="H520" s="3"/>
      <c r="I520" s="3"/>
      <c r="J520" s="3"/>
      <c r="K520" s="3"/>
      <c r="L520" s="3"/>
      <c r="M520" s="3"/>
      <c r="N520" s="3"/>
      <c r="O520" s="3"/>
      <c r="P520" s="3"/>
      <c r="Q520" s="3"/>
      <c r="T520" s="3"/>
    </row>
    <row r="521">
      <c r="A521" s="3"/>
      <c r="B521" s="3"/>
      <c r="C521" s="3"/>
      <c r="D521" s="3"/>
      <c r="E521" s="3"/>
      <c r="F521" s="3"/>
      <c r="G521" s="3"/>
      <c r="H521" s="3"/>
      <c r="I521" s="3"/>
      <c r="J521" s="3"/>
      <c r="K521" s="3"/>
      <c r="L521" s="3"/>
      <c r="M521" s="3"/>
      <c r="N521" s="3"/>
      <c r="O521" s="3"/>
      <c r="P521" s="3"/>
      <c r="Q521" s="3"/>
      <c r="T521" s="3"/>
    </row>
    <row r="522">
      <c r="A522" s="3"/>
      <c r="B522" s="3"/>
      <c r="C522" s="3"/>
      <c r="D522" s="3"/>
      <c r="E522" s="3"/>
      <c r="F522" s="3"/>
      <c r="G522" s="3"/>
      <c r="H522" s="3"/>
      <c r="I522" s="3"/>
      <c r="J522" s="3"/>
      <c r="K522" s="3"/>
      <c r="L522" s="3"/>
      <c r="M522" s="3"/>
      <c r="N522" s="3"/>
      <c r="O522" s="3"/>
      <c r="P522" s="3"/>
      <c r="Q522" s="3"/>
      <c r="T522" s="3"/>
    </row>
    <row r="523">
      <c r="A523" s="3"/>
      <c r="B523" s="3"/>
      <c r="C523" s="3"/>
      <c r="D523" s="3"/>
      <c r="E523" s="3"/>
      <c r="F523" s="3"/>
      <c r="G523" s="3"/>
      <c r="H523" s="3"/>
      <c r="I523" s="3"/>
      <c r="J523" s="3"/>
      <c r="K523" s="3"/>
      <c r="L523" s="3"/>
      <c r="M523" s="3"/>
      <c r="N523" s="3"/>
      <c r="O523" s="3"/>
      <c r="P523" s="3"/>
      <c r="Q523" s="3"/>
      <c r="T523" s="3"/>
    </row>
    <row r="524">
      <c r="A524" s="3"/>
      <c r="B524" s="3"/>
      <c r="C524" s="3"/>
      <c r="D524" s="3"/>
      <c r="E524" s="3"/>
      <c r="F524" s="3"/>
      <c r="G524" s="3"/>
      <c r="H524" s="3"/>
      <c r="I524" s="3"/>
      <c r="J524" s="3"/>
      <c r="K524" s="3"/>
      <c r="L524" s="3"/>
      <c r="M524" s="3"/>
      <c r="N524" s="3"/>
      <c r="O524" s="3"/>
      <c r="P524" s="3"/>
      <c r="Q524" s="3"/>
      <c r="T524" s="3"/>
    </row>
    <row r="525">
      <c r="A525" s="3"/>
      <c r="B525" s="3"/>
      <c r="C525" s="3"/>
      <c r="D525" s="3"/>
      <c r="E525" s="3"/>
      <c r="F525" s="3"/>
      <c r="G525" s="3"/>
      <c r="H525" s="3"/>
      <c r="I525" s="3"/>
      <c r="J525" s="3"/>
      <c r="K525" s="3"/>
      <c r="L525" s="3"/>
      <c r="M525" s="3"/>
      <c r="N525" s="3"/>
      <c r="O525" s="3"/>
      <c r="P525" s="3"/>
      <c r="Q525" s="3"/>
      <c r="T525" s="3"/>
    </row>
    <row r="526">
      <c r="A526" s="3"/>
      <c r="B526" s="3"/>
      <c r="C526" s="3"/>
      <c r="D526" s="3"/>
      <c r="E526" s="3"/>
      <c r="F526" s="3"/>
      <c r="G526" s="3"/>
      <c r="H526" s="3"/>
      <c r="I526" s="3"/>
      <c r="J526" s="3"/>
      <c r="K526" s="3"/>
      <c r="L526" s="3"/>
      <c r="M526" s="3"/>
      <c r="N526" s="3"/>
      <c r="O526" s="3"/>
      <c r="P526" s="3"/>
      <c r="Q526" s="3"/>
      <c r="T526" s="3"/>
    </row>
    <row r="527">
      <c r="A527" s="3"/>
      <c r="B527" s="3"/>
      <c r="C527" s="3"/>
      <c r="D527" s="3"/>
      <c r="E527" s="3"/>
      <c r="F527" s="3"/>
      <c r="G527" s="3"/>
      <c r="H527" s="3"/>
      <c r="I527" s="3"/>
      <c r="J527" s="3"/>
      <c r="K527" s="3"/>
      <c r="L527" s="3"/>
      <c r="M527" s="3"/>
      <c r="N527" s="3"/>
      <c r="O527" s="3"/>
      <c r="P527" s="3"/>
      <c r="Q527" s="3"/>
      <c r="T527" s="3"/>
    </row>
    <row r="528">
      <c r="A528" s="3"/>
      <c r="B528" s="3"/>
      <c r="C528" s="3"/>
      <c r="D528" s="3"/>
      <c r="E528" s="3"/>
      <c r="F528" s="3"/>
      <c r="G528" s="3"/>
      <c r="H528" s="3"/>
      <c r="I528" s="3"/>
      <c r="J528" s="3"/>
      <c r="K528" s="3"/>
      <c r="L528" s="3"/>
      <c r="M528" s="3"/>
      <c r="N528" s="3"/>
      <c r="O528" s="3"/>
      <c r="P528" s="3"/>
      <c r="Q528" s="3"/>
      <c r="T528" s="3"/>
    </row>
    <row r="529">
      <c r="A529" s="3"/>
      <c r="B529" s="3"/>
      <c r="C529" s="3"/>
      <c r="D529" s="3"/>
      <c r="E529" s="3"/>
      <c r="F529" s="3"/>
      <c r="G529" s="3"/>
      <c r="H529" s="3"/>
      <c r="I529" s="3"/>
      <c r="J529" s="3"/>
      <c r="K529" s="3"/>
      <c r="L529" s="3"/>
      <c r="M529" s="3"/>
      <c r="N529" s="3"/>
      <c r="O529" s="3"/>
      <c r="P529" s="3"/>
      <c r="Q529" s="3"/>
      <c r="T529" s="3"/>
    </row>
    <row r="530">
      <c r="A530" s="3"/>
      <c r="B530" s="3"/>
      <c r="C530" s="3"/>
      <c r="D530" s="3"/>
      <c r="E530" s="3"/>
      <c r="F530" s="3"/>
      <c r="G530" s="3"/>
      <c r="H530" s="3"/>
      <c r="I530" s="3"/>
      <c r="J530" s="3"/>
      <c r="K530" s="3"/>
      <c r="L530" s="3"/>
      <c r="M530" s="3"/>
      <c r="N530" s="3"/>
      <c r="O530" s="3"/>
      <c r="P530" s="3"/>
      <c r="Q530" s="3"/>
      <c r="T530" s="3"/>
    </row>
    <row r="531">
      <c r="A531" s="3"/>
      <c r="B531" s="3"/>
      <c r="C531" s="3"/>
      <c r="D531" s="3"/>
      <c r="E531" s="3"/>
      <c r="F531" s="3"/>
      <c r="G531" s="3"/>
      <c r="H531" s="3"/>
      <c r="I531" s="3"/>
      <c r="J531" s="3"/>
      <c r="K531" s="3"/>
      <c r="L531" s="3"/>
      <c r="M531" s="3"/>
      <c r="N531" s="3"/>
      <c r="O531" s="3"/>
      <c r="P531" s="3"/>
      <c r="Q531" s="3"/>
      <c r="T531" s="3"/>
    </row>
    <row r="532">
      <c r="A532" s="3"/>
      <c r="B532" s="3"/>
      <c r="C532" s="3"/>
      <c r="D532" s="3"/>
      <c r="E532" s="3"/>
      <c r="F532" s="3"/>
      <c r="G532" s="3"/>
      <c r="H532" s="3"/>
      <c r="I532" s="3"/>
      <c r="J532" s="3"/>
      <c r="K532" s="3"/>
      <c r="L532" s="3"/>
      <c r="M532" s="3"/>
      <c r="N532" s="3"/>
      <c r="O532" s="3"/>
      <c r="P532" s="3"/>
      <c r="Q532" s="3"/>
      <c r="T532" s="3"/>
    </row>
    <row r="533">
      <c r="A533" s="3"/>
      <c r="B533" s="3"/>
      <c r="C533" s="3"/>
      <c r="D533" s="3"/>
      <c r="E533" s="3"/>
      <c r="F533" s="3"/>
      <c r="G533" s="3"/>
      <c r="H533" s="3"/>
      <c r="I533" s="3"/>
      <c r="J533" s="3"/>
      <c r="K533" s="3"/>
      <c r="L533" s="3"/>
      <c r="M533" s="3"/>
      <c r="N533" s="3"/>
      <c r="O533" s="3"/>
      <c r="P533" s="3"/>
      <c r="Q533" s="3"/>
      <c r="T533" s="3"/>
    </row>
    <row r="534">
      <c r="A534" s="3"/>
      <c r="B534" s="3"/>
      <c r="C534" s="3"/>
      <c r="D534" s="3"/>
      <c r="E534" s="3"/>
      <c r="F534" s="3"/>
      <c r="G534" s="3"/>
      <c r="H534" s="3"/>
      <c r="I534" s="3"/>
      <c r="J534" s="3"/>
      <c r="K534" s="3"/>
      <c r="L534" s="3"/>
      <c r="M534" s="3"/>
      <c r="N534" s="3"/>
      <c r="O534" s="3"/>
      <c r="P534" s="3"/>
      <c r="Q534" s="3"/>
      <c r="T534" s="3"/>
    </row>
    <row r="535">
      <c r="A535" s="3"/>
      <c r="B535" s="3"/>
      <c r="C535" s="3"/>
      <c r="D535" s="3"/>
      <c r="E535" s="3"/>
      <c r="F535" s="3"/>
      <c r="G535" s="3"/>
      <c r="H535" s="3"/>
      <c r="I535" s="3"/>
      <c r="J535" s="3"/>
      <c r="K535" s="3"/>
      <c r="L535" s="3"/>
      <c r="M535" s="3"/>
      <c r="N535" s="3"/>
      <c r="O535" s="3"/>
      <c r="P535" s="3"/>
      <c r="Q535" s="3"/>
      <c r="T535" s="3"/>
    </row>
    <row r="536">
      <c r="A536" s="3"/>
      <c r="B536" s="3"/>
      <c r="C536" s="3"/>
      <c r="D536" s="3"/>
      <c r="E536" s="3"/>
      <c r="F536" s="3"/>
      <c r="G536" s="3"/>
      <c r="H536" s="3"/>
      <c r="I536" s="3"/>
      <c r="J536" s="3"/>
      <c r="K536" s="3"/>
      <c r="L536" s="3"/>
      <c r="M536" s="3"/>
      <c r="N536" s="3"/>
      <c r="O536" s="3"/>
      <c r="P536" s="3"/>
      <c r="Q536" s="3"/>
      <c r="T536" s="3"/>
    </row>
    <row r="537">
      <c r="A537" s="3"/>
      <c r="B537" s="3"/>
      <c r="C537" s="3"/>
      <c r="D537" s="3"/>
      <c r="E537" s="3"/>
      <c r="F537" s="3"/>
      <c r="G537" s="3"/>
      <c r="H537" s="3"/>
      <c r="I537" s="3"/>
      <c r="J537" s="3"/>
      <c r="K537" s="3"/>
      <c r="L537" s="3"/>
      <c r="M537" s="3"/>
      <c r="N537" s="3"/>
      <c r="O537" s="3"/>
      <c r="P537" s="3"/>
      <c r="Q537" s="3"/>
      <c r="T537" s="3"/>
    </row>
    <row r="538">
      <c r="A538" s="3"/>
      <c r="B538" s="3"/>
      <c r="C538" s="3"/>
      <c r="D538" s="3"/>
      <c r="E538" s="3"/>
      <c r="F538" s="3"/>
      <c r="G538" s="3"/>
      <c r="H538" s="3"/>
      <c r="I538" s="3"/>
      <c r="J538" s="3"/>
      <c r="K538" s="3"/>
      <c r="L538" s="3"/>
      <c r="M538" s="3"/>
      <c r="N538" s="3"/>
      <c r="O538" s="3"/>
      <c r="P538" s="3"/>
      <c r="Q538" s="3"/>
      <c r="T538" s="3"/>
    </row>
    <row r="539">
      <c r="A539" s="3"/>
      <c r="B539" s="3"/>
      <c r="C539" s="3"/>
      <c r="D539" s="3"/>
      <c r="E539" s="3"/>
      <c r="F539" s="3"/>
      <c r="G539" s="3"/>
      <c r="H539" s="3"/>
      <c r="I539" s="3"/>
      <c r="J539" s="3"/>
      <c r="K539" s="3"/>
      <c r="L539" s="3"/>
      <c r="M539" s="3"/>
      <c r="N539" s="3"/>
      <c r="O539" s="3"/>
      <c r="P539" s="3"/>
      <c r="Q539" s="3"/>
      <c r="T539" s="3"/>
    </row>
    <row r="540">
      <c r="A540" s="3"/>
      <c r="B540" s="3"/>
      <c r="C540" s="3"/>
      <c r="D540" s="3"/>
      <c r="E540" s="3"/>
      <c r="F540" s="3"/>
      <c r="G540" s="3"/>
      <c r="H540" s="3"/>
      <c r="I540" s="3"/>
      <c r="J540" s="3"/>
      <c r="K540" s="3"/>
      <c r="L540" s="3"/>
      <c r="M540" s="3"/>
      <c r="N540" s="3"/>
      <c r="O540" s="3"/>
      <c r="P540" s="3"/>
      <c r="Q540" s="3"/>
      <c r="T540" s="3"/>
    </row>
    <row r="541">
      <c r="A541" s="3"/>
      <c r="B541" s="3"/>
      <c r="C541" s="3"/>
      <c r="D541" s="3"/>
      <c r="E541" s="3"/>
      <c r="F541" s="3"/>
      <c r="G541" s="3"/>
      <c r="H541" s="3"/>
      <c r="I541" s="3"/>
      <c r="J541" s="3"/>
      <c r="K541" s="3"/>
      <c r="L541" s="3"/>
      <c r="M541" s="3"/>
      <c r="N541" s="3"/>
      <c r="O541" s="3"/>
      <c r="P541" s="3"/>
      <c r="Q541" s="3"/>
      <c r="T541" s="3"/>
    </row>
    <row r="542">
      <c r="A542" s="3"/>
      <c r="B542" s="3"/>
      <c r="C542" s="3"/>
      <c r="D542" s="3"/>
      <c r="E542" s="3"/>
      <c r="F542" s="3"/>
      <c r="G542" s="3"/>
      <c r="H542" s="3"/>
      <c r="I542" s="3"/>
      <c r="J542" s="3"/>
      <c r="K542" s="3"/>
      <c r="L542" s="3"/>
      <c r="M542" s="3"/>
      <c r="N542" s="3"/>
      <c r="O542" s="3"/>
      <c r="P542" s="3"/>
      <c r="Q542" s="3"/>
      <c r="T542" s="3"/>
    </row>
    <row r="543">
      <c r="A543" s="3"/>
      <c r="B543" s="3"/>
      <c r="C543" s="3"/>
      <c r="D543" s="3"/>
      <c r="E543" s="3"/>
      <c r="F543" s="3"/>
      <c r="G543" s="3"/>
      <c r="H543" s="3"/>
      <c r="I543" s="3"/>
      <c r="J543" s="3"/>
      <c r="K543" s="3"/>
      <c r="L543" s="3"/>
      <c r="M543" s="3"/>
      <c r="N543" s="3"/>
      <c r="O543" s="3"/>
      <c r="P543" s="3"/>
      <c r="Q543" s="3"/>
      <c r="T543" s="3"/>
    </row>
    <row r="544">
      <c r="A544" s="3"/>
      <c r="B544" s="3"/>
      <c r="C544" s="3"/>
      <c r="D544" s="3"/>
      <c r="E544" s="3"/>
      <c r="F544" s="3"/>
      <c r="G544" s="3"/>
      <c r="H544" s="3"/>
      <c r="I544" s="3"/>
      <c r="J544" s="3"/>
      <c r="K544" s="3"/>
      <c r="L544" s="3"/>
      <c r="M544" s="3"/>
      <c r="N544" s="3"/>
      <c r="O544" s="3"/>
      <c r="P544" s="3"/>
      <c r="Q544" s="3"/>
      <c r="T544" s="3"/>
    </row>
    <row r="545">
      <c r="A545" s="3"/>
      <c r="B545" s="3"/>
      <c r="C545" s="3"/>
      <c r="D545" s="3"/>
      <c r="E545" s="3"/>
      <c r="F545" s="3"/>
      <c r="G545" s="3"/>
      <c r="H545" s="3"/>
      <c r="I545" s="3"/>
      <c r="J545" s="3"/>
      <c r="K545" s="3"/>
      <c r="L545" s="3"/>
      <c r="M545" s="3"/>
      <c r="N545" s="3"/>
      <c r="O545" s="3"/>
      <c r="P545" s="3"/>
      <c r="Q545" s="3"/>
      <c r="T545" s="3"/>
    </row>
    <row r="546">
      <c r="A546" s="3"/>
      <c r="B546" s="3"/>
      <c r="C546" s="3"/>
      <c r="D546" s="3"/>
      <c r="E546" s="3"/>
      <c r="F546" s="3"/>
      <c r="G546" s="3"/>
      <c r="H546" s="3"/>
      <c r="I546" s="3"/>
      <c r="J546" s="3"/>
      <c r="K546" s="3"/>
      <c r="L546" s="3"/>
      <c r="M546" s="3"/>
      <c r="N546" s="3"/>
      <c r="O546" s="3"/>
      <c r="P546" s="3"/>
      <c r="Q546" s="3"/>
      <c r="T546" s="3"/>
    </row>
    <row r="547">
      <c r="A547" s="3"/>
      <c r="B547" s="3"/>
      <c r="C547" s="3"/>
      <c r="D547" s="3"/>
      <c r="E547" s="3"/>
      <c r="F547" s="3"/>
      <c r="G547" s="3"/>
      <c r="H547" s="3"/>
      <c r="I547" s="3"/>
      <c r="J547" s="3"/>
      <c r="K547" s="3"/>
      <c r="L547" s="3"/>
      <c r="M547" s="3"/>
      <c r="N547" s="3"/>
      <c r="O547" s="3"/>
      <c r="P547" s="3"/>
      <c r="Q547" s="3"/>
      <c r="T547" s="3"/>
    </row>
    <row r="548">
      <c r="A548" s="3"/>
      <c r="B548" s="3"/>
      <c r="C548" s="3"/>
      <c r="D548" s="3"/>
      <c r="E548" s="3"/>
      <c r="F548" s="3"/>
      <c r="G548" s="3"/>
      <c r="H548" s="3"/>
      <c r="I548" s="3"/>
      <c r="J548" s="3"/>
      <c r="K548" s="3"/>
      <c r="L548" s="3"/>
      <c r="M548" s="3"/>
      <c r="N548" s="3"/>
      <c r="O548" s="3"/>
      <c r="P548" s="3"/>
      <c r="Q548" s="3"/>
      <c r="T548" s="3"/>
    </row>
    <row r="549">
      <c r="A549" s="3"/>
      <c r="B549" s="3"/>
      <c r="C549" s="3"/>
      <c r="D549" s="3"/>
      <c r="E549" s="3"/>
      <c r="F549" s="3"/>
      <c r="G549" s="3"/>
      <c r="H549" s="3"/>
      <c r="I549" s="3"/>
      <c r="J549" s="3"/>
      <c r="K549" s="3"/>
      <c r="L549" s="3"/>
      <c r="M549" s="3"/>
      <c r="N549" s="3"/>
      <c r="O549" s="3"/>
      <c r="P549" s="3"/>
      <c r="Q549" s="3"/>
      <c r="T549" s="3"/>
    </row>
    <row r="550">
      <c r="A550" s="3"/>
      <c r="B550" s="3"/>
      <c r="C550" s="3"/>
      <c r="D550" s="3"/>
      <c r="E550" s="3"/>
      <c r="F550" s="3"/>
      <c r="G550" s="3"/>
      <c r="H550" s="3"/>
      <c r="I550" s="3"/>
      <c r="J550" s="3"/>
      <c r="K550" s="3"/>
      <c r="L550" s="3"/>
      <c r="M550" s="3"/>
      <c r="N550" s="3"/>
      <c r="O550" s="3"/>
      <c r="P550" s="3"/>
      <c r="Q550" s="3"/>
      <c r="T550" s="3"/>
    </row>
    <row r="551">
      <c r="A551" s="3"/>
      <c r="B551" s="3"/>
      <c r="C551" s="3"/>
      <c r="D551" s="3"/>
      <c r="E551" s="3"/>
      <c r="F551" s="3"/>
      <c r="G551" s="3"/>
      <c r="H551" s="3"/>
      <c r="I551" s="3"/>
      <c r="J551" s="3"/>
      <c r="K551" s="3"/>
      <c r="L551" s="3"/>
      <c r="M551" s="3"/>
      <c r="N551" s="3"/>
      <c r="O551" s="3"/>
      <c r="P551" s="3"/>
      <c r="Q551" s="3"/>
      <c r="T551" s="3"/>
    </row>
    <row r="552">
      <c r="A552" s="3"/>
      <c r="B552" s="3"/>
      <c r="C552" s="3"/>
      <c r="D552" s="3"/>
      <c r="E552" s="3"/>
      <c r="F552" s="3"/>
      <c r="G552" s="3"/>
      <c r="H552" s="3"/>
      <c r="I552" s="3"/>
      <c r="J552" s="3"/>
      <c r="K552" s="3"/>
      <c r="L552" s="3"/>
      <c r="M552" s="3"/>
      <c r="N552" s="3"/>
      <c r="O552" s="3"/>
      <c r="P552" s="3"/>
      <c r="Q552" s="3"/>
      <c r="T552" s="3"/>
    </row>
    <row r="553">
      <c r="A553" s="3"/>
      <c r="B553" s="3"/>
      <c r="C553" s="3"/>
      <c r="D553" s="3"/>
      <c r="E553" s="3"/>
      <c r="F553" s="3"/>
      <c r="G553" s="3"/>
      <c r="H553" s="3"/>
      <c r="I553" s="3"/>
      <c r="J553" s="3"/>
      <c r="K553" s="3"/>
      <c r="L553" s="3"/>
      <c r="M553" s="3"/>
      <c r="N553" s="3"/>
      <c r="O553" s="3"/>
      <c r="P553" s="3"/>
      <c r="Q553" s="3"/>
      <c r="T553" s="3"/>
    </row>
    <row r="554">
      <c r="A554" s="3"/>
      <c r="B554" s="3"/>
      <c r="C554" s="3"/>
      <c r="D554" s="3"/>
      <c r="E554" s="3"/>
      <c r="F554" s="3"/>
      <c r="G554" s="3"/>
      <c r="H554" s="3"/>
      <c r="I554" s="3"/>
      <c r="J554" s="3"/>
      <c r="K554" s="3"/>
      <c r="L554" s="3"/>
      <c r="M554" s="3"/>
      <c r="N554" s="3"/>
      <c r="O554" s="3"/>
      <c r="P554" s="3"/>
      <c r="Q554" s="3"/>
      <c r="T554" s="3"/>
    </row>
    <row r="555">
      <c r="A555" s="3"/>
      <c r="B555" s="3"/>
      <c r="C555" s="3"/>
      <c r="D555" s="3"/>
      <c r="E555" s="3"/>
      <c r="F555" s="3"/>
      <c r="G555" s="3"/>
      <c r="H555" s="3"/>
      <c r="I555" s="3"/>
      <c r="J555" s="3"/>
      <c r="K555" s="3"/>
      <c r="L555" s="3"/>
      <c r="M555" s="3"/>
      <c r="N555" s="3"/>
      <c r="O555" s="3"/>
      <c r="P555" s="3"/>
      <c r="Q555" s="3"/>
      <c r="T555" s="3"/>
    </row>
    <row r="556">
      <c r="A556" s="3"/>
      <c r="B556" s="3"/>
      <c r="C556" s="3"/>
      <c r="D556" s="3"/>
      <c r="E556" s="3"/>
      <c r="F556" s="3"/>
      <c r="G556" s="3"/>
      <c r="H556" s="3"/>
      <c r="I556" s="3"/>
      <c r="J556" s="3"/>
      <c r="K556" s="3"/>
      <c r="L556" s="3"/>
      <c r="M556" s="3"/>
      <c r="N556" s="3"/>
      <c r="O556" s="3"/>
      <c r="P556" s="3"/>
      <c r="Q556" s="3"/>
      <c r="T556" s="3"/>
    </row>
    <row r="557">
      <c r="A557" s="3"/>
      <c r="B557" s="3"/>
      <c r="C557" s="3"/>
      <c r="D557" s="3"/>
      <c r="E557" s="3"/>
      <c r="F557" s="3"/>
      <c r="G557" s="3"/>
      <c r="H557" s="3"/>
      <c r="I557" s="3"/>
      <c r="J557" s="3"/>
      <c r="K557" s="3"/>
      <c r="L557" s="3"/>
      <c r="M557" s="3"/>
      <c r="N557" s="3"/>
      <c r="O557" s="3"/>
      <c r="P557" s="3"/>
      <c r="Q557" s="3"/>
      <c r="T557" s="3"/>
    </row>
    <row r="558">
      <c r="A558" s="3"/>
      <c r="B558" s="3"/>
      <c r="C558" s="3"/>
      <c r="D558" s="3"/>
      <c r="E558" s="3"/>
      <c r="F558" s="3"/>
      <c r="G558" s="3"/>
      <c r="H558" s="3"/>
      <c r="I558" s="3"/>
      <c r="J558" s="3"/>
      <c r="K558" s="3"/>
      <c r="L558" s="3"/>
      <c r="M558" s="3"/>
      <c r="N558" s="3"/>
      <c r="O558" s="3"/>
      <c r="P558" s="3"/>
      <c r="Q558" s="3"/>
      <c r="T558" s="3"/>
    </row>
    <row r="559">
      <c r="A559" s="3"/>
      <c r="B559" s="3"/>
      <c r="C559" s="3"/>
      <c r="D559" s="3"/>
      <c r="E559" s="3"/>
      <c r="F559" s="3"/>
      <c r="G559" s="3"/>
      <c r="H559" s="3"/>
      <c r="I559" s="3"/>
      <c r="J559" s="3"/>
      <c r="K559" s="3"/>
      <c r="L559" s="3"/>
      <c r="M559" s="3"/>
      <c r="N559" s="3"/>
      <c r="O559" s="3"/>
      <c r="P559" s="3"/>
      <c r="Q559" s="3"/>
      <c r="T559" s="3"/>
    </row>
    <row r="560">
      <c r="A560" s="3"/>
      <c r="B560" s="3"/>
      <c r="C560" s="3"/>
      <c r="D560" s="3"/>
      <c r="E560" s="3"/>
      <c r="F560" s="3"/>
      <c r="G560" s="3"/>
      <c r="H560" s="3"/>
      <c r="I560" s="3"/>
      <c r="J560" s="3"/>
      <c r="K560" s="3"/>
      <c r="L560" s="3"/>
      <c r="M560" s="3"/>
      <c r="N560" s="3"/>
      <c r="O560" s="3"/>
      <c r="P560" s="3"/>
      <c r="Q560" s="3"/>
      <c r="T560" s="3"/>
    </row>
    <row r="561">
      <c r="A561" s="3"/>
      <c r="B561" s="3"/>
      <c r="C561" s="3"/>
      <c r="D561" s="3"/>
      <c r="E561" s="3"/>
      <c r="F561" s="3"/>
      <c r="G561" s="3"/>
      <c r="H561" s="3"/>
      <c r="I561" s="3"/>
      <c r="J561" s="3"/>
      <c r="K561" s="3"/>
      <c r="L561" s="3"/>
      <c r="M561" s="3"/>
      <c r="N561" s="3"/>
      <c r="O561" s="3"/>
      <c r="P561" s="3"/>
      <c r="Q561" s="3"/>
      <c r="T561" s="3"/>
    </row>
    <row r="562">
      <c r="A562" s="3"/>
      <c r="B562" s="3"/>
      <c r="C562" s="3"/>
      <c r="D562" s="3"/>
      <c r="E562" s="3"/>
      <c r="F562" s="3"/>
      <c r="G562" s="3"/>
      <c r="H562" s="3"/>
      <c r="I562" s="3"/>
      <c r="J562" s="3"/>
      <c r="K562" s="3"/>
      <c r="L562" s="3"/>
      <c r="M562" s="3"/>
      <c r="N562" s="3"/>
      <c r="O562" s="3"/>
      <c r="P562" s="3"/>
      <c r="Q562" s="3"/>
      <c r="T562" s="3"/>
    </row>
    <row r="563">
      <c r="A563" s="3"/>
      <c r="B563" s="3"/>
      <c r="C563" s="3"/>
      <c r="D563" s="3"/>
      <c r="E563" s="3"/>
      <c r="F563" s="3"/>
      <c r="G563" s="3"/>
      <c r="H563" s="3"/>
      <c r="I563" s="3"/>
      <c r="J563" s="3"/>
      <c r="K563" s="3"/>
      <c r="L563" s="3"/>
      <c r="M563" s="3"/>
      <c r="N563" s="3"/>
      <c r="O563" s="3"/>
      <c r="P563" s="3"/>
      <c r="Q563" s="3"/>
      <c r="T563" s="3"/>
    </row>
    <row r="564">
      <c r="A564" s="3"/>
      <c r="B564" s="3"/>
      <c r="C564" s="3"/>
      <c r="D564" s="3"/>
      <c r="E564" s="3"/>
      <c r="F564" s="3"/>
      <c r="G564" s="3"/>
      <c r="H564" s="3"/>
      <c r="I564" s="3"/>
      <c r="J564" s="3"/>
      <c r="K564" s="3"/>
      <c r="L564" s="3"/>
      <c r="M564" s="3"/>
      <c r="N564" s="3"/>
      <c r="O564" s="3"/>
      <c r="P564" s="3"/>
      <c r="Q564" s="3"/>
      <c r="T564" s="3"/>
    </row>
    <row r="565">
      <c r="A565" s="3"/>
      <c r="B565" s="3"/>
      <c r="C565" s="3"/>
      <c r="D565" s="3"/>
      <c r="E565" s="3"/>
      <c r="F565" s="3"/>
      <c r="G565" s="3"/>
      <c r="H565" s="3"/>
      <c r="I565" s="3"/>
      <c r="J565" s="3"/>
      <c r="K565" s="3"/>
      <c r="L565" s="3"/>
      <c r="M565" s="3"/>
      <c r="N565" s="3"/>
      <c r="O565" s="3"/>
      <c r="P565" s="3"/>
      <c r="Q565" s="3"/>
      <c r="T565" s="3"/>
    </row>
    <row r="566">
      <c r="A566" s="3"/>
      <c r="B566" s="3"/>
      <c r="C566" s="3"/>
      <c r="D566" s="3"/>
      <c r="E566" s="3"/>
      <c r="F566" s="3"/>
      <c r="G566" s="3"/>
      <c r="H566" s="3"/>
      <c r="I566" s="3"/>
      <c r="J566" s="3"/>
      <c r="K566" s="3"/>
      <c r="L566" s="3"/>
      <c r="M566" s="3"/>
      <c r="N566" s="3"/>
      <c r="O566" s="3"/>
      <c r="P566" s="3"/>
      <c r="Q566" s="3"/>
      <c r="T566" s="3"/>
    </row>
    <row r="567">
      <c r="A567" s="3"/>
      <c r="B567" s="3"/>
      <c r="C567" s="3"/>
      <c r="D567" s="3"/>
      <c r="E567" s="3"/>
      <c r="F567" s="3"/>
      <c r="G567" s="3"/>
      <c r="H567" s="3"/>
      <c r="I567" s="3"/>
      <c r="J567" s="3"/>
      <c r="K567" s="3"/>
      <c r="L567" s="3"/>
      <c r="M567" s="3"/>
      <c r="N567" s="3"/>
      <c r="O567" s="3"/>
      <c r="P567" s="3"/>
      <c r="Q567" s="3"/>
      <c r="T567" s="3"/>
    </row>
    <row r="568">
      <c r="A568" s="3"/>
      <c r="B568" s="3"/>
      <c r="C568" s="3"/>
      <c r="D568" s="3"/>
      <c r="E568" s="3"/>
      <c r="F568" s="3"/>
      <c r="G568" s="3"/>
      <c r="H568" s="3"/>
      <c r="I568" s="3"/>
      <c r="J568" s="3"/>
      <c r="K568" s="3"/>
      <c r="L568" s="3"/>
      <c r="M568" s="3"/>
      <c r="N568" s="3"/>
      <c r="O568" s="3"/>
      <c r="P568" s="3"/>
      <c r="Q568" s="3"/>
      <c r="T568" s="3"/>
    </row>
    <row r="569">
      <c r="A569" s="3"/>
      <c r="B569" s="3"/>
      <c r="C569" s="3"/>
      <c r="D569" s="3"/>
      <c r="E569" s="3"/>
      <c r="F569" s="3"/>
      <c r="G569" s="3"/>
      <c r="H569" s="3"/>
      <c r="I569" s="3"/>
      <c r="J569" s="3"/>
      <c r="K569" s="3"/>
      <c r="L569" s="3"/>
      <c r="M569" s="3"/>
      <c r="N569" s="3"/>
      <c r="O569" s="3"/>
      <c r="P569" s="3"/>
      <c r="Q569" s="3"/>
      <c r="T569" s="3"/>
    </row>
    <row r="570">
      <c r="A570" s="3"/>
      <c r="B570" s="3"/>
      <c r="C570" s="3"/>
      <c r="D570" s="3"/>
      <c r="E570" s="3"/>
      <c r="F570" s="3"/>
      <c r="G570" s="3"/>
      <c r="H570" s="3"/>
      <c r="I570" s="3"/>
      <c r="J570" s="3"/>
      <c r="K570" s="3"/>
      <c r="L570" s="3"/>
      <c r="M570" s="3"/>
      <c r="N570" s="3"/>
      <c r="O570" s="3"/>
      <c r="P570" s="3"/>
      <c r="Q570" s="3"/>
      <c r="T570" s="3"/>
    </row>
    <row r="571">
      <c r="A571" s="3"/>
      <c r="B571" s="3"/>
      <c r="C571" s="3"/>
      <c r="D571" s="3"/>
      <c r="E571" s="3"/>
      <c r="F571" s="3"/>
      <c r="G571" s="3"/>
      <c r="H571" s="3"/>
      <c r="I571" s="3"/>
      <c r="J571" s="3"/>
      <c r="K571" s="3"/>
      <c r="L571" s="3"/>
      <c r="M571" s="3"/>
      <c r="N571" s="3"/>
      <c r="O571" s="3"/>
      <c r="P571" s="3"/>
      <c r="Q571" s="3"/>
      <c r="T571" s="3"/>
    </row>
    <row r="572">
      <c r="A572" s="3"/>
      <c r="B572" s="3"/>
      <c r="C572" s="3"/>
      <c r="D572" s="3"/>
      <c r="E572" s="3"/>
      <c r="F572" s="3"/>
      <c r="G572" s="3"/>
      <c r="H572" s="3"/>
      <c r="I572" s="3"/>
      <c r="J572" s="3"/>
      <c r="K572" s="3"/>
      <c r="L572" s="3"/>
      <c r="M572" s="3"/>
      <c r="N572" s="3"/>
      <c r="O572" s="3"/>
      <c r="P572" s="3"/>
      <c r="Q572" s="3"/>
      <c r="T572" s="3"/>
    </row>
    <row r="573">
      <c r="A573" s="3"/>
      <c r="B573" s="3"/>
      <c r="C573" s="3"/>
      <c r="D573" s="3"/>
      <c r="E573" s="3"/>
      <c r="F573" s="3"/>
      <c r="G573" s="3"/>
      <c r="H573" s="3"/>
      <c r="I573" s="3"/>
      <c r="J573" s="3"/>
      <c r="K573" s="3"/>
      <c r="L573" s="3"/>
      <c r="M573" s="3"/>
      <c r="N573" s="3"/>
      <c r="O573" s="3"/>
      <c r="P573" s="3"/>
      <c r="Q573" s="3"/>
      <c r="T573" s="3"/>
    </row>
    <row r="574">
      <c r="A574" s="3"/>
      <c r="B574" s="3"/>
      <c r="C574" s="3"/>
      <c r="D574" s="3"/>
      <c r="E574" s="3"/>
      <c r="F574" s="3"/>
      <c r="G574" s="3"/>
      <c r="H574" s="3"/>
      <c r="I574" s="3"/>
      <c r="J574" s="3"/>
      <c r="K574" s="3"/>
      <c r="L574" s="3"/>
      <c r="M574" s="3"/>
      <c r="N574" s="3"/>
      <c r="O574" s="3"/>
      <c r="P574" s="3"/>
      <c r="Q574" s="3"/>
      <c r="T574" s="3"/>
    </row>
    <row r="575">
      <c r="A575" s="3"/>
      <c r="B575" s="3"/>
      <c r="C575" s="3"/>
      <c r="D575" s="3"/>
      <c r="E575" s="3"/>
      <c r="F575" s="3"/>
      <c r="G575" s="3"/>
      <c r="H575" s="3"/>
      <c r="I575" s="3"/>
      <c r="J575" s="3"/>
      <c r="K575" s="3"/>
      <c r="L575" s="3"/>
      <c r="M575" s="3"/>
      <c r="N575" s="3"/>
      <c r="O575" s="3"/>
      <c r="P575" s="3"/>
      <c r="Q575" s="3"/>
      <c r="T575" s="3"/>
    </row>
    <row r="576">
      <c r="A576" s="3"/>
      <c r="B576" s="3"/>
      <c r="C576" s="3"/>
      <c r="D576" s="3"/>
      <c r="E576" s="3"/>
      <c r="F576" s="3"/>
      <c r="G576" s="3"/>
      <c r="H576" s="3"/>
      <c r="I576" s="3"/>
      <c r="J576" s="3"/>
      <c r="K576" s="3"/>
      <c r="L576" s="3"/>
      <c r="M576" s="3"/>
      <c r="N576" s="3"/>
      <c r="O576" s="3"/>
      <c r="P576" s="3"/>
      <c r="Q576" s="3"/>
      <c r="T576" s="3"/>
    </row>
    <row r="577">
      <c r="A577" s="3"/>
      <c r="B577" s="3"/>
      <c r="C577" s="3"/>
      <c r="D577" s="3"/>
      <c r="E577" s="3"/>
      <c r="F577" s="3"/>
      <c r="G577" s="3"/>
      <c r="H577" s="3"/>
      <c r="I577" s="3"/>
      <c r="J577" s="3"/>
      <c r="K577" s="3"/>
      <c r="L577" s="3"/>
      <c r="M577" s="3"/>
      <c r="N577" s="3"/>
      <c r="O577" s="3"/>
      <c r="P577" s="3"/>
      <c r="Q577" s="3"/>
      <c r="T577" s="3"/>
    </row>
    <row r="578">
      <c r="A578" s="3"/>
      <c r="B578" s="3"/>
      <c r="C578" s="3"/>
      <c r="D578" s="3"/>
      <c r="E578" s="3"/>
      <c r="F578" s="3"/>
      <c r="G578" s="3"/>
      <c r="H578" s="3"/>
      <c r="I578" s="3"/>
      <c r="J578" s="3"/>
      <c r="K578" s="3"/>
      <c r="L578" s="3"/>
      <c r="M578" s="3"/>
      <c r="N578" s="3"/>
      <c r="O578" s="3"/>
      <c r="P578" s="3"/>
      <c r="Q578" s="3"/>
      <c r="T578" s="3"/>
    </row>
    <row r="579">
      <c r="A579" s="3"/>
      <c r="B579" s="3"/>
      <c r="C579" s="3"/>
      <c r="D579" s="3"/>
      <c r="E579" s="3"/>
      <c r="F579" s="3"/>
      <c r="G579" s="3"/>
      <c r="H579" s="3"/>
      <c r="I579" s="3"/>
      <c r="J579" s="3"/>
      <c r="K579" s="3"/>
      <c r="L579" s="3"/>
      <c r="M579" s="3"/>
      <c r="N579" s="3"/>
      <c r="O579" s="3"/>
      <c r="P579" s="3"/>
      <c r="Q579" s="3"/>
      <c r="T579" s="3"/>
    </row>
    <row r="580">
      <c r="A580" s="3"/>
      <c r="B580" s="3"/>
      <c r="C580" s="3"/>
      <c r="D580" s="3"/>
      <c r="E580" s="3"/>
      <c r="F580" s="3"/>
      <c r="G580" s="3"/>
      <c r="H580" s="3"/>
      <c r="I580" s="3"/>
      <c r="J580" s="3"/>
      <c r="K580" s="3"/>
      <c r="L580" s="3"/>
      <c r="M580" s="3"/>
      <c r="N580" s="3"/>
      <c r="O580" s="3"/>
      <c r="P580" s="3"/>
      <c r="Q580" s="3"/>
      <c r="T580" s="3"/>
    </row>
    <row r="581">
      <c r="A581" s="3"/>
      <c r="B581" s="3"/>
      <c r="C581" s="3"/>
      <c r="D581" s="3"/>
      <c r="E581" s="3"/>
      <c r="F581" s="3"/>
      <c r="G581" s="3"/>
      <c r="H581" s="3"/>
      <c r="I581" s="3"/>
      <c r="J581" s="3"/>
      <c r="K581" s="3"/>
      <c r="L581" s="3"/>
      <c r="M581" s="3"/>
      <c r="N581" s="3"/>
      <c r="O581" s="3"/>
      <c r="P581" s="3"/>
      <c r="Q581" s="3"/>
      <c r="T581" s="3"/>
    </row>
    <row r="582">
      <c r="A582" s="3"/>
      <c r="B582" s="3"/>
      <c r="C582" s="3"/>
      <c r="D582" s="3"/>
      <c r="E582" s="3"/>
      <c r="F582" s="3"/>
      <c r="G582" s="3"/>
      <c r="H582" s="3"/>
      <c r="I582" s="3"/>
      <c r="J582" s="3"/>
      <c r="K582" s="3"/>
      <c r="L582" s="3"/>
      <c r="M582" s="3"/>
      <c r="N582" s="3"/>
      <c r="O582" s="3"/>
      <c r="P582" s="3"/>
      <c r="Q582" s="3"/>
      <c r="T582" s="3"/>
    </row>
    <row r="583">
      <c r="A583" s="3"/>
      <c r="B583" s="3"/>
      <c r="C583" s="3"/>
      <c r="D583" s="3"/>
      <c r="E583" s="3"/>
      <c r="F583" s="3"/>
      <c r="G583" s="3"/>
      <c r="H583" s="3"/>
      <c r="I583" s="3"/>
      <c r="J583" s="3"/>
      <c r="K583" s="3"/>
      <c r="L583" s="3"/>
      <c r="M583" s="3"/>
      <c r="N583" s="3"/>
      <c r="O583" s="3"/>
      <c r="P583" s="3"/>
      <c r="Q583" s="3"/>
      <c r="T583" s="3"/>
    </row>
    <row r="584">
      <c r="A584" s="3"/>
      <c r="B584" s="3"/>
      <c r="C584" s="3"/>
      <c r="D584" s="3"/>
      <c r="E584" s="3"/>
      <c r="F584" s="3"/>
      <c r="G584" s="3"/>
      <c r="H584" s="3"/>
      <c r="I584" s="3"/>
      <c r="J584" s="3"/>
      <c r="K584" s="3"/>
      <c r="L584" s="3"/>
      <c r="M584" s="3"/>
      <c r="N584" s="3"/>
      <c r="O584" s="3"/>
      <c r="P584" s="3"/>
      <c r="Q584" s="3"/>
      <c r="T584" s="3"/>
    </row>
    <row r="585">
      <c r="A585" s="3"/>
      <c r="B585" s="3"/>
      <c r="C585" s="3"/>
      <c r="D585" s="3"/>
      <c r="E585" s="3"/>
      <c r="F585" s="3"/>
      <c r="G585" s="3"/>
      <c r="H585" s="3"/>
      <c r="I585" s="3"/>
      <c r="J585" s="3"/>
      <c r="K585" s="3"/>
      <c r="L585" s="3"/>
      <c r="M585" s="3"/>
      <c r="N585" s="3"/>
      <c r="O585" s="3"/>
      <c r="P585" s="3"/>
      <c r="Q585" s="3"/>
      <c r="T585" s="3"/>
    </row>
    <row r="586">
      <c r="A586" s="3"/>
      <c r="B586" s="3"/>
      <c r="C586" s="3"/>
      <c r="D586" s="3"/>
      <c r="E586" s="3"/>
      <c r="F586" s="3"/>
      <c r="G586" s="3"/>
      <c r="H586" s="3"/>
      <c r="I586" s="3"/>
      <c r="J586" s="3"/>
      <c r="K586" s="3"/>
      <c r="L586" s="3"/>
      <c r="M586" s="3"/>
      <c r="N586" s="3"/>
      <c r="O586" s="3"/>
      <c r="P586" s="3"/>
      <c r="Q586" s="3"/>
      <c r="T586" s="3"/>
    </row>
    <row r="587">
      <c r="A587" s="3"/>
      <c r="B587" s="3"/>
      <c r="C587" s="3"/>
      <c r="D587" s="3"/>
      <c r="E587" s="3"/>
      <c r="F587" s="3"/>
      <c r="G587" s="3"/>
      <c r="H587" s="3"/>
      <c r="I587" s="3"/>
      <c r="J587" s="3"/>
      <c r="K587" s="3"/>
      <c r="L587" s="3"/>
      <c r="M587" s="3"/>
      <c r="N587" s="3"/>
      <c r="O587" s="3"/>
      <c r="P587" s="3"/>
      <c r="Q587" s="3"/>
      <c r="T587" s="3"/>
    </row>
    <row r="588">
      <c r="A588" s="3"/>
      <c r="B588" s="3"/>
      <c r="C588" s="3"/>
      <c r="D588" s="3"/>
      <c r="E588" s="3"/>
      <c r="F588" s="3"/>
      <c r="G588" s="3"/>
      <c r="H588" s="3"/>
      <c r="I588" s="3"/>
      <c r="J588" s="3"/>
      <c r="K588" s="3"/>
      <c r="L588" s="3"/>
      <c r="M588" s="3"/>
      <c r="N588" s="3"/>
      <c r="O588" s="3"/>
      <c r="P588" s="3"/>
      <c r="Q588" s="3"/>
      <c r="T588" s="3"/>
    </row>
    <row r="589">
      <c r="A589" s="3"/>
      <c r="B589" s="3"/>
      <c r="C589" s="3"/>
      <c r="D589" s="3"/>
      <c r="E589" s="3"/>
      <c r="F589" s="3"/>
      <c r="G589" s="3"/>
      <c r="H589" s="3"/>
      <c r="I589" s="3"/>
      <c r="J589" s="3"/>
      <c r="K589" s="3"/>
      <c r="L589" s="3"/>
      <c r="M589" s="3"/>
      <c r="N589" s="3"/>
      <c r="O589" s="3"/>
      <c r="P589" s="3"/>
      <c r="Q589" s="3"/>
      <c r="T589" s="3"/>
    </row>
    <row r="590">
      <c r="A590" s="3"/>
      <c r="B590" s="3"/>
      <c r="C590" s="3"/>
      <c r="D590" s="3"/>
      <c r="E590" s="3"/>
      <c r="F590" s="3"/>
      <c r="G590" s="3"/>
      <c r="H590" s="3"/>
      <c r="I590" s="3"/>
      <c r="J590" s="3"/>
      <c r="K590" s="3"/>
      <c r="L590" s="3"/>
      <c r="M590" s="3"/>
      <c r="N590" s="3"/>
      <c r="O590" s="3"/>
      <c r="P590" s="3"/>
      <c r="Q590" s="3"/>
      <c r="T590" s="3"/>
    </row>
    <row r="591">
      <c r="A591" s="3"/>
      <c r="B591" s="3"/>
      <c r="C591" s="3"/>
      <c r="D591" s="3"/>
      <c r="E591" s="3"/>
      <c r="F591" s="3"/>
      <c r="G591" s="3"/>
      <c r="H591" s="3"/>
      <c r="I591" s="3"/>
      <c r="J591" s="3"/>
      <c r="K591" s="3"/>
      <c r="L591" s="3"/>
      <c r="M591" s="3"/>
      <c r="N591" s="3"/>
      <c r="O591" s="3"/>
      <c r="P591" s="3"/>
      <c r="Q591" s="3"/>
      <c r="T591" s="3"/>
    </row>
    <row r="592">
      <c r="A592" s="3"/>
      <c r="B592" s="3"/>
      <c r="C592" s="3"/>
      <c r="D592" s="3"/>
      <c r="E592" s="3"/>
      <c r="F592" s="3"/>
      <c r="G592" s="3"/>
      <c r="H592" s="3"/>
      <c r="I592" s="3"/>
      <c r="J592" s="3"/>
      <c r="K592" s="3"/>
      <c r="L592" s="3"/>
      <c r="M592" s="3"/>
      <c r="N592" s="3"/>
      <c r="O592" s="3"/>
      <c r="P592" s="3"/>
      <c r="Q592" s="3"/>
      <c r="T592" s="3"/>
    </row>
    <row r="593">
      <c r="A593" s="3"/>
      <c r="B593" s="3"/>
      <c r="C593" s="3"/>
      <c r="D593" s="3"/>
      <c r="E593" s="3"/>
      <c r="F593" s="3"/>
      <c r="G593" s="3"/>
      <c r="H593" s="3"/>
      <c r="I593" s="3"/>
      <c r="J593" s="3"/>
      <c r="K593" s="3"/>
      <c r="L593" s="3"/>
      <c r="M593" s="3"/>
      <c r="N593" s="3"/>
      <c r="O593" s="3"/>
      <c r="P593" s="3"/>
      <c r="Q593" s="3"/>
      <c r="T593" s="3"/>
    </row>
    <row r="594">
      <c r="A594" s="3"/>
      <c r="B594" s="3"/>
      <c r="C594" s="3"/>
      <c r="D594" s="3"/>
      <c r="E594" s="3"/>
      <c r="F594" s="3"/>
      <c r="G594" s="3"/>
      <c r="H594" s="3"/>
      <c r="I594" s="3"/>
      <c r="J594" s="3"/>
      <c r="K594" s="3"/>
      <c r="L594" s="3"/>
      <c r="M594" s="3"/>
      <c r="N594" s="3"/>
      <c r="O594" s="3"/>
      <c r="P594" s="3"/>
      <c r="Q594" s="3"/>
      <c r="T594" s="3"/>
    </row>
    <row r="595">
      <c r="A595" s="3"/>
      <c r="B595" s="3"/>
      <c r="C595" s="3"/>
      <c r="D595" s="3"/>
      <c r="E595" s="3"/>
      <c r="F595" s="3"/>
      <c r="G595" s="3"/>
      <c r="H595" s="3"/>
      <c r="I595" s="3"/>
      <c r="J595" s="3"/>
      <c r="K595" s="3"/>
      <c r="L595" s="3"/>
      <c r="M595" s="3"/>
      <c r="N595" s="3"/>
      <c r="O595" s="3"/>
      <c r="P595" s="3"/>
      <c r="Q595" s="3"/>
      <c r="T595" s="3"/>
    </row>
    <row r="596">
      <c r="A596" s="3"/>
      <c r="B596" s="3"/>
      <c r="C596" s="3"/>
      <c r="D596" s="3"/>
      <c r="E596" s="3"/>
      <c r="F596" s="3"/>
      <c r="G596" s="3"/>
      <c r="H596" s="3"/>
      <c r="I596" s="3"/>
      <c r="J596" s="3"/>
      <c r="K596" s="3"/>
      <c r="L596" s="3"/>
      <c r="M596" s="3"/>
      <c r="N596" s="3"/>
      <c r="O596" s="3"/>
      <c r="P596" s="3"/>
      <c r="Q596" s="3"/>
      <c r="T596" s="3"/>
    </row>
    <row r="597">
      <c r="A597" s="3"/>
      <c r="B597" s="3"/>
      <c r="C597" s="3"/>
      <c r="D597" s="3"/>
      <c r="E597" s="3"/>
      <c r="F597" s="3"/>
      <c r="G597" s="3"/>
      <c r="H597" s="3"/>
      <c r="I597" s="3"/>
      <c r="J597" s="3"/>
      <c r="K597" s="3"/>
      <c r="L597" s="3"/>
      <c r="M597" s="3"/>
      <c r="N597" s="3"/>
      <c r="O597" s="3"/>
      <c r="P597" s="3"/>
      <c r="Q597" s="3"/>
      <c r="T597" s="3"/>
    </row>
    <row r="598">
      <c r="A598" s="3"/>
      <c r="B598" s="3"/>
      <c r="C598" s="3"/>
      <c r="D598" s="3"/>
      <c r="E598" s="3"/>
      <c r="F598" s="3"/>
      <c r="G598" s="3"/>
      <c r="H598" s="3"/>
      <c r="I598" s="3"/>
      <c r="J598" s="3"/>
      <c r="K598" s="3"/>
      <c r="L598" s="3"/>
      <c r="M598" s="3"/>
      <c r="N598" s="3"/>
      <c r="O598" s="3"/>
      <c r="P598" s="3"/>
      <c r="Q598" s="3"/>
      <c r="T598" s="3"/>
    </row>
    <row r="599">
      <c r="A599" s="3"/>
      <c r="B599" s="3"/>
      <c r="C599" s="3"/>
      <c r="D599" s="3"/>
      <c r="E599" s="3"/>
      <c r="F599" s="3"/>
      <c r="G599" s="3"/>
      <c r="H599" s="3"/>
      <c r="I599" s="3"/>
      <c r="J599" s="3"/>
      <c r="K599" s="3"/>
      <c r="L599" s="3"/>
      <c r="M599" s="3"/>
      <c r="N599" s="3"/>
      <c r="O599" s="3"/>
      <c r="P599" s="3"/>
      <c r="Q599" s="3"/>
      <c r="T599" s="3"/>
    </row>
    <row r="600">
      <c r="A600" s="3"/>
      <c r="B600" s="3"/>
      <c r="C600" s="3"/>
      <c r="D600" s="3"/>
      <c r="E600" s="3"/>
      <c r="F600" s="3"/>
      <c r="G600" s="3"/>
      <c r="H600" s="3"/>
      <c r="I600" s="3"/>
      <c r="J600" s="3"/>
      <c r="K600" s="3"/>
      <c r="L600" s="3"/>
      <c r="M600" s="3"/>
      <c r="N600" s="3"/>
      <c r="O600" s="3"/>
      <c r="P600" s="3"/>
      <c r="Q600" s="3"/>
      <c r="T600" s="3"/>
    </row>
    <row r="601">
      <c r="A601" s="3"/>
      <c r="B601" s="3"/>
      <c r="C601" s="3"/>
      <c r="D601" s="3"/>
      <c r="E601" s="3"/>
      <c r="F601" s="3"/>
      <c r="G601" s="3"/>
      <c r="H601" s="3"/>
      <c r="I601" s="3"/>
      <c r="J601" s="3"/>
      <c r="K601" s="3"/>
      <c r="L601" s="3"/>
      <c r="M601" s="3"/>
      <c r="N601" s="3"/>
      <c r="O601" s="3"/>
      <c r="P601" s="3"/>
      <c r="Q601" s="3"/>
      <c r="T601" s="3"/>
    </row>
    <row r="602">
      <c r="A602" s="3"/>
      <c r="B602" s="3"/>
      <c r="C602" s="3"/>
      <c r="D602" s="3"/>
      <c r="E602" s="3"/>
      <c r="F602" s="3"/>
      <c r="G602" s="3"/>
      <c r="H602" s="3"/>
      <c r="I602" s="3"/>
      <c r="J602" s="3"/>
      <c r="K602" s="3"/>
      <c r="L602" s="3"/>
      <c r="M602" s="3"/>
      <c r="N602" s="3"/>
      <c r="O602" s="3"/>
      <c r="P602" s="3"/>
      <c r="Q602" s="3"/>
      <c r="T602" s="3"/>
    </row>
    <row r="603">
      <c r="A603" s="3"/>
      <c r="B603" s="3"/>
      <c r="C603" s="3"/>
      <c r="D603" s="3"/>
      <c r="E603" s="3"/>
      <c r="F603" s="3"/>
      <c r="G603" s="3"/>
      <c r="H603" s="3"/>
      <c r="I603" s="3"/>
      <c r="J603" s="3"/>
      <c r="K603" s="3"/>
      <c r="L603" s="3"/>
      <c r="M603" s="3"/>
      <c r="N603" s="3"/>
      <c r="O603" s="3"/>
      <c r="P603" s="3"/>
      <c r="Q603" s="3"/>
      <c r="T603" s="3"/>
    </row>
    <row r="604">
      <c r="A604" s="3"/>
      <c r="B604" s="3"/>
      <c r="C604" s="3"/>
      <c r="D604" s="3"/>
      <c r="E604" s="3"/>
      <c r="F604" s="3"/>
      <c r="G604" s="3"/>
      <c r="H604" s="3"/>
      <c r="I604" s="3"/>
      <c r="J604" s="3"/>
      <c r="K604" s="3"/>
      <c r="L604" s="3"/>
      <c r="M604" s="3"/>
      <c r="N604" s="3"/>
      <c r="O604" s="3"/>
      <c r="P604" s="3"/>
      <c r="Q604" s="3"/>
      <c r="T604" s="3"/>
    </row>
    <row r="605">
      <c r="A605" s="3"/>
      <c r="B605" s="3"/>
      <c r="C605" s="3"/>
      <c r="D605" s="3"/>
      <c r="E605" s="3"/>
      <c r="F605" s="3"/>
      <c r="G605" s="3"/>
      <c r="H605" s="3"/>
      <c r="I605" s="3"/>
      <c r="J605" s="3"/>
      <c r="K605" s="3"/>
      <c r="L605" s="3"/>
      <c r="M605" s="3"/>
      <c r="N605" s="3"/>
      <c r="O605" s="3"/>
      <c r="P605" s="3"/>
      <c r="Q605" s="3"/>
      <c r="T605" s="3"/>
    </row>
    <row r="606">
      <c r="A606" s="3"/>
      <c r="B606" s="3"/>
      <c r="C606" s="3"/>
      <c r="D606" s="3"/>
      <c r="E606" s="3"/>
      <c r="F606" s="3"/>
      <c r="G606" s="3"/>
      <c r="H606" s="3"/>
      <c r="I606" s="3"/>
      <c r="J606" s="3"/>
      <c r="K606" s="3"/>
      <c r="L606" s="3"/>
      <c r="M606" s="3"/>
      <c r="N606" s="3"/>
      <c r="O606" s="3"/>
      <c r="P606" s="3"/>
      <c r="Q606" s="3"/>
      <c r="T606" s="3"/>
    </row>
    <row r="607">
      <c r="A607" s="3"/>
      <c r="B607" s="3"/>
      <c r="C607" s="3"/>
      <c r="D607" s="3"/>
      <c r="E607" s="3"/>
      <c r="F607" s="3"/>
      <c r="G607" s="3"/>
      <c r="H607" s="3"/>
      <c r="I607" s="3"/>
      <c r="J607" s="3"/>
      <c r="K607" s="3"/>
      <c r="L607" s="3"/>
      <c r="M607" s="3"/>
      <c r="N607" s="3"/>
      <c r="O607" s="3"/>
      <c r="P607" s="3"/>
      <c r="Q607" s="3"/>
      <c r="T607" s="3"/>
    </row>
    <row r="608">
      <c r="A608" s="3"/>
      <c r="B608" s="3"/>
      <c r="C608" s="3"/>
      <c r="D608" s="3"/>
      <c r="E608" s="3"/>
      <c r="F608" s="3"/>
      <c r="G608" s="3"/>
      <c r="H608" s="3"/>
      <c r="I608" s="3"/>
      <c r="J608" s="3"/>
      <c r="K608" s="3"/>
      <c r="L608" s="3"/>
      <c r="M608" s="3"/>
      <c r="N608" s="3"/>
      <c r="O608" s="3"/>
      <c r="P608" s="3"/>
      <c r="Q608" s="3"/>
      <c r="T608" s="3"/>
    </row>
    <row r="609">
      <c r="A609" s="3"/>
      <c r="B609" s="3"/>
      <c r="C609" s="3"/>
      <c r="D609" s="3"/>
      <c r="E609" s="3"/>
      <c r="F609" s="3"/>
      <c r="G609" s="3"/>
      <c r="H609" s="3"/>
      <c r="I609" s="3"/>
      <c r="J609" s="3"/>
      <c r="K609" s="3"/>
      <c r="L609" s="3"/>
      <c r="M609" s="3"/>
      <c r="N609" s="3"/>
      <c r="O609" s="3"/>
      <c r="P609" s="3"/>
      <c r="Q609" s="3"/>
      <c r="T609" s="3"/>
    </row>
    <row r="610">
      <c r="A610" s="3"/>
      <c r="B610" s="3"/>
      <c r="C610" s="3"/>
      <c r="D610" s="3"/>
      <c r="E610" s="3"/>
      <c r="F610" s="3"/>
      <c r="G610" s="3"/>
      <c r="H610" s="3"/>
      <c r="I610" s="3"/>
      <c r="J610" s="3"/>
      <c r="K610" s="3"/>
      <c r="L610" s="3"/>
      <c r="M610" s="3"/>
      <c r="N610" s="3"/>
      <c r="O610" s="3"/>
      <c r="P610" s="3"/>
      <c r="Q610" s="3"/>
      <c r="T610" s="3"/>
    </row>
    <row r="611">
      <c r="A611" s="3"/>
      <c r="B611" s="3"/>
      <c r="C611" s="3"/>
      <c r="D611" s="3"/>
      <c r="E611" s="3"/>
      <c r="F611" s="3"/>
      <c r="G611" s="3"/>
      <c r="H611" s="3"/>
      <c r="I611" s="3"/>
      <c r="J611" s="3"/>
      <c r="K611" s="3"/>
      <c r="L611" s="3"/>
      <c r="M611" s="3"/>
      <c r="N611" s="3"/>
      <c r="O611" s="3"/>
      <c r="P611" s="3"/>
      <c r="Q611" s="3"/>
      <c r="T611" s="3"/>
    </row>
    <row r="612">
      <c r="A612" s="3"/>
      <c r="B612" s="3"/>
      <c r="C612" s="3"/>
      <c r="D612" s="3"/>
      <c r="E612" s="3"/>
      <c r="F612" s="3"/>
      <c r="G612" s="3"/>
      <c r="H612" s="3"/>
      <c r="I612" s="3"/>
      <c r="J612" s="3"/>
      <c r="K612" s="3"/>
      <c r="L612" s="3"/>
      <c r="M612" s="3"/>
      <c r="N612" s="3"/>
      <c r="O612" s="3"/>
      <c r="P612" s="3"/>
      <c r="Q612" s="3"/>
      <c r="T612" s="3"/>
    </row>
    <row r="613">
      <c r="A613" s="3"/>
      <c r="B613" s="3"/>
      <c r="C613" s="3"/>
      <c r="D613" s="3"/>
      <c r="E613" s="3"/>
      <c r="F613" s="3"/>
      <c r="G613" s="3"/>
      <c r="H613" s="3"/>
      <c r="I613" s="3"/>
      <c r="J613" s="3"/>
      <c r="K613" s="3"/>
      <c r="L613" s="3"/>
      <c r="M613" s="3"/>
      <c r="N613" s="3"/>
      <c r="O613" s="3"/>
      <c r="P613" s="3"/>
      <c r="Q613" s="3"/>
      <c r="T613" s="3"/>
    </row>
    <row r="614">
      <c r="A614" s="3"/>
      <c r="B614" s="3"/>
      <c r="C614" s="3"/>
      <c r="D614" s="3"/>
      <c r="E614" s="3"/>
      <c r="F614" s="3"/>
      <c r="G614" s="3"/>
      <c r="H614" s="3"/>
      <c r="I614" s="3"/>
      <c r="J614" s="3"/>
      <c r="K614" s="3"/>
      <c r="L614" s="3"/>
      <c r="M614" s="3"/>
      <c r="N614" s="3"/>
      <c r="O614" s="3"/>
      <c r="P614" s="3"/>
      <c r="Q614" s="3"/>
      <c r="T614" s="3"/>
    </row>
    <row r="615">
      <c r="A615" s="3"/>
      <c r="B615" s="3"/>
      <c r="C615" s="3"/>
      <c r="D615" s="3"/>
      <c r="E615" s="3"/>
      <c r="F615" s="3"/>
      <c r="G615" s="3"/>
      <c r="H615" s="3"/>
      <c r="I615" s="3"/>
      <c r="J615" s="3"/>
      <c r="K615" s="3"/>
      <c r="L615" s="3"/>
      <c r="M615" s="3"/>
      <c r="N615" s="3"/>
      <c r="O615" s="3"/>
      <c r="P615" s="3"/>
      <c r="Q615" s="3"/>
      <c r="T615" s="3"/>
    </row>
    <row r="616">
      <c r="A616" s="3"/>
      <c r="B616" s="3"/>
      <c r="C616" s="3"/>
      <c r="D616" s="3"/>
      <c r="E616" s="3"/>
      <c r="F616" s="3"/>
      <c r="G616" s="3"/>
      <c r="H616" s="3"/>
      <c r="I616" s="3"/>
      <c r="J616" s="3"/>
      <c r="K616" s="3"/>
      <c r="L616" s="3"/>
      <c r="M616" s="3"/>
      <c r="N616" s="3"/>
      <c r="O616" s="3"/>
      <c r="P616" s="3"/>
      <c r="Q616" s="3"/>
      <c r="T616" s="3"/>
    </row>
    <row r="617">
      <c r="A617" s="3"/>
      <c r="B617" s="3"/>
      <c r="C617" s="3"/>
      <c r="D617" s="3"/>
      <c r="E617" s="3"/>
      <c r="F617" s="3"/>
      <c r="G617" s="3"/>
      <c r="H617" s="3"/>
      <c r="I617" s="3"/>
      <c r="J617" s="3"/>
      <c r="K617" s="3"/>
      <c r="L617" s="3"/>
      <c r="M617" s="3"/>
      <c r="N617" s="3"/>
      <c r="O617" s="3"/>
      <c r="P617" s="3"/>
      <c r="Q617" s="3"/>
      <c r="T617" s="3"/>
    </row>
    <row r="618">
      <c r="A618" s="3"/>
      <c r="B618" s="3"/>
      <c r="C618" s="3"/>
      <c r="D618" s="3"/>
      <c r="E618" s="3"/>
      <c r="F618" s="3"/>
      <c r="G618" s="3"/>
      <c r="H618" s="3"/>
      <c r="I618" s="3"/>
      <c r="J618" s="3"/>
      <c r="K618" s="3"/>
      <c r="L618" s="3"/>
      <c r="M618" s="3"/>
      <c r="N618" s="3"/>
      <c r="O618" s="3"/>
      <c r="P618" s="3"/>
      <c r="Q618" s="3"/>
      <c r="T618" s="3"/>
    </row>
    <row r="619">
      <c r="A619" s="3"/>
      <c r="B619" s="3"/>
      <c r="C619" s="3"/>
      <c r="D619" s="3"/>
      <c r="E619" s="3"/>
      <c r="F619" s="3"/>
      <c r="G619" s="3"/>
      <c r="H619" s="3"/>
      <c r="I619" s="3"/>
      <c r="J619" s="3"/>
      <c r="K619" s="3"/>
      <c r="L619" s="3"/>
      <c r="M619" s="3"/>
      <c r="N619" s="3"/>
      <c r="O619" s="3"/>
      <c r="P619" s="3"/>
      <c r="Q619" s="3"/>
      <c r="T619" s="3"/>
    </row>
    <row r="620">
      <c r="A620" s="3"/>
      <c r="B620" s="3"/>
      <c r="C620" s="3"/>
      <c r="D620" s="3"/>
      <c r="E620" s="3"/>
      <c r="F620" s="3"/>
      <c r="G620" s="3"/>
      <c r="H620" s="3"/>
      <c r="I620" s="3"/>
      <c r="J620" s="3"/>
      <c r="K620" s="3"/>
      <c r="L620" s="3"/>
      <c r="M620" s="3"/>
      <c r="N620" s="3"/>
      <c r="O620" s="3"/>
      <c r="P620" s="3"/>
      <c r="Q620" s="3"/>
      <c r="T620" s="3"/>
    </row>
    <row r="621">
      <c r="A621" s="3"/>
      <c r="B621" s="3"/>
      <c r="C621" s="3"/>
      <c r="D621" s="3"/>
      <c r="E621" s="3"/>
      <c r="F621" s="3"/>
      <c r="G621" s="3"/>
      <c r="H621" s="3"/>
      <c r="I621" s="3"/>
      <c r="J621" s="3"/>
      <c r="K621" s="3"/>
      <c r="L621" s="3"/>
      <c r="M621" s="3"/>
      <c r="N621" s="3"/>
      <c r="O621" s="3"/>
      <c r="P621" s="3"/>
      <c r="Q621" s="3"/>
      <c r="T621" s="3"/>
    </row>
    <row r="622">
      <c r="A622" s="3"/>
      <c r="B622" s="3"/>
      <c r="C622" s="3"/>
      <c r="D622" s="3"/>
      <c r="E622" s="3"/>
      <c r="F622" s="3"/>
      <c r="G622" s="3"/>
      <c r="H622" s="3"/>
      <c r="I622" s="3"/>
      <c r="J622" s="3"/>
      <c r="K622" s="3"/>
      <c r="L622" s="3"/>
      <c r="M622" s="3"/>
      <c r="N622" s="3"/>
      <c r="O622" s="3"/>
      <c r="P622" s="3"/>
      <c r="Q622" s="3"/>
      <c r="T622" s="3"/>
    </row>
    <row r="623">
      <c r="A623" s="3"/>
      <c r="B623" s="3"/>
      <c r="C623" s="3"/>
      <c r="D623" s="3"/>
      <c r="E623" s="3"/>
      <c r="F623" s="3"/>
      <c r="G623" s="3"/>
      <c r="H623" s="3"/>
      <c r="I623" s="3"/>
      <c r="J623" s="3"/>
      <c r="K623" s="3"/>
      <c r="L623" s="3"/>
      <c r="M623" s="3"/>
      <c r="N623" s="3"/>
      <c r="O623" s="3"/>
      <c r="P623" s="3"/>
      <c r="Q623" s="3"/>
      <c r="T623" s="3"/>
    </row>
    <row r="624">
      <c r="A624" s="3"/>
      <c r="B624" s="3"/>
      <c r="C624" s="3"/>
      <c r="D624" s="3"/>
      <c r="E624" s="3"/>
      <c r="F624" s="3"/>
      <c r="G624" s="3"/>
      <c r="H624" s="3"/>
      <c r="I624" s="3"/>
      <c r="J624" s="3"/>
      <c r="K624" s="3"/>
      <c r="L624" s="3"/>
      <c r="M624" s="3"/>
      <c r="N624" s="3"/>
      <c r="O624" s="3"/>
      <c r="P624" s="3"/>
      <c r="Q624" s="3"/>
      <c r="T624" s="3"/>
    </row>
    <row r="625">
      <c r="A625" s="3"/>
      <c r="B625" s="3"/>
      <c r="C625" s="3"/>
      <c r="D625" s="3"/>
      <c r="E625" s="3"/>
      <c r="F625" s="3"/>
      <c r="G625" s="3"/>
      <c r="H625" s="3"/>
      <c r="I625" s="3"/>
      <c r="J625" s="3"/>
      <c r="K625" s="3"/>
      <c r="L625" s="3"/>
      <c r="M625" s="3"/>
      <c r="N625" s="3"/>
      <c r="O625" s="3"/>
      <c r="P625" s="3"/>
      <c r="Q625" s="3"/>
      <c r="T625" s="3"/>
    </row>
    <row r="626">
      <c r="A626" s="3"/>
      <c r="B626" s="3"/>
      <c r="C626" s="3"/>
      <c r="D626" s="3"/>
      <c r="E626" s="3"/>
      <c r="F626" s="3"/>
      <c r="G626" s="3"/>
      <c r="H626" s="3"/>
      <c r="I626" s="3"/>
      <c r="J626" s="3"/>
      <c r="K626" s="3"/>
      <c r="L626" s="3"/>
      <c r="M626" s="3"/>
      <c r="N626" s="3"/>
      <c r="O626" s="3"/>
      <c r="P626" s="3"/>
      <c r="Q626" s="3"/>
      <c r="T626" s="3"/>
    </row>
    <row r="627">
      <c r="A627" s="3"/>
      <c r="B627" s="3"/>
      <c r="C627" s="3"/>
      <c r="D627" s="3"/>
      <c r="E627" s="3"/>
      <c r="F627" s="3"/>
      <c r="G627" s="3"/>
      <c r="H627" s="3"/>
      <c r="I627" s="3"/>
      <c r="J627" s="3"/>
      <c r="K627" s="3"/>
      <c r="L627" s="3"/>
      <c r="M627" s="3"/>
      <c r="N627" s="3"/>
      <c r="O627" s="3"/>
      <c r="P627" s="3"/>
      <c r="Q627" s="3"/>
      <c r="T627" s="3"/>
    </row>
    <row r="628">
      <c r="A628" s="3"/>
      <c r="B628" s="3"/>
      <c r="C628" s="3"/>
      <c r="D628" s="3"/>
      <c r="E628" s="3"/>
      <c r="F628" s="3"/>
      <c r="G628" s="3"/>
      <c r="H628" s="3"/>
      <c r="I628" s="3"/>
      <c r="J628" s="3"/>
      <c r="K628" s="3"/>
      <c r="L628" s="3"/>
      <c r="M628" s="3"/>
      <c r="N628" s="3"/>
      <c r="O628" s="3"/>
      <c r="P628" s="3"/>
      <c r="Q628" s="3"/>
      <c r="T628" s="3"/>
    </row>
    <row r="629">
      <c r="A629" s="3"/>
      <c r="B629" s="3"/>
      <c r="C629" s="3"/>
      <c r="D629" s="3"/>
      <c r="E629" s="3"/>
      <c r="F629" s="3"/>
      <c r="G629" s="3"/>
      <c r="H629" s="3"/>
      <c r="I629" s="3"/>
      <c r="J629" s="3"/>
      <c r="K629" s="3"/>
      <c r="L629" s="3"/>
      <c r="M629" s="3"/>
      <c r="N629" s="3"/>
      <c r="O629" s="3"/>
      <c r="P629" s="3"/>
      <c r="Q629" s="3"/>
      <c r="T629" s="3"/>
    </row>
    <row r="630">
      <c r="A630" s="3"/>
      <c r="B630" s="3"/>
      <c r="C630" s="3"/>
      <c r="D630" s="3"/>
      <c r="E630" s="3"/>
      <c r="F630" s="3"/>
      <c r="G630" s="3"/>
      <c r="H630" s="3"/>
      <c r="I630" s="3"/>
      <c r="J630" s="3"/>
      <c r="K630" s="3"/>
      <c r="L630" s="3"/>
      <c r="M630" s="3"/>
      <c r="N630" s="3"/>
      <c r="O630" s="3"/>
      <c r="P630" s="3"/>
      <c r="Q630" s="3"/>
      <c r="T630" s="3"/>
    </row>
    <row r="631">
      <c r="A631" s="3"/>
      <c r="B631" s="3"/>
      <c r="C631" s="3"/>
      <c r="D631" s="3"/>
      <c r="E631" s="3"/>
      <c r="F631" s="3"/>
      <c r="G631" s="3"/>
      <c r="H631" s="3"/>
      <c r="I631" s="3"/>
      <c r="J631" s="3"/>
      <c r="K631" s="3"/>
      <c r="L631" s="3"/>
      <c r="M631" s="3"/>
      <c r="N631" s="3"/>
      <c r="O631" s="3"/>
      <c r="P631" s="3"/>
      <c r="Q631" s="3"/>
      <c r="T631" s="3"/>
    </row>
    <row r="632">
      <c r="A632" s="3"/>
      <c r="B632" s="3"/>
      <c r="C632" s="3"/>
      <c r="D632" s="3"/>
      <c r="E632" s="3"/>
      <c r="F632" s="3"/>
      <c r="G632" s="3"/>
      <c r="H632" s="3"/>
      <c r="I632" s="3"/>
      <c r="J632" s="3"/>
      <c r="K632" s="3"/>
      <c r="L632" s="3"/>
      <c r="M632" s="3"/>
      <c r="N632" s="3"/>
      <c r="O632" s="3"/>
      <c r="P632" s="3"/>
      <c r="Q632" s="3"/>
      <c r="T632" s="3"/>
    </row>
    <row r="633">
      <c r="A633" s="3"/>
      <c r="B633" s="3"/>
      <c r="C633" s="3"/>
      <c r="D633" s="3"/>
      <c r="E633" s="3"/>
      <c r="F633" s="3"/>
      <c r="G633" s="3"/>
      <c r="H633" s="3"/>
      <c r="I633" s="3"/>
      <c r="J633" s="3"/>
      <c r="K633" s="3"/>
      <c r="L633" s="3"/>
      <c r="M633" s="3"/>
      <c r="N633" s="3"/>
      <c r="O633" s="3"/>
      <c r="P633" s="3"/>
      <c r="Q633" s="3"/>
      <c r="T633" s="3"/>
    </row>
    <row r="634">
      <c r="A634" s="3"/>
      <c r="B634" s="3"/>
      <c r="C634" s="3"/>
      <c r="D634" s="3"/>
      <c r="E634" s="3"/>
      <c r="F634" s="3"/>
      <c r="G634" s="3"/>
      <c r="H634" s="3"/>
      <c r="I634" s="3"/>
      <c r="J634" s="3"/>
      <c r="K634" s="3"/>
      <c r="L634" s="3"/>
      <c r="M634" s="3"/>
      <c r="N634" s="3"/>
      <c r="O634" s="3"/>
      <c r="P634" s="3"/>
      <c r="Q634" s="3"/>
      <c r="T634" s="3"/>
    </row>
    <row r="635">
      <c r="A635" s="3"/>
      <c r="B635" s="3"/>
      <c r="C635" s="3"/>
      <c r="D635" s="3"/>
      <c r="E635" s="3"/>
      <c r="F635" s="3"/>
      <c r="G635" s="3"/>
      <c r="H635" s="3"/>
      <c r="I635" s="3"/>
      <c r="J635" s="3"/>
      <c r="K635" s="3"/>
      <c r="L635" s="3"/>
      <c r="M635" s="3"/>
      <c r="N635" s="3"/>
      <c r="O635" s="3"/>
      <c r="P635" s="3"/>
      <c r="Q635" s="3"/>
      <c r="T635" s="3"/>
    </row>
    <row r="636">
      <c r="A636" s="3"/>
      <c r="B636" s="3"/>
      <c r="C636" s="3"/>
      <c r="D636" s="3"/>
      <c r="E636" s="3"/>
      <c r="F636" s="3"/>
      <c r="G636" s="3"/>
      <c r="H636" s="3"/>
      <c r="I636" s="3"/>
      <c r="J636" s="3"/>
      <c r="K636" s="3"/>
      <c r="L636" s="3"/>
      <c r="M636" s="3"/>
      <c r="N636" s="3"/>
      <c r="O636" s="3"/>
      <c r="P636" s="3"/>
      <c r="Q636" s="3"/>
      <c r="T636" s="3"/>
    </row>
    <row r="637">
      <c r="A637" s="3"/>
      <c r="B637" s="3"/>
      <c r="C637" s="3"/>
      <c r="D637" s="3"/>
      <c r="E637" s="3"/>
      <c r="F637" s="3"/>
      <c r="G637" s="3"/>
      <c r="H637" s="3"/>
      <c r="I637" s="3"/>
      <c r="J637" s="3"/>
      <c r="K637" s="3"/>
      <c r="L637" s="3"/>
      <c r="M637" s="3"/>
      <c r="N637" s="3"/>
      <c r="O637" s="3"/>
      <c r="P637" s="3"/>
      <c r="Q637" s="3"/>
      <c r="T637" s="3"/>
    </row>
    <row r="638">
      <c r="A638" s="3"/>
      <c r="B638" s="3"/>
      <c r="C638" s="3"/>
      <c r="D638" s="3"/>
      <c r="E638" s="3"/>
      <c r="F638" s="3"/>
      <c r="G638" s="3"/>
      <c r="H638" s="3"/>
      <c r="I638" s="3"/>
      <c r="J638" s="3"/>
      <c r="K638" s="3"/>
      <c r="L638" s="3"/>
      <c r="M638" s="3"/>
      <c r="N638" s="3"/>
      <c r="O638" s="3"/>
      <c r="P638" s="3"/>
      <c r="Q638" s="3"/>
      <c r="T638" s="3"/>
    </row>
    <row r="639">
      <c r="A639" s="3"/>
      <c r="B639" s="3"/>
      <c r="C639" s="3"/>
      <c r="D639" s="3"/>
      <c r="E639" s="3"/>
      <c r="F639" s="3"/>
      <c r="G639" s="3"/>
      <c r="H639" s="3"/>
      <c r="I639" s="3"/>
      <c r="J639" s="3"/>
      <c r="K639" s="3"/>
      <c r="L639" s="3"/>
      <c r="M639" s="3"/>
      <c r="N639" s="3"/>
      <c r="O639" s="3"/>
      <c r="P639" s="3"/>
      <c r="Q639" s="3"/>
      <c r="T639" s="3"/>
    </row>
    <row r="640">
      <c r="A640" s="3"/>
      <c r="B640" s="3"/>
      <c r="C640" s="3"/>
      <c r="D640" s="3"/>
      <c r="E640" s="3"/>
      <c r="F640" s="3"/>
      <c r="G640" s="3"/>
      <c r="H640" s="3"/>
      <c r="I640" s="3"/>
      <c r="J640" s="3"/>
      <c r="K640" s="3"/>
      <c r="L640" s="3"/>
      <c r="M640" s="3"/>
      <c r="N640" s="3"/>
      <c r="O640" s="3"/>
      <c r="P640" s="3"/>
      <c r="Q640" s="3"/>
      <c r="T640" s="3"/>
    </row>
    <row r="641">
      <c r="A641" s="3"/>
      <c r="B641" s="3"/>
      <c r="C641" s="3"/>
      <c r="D641" s="3"/>
      <c r="E641" s="3"/>
      <c r="F641" s="3"/>
      <c r="G641" s="3"/>
      <c r="H641" s="3"/>
      <c r="I641" s="3"/>
      <c r="J641" s="3"/>
      <c r="K641" s="3"/>
      <c r="L641" s="3"/>
      <c r="M641" s="3"/>
      <c r="N641" s="3"/>
      <c r="O641" s="3"/>
      <c r="P641" s="3"/>
      <c r="Q641" s="3"/>
      <c r="T641" s="3"/>
    </row>
    <row r="642">
      <c r="A642" s="3"/>
      <c r="B642" s="3"/>
      <c r="C642" s="3"/>
      <c r="D642" s="3"/>
      <c r="E642" s="3"/>
      <c r="F642" s="3"/>
      <c r="G642" s="3"/>
      <c r="H642" s="3"/>
      <c r="I642" s="3"/>
      <c r="J642" s="3"/>
      <c r="K642" s="3"/>
      <c r="L642" s="3"/>
      <c r="M642" s="3"/>
      <c r="N642" s="3"/>
      <c r="O642" s="3"/>
      <c r="P642" s="3"/>
      <c r="Q642" s="3"/>
      <c r="T642" s="3"/>
    </row>
    <row r="643">
      <c r="A643" s="3"/>
      <c r="B643" s="3"/>
      <c r="C643" s="3"/>
      <c r="D643" s="3"/>
      <c r="E643" s="3"/>
      <c r="F643" s="3"/>
      <c r="G643" s="3"/>
      <c r="H643" s="3"/>
      <c r="I643" s="3"/>
      <c r="J643" s="3"/>
      <c r="K643" s="3"/>
      <c r="L643" s="3"/>
      <c r="M643" s="3"/>
      <c r="N643" s="3"/>
      <c r="O643" s="3"/>
      <c r="P643" s="3"/>
      <c r="Q643" s="3"/>
      <c r="T643" s="3"/>
    </row>
    <row r="644">
      <c r="A644" s="3"/>
      <c r="B644" s="3"/>
      <c r="C644" s="3"/>
      <c r="D644" s="3"/>
      <c r="E644" s="3"/>
      <c r="F644" s="3"/>
      <c r="G644" s="3"/>
      <c r="H644" s="3"/>
      <c r="I644" s="3"/>
      <c r="J644" s="3"/>
      <c r="K644" s="3"/>
      <c r="L644" s="3"/>
      <c r="M644" s="3"/>
      <c r="N644" s="3"/>
      <c r="O644" s="3"/>
      <c r="P644" s="3"/>
      <c r="Q644" s="3"/>
      <c r="T644" s="3"/>
    </row>
    <row r="645">
      <c r="A645" s="3"/>
      <c r="B645" s="3"/>
      <c r="C645" s="3"/>
      <c r="D645" s="3"/>
      <c r="E645" s="3"/>
      <c r="F645" s="3"/>
      <c r="G645" s="3"/>
      <c r="H645" s="3"/>
      <c r="I645" s="3"/>
      <c r="J645" s="3"/>
      <c r="K645" s="3"/>
      <c r="L645" s="3"/>
      <c r="M645" s="3"/>
      <c r="N645" s="3"/>
      <c r="O645" s="3"/>
      <c r="P645" s="3"/>
      <c r="Q645" s="3"/>
      <c r="T645" s="3"/>
    </row>
    <row r="646">
      <c r="A646" s="3"/>
      <c r="B646" s="3"/>
      <c r="C646" s="3"/>
      <c r="D646" s="3"/>
      <c r="E646" s="3"/>
      <c r="F646" s="3"/>
      <c r="G646" s="3"/>
      <c r="H646" s="3"/>
      <c r="I646" s="3"/>
      <c r="J646" s="3"/>
      <c r="K646" s="3"/>
      <c r="L646" s="3"/>
      <c r="M646" s="3"/>
      <c r="N646" s="3"/>
      <c r="O646" s="3"/>
      <c r="P646" s="3"/>
      <c r="Q646" s="3"/>
      <c r="T646" s="3"/>
    </row>
    <row r="647">
      <c r="A647" s="3"/>
      <c r="B647" s="3"/>
      <c r="C647" s="3"/>
      <c r="D647" s="3"/>
      <c r="E647" s="3"/>
      <c r="F647" s="3"/>
      <c r="G647" s="3"/>
      <c r="H647" s="3"/>
      <c r="I647" s="3"/>
      <c r="J647" s="3"/>
      <c r="K647" s="3"/>
      <c r="L647" s="3"/>
      <c r="M647" s="3"/>
      <c r="N647" s="3"/>
      <c r="O647" s="3"/>
      <c r="P647" s="3"/>
      <c r="Q647" s="3"/>
      <c r="T647" s="3"/>
    </row>
    <row r="648">
      <c r="A648" s="3"/>
      <c r="B648" s="3"/>
      <c r="C648" s="3"/>
      <c r="D648" s="3"/>
      <c r="E648" s="3"/>
      <c r="F648" s="3"/>
      <c r="G648" s="3"/>
      <c r="H648" s="3"/>
      <c r="I648" s="3"/>
      <c r="J648" s="3"/>
      <c r="K648" s="3"/>
      <c r="L648" s="3"/>
      <c r="M648" s="3"/>
      <c r="N648" s="3"/>
      <c r="O648" s="3"/>
      <c r="P648" s="3"/>
      <c r="Q648" s="3"/>
      <c r="T648" s="3"/>
    </row>
    <row r="649">
      <c r="A649" s="3"/>
      <c r="B649" s="3"/>
      <c r="C649" s="3"/>
      <c r="D649" s="3"/>
      <c r="E649" s="3"/>
      <c r="F649" s="3"/>
      <c r="G649" s="3"/>
      <c r="H649" s="3"/>
      <c r="I649" s="3"/>
      <c r="J649" s="3"/>
      <c r="K649" s="3"/>
      <c r="L649" s="3"/>
      <c r="M649" s="3"/>
      <c r="N649" s="3"/>
      <c r="O649" s="3"/>
      <c r="P649" s="3"/>
      <c r="Q649" s="3"/>
      <c r="T649" s="3"/>
    </row>
    <row r="650">
      <c r="A650" s="3"/>
      <c r="B650" s="3"/>
      <c r="C650" s="3"/>
      <c r="D650" s="3"/>
      <c r="E650" s="3"/>
      <c r="F650" s="3"/>
      <c r="G650" s="3"/>
      <c r="H650" s="3"/>
      <c r="I650" s="3"/>
      <c r="J650" s="3"/>
      <c r="K650" s="3"/>
      <c r="L650" s="3"/>
      <c r="M650" s="3"/>
      <c r="N650" s="3"/>
      <c r="O650" s="3"/>
      <c r="P650" s="3"/>
      <c r="Q650" s="3"/>
      <c r="T650" s="3"/>
    </row>
    <row r="651">
      <c r="A651" s="3"/>
      <c r="B651" s="3"/>
      <c r="C651" s="3"/>
      <c r="D651" s="3"/>
      <c r="E651" s="3"/>
      <c r="F651" s="3"/>
      <c r="G651" s="3"/>
      <c r="H651" s="3"/>
      <c r="I651" s="3"/>
      <c r="J651" s="3"/>
      <c r="K651" s="3"/>
      <c r="L651" s="3"/>
      <c r="M651" s="3"/>
      <c r="N651" s="3"/>
      <c r="O651" s="3"/>
      <c r="P651" s="3"/>
      <c r="Q651" s="3"/>
      <c r="T651" s="3"/>
    </row>
    <row r="652">
      <c r="A652" s="3"/>
      <c r="B652" s="3"/>
      <c r="C652" s="3"/>
      <c r="D652" s="3"/>
      <c r="E652" s="3"/>
      <c r="F652" s="3"/>
      <c r="G652" s="3"/>
      <c r="H652" s="3"/>
      <c r="I652" s="3"/>
      <c r="J652" s="3"/>
      <c r="K652" s="3"/>
      <c r="L652" s="3"/>
      <c r="M652" s="3"/>
      <c r="N652" s="3"/>
      <c r="O652" s="3"/>
      <c r="P652" s="3"/>
      <c r="Q652" s="3"/>
      <c r="T652" s="3"/>
    </row>
    <row r="653">
      <c r="A653" s="3"/>
      <c r="B653" s="3"/>
      <c r="C653" s="3"/>
      <c r="D653" s="3"/>
      <c r="E653" s="3"/>
      <c r="F653" s="3"/>
      <c r="G653" s="3"/>
      <c r="H653" s="3"/>
      <c r="I653" s="3"/>
      <c r="J653" s="3"/>
      <c r="K653" s="3"/>
      <c r="L653" s="3"/>
      <c r="M653" s="3"/>
      <c r="N653" s="3"/>
      <c r="O653" s="3"/>
      <c r="P653" s="3"/>
      <c r="Q653" s="3"/>
      <c r="T653" s="3"/>
    </row>
    <row r="654">
      <c r="A654" s="3"/>
      <c r="B654" s="3"/>
      <c r="C654" s="3"/>
      <c r="D654" s="3"/>
      <c r="E654" s="3"/>
      <c r="F654" s="3"/>
      <c r="G654" s="3"/>
      <c r="H654" s="3"/>
      <c r="I654" s="3"/>
      <c r="J654" s="3"/>
      <c r="K654" s="3"/>
      <c r="L654" s="3"/>
      <c r="M654" s="3"/>
      <c r="N654" s="3"/>
      <c r="O654" s="3"/>
      <c r="P654" s="3"/>
      <c r="Q654" s="3"/>
      <c r="T654" s="3"/>
    </row>
    <row r="655">
      <c r="A655" s="3"/>
      <c r="B655" s="3"/>
      <c r="C655" s="3"/>
      <c r="D655" s="3"/>
      <c r="E655" s="3"/>
      <c r="F655" s="3"/>
      <c r="G655" s="3"/>
      <c r="H655" s="3"/>
      <c r="I655" s="3"/>
      <c r="J655" s="3"/>
      <c r="K655" s="3"/>
      <c r="L655" s="3"/>
      <c r="M655" s="3"/>
      <c r="N655" s="3"/>
      <c r="O655" s="3"/>
      <c r="P655" s="3"/>
      <c r="Q655" s="3"/>
      <c r="T655" s="3"/>
    </row>
    <row r="656">
      <c r="A656" s="3"/>
      <c r="B656" s="3"/>
      <c r="C656" s="3"/>
      <c r="D656" s="3"/>
      <c r="E656" s="3"/>
      <c r="F656" s="3"/>
      <c r="G656" s="3"/>
      <c r="H656" s="3"/>
      <c r="I656" s="3"/>
      <c r="J656" s="3"/>
      <c r="K656" s="3"/>
      <c r="L656" s="3"/>
      <c r="M656" s="3"/>
      <c r="N656" s="3"/>
      <c r="O656" s="3"/>
      <c r="P656" s="3"/>
      <c r="Q656" s="3"/>
      <c r="T656" s="3"/>
    </row>
    <row r="657">
      <c r="A657" s="3"/>
      <c r="B657" s="3"/>
      <c r="C657" s="3"/>
      <c r="D657" s="3"/>
      <c r="E657" s="3"/>
      <c r="F657" s="3"/>
      <c r="G657" s="3"/>
      <c r="H657" s="3"/>
      <c r="I657" s="3"/>
      <c r="J657" s="3"/>
      <c r="K657" s="3"/>
      <c r="L657" s="3"/>
      <c r="M657" s="3"/>
      <c r="N657" s="3"/>
      <c r="O657" s="3"/>
      <c r="P657" s="3"/>
      <c r="Q657" s="3"/>
      <c r="T657" s="3"/>
    </row>
    <row r="658">
      <c r="A658" s="3"/>
      <c r="B658" s="3"/>
      <c r="C658" s="3"/>
      <c r="D658" s="3"/>
      <c r="E658" s="3"/>
      <c r="F658" s="3"/>
      <c r="G658" s="3"/>
      <c r="H658" s="3"/>
      <c r="I658" s="3"/>
      <c r="J658" s="3"/>
      <c r="K658" s="3"/>
      <c r="L658" s="3"/>
      <c r="M658" s="3"/>
      <c r="N658" s="3"/>
      <c r="O658" s="3"/>
      <c r="P658" s="3"/>
      <c r="Q658" s="3"/>
      <c r="T658" s="3"/>
    </row>
    <row r="659">
      <c r="A659" s="3"/>
      <c r="B659" s="3"/>
      <c r="C659" s="3"/>
      <c r="D659" s="3"/>
      <c r="E659" s="3"/>
      <c r="F659" s="3"/>
      <c r="G659" s="3"/>
      <c r="H659" s="3"/>
      <c r="I659" s="3"/>
      <c r="J659" s="3"/>
      <c r="K659" s="3"/>
      <c r="L659" s="3"/>
      <c r="M659" s="3"/>
      <c r="N659" s="3"/>
      <c r="O659" s="3"/>
      <c r="P659" s="3"/>
      <c r="Q659" s="3"/>
      <c r="T659" s="3"/>
    </row>
    <row r="660">
      <c r="A660" s="3"/>
      <c r="B660" s="3"/>
      <c r="C660" s="3"/>
      <c r="D660" s="3"/>
      <c r="E660" s="3"/>
      <c r="F660" s="3"/>
      <c r="G660" s="3"/>
      <c r="H660" s="3"/>
      <c r="I660" s="3"/>
      <c r="J660" s="3"/>
      <c r="K660" s="3"/>
      <c r="L660" s="3"/>
      <c r="M660" s="3"/>
      <c r="N660" s="3"/>
      <c r="O660" s="3"/>
      <c r="P660" s="3"/>
      <c r="Q660" s="3"/>
      <c r="T660" s="3"/>
    </row>
    <row r="661">
      <c r="A661" s="3"/>
      <c r="B661" s="3"/>
      <c r="C661" s="3"/>
      <c r="D661" s="3"/>
      <c r="E661" s="3"/>
      <c r="F661" s="3"/>
      <c r="G661" s="3"/>
      <c r="H661" s="3"/>
      <c r="I661" s="3"/>
      <c r="J661" s="3"/>
      <c r="K661" s="3"/>
      <c r="L661" s="3"/>
      <c r="M661" s="3"/>
      <c r="N661" s="3"/>
      <c r="O661" s="3"/>
      <c r="P661" s="3"/>
      <c r="Q661" s="3"/>
      <c r="T661" s="3"/>
    </row>
    <row r="662">
      <c r="A662" s="3"/>
      <c r="B662" s="3"/>
      <c r="C662" s="3"/>
      <c r="D662" s="3"/>
      <c r="E662" s="3"/>
      <c r="F662" s="3"/>
      <c r="G662" s="3"/>
      <c r="H662" s="3"/>
      <c r="I662" s="3"/>
      <c r="J662" s="3"/>
      <c r="K662" s="3"/>
      <c r="L662" s="3"/>
      <c r="M662" s="3"/>
      <c r="N662" s="3"/>
      <c r="O662" s="3"/>
      <c r="P662" s="3"/>
      <c r="Q662" s="3"/>
      <c r="T662" s="3"/>
    </row>
    <row r="663">
      <c r="A663" s="3"/>
      <c r="B663" s="3"/>
      <c r="C663" s="3"/>
      <c r="D663" s="3"/>
      <c r="E663" s="3"/>
      <c r="F663" s="3"/>
      <c r="G663" s="3"/>
      <c r="H663" s="3"/>
      <c r="I663" s="3"/>
      <c r="J663" s="3"/>
      <c r="K663" s="3"/>
      <c r="L663" s="3"/>
      <c r="M663" s="3"/>
      <c r="N663" s="3"/>
      <c r="O663" s="3"/>
      <c r="P663" s="3"/>
      <c r="Q663" s="3"/>
      <c r="T663" s="3"/>
    </row>
    <row r="664">
      <c r="A664" s="3"/>
      <c r="B664" s="3"/>
      <c r="C664" s="3"/>
      <c r="D664" s="3"/>
      <c r="E664" s="3"/>
      <c r="F664" s="3"/>
      <c r="G664" s="3"/>
      <c r="H664" s="3"/>
      <c r="I664" s="3"/>
      <c r="J664" s="3"/>
      <c r="K664" s="3"/>
      <c r="L664" s="3"/>
      <c r="M664" s="3"/>
      <c r="N664" s="3"/>
      <c r="O664" s="3"/>
      <c r="P664" s="3"/>
      <c r="Q664" s="3"/>
      <c r="T664" s="3"/>
    </row>
    <row r="665">
      <c r="A665" s="3"/>
      <c r="B665" s="3"/>
      <c r="C665" s="3"/>
      <c r="D665" s="3"/>
      <c r="E665" s="3"/>
      <c r="F665" s="3"/>
      <c r="G665" s="3"/>
      <c r="H665" s="3"/>
      <c r="I665" s="3"/>
      <c r="J665" s="3"/>
      <c r="K665" s="3"/>
      <c r="L665" s="3"/>
      <c r="M665" s="3"/>
      <c r="N665" s="3"/>
      <c r="O665" s="3"/>
      <c r="P665" s="3"/>
      <c r="Q665" s="3"/>
      <c r="T665" s="3"/>
    </row>
    <row r="666">
      <c r="A666" s="3"/>
      <c r="B666" s="3"/>
      <c r="C666" s="3"/>
      <c r="D666" s="3"/>
      <c r="E666" s="3"/>
      <c r="F666" s="3"/>
      <c r="G666" s="3"/>
      <c r="H666" s="3"/>
      <c r="I666" s="3"/>
      <c r="J666" s="3"/>
      <c r="K666" s="3"/>
      <c r="L666" s="3"/>
      <c r="M666" s="3"/>
      <c r="N666" s="3"/>
      <c r="O666" s="3"/>
      <c r="P666" s="3"/>
      <c r="Q666" s="3"/>
      <c r="T666" s="3"/>
    </row>
    <row r="667">
      <c r="A667" s="3"/>
      <c r="B667" s="3"/>
      <c r="C667" s="3"/>
      <c r="D667" s="3"/>
      <c r="E667" s="3"/>
      <c r="F667" s="3"/>
      <c r="G667" s="3"/>
      <c r="H667" s="3"/>
      <c r="I667" s="3"/>
      <c r="J667" s="3"/>
      <c r="K667" s="3"/>
      <c r="L667" s="3"/>
      <c r="M667" s="3"/>
      <c r="N667" s="3"/>
      <c r="O667" s="3"/>
      <c r="P667" s="3"/>
      <c r="Q667" s="3"/>
      <c r="T667" s="3"/>
    </row>
    <row r="668">
      <c r="A668" s="3"/>
      <c r="B668" s="3"/>
      <c r="C668" s="3"/>
      <c r="D668" s="3"/>
      <c r="E668" s="3"/>
      <c r="F668" s="3"/>
      <c r="G668" s="3"/>
      <c r="H668" s="3"/>
      <c r="I668" s="3"/>
      <c r="J668" s="3"/>
      <c r="K668" s="3"/>
      <c r="L668" s="3"/>
      <c r="M668" s="3"/>
      <c r="N668" s="3"/>
      <c r="O668" s="3"/>
      <c r="P668" s="3"/>
      <c r="Q668" s="3"/>
      <c r="T668" s="3"/>
    </row>
    <row r="669">
      <c r="A669" s="3"/>
      <c r="B669" s="3"/>
      <c r="C669" s="3"/>
      <c r="D669" s="3"/>
      <c r="E669" s="3"/>
      <c r="F669" s="3"/>
      <c r="G669" s="3"/>
      <c r="H669" s="3"/>
      <c r="I669" s="3"/>
      <c r="J669" s="3"/>
      <c r="K669" s="3"/>
      <c r="L669" s="3"/>
      <c r="M669" s="3"/>
      <c r="N669" s="3"/>
      <c r="O669" s="3"/>
      <c r="P669" s="3"/>
      <c r="Q669" s="3"/>
      <c r="T669" s="3"/>
    </row>
    <row r="670">
      <c r="A670" s="3"/>
      <c r="B670" s="3"/>
      <c r="C670" s="3"/>
      <c r="D670" s="3"/>
      <c r="E670" s="3"/>
      <c r="F670" s="3"/>
      <c r="G670" s="3"/>
      <c r="H670" s="3"/>
      <c r="I670" s="3"/>
      <c r="J670" s="3"/>
      <c r="K670" s="3"/>
      <c r="L670" s="3"/>
      <c r="M670" s="3"/>
      <c r="N670" s="3"/>
      <c r="O670" s="3"/>
      <c r="P670" s="3"/>
      <c r="Q670" s="3"/>
      <c r="T670" s="3"/>
    </row>
    <row r="671">
      <c r="A671" s="3"/>
      <c r="B671" s="3"/>
      <c r="C671" s="3"/>
      <c r="D671" s="3"/>
      <c r="E671" s="3"/>
      <c r="F671" s="3"/>
      <c r="G671" s="3"/>
      <c r="H671" s="3"/>
      <c r="I671" s="3"/>
      <c r="J671" s="3"/>
      <c r="K671" s="3"/>
      <c r="L671" s="3"/>
      <c r="M671" s="3"/>
      <c r="N671" s="3"/>
      <c r="O671" s="3"/>
      <c r="P671" s="3"/>
      <c r="Q671" s="3"/>
      <c r="T671" s="3"/>
    </row>
    <row r="672">
      <c r="A672" s="3"/>
      <c r="B672" s="3"/>
      <c r="C672" s="3"/>
      <c r="D672" s="3"/>
      <c r="E672" s="3"/>
      <c r="F672" s="3"/>
      <c r="G672" s="3"/>
      <c r="H672" s="3"/>
      <c r="I672" s="3"/>
      <c r="J672" s="3"/>
      <c r="K672" s="3"/>
      <c r="L672" s="3"/>
      <c r="M672" s="3"/>
      <c r="N672" s="3"/>
      <c r="O672" s="3"/>
      <c r="P672" s="3"/>
      <c r="Q672" s="3"/>
      <c r="T672" s="3"/>
    </row>
    <row r="673">
      <c r="A673" s="3"/>
      <c r="B673" s="3"/>
      <c r="C673" s="3"/>
      <c r="D673" s="3"/>
      <c r="E673" s="3"/>
      <c r="F673" s="3"/>
      <c r="G673" s="3"/>
      <c r="H673" s="3"/>
      <c r="I673" s="3"/>
      <c r="J673" s="3"/>
      <c r="K673" s="3"/>
      <c r="L673" s="3"/>
      <c r="M673" s="3"/>
      <c r="N673" s="3"/>
      <c r="O673" s="3"/>
      <c r="P673" s="3"/>
      <c r="Q673" s="3"/>
      <c r="T673" s="3"/>
    </row>
    <row r="674">
      <c r="A674" s="3"/>
      <c r="B674" s="3"/>
      <c r="C674" s="3"/>
      <c r="D674" s="3"/>
      <c r="E674" s="3"/>
      <c r="F674" s="3"/>
      <c r="G674" s="3"/>
      <c r="H674" s="3"/>
      <c r="I674" s="3"/>
      <c r="J674" s="3"/>
      <c r="K674" s="3"/>
      <c r="L674" s="3"/>
      <c r="M674" s="3"/>
      <c r="N674" s="3"/>
      <c r="O674" s="3"/>
      <c r="P674" s="3"/>
      <c r="Q674" s="3"/>
      <c r="T674" s="3"/>
    </row>
    <row r="675">
      <c r="A675" s="3"/>
      <c r="B675" s="3"/>
      <c r="C675" s="3"/>
      <c r="D675" s="3"/>
      <c r="E675" s="3"/>
      <c r="F675" s="3"/>
      <c r="G675" s="3"/>
      <c r="H675" s="3"/>
      <c r="I675" s="3"/>
      <c r="J675" s="3"/>
      <c r="K675" s="3"/>
      <c r="L675" s="3"/>
      <c r="M675" s="3"/>
      <c r="N675" s="3"/>
      <c r="O675" s="3"/>
      <c r="P675" s="3"/>
      <c r="Q675" s="3"/>
      <c r="T675" s="3"/>
    </row>
    <row r="676">
      <c r="A676" s="3"/>
      <c r="B676" s="3"/>
      <c r="C676" s="3"/>
      <c r="D676" s="3"/>
      <c r="E676" s="3"/>
      <c r="F676" s="3"/>
      <c r="G676" s="3"/>
      <c r="H676" s="3"/>
      <c r="I676" s="3"/>
      <c r="J676" s="3"/>
      <c r="K676" s="3"/>
      <c r="L676" s="3"/>
      <c r="M676" s="3"/>
      <c r="N676" s="3"/>
      <c r="O676" s="3"/>
      <c r="P676" s="3"/>
      <c r="Q676" s="3"/>
      <c r="T676" s="3"/>
    </row>
    <row r="677">
      <c r="A677" s="3"/>
      <c r="B677" s="3"/>
      <c r="C677" s="3"/>
      <c r="D677" s="3"/>
      <c r="E677" s="3"/>
      <c r="F677" s="3"/>
      <c r="G677" s="3"/>
      <c r="H677" s="3"/>
      <c r="I677" s="3"/>
      <c r="J677" s="3"/>
      <c r="K677" s="3"/>
      <c r="L677" s="3"/>
      <c r="M677" s="3"/>
      <c r="N677" s="3"/>
      <c r="O677" s="3"/>
      <c r="P677" s="3"/>
      <c r="Q677" s="3"/>
      <c r="T677" s="3"/>
    </row>
    <row r="678">
      <c r="A678" s="3"/>
      <c r="B678" s="3"/>
      <c r="C678" s="3"/>
      <c r="D678" s="3"/>
      <c r="E678" s="3"/>
      <c r="F678" s="3"/>
      <c r="G678" s="3"/>
      <c r="H678" s="3"/>
      <c r="I678" s="3"/>
      <c r="J678" s="3"/>
      <c r="K678" s="3"/>
      <c r="L678" s="3"/>
      <c r="M678" s="3"/>
      <c r="N678" s="3"/>
      <c r="O678" s="3"/>
      <c r="P678" s="3"/>
      <c r="Q678" s="3"/>
      <c r="T678" s="3"/>
    </row>
    <row r="679">
      <c r="A679" s="3"/>
      <c r="B679" s="3"/>
      <c r="C679" s="3"/>
      <c r="D679" s="3"/>
      <c r="E679" s="3"/>
      <c r="F679" s="3"/>
      <c r="G679" s="3"/>
      <c r="H679" s="3"/>
      <c r="I679" s="3"/>
      <c r="J679" s="3"/>
      <c r="K679" s="3"/>
      <c r="L679" s="3"/>
      <c r="M679" s="3"/>
      <c r="N679" s="3"/>
      <c r="O679" s="3"/>
      <c r="P679" s="3"/>
      <c r="Q679" s="3"/>
      <c r="T679" s="3"/>
    </row>
    <row r="680">
      <c r="A680" s="3"/>
      <c r="B680" s="3"/>
      <c r="C680" s="3"/>
      <c r="D680" s="3"/>
      <c r="E680" s="3"/>
      <c r="F680" s="3"/>
      <c r="G680" s="3"/>
      <c r="H680" s="3"/>
      <c r="I680" s="3"/>
      <c r="J680" s="3"/>
      <c r="K680" s="3"/>
      <c r="L680" s="3"/>
      <c r="M680" s="3"/>
      <c r="N680" s="3"/>
      <c r="O680" s="3"/>
      <c r="P680" s="3"/>
      <c r="Q680" s="3"/>
      <c r="T680" s="3"/>
    </row>
    <row r="681">
      <c r="A681" s="3"/>
      <c r="B681" s="3"/>
      <c r="C681" s="3"/>
      <c r="D681" s="3"/>
      <c r="E681" s="3"/>
      <c r="F681" s="3"/>
      <c r="G681" s="3"/>
      <c r="H681" s="3"/>
      <c r="I681" s="3"/>
      <c r="J681" s="3"/>
      <c r="K681" s="3"/>
      <c r="L681" s="3"/>
      <c r="M681" s="3"/>
      <c r="N681" s="3"/>
      <c r="O681" s="3"/>
      <c r="P681" s="3"/>
      <c r="Q681" s="3"/>
      <c r="T681" s="3"/>
    </row>
    <row r="682">
      <c r="A682" s="3"/>
      <c r="B682" s="3"/>
      <c r="C682" s="3"/>
      <c r="D682" s="3"/>
      <c r="E682" s="3"/>
      <c r="F682" s="3"/>
      <c r="G682" s="3"/>
      <c r="H682" s="3"/>
      <c r="I682" s="3"/>
      <c r="J682" s="3"/>
      <c r="K682" s="3"/>
      <c r="L682" s="3"/>
      <c r="M682" s="3"/>
      <c r="N682" s="3"/>
      <c r="O682" s="3"/>
      <c r="P682" s="3"/>
      <c r="Q682" s="3"/>
      <c r="T682" s="3"/>
    </row>
    <row r="683">
      <c r="A683" s="3"/>
      <c r="B683" s="3"/>
      <c r="C683" s="3"/>
      <c r="D683" s="3"/>
      <c r="E683" s="3"/>
      <c r="F683" s="3"/>
      <c r="G683" s="3"/>
      <c r="H683" s="3"/>
      <c r="I683" s="3"/>
      <c r="J683" s="3"/>
      <c r="K683" s="3"/>
      <c r="L683" s="3"/>
      <c r="M683" s="3"/>
      <c r="N683" s="3"/>
      <c r="O683" s="3"/>
      <c r="P683" s="3"/>
      <c r="Q683" s="3"/>
      <c r="T683" s="3"/>
    </row>
    <row r="684">
      <c r="A684" s="3"/>
      <c r="B684" s="3"/>
      <c r="C684" s="3"/>
      <c r="D684" s="3"/>
      <c r="E684" s="3"/>
      <c r="F684" s="3"/>
      <c r="G684" s="3"/>
      <c r="H684" s="3"/>
      <c r="I684" s="3"/>
      <c r="J684" s="3"/>
      <c r="K684" s="3"/>
      <c r="L684" s="3"/>
      <c r="M684" s="3"/>
      <c r="N684" s="3"/>
      <c r="O684" s="3"/>
      <c r="P684" s="3"/>
      <c r="Q684" s="3"/>
      <c r="T684" s="3"/>
    </row>
    <row r="685">
      <c r="A685" s="3"/>
      <c r="B685" s="3"/>
      <c r="C685" s="3"/>
      <c r="D685" s="3"/>
      <c r="E685" s="3"/>
      <c r="F685" s="3"/>
      <c r="G685" s="3"/>
      <c r="H685" s="3"/>
      <c r="I685" s="3"/>
      <c r="J685" s="3"/>
      <c r="K685" s="3"/>
      <c r="L685" s="3"/>
      <c r="M685" s="3"/>
      <c r="N685" s="3"/>
      <c r="O685" s="3"/>
      <c r="P685" s="3"/>
      <c r="Q685" s="3"/>
      <c r="T685" s="3"/>
    </row>
    <row r="686">
      <c r="A686" s="3"/>
      <c r="B686" s="3"/>
      <c r="C686" s="3"/>
      <c r="D686" s="3"/>
      <c r="E686" s="3"/>
      <c r="F686" s="3"/>
      <c r="G686" s="3"/>
      <c r="H686" s="3"/>
      <c r="I686" s="3"/>
      <c r="J686" s="3"/>
      <c r="K686" s="3"/>
      <c r="L686" s="3"/>
      <c r="M686" s="3"/>
      <c r="N686" s="3"/>
      <c r="O686" s="3"/>
      <c r="P686" s="3"/>
      <c r="Q686" s="3"/>
      <c r="T686" s="3"/>
    </row>
    <row r="687">
      <c r="A687" s="3"/>
      <c r="B687" s="3"/>
      <c r="C687" s="3"/>
      <c r="D687" s="3"/>
      <c r="E687" s="3"/>
      <c r="F687" s="3"/>
      <c r="G687" s="3"/>
      <c r="H687" s="3"/>
      <c r="I687" s="3"/>
      <c r="J687" s="3"/>
      <c r="K687" s="3"/>
      <c r="L687" s="3"/>
      <c r="M687" s="3"/>
      <c r="N687" s="3"/>
      <c r="O687" s="3"/>
      <c r="P687" s="3"/>
      <c r="Q687" s="3"/>
      <c r="T687" s="3"/>
    </row>
    <row r="688">
      <c r="A688" s="3"/>
      <c r="B688" s="3"/>
      <c r="C688" s="3"/>
      <c r="D688" s="3"/>
      <c r="E688" s="3"/>
      <c r="F688" s="3"/>
      <c r="G688" s="3"/>
      <c r="H688" s="3"/>
      <c r="I688" s="3"/>
      <c r="J688" s="3"/>
      <c r="K688" s="3"/>
      <c r="L688" s="3"/>
      <c r="M688" s="3"/>
      <c r="N688" s="3"/>
      <c r="O688" s="3"/>
      <c r="P688" s="3"/>
      <c r="Q688" s="3"/>
      <c r="T688" s="3"/>
    </row>
    <row r="689">
      <c r="A689" s="3"/>
      <c r="B689" s="3"/>
      <c r="C689" s="3"/>
      <c r="D689" s="3"/>
      <c r="E689" s="3"/>
      <c r="F689" s="3"/>
      <c r="G689" s="3"/>
      <c r="H689" s="3"/>
      <c r="I689" s="3"/>
      <c r="J689" s="3"/>
      <c r="K689" s="3"/>
      <c r="L689" s="3"/>
      <c r="M689" s="3"/>
      <c r="N689" s="3"/>
      <c r="O689" s="3"/>
      <c r="P689" s="3"/>
      <c r="Q689" s="3"/>
      <c r="T689" s="3"/>
    </row>
    <row r="690">
      <c r="A690" s="3"/>
      <c r="B690" s="3"/>
      <c r="C690" s="3"/>
      <c r="D690" s="3"/>
      <c r="E690" s="3"/>
      <c r="F690" s="3"/>
      <c r="G690" s="3"/>
      <c r="H690" s="3"/>
      <c r="I690" s="3"/>
      <c r="J690" s="3"/>
      <c r="K690" s="3"/>
      <c r="L690" s="3"/>
      <c r="M690" s="3"/>
      <c r="N690" s="3"/>
      <c r="O690" s="3"/>
      <c r="P690" s="3"/>
      <c r="Q690" s="3"/>
      <c r="T690" s="3"/>
    </row>
    <row r="691">
      <c r="A691" s="3"/>
      <c r="B691" s="3"/>
      <c r="C691" s="3"/>
      <c r="D691" s="3"/>
      <c r="E691" s="3"/>
      <c r="F691" s="3"/>
      <c r="G691" s="3"/>
      <c r="H691" s="3"/>
      <c r="I691" s="3"/>
      <c r="J691" s="3"/>
      <c r="K691" s="3"/>
      <c r="L691" s="3"/>
      <c r="M691" s="3"/>
      <c r="N691" s="3"/>
      <c r="O691" s="3"/>
      <c r="P691" s="3"/>
      <c r="Q691" s="3"/>
      <c r="T691" s="3"/>
    </row>
    <row r="692">
      <c r="A692" s="3"/>
      <c r="B692" s="3"/>
      <c r="C692" s="3"/>
      <c r="D692" s="3"/>
      <c r="E692" s="3"/>
      <c r="F692" s="3"/>
      <c r="G692" s="3"/>
      <c r="H692" s="3"/>
      <c r="I692" s="3"/>
      <c r="J692" s="3"/>
      <c r="K692" s="3"/>
      <c r="L692" s="3"/>
      <c r="M692" s="3"/>
      <c r="N692" s="3"/>
      <c r="O692" s="3"/>
      <c r="P692" s="3"/>
      <c r="Q692" s="3"/>
      <c r="T692" s="3"/>
    </row>
    <row r="693">
      <c r="A693" s="3"/>
      <c r="B693" s="3"/>
      <c r="C693" s="3"/>
      <c r="D693" s="3"/>
      <c r="E693" s="3"/>
      <c r="F693" s="3"/>
      <c r="G693" s="3"/>
      <c r="H693" s="3"/>
      <c r="I693" s="3"/>
      <c r="J693" s="3"/>
      <c r="K693" s="3"/>
      <c r="L693" s="3"/>
      <c r="M693" s="3"/>
      <c r="N693" s="3"/>
      <c r="O693" s="3"/>
      <c r="P693" s="3"/>
      <c r="Q693" s="3"/>
      <c r="T693" s="3"/>
    </row>
    <row r="694">
      <c r="A694" s="3"/>
      <c r="B694" s="3"/>
      <c r="C694" s="3"/>
      <c r="D694" s="3"/>
      <c r="E694" s="3"/>
      <c r="F694" s="3"/>
      <c r="G694" s="3"/>
      <c r="H694" s="3"/>
      <c r="I694" s="3"/>
      <c r="J694" s="3"/>
      <c r="K694" s="3"/>
      <c r="L694" s="3"/>
      <c r="M694" s="3"/>
      <c r="N694" s="3"/>
      <c r="O694" s="3"/>
      <c r="P694" s="3"/>
      <c r="Q694" s="3"/>
      <c r="T694" s="3"/>
    </row>
    <row r="695">
      <c r="A695" s="3"/>
      <c r="B695" s="3"/>
      <c r="C695" s="3"/>
      <c r="D695" s="3"/>
      <c r="E695" s="3"/>
      <c r="F695" s="3"/>
      <c r="G695" s="3"/>
      <c r="H695" s="3"/>
      <c r="I695" s="3"/>
      <c r="J695" s="3"/>
      <c r="K695" s="3"/>
      <c r="L695" s="3"/>
      <c r="M695" s="3"/>
      <c r="N695" s="3"/>
      <c r="O695" s="3"/>
      <c r="P695" s="3"/>
      <c r="Q695" s="3"/>
      <c r="T695" s="3"/>
    </row>
    <row r="696">
      <c r="A696" s="3"/>
      <c r="B696" s="3"/>
      <c r="C696" s="3"/>
      <c r="D696" s="3"/>
      <c r="E696" s="3"/>
      <c r="F696" s="3"/>
      <c r="G696" s="3"/>
      <c r="H696" s="3"/>
      <c r="I696" s="3"/>
      <c r="J696" s="3"/>
      <c r="K696" s="3"/>
      <c r="L696" s="3"/>
      <c r="M696" s="3"/>
      <c r="N696" s="3"/>
      <c r="O696" s="3"/>
      <c r="P696" s="3"/>
      <c r="Q696" s="3"/>
      <c r="T696" s="3"/>
    </row>
    <row r="697">
      <c r="A697" s="3"/>
      <c r="B697" s="3"/>
      <c r="C697" s="3"/>
      <c r="D697" s="3"/>
      <c r="E697" s="3"/>
      <c r="F697" s="3"/>
      <c r="G697" s="3"/>
      <c r="H697" s="3"/>
      <c r="I697" s="3"/>
      <c r="J697" s="3"/>
      <c r="K697" s="3"/>
      <c r="L697" s="3"/>
      <c r="M697" s="3"/>
      <c r="N697" s="3"/>
      <c r="O697" s="3"/>
      <c r="P697" s="3"/>
      <c r="Q697" s="3"/>
      <c r="T697" s="3"/>
    </row>
    <row r="698">
      <c r="A698" s="3"/>
      <c r="B698" s="3"/>
      <c r="C698" s="3"/>
      <c r="D698" s="3"/>
      <c r="E698" s="3"/>
      <c r="F698" s="3"/>
      <c r="G698" s="3"/>
      <c r="H698" s="3"/>
      <c r="I698" s="3"/>
      <c r="J698" s="3"/>
      <c r="K698" s="3"/>
      <c r="L698" s="3"/>
      <c r="M698" s="3"/>
      <c r="N698" s="3"/>
      <c r="O698" s="3"/>
      <c r="P698" s="3"/>
      <c r="Q698" s="3"/>
      <c r="T698" s="3"/>
    </row>
    <row r="699">
      <c r="A699" s="3"/>
      <c r="B699" s="3"/>
      <c r="C699" s="3"/>
      <c r="D699" s="3"/>
      <c r="E699" s="3"/>
      <c r="F699" s="3"/>
      <c r="G699" s="3"/>
      <c r="H699" s="3"/>
      <c r="I699" s="3"/>
      <c r="J699" s="3"/>
      <c r="K699" s="3"/>
      <c r="L699" s="3"/>
      <c r="M699" s="3"/>
      <c r="N699" s="3"/>
      <c r="O699" s="3"/>
      <c r="P699" s="3"/>
      <c r="Q699" s="3"/>
      <c r="T699" s="3"/>
    </row>
    <row r="700">
      <c r="A700" s="3"/>
      <c r="B700" s="3"/>
      <c r="C700" s="3"/>
      <c r="D700" s="3"/>
      <c r="E700" s="3"/>
      <c r="F700" s="3"/>
      <c r="G700" s="3"/>
      <c r="H700" s="3"/>
      <c r="I700" s="3"/>
      <c r="J700" s="3"/>
      <c r="K700" s="3"/>
      <c r="L700" s="3"/>
      <c r="M700" s="3"/>
      <c r="N700" s="3"/>
      <c r="O700" s="3"/>
      <c r="P700" s="3"/>
      <c r="Q700" s="3"/>
      <c r="T700" s="3"/>
    </row>
    <row r="701">
      <c r="A701" s="3"/>
      <c r="B701" s="3"/>
      <c r="C701" s="3"/>
      <c r="D701" s="3"/>
      <c r="E701" s="3"/>
      <c r="F701" s="3"/>
      <c r="G701" s="3"/>
      <c r="H701" s="3"/>
      <c r="I701" s="3"/>
      <c r="J701" s="3"/>
      <c r="K701" s="3"/>
      <c r="L701" s="3"/>
      <c r="M701" s="3"/>
      <c r="N701" s="3"/>
      <c r="O701" s="3"/>
      <c r="P701" s="3"/>
      <c r="Q701" s="3"/>
      <c r="T701" s="3"/>
    </row>
    <row r="702">
      <c r="A702" s="3"/>
      <c r="B702" s="3"/>
      <c r="C702" s="3"/>
      <c r="D702" s="3"/>
      <c r="E702" s="3"/>
      <c r="F702" s="3"/>
      <c r="G702" s="3"/>
      <c r="H702" s="3"/>
      <c r="I702" s="3"/>
      <c r="J702" s="3"/>
      <c r="K702" s="3"/>
      <c r="L702" s="3"/>
      <c r="M702" s="3"/>
      <c r="N702" s="3"/>
      <c r="O702" s="3"/>
      <c r="P702" s="3"/>
      <c r="Q702" s="3"/>
      <c r="T702" s="3"/>
    </row>
    <row r="703">
      <c r="A703" s="3"/>
      <c r="B703" s="3"/>
      <c r="C703" s="3"/>
      <c r="D703" s="3"/>
      <c r="E703" s="3"/>
      <c r="F703" s="3"/>
      <c r="G703" s="3"/>
      <c r="H703" s="3"/>
      <c r="I703" s="3"/>
      <c r="J703" s="3"/>
      <c r="K703" s="3"/>
      <c r="L703" s="3"/>
      <c r="M703" s="3"/>
      <c r="N703" s="3"/>
      <c r="O703" s="3"/>
      <c r="P703" s="3"/>
      <c r="Q703" s="3"/>
      <c r="T703" s="3"/>
    </row>
    <row r="704">
      <c r="A704" s="3"/>
      <c r="B704" s="3"/>
      <c r="C704" s="3"/>
      <c r="D704" s="3"/>
      <c r="E704" s="3"/>
      <c r="F704" s="3"/>
      <c r="G704" s="3"/>
      <c r="H704" s="3"/>
      <c r="I704" s="3"/>
      <c r="J704" s="3"/>
      <c r="K704" s="3"/>
      <c r="L704" s="3"/>
      <c r="M704" s="3"/>
      <c r="N704" s="3"/>
      <c r="O704" s="3"/>
      <c r="P704" s="3"/>
      <c r="Q704" s="3"/>
      <c r="T704" s="3"/>
    </row>
    <row r="705">
      <c r="A705" s="3"/>
      <c r="B705" s="3"/>
      <c r="C705" s="3"/>
      <c r="D705" s="3"/>
      <c r="E705" s="3"/>
      <c r="F705" s="3"/>
      <c r="G705" s="3"/>
      <c r="H705" s="3"/>
      <c r="I705" s="3"/>
      <c r="J705" s="3"/>
      <c r="K705" s="3"/>
      <c r="L705" s="3"/>
      <c r="M705" s="3"/>
      <c r="N705" s="3"/>
      <c r="O705" s="3"/>
      <c r="P705" s="3"/>
      <c r="Q705" s="3"/>
      <c r="T705" s="3"/>
    </row>
    <row r="706">
      <c r="A706" s="3"/>
      <c r="B706" s="3"/>
      <c r="C706" s="3"/>
      <c r="D706" s="3"/>
      <c r="E706" s="3"/>
      <c r="F706" s="3"/>
      <c r="G706" s="3"/>
      <c r="H706" s="3"/>
      <c r="I706" s="3"/>
      <c r="J706" s="3"/>
      <c r="K706" s="3"/>
      <c r="L706" s="3"/>
      <c r="M706" s="3"/>
      <c r="N706" s="3"/>
      <c r="O706" s="3"/>
      <c r="P706" s="3"/>
      <c r="Q706" s="3"/>
      <c r="T706" s="3"/>
    </row>
    <row r="707">
      <c r="A707" s="3"/>
      <c r="B707" s="3"/>
      <c r="C707" s="3"/>
      <c r="D707" s="3"/>
      <c r="E707" s="3"/>
      <c r="F707" s="3"/>
      <c r="G707" s="3"/>
      <c r="H707" s="3"/>
      <c r="I707" s="3"/>
      <c r="J707" s="3"/>
      <c r="K707" s="3"/>
      <c r="L707" s="3"/>
      <c r="M707" s="3"/>
      <c r="N707" s="3"/>
      <c r="O707" s="3"/>
      <c r="P707" s="3"/>
      <c r="Q707" s="3"/>
      <c r="T707" s="3"/>
    </row>
    <row r="708">
      <c r="A708" s="3"/>
      <c r="B708" s="3"/>
      <c r="C708" s="3"/>
      <c r="D708" s="3"/>
      <c r="E708" s="3"/>
      <c r="F708" s="3"/>
      <c r="G708" s="3"/>
      <c r="H708" s="3"/>
      <c r="I708" s="3"/>
      <c r="J708" s="3"/>
      <c r="K708" s="3"/>
      <c r="L708" s="3"/>
      <c r="M708" s="3"/>
      <c r="N708" s="3"/>
      <c r="O708" s="3"/>
      <c r="P708" s="3"/>
      <c r="Q708" s="3"/>
      <c r="T708" s="3"/>
    </row>
    <row r="709">
      <c r="A709" s="3"/>
      <c r="B709" s="3"/>
      <c r="C709" s="3"/>
      <c r="D709" s="3"/>
      <c r="E709" s="3"/>
      <c r="F709" s="3"/>
      <c r="G709" s="3"/>
      <c r="H709" s="3"/>
      <c r="I709" s="3"/>
      <c r="J709" s="3"/>
      <c r="K709" s="3"/>
      <c r="L709" s="3"/>
      <c r="M709" s="3"/>
      <c r="N709" s="3"/>
      <c r="O709" s="3"/>
      <c r="P709" s="3"/>
      <c r="Q709" s="3"/>
      <c r="T709" s="3"/>
    </row>
    <row r="710">
      <c r="A710" s="3"/>
      <c r="B710" s="3"/>
      <c r="C710" s="3"/>
      <c r="D710" s="3"/>
      <c r="E710" s="3"/>
      <c r="F710" s="3"/>
      <c r="G710" s="3"/>
      <c r="H710" s="3"/>
      <c r="I710" s="3"/>
      <c r="J710" s="3"/>
      <c r="K710" s="3"/>
      <c r="L710" s="3"/>
      <c r="M710" s="3"/>
      <c r="N710" s="3"/>
      <c r="O710" s="3"/>
      <c r="P710" s="3"/>
      <c r="Q710" s="3"/>
      <c r="T710" s="3"/>
    </row>
    <row r="711">
      <c r="A711" s="3"/>
      <c r="B711" s="3"/>
      <c r="C711" s="3"/>
      <c r="D711" s="3"/>
      <c r="E711" s="3"/>
      <c r="F711" s="3"/>
      <c r="G711" s="3"/>
      <c r="H711" s="3"/>
      <c r="I711" s="3"/>
      <c r="J711" s="3"/>
      <c r="K711" s="3"/>
      <c r="L711" s="3"/>
      <c r="M711" s="3"/>
      <c r="N711" s="3"/>
      <c r="O711" s="3"/>
      <c r="P711" s="3"/>
      <c r="Q711" s="3"/>
      <c r="T711" s="3"/>
    </row>
    <row r="712">
      <c r="A712" s="3"/>
      <c r="B712" s="3"/>
      <c r="C712" s="3"/>
      <c r="D712" s="3"/>
      <c r="E712" s="3"/>
      <c r="F712" s="3"/>
      <c r="G712" s="3"/>
      <c r="H712" s="3"/>
      <c r="I712" s="3"/>
      <c r="J712" s="3"/>
      <c r="K712" s="3"/>
      <c r="L712" s="3"/>
      <c r="M712" s="3"/>
      <c r="N712" s="3"/>
      <c r="O712" s="3"/>
      <c r="P712" s="3"/>
      <c r="Q712" s="3"/>
      <c r="T712" s="3"/>
    </row>
    <row r="713">
      <c r="A713" s="3"/>
      <c r="B713" s="3"/>
      <c r="C713" s="3"/>
      <c r="D713" s="3"/>
      <c r="E713" s="3"/>
      <c r="F713" s="3"/>
      <c r="G713" s="3"/>
      <c r="H713" s="3"/>
      <c r="I713" s="3"/>
      <c r="J713" s="3"/>
      <c r="K713" s="3"/>
      <c r="L713" s="3"/>
      <c r="M713" s="3"/>
      <c r="N713" s="3"/>
      <c r="O713" s="3"/>
      <c r="P713" s="3"/>
      <c r="Q713" s="3"/>
      <c r="T713" s="3"/>
    </row>
    <row r="714">
      <c r="A714" s="3"/>
      <c r="B714" s="3"/>
      <c r="C714" s="3"/>
      <c r="D714" s="3"/>
      <c r="E714" s="3"/>
      <c r="F714" s="3"/>
      <c r="G714" s="3"/>
      <c r="H714" s="3"/>
      <c r="I714" s="3"/>
      <c r="J714" s="3"/>
      <c r="K714" s="3"/>
      <c r="L714" s="3"/>
      <c r="M714" s="3"/>
      <c r="N714" s="3"/>
      <c r="O714" s="3"/>
      <c r="P714" s="3"/>
      <c r="Q714" s="3"/>
      <c r="T714" s="3"/>
    </row>
    <row r="715">
      <c r="A715" s="3"/>
      <c r="B715" s="3"/>
      <c r="C715" s="3"/>
      <c r="D715" s="3"/>
      <c r="E715" s="3"/>
      <c r="F715" s="3"/>
      <c r="G715" s="3"/>
      <c r="H715" s="3"/>
      <c r="I715" s="3"/>
      <c r="J715" s="3"/>
      <c r="K715" s="3"/>
      <c r="L715" s="3"/>
      <c r="M715" s="3"/>
      <c r="N715" s="3"/>
      <c r="O715" s="3"/>
      <c r="P715" s="3"/>
      <c r="Q715" s="3"/>
      <c r="T715" s="3"/>
    </row>
    <row r="716">
      <c r="A716" s="3"/>
      <c r="B716" s="3"/>
      <c r="C716" s="3"/>
      <c r="D716" s="3"/>
      <c r="E716" s="3"/>
      <c r="F716" s="3"/>
      <c r="G716" s="3"/>
      <c r="H716" s="3"/>
      <c r="I716" s="3"/>
      <c r="J716" s="3"/>
      <c r="K716" s="3"/>
      <c r="L716" s="3"/>
      <c r="M716" s="3"/>
      <c r="N716" s="3"/>
      <c r="O716" s="3"/>
      <c r="P716" s="3"/>
      <c r="Q716" s="3"/>
      <c r="T716" s="3"/>
    </row>
    <row r="717">
      <c r="A717" s="3"/>
      <c r="B717" s="3"/>
      <c r="C717" s="3"/>
      <c r="D717" s="3"/>
      <c r="E717" s="3"/>
      <c r="F717" s="3"/>
      <c r="G717" s="3"/>
      <c r="H717" s="3"/>
      <c r="I717" s="3"/>
      <c r="J717" s="3"/>
      <c r="K717" s="3"/>
      <c r="L717" s="3"/>
      <c r="M717" s="3"/>
      <c r="N717" s="3"/>
      <c r="O717" s="3"/>
      <c r="P717" s="3"/>
      <c r="Q717" s="3"/>
      <c r="T717" s="3"/>
    </row>
    <row r="718">
      <c r="A718" s="3"/>
      <c r="B718" s="3"/>
      <c r="C718" s="3"/>
      <c r="D718" s="3"/>
      <c r="E718" s="3"/>
      <c r="F718" s="3"/>
      <c r="G718" s="3"/>
      <c r="H718" s="3"/>
      <c r="I718" s="3"/>
      <c r="J718" s="3"/>
      <c r="K718" s="3"/>
      <c r="L718" s="3"/>
      <c r="M718" s="3"/>
      <c r="N718" s="3"/>
      <c r="O718" s="3"/>
      <c r="P718" s="3"/>
      <c r="Q718" s="3"/>
      <c r="T718" s="3"/>
    </row>
    <row r="719">
      <c r="A719" s="3"/>
      <c r="B719" s="3"/>
      <c r="C719" s="3"/>
      <c r="D719" s="3"/>
      <c r="E719" s="3"/>
      <c r="F719" s="3"/>
      <c r="G719" s="3"/>
      <c r="H719" s="3"/>
      <c r="I719" s="3"/>
      <c r="J719" s="3"/>
      <c r="K719" s="3"/>
      <c r="L719" s="3"/>
      <c r="M719" s="3"/>
      <c r="N719" s="3"/>
      <c r="O719" s="3"/>
      <c r="P719" s="3"/>
      <c r="Q719" s="3"/>
      <c r="T719" s="3"/>
    </row>
    <row r="720">
      <c r="A720" s="3"/>
      <c r="B720" s="3"/>
      <c r="C720" s="3"/>
      <c r="D720" s="3"/>
      <c r="E720" s="3"/>
      <c r="F720" s="3"/>
      <c r="G720" s="3"/>
      <c r="H720" s="3"/>
      <c r="I720" s="3"/>
      <c r="J720" s="3"/>
      <c r="K720" s="3"/>
      <c r="L720" s="3"/>
      <c r="M720" s="3"/>
      <c r="N720" s="3"/>
      <c r="O720" s="3"/>
      <c r="P720" s="3"/>
      <c r="Q720" s="3"/>
      <c r="T720" s="3"/>
    </row>
    <row r="721">
      <c r="A721" s="3"/>
      <c r="B721" s="3"/>
      <c r="C721" s="3"/>
      <c r="D721" s="3"/>
      <c r="E721" s="3"/>
      <c r="F721" s="3"/>
      <c r="G721" s="3"/>
      <c r="H721" s="3"/>
      <c r="I721" s="3"/>
      <c r="J721" s="3"/>
      <c r="K721" s="3"/>
      <c r="L721" s="3"/>
      <c r="M721" s="3"/>
      <c r="N721" s="3"/>
      <c r="O721" s="3"/>
      <c r="P721" s="3"/>
      <c r="Q721" s="3"/>
      <c r="T721" s="3"/>
    </row>
    <row r="722">
      <c r="A722" s="3"/>
      <c r="B722" s="3"/>
      <c r="C722" s="3"/>
      <c r="D722" s="3"/>
      <c r="E722" s="3"/>
      <c r="F722" s="3"/>
      <c r="G722" s="3"/>
      <c r="H722" s="3"/>
      <c r="I722" s="3"/>
      <c r="J722" s="3"/>
      <c r="K722" s="3"/>
      <c r="L722" s="3"/>
      <c r="M722" s="3"/>
      <c r="N722" s="3"/>
      <c r="O722" s="3"/>
      <c r="P722" s="3"/>
      <c r="Q722" s="3"/>
      <c r="T722" s="3"/>
    </row>
    <row r="723">
      <c r="A723" s="3"/>
      <c r="B723" s="3"/>
      <c r="C723" s="3"/>
      <c r="D723" s="3"/>
      <c r="E723" s="3"/>
      <c r="F723" s="3"/>
      <c r="G723" s="3"/>
      <c r="H723" s="3"/>
      <c r="I723" s="3"/>
      <c r="J723" s="3"/>
      <c r="K723" s="3"/>
      <c r="L723" s="3"/>
      <c r="M723" s="3"/>
      <c r="N723" s="3"/>
      <c r="O723" s="3"/>
      <c r="P723" s="3"/>
      <c r="Q723" s="3"/>
      <c r="T723" s="3"/>
    </row>
    <row r="724">
      <c r="A724" s="3"/>
      <c r="B724" s="3"/>
      <c r="C724" s="3"/>
      <c r="D724" s="3"/>
      <c r="E724" s="3"/>
      <c r="F724" s="3"/>
      <c r="G724" s="3"/>
      <c r="H724" s="3"/>
      <c r="I724" s="3"/>
      <c r="J724" s="3"/>
      <c r="K724" s="3"/>
      <c r="L724" s="3"/>
      <c r="M724" s="3"/>
      <c r="N724" s="3"/>
      <c r="O724" s="3"/>
      <c r="P724" s="3"/>
      <c r="Q724" s="3"/>
      <c r="T724" s="3"/>
    </row>
    <row r="725">
      <c r="A725" s="3"/>
      <c r="B725" s="3"/>
      <c r="C725" s="3"/>
      <c r="D725" s="3"/>
      <c r="E725" s="3"/>
      <c r="F725" s="3"/>
      <c r="G725" s="3"/>
      <c r="H725" s="3"/>
      <c r="I725" s="3"/>
      <c r="J725" s="3"/>
      <c r="K725" s="3"/>
      <c r="L725" s="3"/>
      <c r="M725" s="3"/>
      <c r="N725" s="3"/>
      <c r="O725" s="3"/>
      <c r="P725" s="3"/>
      <c r="Q725" s="3"/>
      <c r="T725" s="3"/>
    </row>
    <row r="726">
      <c r="A726" s="3"/>
      <c r="B726" s="3"/>
      <c r="C726" s="3"/>
      <c r="D726" s="3"/>
      <c r="E726" s="3"/>
      <c r="F726" s="3"/>
      <c r="G726" s="3"/>
      <c r="H726" s="3"/>
      <c r="I726" s="3"/>
      <c r="J726" s="3"/>
      <c r="K726" s="3"/>
      <c r="L726" s="3"/>
      <c r="M726" s="3"/>
      <c r="N726" s="3"/>
      <c r="O726" s="3"/>
      <c r="P726" s="3"/>
      <c r="Q726" s="3"/>
      <c r="T726" s="3"/>
    </row>
    <row r="727">
      <c r="A727" s="3"/>
      <c r="B727" s="3"/>
      <c r="C727" s="3"/>
      <c r="D727" s="3"/>
      <c r="E727" s="3"/>
      <c r="F727" s="3"/>
      <c r="G727" s="3"/>
      <c r="H727" s="3"/>
      <c r="I727" s="3"/>
      <c r="J727" s="3"/>
      <c r="K727" s="3"/>
      <c r="L727" s="3"/>
      <c r="M727" s="3"/>
      <c r="N727" s="3"/>
      <c r="O727" s="3"/>
      <c r="P727" s="3"/>
      <c r="Q727" s="3"/>
      <c r="T727" s="3"/>
    </row>
    <row r="728">
      <c r="A728" s="3"/>
      <c r="B728" s="3"/>
      <c r="C728" s="3"/>
      <c r="D728" s="3"/>
      <c r="E728" s="3"/>
      <c r="F728" s="3"/>
      <c r="G728" s="3"/>
      <c r="H728" s="3"/>
      <c r="I728" s="3"/>
      <c r="J728" s="3"/>
      <c r="K728" s="3"/>
      <c r="L728" s="3"/>
      <c r="M728" s="3"/>
      <c r="N728" s="3"/>
      <c r="O728" s="3"/>
      <c r="P728" s="3"/>
      <c r="Q728" s="3"/>
      <c r="T728" s="3"/>
    </row>
    <row r="729">
      <c r="A729" s="3"/>
      <c r="B729" s="3"/>
      <c r="C729" s="3"/>
      <c r="D729" s="3"/>
      <c r="E729" s="3"/>
      <c r="F729" s="3"/>
      <c r="G729" s="3"/>
      <c r="H729" s="3"/>
      <c r="I729" s="3"/>
      <c r="J729" s="3"/>
      <c r="K729" s="3"/>
      <c r="L729" s="3"/>
      <c r="M729" s="3"/>
      <c r="N729" s="3"/>
      <c r="O729" s="3"/>
      <c r="P729" s="3"/>
      <c r="Q729" s="3"/>
      <c r="T729" s="3"/>
    </row>
    <row r="730">
      <c r="A730" s="3"/>
      <c r="B730" s="3"/>
      <c r="C730" s="3"/>
      <c r="D730" s="3"/>
      <c r="E730" s="3"/>
      <c r="F730" s="3"/>
      <c r="G730" s="3"/>
      <c r="H730" s="3"/>
      <c r="I730" s="3"/>
      <c r="J730" s="3"/>
      <c r="K730" s="3"/>
      <c r="L730" s="3"/>
      <c r="M730" s="3"/>
      <c r="N730" s="3"/>
      <c r="O730" s="3"/>
      <c r="P730" s="3"/>
      <c r="Q730" s="3"/>
      <c r="T730" s="3"/>
    </row>
    <row r="731">
      <c r="A731" s="3"/>
      <c r="B731" s="3"/>
      <c r="C731" s="3"/>
      <c r="D731" s="3"/>
      <c r="E731" s="3"/>
      <c r="F731" s="3"/>
      <c r="G731" s="3"/>
      <c r="H731" s="3"/>
      <c r="I731" s="3"/>
      <c r="J731" s="3"/>
      <c r="K731" s="3"/>
      <c r="L731" s="3"/>
      <c r="M731" s="3"/>
      <c r="N731" s="3"/>
      <c r="O731" s="3"/>
      <c r="P731" s="3"/>
      <c r="Q731" s="3"/>
      <c r="T731" s="3"/>
    </row>
    <row r="732">
      <c r="A732" s="3"/>
      <c r="B732" s="3"/>
      <c r="C732" s="3"/>
      <c r="D732" s="3"/>
      <c r="E732" s="3"/>
      <c r="F732" s="3"/>
      <c r="G732" s="3"/>
      <c r="H732" s="3"/>
      <c r="I732" s="3"/>
      <c r="J732" s="3"/>
      <c r="K732" s="3"/>
      <c r="L732" s="3"/>
      <c r="M732" s="3"/>
      <c r="N732" s="3"/>
      <c r="O732" s="3"/>
      <c r="P732" s="3"/>
      <c r="Q732" s="3"/>
      <c r="T732" s="3"/>
    </row>
    <row r="733">
      <c r="A733" s="3"/>
      <c r="B733" s="3"/>
      <c r="C733" s="3"/>
      <c r="D733" s="3"/>
      <c r="E733" s="3"/>
      <c r="F733" s="3"/>
      <c r="G733" s="3"/>
      <c r="H733" s="3"/>
      <c r="I733" s="3"/>
      <c r="J733" s="3"/>
      <c r="K733" s="3"/>
      <c r="L733" s="3"/>
      <c r="M733" s="3"/>
      <c r="N733" s="3"/>
      <c r="O733" s="3"/>
      <c r="P733" s="3"/>
      <c r="Q733" s="3"/>
      <c r="T733" s="3"/>
    </row>
    <row r="734">
      <c r="A734" s="3"/>
      <c r="B734" s="3"/>
      <c r="C734" s="3"/>
      <c r="D734" s="3"/>
      <c r="E734" s="3"/>
      <c r="F734" s="3"/>
      <c r="G734" s="3"/>
      <c r="H734" s="3"/>
      <c r="I734" s="3"/>
      <c r="J734" s="3"/>
      <c r="K734" s="3"/>
      <c r="L734" s="3"/>
      <c r="M734" s="3"/>
      <c r="N734" s="3"/>
      <c r="O734" s="3"/>
      <c r="P734" s="3"/>
      <c r="Q734" s="3"/>
      <c r="T734" s="3"/>
    </row>
    <row r="735">
      <c r="A735" s="3"/>
      <c r="B735" s="3"/>
      <c r="C735" s="3"/>
      <c r="D735" s="3"/>
      <c r="E735" s="3"/>
      <c r="F735" s="3"/>
      <c r="G735" s="3"/>
      <c r="H735" s="3"/>
      <c r="I735" s="3"/>
      <c r="J735" s="3"/>
      <c r="K735" s="3"/>
      <c r="L735" s="3"/>
      <c r="M735" s="3"/>
      <c r="N735" s="3"/>
      <c r="O735" s="3"/>
      <c r="P735" s="3"/>
      <c r="Q735" s="3"/>
      <c r="T735" s="3"/>
    </row>
    <row r="736">
      <c r="A736" s="3"/>
      <c r="B736" s="3"/>
      <c r="C736" s="3"/>
      <c r="D736" s="3"/>
      <c r="E736" s="3"/>
      <c r="F736" s="3"/>
      <c r="G736" s="3"/>
      <c r="H736" s="3"/>
      <c r="I736" s="3"/>
      <c r="J736" s="3"/>
      <c r="K736" s="3"/>
      <c r="L736" s="3"/>
      <c r="M736" s="3"/>
      <c r="N736" s="3"/>
      <c r="O736" s="3"/>
      <c r="P736" s="3"/>
      <c r="Q736" s="3"/>
      <c r="T736" s="3"/>
    </row>
    <row r="737">
      <c r="A737" s="3"/>
      <c r="B737" s="3"/>
      <c r="C737" s="3"/>
      <c r="D737" s="3"/>
      <c r="E737" s="3"/>
      <c r="F737" s="3"/>
      <c r="G737" s="3"/>
      <c r="H737" s="3"/>
      <c r="I737" s="3"/>
      <c r="J737" s="3"/>
      <c r="K737" s="3"/>
      <c r="L737" s="3"/>
      <c r="M737" s="3"/>
      <c r="N737" s="3"/>
      <c r="O737" s="3"/>
      <c r="P737" s="3"/>
      <c r="Q737" s="3"/>
      <c r="T737" s="3"/>
    </row>
    <row r="738">
      <c r="A738" s="3"/>
      <c r="B738" s="3"/>
      <c r="C738" s="3"/>
      <c r="D738" s="3"/>
      <c r="E738" s="3"/>
      <c r="F738" s="3"/>
      <c r="G738" s="3"/>
      <c r="H738" s="3"/>
      <c r="I738" s="3"/>
      <c r="J738" s="3"/>
      <c r="K738" s="3"/>
      <c r="L738" s="3"/>
      <c r="M738" s="3"/>
      <c r="N738" s="3"/>
      <c r="O738" s="3"/>
      <c r="P738" s="3"/>
      <c r="Q738" s="3"/>
      <c r="T738" s="3"/>
    </row>
    <row r="739">
      <c r="A739" s="3"/>
      <c r="B739" s="3"/>
      <c r="C739" s="3"/>
      <c r="D739" s="3"/>
      <c r="E739" s="3"/>
      <c r="F739" s="3"/>
      <c r="G739" s="3"/>
      <c r="H739" s="3"/>
      <c r="I739" s="3"/>
      <c r="J739" s="3"/>
      <c r="K739" s="3"/>
      <c r="L739" s="3"/>
      <c r="M739" s="3"/>
      <c r="N739" s="3"/>
      <c r="O739" s="3"/>
      <c r="P739" s="3"/>
      <c r="Q739" s="3"/>
      <c r="T739" s="3"/>
    </row>
    <row r="740">
      <c r="A740" s="3"/>
      <c r="B740" s="3"/>
      <c r="C740" s="3"/>
      <c r="D740" s="3"/>
      <c r="E740" s="3"/>
      <c r="F740" s="3"/>
      <c r="G740" s="3"/>
      <c r="H740" s="3"/>
      <c r="I740" s="3"/>
      <c r="J740" s="3"/>
      <c r="K740" s="3"/>
      <c r="L740" s="3"/>
      <c r="M740" s="3"/>
      <c r="N740" s="3"/>
      <c r="O740" s="3"/>
      <c r="P740" s="3"/>
      <c r="Q740" s="3"/>
      <c r="T740" s="3"/>
    </row>
    <row r="741">
      <c r="A741" s="3"/>
      <c r="B741" s="3"/>
      <c r="C741" s="3"/>
      <c r="D741" s="3"/>
      <c r="E741" s="3"/>
      <c r="F741" s="3"/>
      <c r="G741" s="3"/>
      <c r="H741" s="3"/>
      <c r="I741" s="3"/>
      <c r="J741" s="3"/>
      <c r="K741" s="3"/>
      <c r="L741" s="3"/>
      <c r="M741" s="3"/>
      <c r="N741" s="3"/>
      <c r="O741" s="3"/>
      <c r="P741" s="3"/>
      <c r="Q741" s="3"/>
      <c r="T741" s="3"/>
    </row>
    <row r="742">
      <c r="A742" s="3"/>
      <c r="B742" s="3"/>
      <c r="C742" s="3"/>
      <c r="D742" s="3"/>
      <c r="E742" s="3"/>
      <c r="F742" s="3"/>
      <c r="G742" s="3"/>
      <c r="H742" s="3"/>
      <c r="I742" s="3"/>
      <c r="J742" s="3"/>
      <c r="K742" s="3"/>
      <c r="L742" s="3"/>
      <c r="M742" s="3"/>
      <c r="N742" s="3"/>
      <c r="O742" s="3"/>
      <c r="P742" s="3"/>
      <c r="Q742" s="3"/>
      <c r="T742" s="3"/>
    </row>
    <row r="743">
      <c r="A743" s="3"/>
      <c r="B743" s="3"/>
      <c r="C743" s="3"/>
      <c r="D743" s="3"/>
      <c r="E743" s="3"/>
      <c r="F743" s="3"/>
      <c r="G743" s="3"/>
      <c r="H743" s="3"/>
      <c r="I743" s="3"/>
      <c r="J743" s="3"/>
      <c r="K743" s="3"/>
      <c r="L743" s="3"/>
      <c r="M743" s="3"/>
      <c r="N743" s="3"/>
      <c r="O743" s="3"/>
      <c r="P743" s="3"/>
      <c r="Q743" s="3"/>
      <c r="T743" s="3"/>
    </row>
    <row r="744">
      <c r="A744" s="3"/>
      <c r="B744" s="3"/>
      <c r="C744" s="3"/>
      <c r="D744" s="3"/>
      <c r="E744" s="3"/>
      <c r="F744" s="3"/>
      <c r="G744" s="3"/>
      <c r="H744" s="3"/>
      <c r="I744" s="3"/>
      <c r="J744" s="3"/>
      <c r="K744" s="3"/>
      <c r="L744" s="3"/>
      <c r="M744" s="3"/>
      <c r="N744" s="3"/>
      <c r="O744" s="3"/>
      <c r="P744" s="3"/>
      <c r="Q744" s="3"/>
      <c r="T744" s="3"/>
    </row>
    <row r="745">
      <c r="A745" s="3"/>
      <c r="B745" s="3"/>
      <c r="C745" s="3"/>
      <c r="D745" s="3"/>
      <c r="E745" s="3"/>
      <c r="F745" s="3"/>
      <c r="G745" s="3"/>
      <c r="H745" s="3"/>
      <c r="I745" s="3"/>
      <c r="J745" s="3"/>
      <c r="K745" s="3"/>
      <c r="L745" s="3"/>
      <c r="M745" s="3"/>
      <c r="N745" s="3"/>
      <c r="O745" s="3"/>
      <c r="P745" s="3"/>
      <c r="Q745" s="3"/>
      <c r="T745" s="3"/>
    </row>
    <row r="746">
      <c r="A746" s="3"/>
      <c r="B746" s="3"/>
      <c r="C746" s="3"/>
      <c r="D746" s="3"/>
      <c r="E746" s="3"/>
      <c r="F746" s="3"/>
      <c r="G746" s="3"/>
      <c r="H746" s="3"/>
      <c r="I746" s="3"/>
      <c r="J746" s="3"/>
      <c r="K746" s="3"/>
      <c r="L746" s="3"/>
      <c r="M746" s="3"/>
      <c r="N746" s="3"/>
      <c r="O746" s="3"/>
      <c r="P746" s="3"/>
      <c r="Q746" s="3"/>
      <c r="T746" s="3"/>
    </row>
    <row r="747">
      <c r="A747" s="3"/>
      <c r="B747" s="3"/>
      <c r="C747" s="3"/>
      <c r="D747" s="3"/>
      <c r="E747" s="3"/>
      <c r="F747" s="3"/>
      <c r="G747" s="3"/>
      <c r="H747" s="3"/>
      <c r="I747" s="3"/>
      <c r="J747" s="3"/>
      <c r="K747" s="3"/>
      <c r="L747" s="3"/>
      <c r="M747" s="3"/>
      <c r="N747" s="3"/>
      <c r="O747" s="3"/>
      <c r="P747" s="3"/>
      <c r="Q747" s="3"/>
      <c r="T747" s="3"/>
    </row>
    <row r="748">
      <c r="A748" s="3"/>
      <c r="B748" s="3"/>
      <c r="C748" s="3"/>
      <c r="D748" s="3"/>
      <c r="E748" s="3"/>
      <c r="F748" s="3"/>
      <c r="G748" s="3"/>
      <c r="H748" s="3"/>
      <c r="I748" s="3"/>
      <c r="J748" s="3"/>
      <c r="K748" s="3"/>
      <c r="L748" s="3"/>
      <c r="M748" s="3"/>
      <c r="N748" s="3"/>
      <c r="O748" s="3"/>
      <c r="P748" s="3"/>
      <c r="Q748" s="3"/>
      <c r="T748" s="3"/>
    </row>
    <row r="749">
      <c r="A749" s="3"/>
      <c r="B749" s="3"/>
      <c r="C749" s="3"/>
      <c r="D749" s="3"/>
      <c r="E749" s="3"/>
      <c r="F749" s="3"/>
      <c r="G749" s="3"/>
      <c r="H749" s="3"/>
      <c r="I749" s="3"/>
      <c r="J749" s="3"/>
      <c r="K749" s="3"/>
      <c r="L749" s="3"/>
      <c r="M749" s="3"/>
      <c r="N749" s="3"/>
      <c r="O749" s="3"/>
      <c r="P749" s="3"/>
      <c r="Q749" s="3"/>
      <c r="T749" s="3"/>
    </row>
    <row r="750">
      <c r="A750" s="3"/>
      <c r="B750" s="3"/>
      <c r="C750" s="3"/>
      <c r="D750" s="3"/>
      <c r="E750" s="3"/>
      <c r="F750" s="3"/>
      <c r="G750" s="3"/>
      <c r="H750" s="3"/>
      <c r="I750" s="3"/>
      <c r="J750" s="3"/>
      <c r="K750" s="3"/>
      <c r="L750" s="3"/>
      <c r="M750" s="3"/>
      <c r="N750" s="3"/>
      <c r="O750" s="3"/>
      <c r="P750" s="3"/>
      <c r="Q750" s="3"/>
      <c r="T750" s="3"/>
    </row>
    <row r="751">
      <c r="A751" s="3"/>
      <c r="B751" s="3"/>
      <c r="C751" s="3"/>
      <c r="D751" s="3"/>
      <c r="E751" s="3"/>
      <c r="F751" s="3"/>
      <c r="G751" s="3"/>
      <c r="H751" s="3"/>
      <c r="I751" s="3"/>
      <c r="J751" s="3"/>
      <c r="K751" s="3"/>
      <c r="L751" s="3"/>
      <c r="M751" s="3"/>
      <c r="N751" s="3"/>
      <c r="O751" s="3"/>
      <c r="P751" s="3"/>
      <c r="Q751" s="3"/>
      <c r="T751" s="3"/>
    </row>
    <row r="752">
      <c r="A752" s="3"/>
      <c r="B752" s="3"/>
      <c r="C752" s="3"/>
      <c r="D752" s="3"/>
      <c r="E752" s="3"/>
      <c r="F752" s="3"/>
      <c r="G752" s="3"/>
      <c r="H752" s="3"/>
      <c r="I752" s="3"/>
      <c r="J752" s="3"/>
      <c r="K752" s="3"/>
      <c r="L752" s="3"/>
      <c r="M752" s="3"/>
      <c r="N752" s="3"/>
      <c r="O752" s="3"/>
      <c r="P752" s="3"/>
      <c r="Q752" s="3"/>
      <c r="T752" s="3"/>
    </row>
    <row r="753">
      <c r="A753" s="3"/>
      <c r="B753" s="3"/>
      <c r="C753" s="3"/>
      <c r="D753" s="3"/>
      <c r="E753" s="3"/>
      <c r="F753" s="3"/>
      <c r="G753" s="3"/>
      <c r="H753" s="3"/>
      <c r="I753" s="3"/>
      <c r="J753" s="3"/>
      <c r="K753" s="3"/>
      <c r="L753" s="3"/>
      <c r="M753" s="3"/>
      <c r="N753" s="3"/>
      <c r="O753" s="3"/>
      <c r="P753" s="3"/>
      <c r="Q753" s="3"/>
      <c r="T753" s="3"/>
    </row>
    <row r="754">
      <c r="A754" s="3"/>
      <c r="B754" s="3"/>
      <c r="C754" s="3"/>
      <c r="D754" s="3"/>
      <c r="E754" s="3"/>
      <c r="F754" s="3"/>
      <c r="G754" s="3"/>
      <c r="H754" s="3"/>
      <c r="I754" s="3"/>
      <c r="J754" s="3"/>
      <c r="K754" s="3"/>
      <c r="L754" s="3"/>
      <c r="M754" s="3"/>
      <c r="N754" s="3"/>
      <c r="O754" s="3"/>
      <c r="P754" s="3"/>
      <c r="Q754" s="3"/>
      <c r="T754" s="3"/>
    </row>
    <row r="755">
      <c r="A755" s="3"/>
      <c r="B755" s="3"/>
      <c r="C755" s="3"/>
      <c r="D755" s="3"/>
      <c r="E755" s="3"/>
      <c r="F755" s="3"/>
      <c r="G755" s="3"/>
      <c r="H755" s="3"/>
      <c r="I755" s="3"/>
      <c r="J755" s="3"/>
      <c r="K755" s="3"/>
      <c r="L755" s="3"/>
      <c r="M755" s="3"/>
      <c r="N755" s="3"/>
      <c r="O755" s="3"/>
      <c r="P755" s="3"/>
      <c r="Q755" s="3"/>
      <c r="T755" s="3"/>
    </row>
    <row r="756">
      <c r="A756" s="3"/>
      <c r="B756" s="3"/>
      <c r="C756" s="3"/>
      <c r="D756" s="3"/>
      <c r="E756" s="3"/>
      <c r="F756" s="3"/>
      <c r="G756" s="3"/>
      <c r="H756" s="3"/>
      <c r="I756" s="3"/>
      <c r="J756" s="3"/>
      <c r="K756" s="3"/>
      <c r="L756" s="3"/>
      <c r="M756" s="3"/>
      <c r="N756" s="3"/>
      <c r="O756" s="3"/>
      <c r="P756" s="3"/>
      <c r="Q756" s="3"/>
      <c r="T756" s="3"/>
    </row>
    <row r="757">
      <c r="A757" s="3"/>
      <c r="B757" s="3"/>
      <c r="C757" s="3"/>
      <c r="D757" s="3"/>
      <c r="E757" s="3"/>
      <c r="F757" s="3"/>
      <c r="G757" s="3"/>
      <c r="H757" s="3"/>
      <c r="I757" s="3"/>
      <c r="J757" s="3"/>
      <c r="K757" s="3"/>
      <c r="L757" s="3"/>
      <c r="M757" s="3"/>
      <c r="N757" s="3"/>
      <c r="O757" s="3"/>
      <c r="P757" s="3"/>
      <c r="Q757" s="3"/>
      <c r="T757" s="3"/>
    </row>
    <row r="758">
      <c r="A758" s="3"/>
      <c r="B758" s="3"/>
      <c r="C758" s="3"/>
      <c r="D758" s="3"/>
      <c r="E758" s="3"/>
      <c r="F758" s="3"/>
      <c r="G758" s="3"/>
      <c r="H758" s="3"/>
      <c r="I758" s="3"/>
      <c r="J758" s="3"/>
      <c r="K758" s="3"/>
      <c r="L758" s="3"/>
      <c r="M758" s="3"/>
      <c r="N758" s="3"/>
      <c r="O758" s="3"/>
      <c r="P758" s="3"/>
      <c r="Q758" s="3"/>
      <c r="T758" s="3"/>
    </row>
    <row r="759">
      <c r="A759" s="3"/>
      <c r="B759" s="3"/>
      <c r="C759" s="3"/>
      <c r="D759" s="3"/>
      <c r="E759" s="3"/>
      <c r="F759" s="3"/>
      <c r="G759" s="3"/>
      <c r="H759" s="3"/>
      <c r="I759" s="3"/>
      <c r="J759" s="3"/>
      <c r="K759" s="3"/>
      <c r="L759" s="3"/>
      <c r="M759" s="3"/>
      <c r="N759" s="3"/>
      <c r="O759" s="3"/>
      <c r="P759" s="3"/>
      <c r="Q759" s="3"/>
      <c r="T759" s="3"/>
    </row>
    <row r="760">
      <c r="A760" s="3"/>
      <c r="B760" s="3"/>
      <c r="C760" s="3"/>
      <c r="D760" s="3"/>
      <c r="E760" s="3"/>
      <c r="F760" s="3"/>
      <c r="G760" s="3"/>
      <c r="H760" s="3"/>
      <c r="I760" s="3"/>
      <c r="J760" s="3"/>
      <c r="K760" s="3"/>
      <c r="L760" s="3"/>
      <c r="M760" s="3"/>
      <c r="N760" s="3"/>
      <c r="O760" s="3"/>
      <c r="P760" s="3"/>
      <c r="Q760" s="3"/>
      <c r="T760" s="3"/>
    </row>
    <row r="761">
      <c r="A761" s="3"/>
      <c r="B761" s="3"/>
      <c r="C761" s="3"/>
      <c r="D761" s="3"/>
      <c r="E761" s="3"/>
      <c r="F761" s="3"/>
      <c r="G761" s="3"/>
      <c r="H761" s="3"/>
      <c r="I761" s="3"/>
      <c r="J761" s="3"/>
      <c r="K761" s="3"/>
      <c r="L761" s="3"/>
      <c r="M761" s="3"/>
      <c r="N761" s="3"/>
      <c r="O761" s="3"/>
      <c r="P761" s="3"/>
      <c r="Q761" s="3"/>
      <c r="T761" s="3"/>
    </row>
    <row r="762">
      <c r="A762" s="3"/>
      <c r="B762" s="3"/>
      <c r="C762" s="3"/>
      <c r="D762" s="3"/>
      <c r="E762" s="3"/>
      <c r="F762" s="3"/>
      <c r="G762" s="3"/>
      <c r="H762" s="3"/>
      <c r="I762" s="3"/>
      <c r="J762" s="3"/>
      <c r="K762" s="3"/>
      <c r="L762" s="3"/>
      <c r="M762" s="3"/>
      <c r="N762" s="3"/>
      <c r="O762" s="3"/>
      <c r="P762" s="3"/>
      <c r="Q762" s="3"/>
      <c r="T762" s="3"/>
    </row>
    <row r="763">
      <c r="A763" s="3"/>
      <c r="B763" s="3"/>
      <c r="C763" s="3"/>
      <c r="D763" s="3"/>
      <c r="E763" s="3"/>
      <c r="F763" s="3"/>
      <c r="G763" s="3"/>
      <c r="H763" s="3"/>
      <c r="I763" s="3"/>
      <c r="J763" s="3"/>
      <c r="K763" s="3"/>
      <c r="L763" s="3"/>
      <c r="M763" s="3"/>
      <c r="N763" s="3"/>
      <c r="O763" s="3"/>
      <c r="P763" s="3"/>
      <c r="Q763" s="3"/>
      <c r="T763" s="3"/>
    </row>
    <row r="764">
      <c r="A764" s="3"/>
      <c r="B764" s="3"/>
      <c r="C764" s="3"/>
      <c r="D764" s="3"/>
      <c r="E764" s="3"/>
      <c r="F764" s="3"/>
      <c r="G764" s="3"/>
      <c r="H764" s="3"/>
      <c r="I764" s="3"/>
      <c r="J764" s="3"/>
      <c r="K764" s="3"/>
      <c r="L764" s="3"/>
      <c r="M764" s="3"/>
      <c r="N764" s="3"/>
      <c r="O764" s="3"/>
      <c r="P764" s="3"/>
      <c r="Q764" s="3"/>
      <c r="T764" s="3"/>
    </row>
    <row r="765">
      <c r="A765" s="3"/>
      <c r="B765" s="3"/>
      <c r="C765" s="3"/>
      <c r="D765" s="3"/>
      <c r="E765" s="3"/>
      <c r="F765" s="3"/>
      <c r="G765" s="3"/>
      <c r="H765" s="3"/>
      <c r="I765" s="3"/>
      <c r="J765" s="3"/>
      <c r="K765" s="3"/>
      <c r="L765" s="3"/>
      <c r="M765" s="3"/>
      <c r="N765" s="3"/>
      <c r="O765" s="3"/>
      <c r="P765" s="3"/>
      <c r="Q765" s="3"/>
      <c r="T765" s="3"/>
    </row>
    <row r="766">
      <c r="A766" s="3"/>
      <c r="B766" s="3"/>
      <c r="C766" s="3"/>
      <c r="D766" s="3"/>
      <c r="E766" s="3"/>
      <c r="F766" s="3"/>
      <c r="G766" s="3"/>
      <c r="H766" s="3"/>
      <c r="I766" s="3"/>
      <c r="J766" s="3"/>
      <c r="K766" s="3"/>
      <c r="L766" s="3"/>
      <c r="M766" s="3"/>
      <c r="N766" s="3"/>
      <c r="O766" s="3"/>
      <c r="P766" s="3"/>
      <c r="Q766" s="3"/>
      <c r="T766" s="3"/>
    </row>
    <row r="767">
      <c r="A767" s="3"/>
      <c r="B767" s="3"/>
      <c r="C767" s="3"/>
      <c r="D767" s="3"/>
      <c r="E767" s="3"/>
      <c r="F767" s="3"/>
      <c r="G767" s="3"/>
      <c r="H767" s="3"/>
      <c r="I767" s="3"/>
      <c r="J767" s="3"/>
      <c r="K767" s="3"/>
      <c r="L767" s="3"/>
      <c r="M767" s="3"/>
      <c r="N767" s="3"/>
      <c r="O767" s="3"/>
      <c r="P767" s="3"/>
      <c r="Q767" s="3"/>
      <c r="T767" s="3"/>
    </row>
    <row r="768">
      <c r="A768" s="3"/>
      <c r="B768" s="3"/>
      <c r="C768" s="3"/>
      <c r="D768" s="3"/>
      <c r="E768" s="3"/>
      <c r="F768" s="3"/>
      <c r="G768" s="3"/>
      <c r="H768" s="3"/>
      <c r="I768" s="3"/>
      <c r="J768" s="3"/>
      <c r="K768" s="3"/>
      <c r="L768" s="3"/>
      <c r="M768" s="3"/>
      <c r="N768" s="3"/>
      <c r="O768" s="3"/>
      <c r="P768" s="3"/>
      <c r="Q768" s="3"/>
      <c r="T768" s="3"/>
    </row>
    <row r="769">
      <c r="A769" s="3"/>
      <c r="B769" s="3"/>
      <c r="C769" s="3"/>
      <c r="D769" s="3"/>
      <c r="E769" s="3"/>
      <c r="F769" s="3"/>
      <c r="G769" s="3"/>
      <c r="H769" s="3"/>
      <c r="I769" s="3"/>
      <c r="J769" s="3"/>
      <c r="K769" s="3"/>
      <c r="L769" s="3"/>
      <c r="M769" s="3"/>
      <c r="N769" s="3"/>
      <c r="O769" s="3"/>
      <c r="P769" s="3"/>
      <c r="Q769" s="3"/>
      <c r="T769" s="3"/>
    </row>
    <row r="770">
      <c r="A770" s="3"/>
      <c r="B770" s="3"/>
      <c r="C770" s="3"/>
      <c r="D770" s="3"/>
      <c r="E770" s="3"/>
      <c r="F770" s="3"/>
      <c r="G770" s="3"/>
      <c r="H770" s="3"/>
      <c r="I770" s="3"/>
      <c r="J770" s="3"/>
      <c r="K770" s="3"/>
      <c r="L770" s="3"/>
      <c r="M770" s="3"/>
      <c r="N770" s="3"/>
      <c r="O770" s="3"/>
      <c r="P770" s="3"/>
      <c r="Q770" s="3"/>
      <c r="T770" s="3"/>
    </row>
    <row r="771">
      <c r="A771" s="3"/>
      <c r="B771" s="3"/>
      <c r="C771" s="3"/>
      <c r="D771" s="3"/>
      <c r="E771" s="3"/>
      <c r="F771" s="3"/>
      <c r="G771" s="3"/>
      <c r="H771" s="3"/>
      <c r="I771" s="3"/>
      <c r="J771" s="3"/>
      <c r="K771" s="3"/>
      <c r="L771" s="3"/>
      <c r="M771" s="3"/>
      <c r="N771" s="3"/>
      <c r="O771" s="3"/>
      <c r="P771" s="3"/>
      <c r="Q771" s="3"/>
      <c r="T771" s="3"/>
    </row>
    <row r="772">
      <c r="A772" s="3"/>
      <c r="B772" s="3"/>
      <c r="C772" s="3"/>
      <c r="D772" s="3"/>
      <c r="E772" s="3"/>
      <c r="F772" s="3"/>
      <c r="G772" s="3"/>
      <c r="H772" s="3"/>
      <c r="I772" s="3"/>
      <c r="J772" s="3"/>
      <c r="K772" s="3"/>
      <c r="L772" s="3"/>
      <c r="M772" s="3"/>
      <c r="N772" s="3"/>
      <c r="O772" s="3"/>
      <c r="P772" s="3"/>
      <c r="Q772" s="3"/>
      <c r="T772" s="3"/>
    </row>
    <row r="773">
      <c r="A773" s="3"/>
      <c r="B773" s="3"/>
      <c r="C773" s="3"/>
      <c r="D773" s="3"/>
      <c r="E773" s="3"/>
      <c r="F773" s="3"/>
      <c r="G773" s="3"/>
      <c r="H773" s="3"/>
      <c r="I773" s="3"/>
      <c r="J773" s="3"/>
      <c r="K773" s="3"/>
      <c r="L773" s="3"/>
      <c r="M773" s="3"/>
      <c r="N773" s="3"/>
      <c r="O773" s="3"/>
      <c r="P773" s="3"/>
      <c r="Q773" s="3"/>
      <c r="T773" s="3"/>
    </row>
    <row r="774">
      <c r="A774" s="3"/>
      <c r="B774" s="3"/>
      <c r="C774" s="3"/>
      <c r="D774" s="3"/>
      <c r="E774" s="3"/>
      <c r="F774" s="3"/>
      <c r="G774" s="3"/>
      <c r="H774" s="3"/>
      <c r="I774" s="3"/>
      <c r="J774" s="3"/>
      <c r="K774" s="3"/>
      <c r="L774" s="3"/>
      <c r="M774" s="3"/>
      <c r="N774" s="3"/>
      <c r="O774" s="3"/>
      <c r="P774" s="3"/>
      <c r="Q774" s="3"/>
      <c r="T774" s="3"/>
    </row>
    <row r="775">
      <c r="A775" s="3"/>
      <c r="B775" s="3"/>
      <c r="C775" s="3"/>
      <c r="D775" s="3"/>
      <c r="E775" s="3"/>
      <c r="F775" s="3"/>
      <c r="G775" s="3"/>
      <c r="H775" s="3"/>
      <c r="I775" s="3"/>
      <c r="J775" s="3"/>
      <c r="K775" s="3"/>
      <c r="L775" s="3"/>
      <c r="M775" s="3"/>
      <c r="N775" s="3"/>
      <c r="O775" s="3"/>
      <c r="P775" s="3"/>
      <c r="Q775" s="3"/>
      <c r="T775" s="3"/>
    </row>
    <row r="776">
      <c r="A776" s="3"/>
      <c r="B776" s="3"/>
      <c r="C776" s="3"/>
      <c r="D776" s="3"/>
      <c r="E776" s="3"/>
      <c r="F776" s="3"/>
      <c r="G776" s="3"/>
      <c r="H776" s="3"/>
      <c r="I776" s="3"/>
      <c r="J776" s="3"/>
      <c r="K776" s="3"/>
      <c r="L776" s="3"/>
      <c r="M776" s="3"/>
      <c r="N776" s="3"/>
      <c r="O776" s="3"/>
      <c r="P776" s="3"/>
      <c r="Q776" s="3"/>
      <c r="T776" s="3"/>
    </row>
    <row r="777">
      <c r="A777" s="3"/>
      <c r="B777" s="3"/>
      <c r="C777" s="3"/>
      <c r="D777" s="3"/>
      <c r="E777" s="3"/>
      <c r="F777" s="3"/>
      <c r="G777" s="3"/>
      <c r="H777" s="3"/>
      <c r="I777" s="3"/>
      <c r="J777" s="3"/>
      <c r="K777" s="3"/>
      <c r="L777" s="3"/>
      <c r="M777" s="3"/>
      <c r="N777" s="3"/>
      <c r="O777" s="3"/>
      <c r="P777" s="3"/>
      <c r="Q777" s="3"/>
      <c r="T777" s="3"/>
    </row>
    <row r="778">
      <c r="A778" s="3"/>
      <c r="B778" s="3"/>
      <c r="C778" s="3"/>
      <c r="D778" s="3"/>
      <c r="E778" s="3"/>
      <c r="F778" s="3"/>
      <c r="G778" s="3"/>
      <c r="H778" s="3"/>
      <c r="I778" s="3"/>
      <c r="J778" s="3"/>
      <c r="K778" s="3"/>
      <c r="L778" s="3"/>
      <c r="M778" s="3"/>
      <c r="N778" s="3"/>
      <c r="O778" s="3"/>
      <c r="P778" s="3"/>
      <c r="Q778" s="3"/>
      <c r="T778" s="3"/>
    </row>
    <row r="779">
      <c r="A779" s="3"/>
      <c r="B779" s="3"/>
      <c r="C779" s="3"/>
      <c r="D779" s="3"/>
      <c r="E779" s="3"/>
      <c r="F779" s="3"/>
      <c r="G779" s="3"/>
      <c r="H779" s="3"/>
      <c r="I779" s="3"/>
      <c r="J779" s="3"/>
      <c r="K779" s="3"/>
      <c r="L779" s="3"/>
      <c r="M779" s="3"/>
      <c r="N779" s="3"/>
      <c r="O779" s="3"/>
      <c r="P779" s="3"/>
      <c r="Q779" s="3"/>
      <c r="T779" s="3"/>
    </row>
    <row r="780">
      <c r="A780" s="3"/>
      <c r="B780" s="3"/>
      <c r="C780" s="3"/>
      <c r="D780" s="3"/>
      <c r="E780" s="3"/>
      <c r="F780" s="3"/>
      <c r="G780" s="3"/>
      <c r="H780" s="3"/>
      <c r="I780" s="3"/>
      <c r="J780" s="3"/>
      <c r="K780" s="3"/>
      <c r="L780" s="3"/>
      <c r="M780" s="3"/>
      <c r="N780" s="3"/>
      <c r="O780" s="3"/>
      <c r="P780" s="3"/>
      <c r="Q780" s="3"/>
      <c r="T780" s="3"/>
    </row>
    <row r="781">
      <c r="A781" s="3"/>
      <c r="B781" s="3"/>
      <c r="C781" s="3"/>
      <c r="D781" s="3"/>
      <c r="E781" s="3"/>
      <c r="F781" s="3"/>
      <c r="G781" s="3"/>
      <c r="H781" s="3"/>
      <c r="I781" s="3"/>
      <c r="J781" s="3"/>
      <c r="K781" s="3"/>
      <c r="L781" s="3"/>
      <c r="M781" s="3"/>
      <c r="N781" s="3"/>
      <c r="O781" s="3"/>
      <c r="P781" s="3"/>
      <c r="Q781" s="3"/>
      <c r="T781" s="3"/>
    </row>
    <row r="782">
      <c r="A782" s="3"/>
      <c r="B782" s="3"/>
      <c r="C782" s="3"/>
      <c r="D782" s="3"/>
      <c r="E782" s="3"/>
      <c r="F782" s="3"/>
      <c r="G782" s="3"/>
      <c r="H782" s="3"/>
      <c r="I782" s="3"/>
      <c r="J782" s="3"/>
      <c r="K782" s="3"/>
      <c r="L782" s="3"/>
      <c r="M782" s="3"/>
      <c r="N782" s="3"/>
      <c r="O782" s="3"/>
      <c r="P782" s="3"/>
      <c r="Q782" s="3"/>
      <c r="T782" s="3"/>
    </row>
    <row r="783">
      <c r="A783" s="3"/>
      <c r="B783" s="3"/>
      <c r="C783" s="3"/>
      <c r="D783" s="3"/>
      <c r="E783" s="3"/>
      <c r="F783" s="3"/>
      <c r="G783" s="3"/>
      <c r="H783" s="3"/>
      <c r="I783" s="3"/>
      <c r="J783" s="3"/>
      <c r="K783" s="3"/>
      <c r="L783" s="3"/>
      <c r="M783" s="3"/>
      <c r="N783" s="3"/>
      <c r="O783" s="3"/>
      <c r="P783" s="3"/>
      <c r="Q783" s="3"/>
      <c r="T783" s="3"/>
    </row>
    <row r="784">
      <c r="A784" s="3"/>
      <c r="B784" s="3"/>
      <c r="C784" s="3"/>
      <c r="D784" s="3"/>
      <c r="E784" s="3"/>
      <c r="F784" s="3"/>
      <c r="G784" s="3"/>
      <c r="H784" s="3"/>
      <c r="I784" s="3"/>
      <c r="J784" s="3"/>
      <c r="K784" s="3"/>
      <c r="L784" s="3"/>
      <c r="M784" s="3"/>
      <c r="N784" s="3"/>
      <c r="O784" s="3"/>
      <c r="P784" s="3"/>
      <c r="Q784" s="3"/>
      <c r="T784" s="3"/>
    </row>
    <row r="785">
      <c r="A785" s="3"/>
      <c r="B785" s="3"/>
      <c r="C785" s="3"/>
      <c r="D785" s="3"/>
      <c r="E785" s="3"/>
      <c r="F785" s="3"/>
      <c r="G785" s="3"/>
      <c r="H785" s="3"/>
      <c r="I785" s="3"/>
      <c r="J785" s="3"/>
      <c r="K785" s="3"/>
      <c r="L785" s="3"/>
      <c r="M785" s="3"/>
      <c r="N785" s="3"/>
      <c r="O785" s="3"/>
      <c r="P785" s="3"/>
      <c r="Q785" s="3"/>
      <c r="T785" s="3"/>
    </row>
    <row r="786">
      <c r="A786" s="3"/>
      <c r="B786" s="3"/>
      <c r="C786" s="3"/>
      <c r="D786" s="3"/>
      <c r="E786" s="3"/>
      <c r="F786" s="3"/>
      <c r="G786" s="3"/>
      <c r="H786" s="3"/>
      <c r="I786" s="3"/>
      <c r="J786" s="3"/>
      <c r="K786" s="3"/>
      <c r="L786" s="3"/>
      <c r="M786" s="3"/>
      <c r="N786" s="3"/>
      <c r="O786" s="3"/>
      <c r="P786" s="3"/>
      <c r="Q786" s="3"/>
      <c r="T786" s="3"/>
    </row>
    <row r="787">
      <c r="A787" s="3"/>
      <c r="B787" s="3"/>
      <c r="C787" s="3"/>
      <c r="D787" s="3"/>
      <c r="E787" s="3"/>
      <c r="F787" s="3"/>
      <c r="G787" s="3"/>
      <c r="H787" s="3"/>
      <c r="I787" s="3"/>
      <c r="J787" s="3"/>
      <c r="K787" s="3"/>
      <c r="L787" s="3"/>
      <c r="M787" s="3"/>
      <c r="N787" s="3"/>
      <c r="O787" s="3"/>
      <c r="P787" s="3"/>
      <c r="Q787" s="3"/>
      <c r="T787" s="3"/>
    </row>
    <row r="788">
      <c r="A788" s="3"/>
      <c r="B788" s="3"/>
      <c r="C788" s="3"/>
      <c r="D788" s="3"/>
      <c r="E788" s="3"/>
      <c r="F788" s="3"/>
      <c r="G788" s="3"/>
      <c r="H788" s="3"/>
      <c r="I788" s="3"/>
      <c r="J788" s="3"/>
      <c r="K788" s="3"/>
      <c r="L788" s="3"/>
      <c r="M788" s="3"/>
      <c r="N788" s="3"/>
      <c r="O788" s="3"/>
      <c r="P788" s="3"/>
      <c r="Q788" s="3"/>
      <c r="T788" s="3"/>
    </row>
    <row r="789">
      <c r="A789" s="3"/>
      <c r="B789" s="3"/>
      <c r="C789" s="3"/>
      <c r="D789" s="3"/>
      <c r="E789" s="3"/>
      <c r="F789" s="3"/>
      <c r="G789" s="3"/>
      <c r="H789" s="3"/>
      <c r="I789" s="3"/>
      <c r="J789" s="3"/>
      <c r="K789" s="3"/>
      <c r="L789" s="3"/>
      <c r="M789" s="3"/>
      <c r="N789" s="3"/>
      <c r="O789" s="3"/>
      <c r="P789" s="3"/>
      <c r="Q789" s="3"/>
      <c r="T789" s="3"/>
    </row>
    <row r="790">
      <c r="A790" s="3"/>
      <c r="B790" s="3"/>
      <c r="C790" s="3"/>
      <c r="D790" s="3"/>
      <c r="E790" s="3"/>
      <c r="F790" s="3"/>
      <c r="G790" s="3"/>
      <c r="H790" s="3"/>
      <c r="I790" s="3"/>
      <c r="J790" s="3"/>
      <c r="K790" s="3"/>
      <c r="L790" s="3"/>
      <c r="M790" s="3"/>
      <c r="N790" s="3"/>
      <c r="O790" s="3"/>
      <c r="P790" s="3"/>
      <c r="Q790" s="3"/>
      <c r="T790" s="3"/>
    </row>
    <row r="791">
      <c r="A791" s="3"/>
      <c r="B791" s="3"/>
      <c r="C791" s="3"/>
      <c r="D791" s="3"/>
      <c r="E791" s="3"/>
      <c r="F791" s="3"/>
      <c r="G791" s="3"/>
      <c r="H791" s="3"/>
      <c r="I791" s="3"/>
      <c r="J791" s="3"/>
      <c r="K791" s="3"/>
      <c r="L791" s="3"/>
      <c r="M791" s="3"/>
      <c r="N791" s="3"/>
      <c r="O791" s="3"/>
      <c r="P791" s="3"/>
      <c r="Q791" s="3"/>
      <c r="T791" s="3"/>
    </row>
    <row r="792">
      <c r="A792" s="3"/>
      <c r="B792" s="3"/>
      <c r="C792" s="3"/>
      <c r="D792" s="3"/>
      <c r="E792" s="3"/>
      <c r="F792" s="3"/>
      <c r="G792" s="3"/>
      <c r="H792" s="3"/>
      <c r="I792" s="3"/>
      <c r="J792" s="3"/>
      <c r="K792" s="3"/>
      <c r="L792" s="3"/>
      <c r="M792" s="3"/>
      <c r="N792" s="3"/>
      <c r="O792" s="3"/>
      <c r="P792" s="3"/>
      <c r="Q792" s="3"/>
      <c r="T792" s="3"/>
    </row>
    <row r="793">
      <c r="A793" s="3"/>
      <c r="B793" s="3"/>
      <c r="C793" s="3"/>
      <c r="D793" s="3"/>
      <c r="E793" s="3"/>
      <c r="F793" s="3"/>
      <c r="G793" s="3"/>
      <c r="H793" s="3"/>
      <c r="I793" s="3"/>
      <c r="J793" s="3"/>
      <c r="K793" s="3"/>
      <c r="L793" s="3"/>
      <c r="M793" s="3"/>
      <c r="N793" s="3"/>
      <c r="O793" s="3"/>
      <c r="P793" s="3"/>
      <c r="Q793" s="3"/>
      <c r="T793" s="3"/>
    </row>
    <row r="794">
      <c r="A794" s="3"/>
      <c r="B794" s="3"/>
      <c r="C794" s="3"/>
      <c r="D794" s="3"/>
      <c r="E794" s="3"/>
      <c r="F794" s="3"/>
      <c r="G794" s="3"/>
      <c r="H794" s="3"/>
      <c r="I794" s="3"/>
      <c r="J794" s="3"/>
      <c r="K794" s="3"/>
      <c r="L794" s="3"/>
      <c r="M794" s="3"/>
      <c r="N794" s="3"/>
      <c r="O794" s="3"/>
      <c r="P794" s="3"/>
      <c r="Q794" s="3"/>
      <c r="T794" s="3"/>
    </row>
    <row r="795">
      <c r="A795" s="3"/>
      <c r="B795" s="3"/>
      <c r="C795" s="3"/>
      <c r="D795" s="3"/>
      <c r="E795" s="3"/>
      <c r="F795" s="3"/>
      <c r="G795" s="3"/>
      <c r="H795" s="3"/>
      <c r="I795" s="3"/>
      <c r="J795" s="3"/>
      <c r="K795" s="3"/>
      <c r="L795" s="3"/>
      <c r="M795" s="3"/>
      <c r="N795" s="3"/>
      <c r="O795" s="3"/>
      <c r="P795" s="3"/>
      <c r="Q795" s="3"/>
      <c r="T795" s="3"/>
    </row>
    <row r="796">
      <c r="A796" s="3"/>
      <c r="B796" s="3"/>
      <c r="C796" s="3"/>
      <c r="D796" s="3"/>
      <c r="E796" s="3"/>
      <c r="F796" s="3"/>
      <c r="G796" s="3"/>
      <c r="H796" s="3"/>
      <c r="I796" s="3"/>
      <c r="J796" s="3"/>
      <c r="K796" s="3"/>
      <c r="L796" s="3"/>
      <c r="M796" s="3"/>
      <c r="N796" s="3"/>
      <c r="O796" s="3"/>
      <c r="P796" s="3"/>
      <c r="Q796" s="3"/>
      <c r="T796" s="3"/>
    </row>
    <row r="797">
      <c r="A797" s="3"/>
      <c r="B797" s="3"/>
      <c r="C797" s="3"/>
      <c r="D797" s="3"/>
      <c r="E797" s="3"/>
      <c r="F797" s="3"/>
      <c r="G797" s="3"/>
      <c r="H797" s="3"/>
      <c r="I797" s="3"/>
      <c r="J797" s="3"/>
      <c r="K797" s="3"/>
      <c r="L797" s="3"/>
      <c r="M797" s="3"/>
      <c r="N797" s="3"/>
      <c r="O797" s="3"/>
      <c r="P797" s="3"/>
      <c r="Q797" s="3"/>
      <c r="T797" s="3"/>
    </row>
    <row r="798">
      <c r="A798" s="3"/>
      <c r="B798" s="3"/>
      <c r="C798" s="3"/>
      <c r="D798" s="3"/>
      <c r="E798" s="3"/>
      <c r="F798" s="3"/>
      <c r="G798" s="3"/>
      <c r="H798" s="3"/>
      <c r="I798" s="3"/>
      <c r="J798" s="3"/>
      <c r="K798" s="3"/>
      <c r="L798" s="3"/>
      <c r="M798" s="3"/>
      <c r="N798" s="3"/>
      <c r="O798" s="3"/>
      <c r="P798" s="3"/>
      <c r="Q798" s="3"/>
      <c r="T798" s="3"/>
    </row>
    <row r="799">
      <c r="A799" s="3"/>
      <c r="B799" s="3"/>
      <c r="C799" s="3"/>
      <c r="D799" s="3"/>
      <c r="E799" s="3"/>
      <c r="F799" s="3"/>
      <c r="G799" s="3"/>
      <c r="H799" s="3"/>
      <c r="I799" s="3"/>
      <c r="J799" s="3"/>
      <c r="K799" s="3"/>
      <c r="L799" s="3"/>
      <c r="M799" s="3"/>
      <c r="N799" s="3"/>
      <c r="O799" s="3"/>
      <c r="P799" s="3"/>
      <c r="Q799" s="3"/>
      <c r="T799" s="3"/>
    </row>
    <row r="800">
      <c r="A800" s="3"/>
      <c r="B800" s="3"/>
      <c r="C800" s="3"/>
      <c r="D800" s="3"/>
      <c r="E800" s="3"/>
      <c r="F800" s="3"/>
      <c r="G800" s="3"/>
      <c r="H800" s="3"/>
      <c r="I800" s="3"/>
      <c r="J800" s="3"/>
      <c r="K800" s="3"/>
      <c r="L800" s="3"/>
      <c r="M800" s="3"/>
      <c r="N800" s="3"/>
      <c r="O800" s="3"/>
      <c r="P800" s="3"/>
      <c r="Q800" s="3"/>
      <c r="T800" s="3"/>
    </row>
    <row r="801">
      <c r="A801" s="3"/>
      <c r="B801" s="3"/>
      <c r="C801" s="3"/>
      <c r="D801" s="3"/>
      <c r="E801" s="3"/>
      <c r="F801" s="3"/>
      <c r="G801" s="3"/>
      <c r="H801" s="3"/>
      <c r="I801" s="3"/>
      <c r="J801" s="3"/>
      <c r="K801" s="3"/>
      <c r="L801" s="3"/>
      <c r="M801" s="3"/>
      <c r="N801" s="3"/>
      <c r="O801" s="3"/>
      <c r="P801" s="3"/>
      <c r="Q801" s="3"/>
      <c r="T801" s="3"/>
    </row>
    <row r="802">
      <c r="A802" s="3"/>
      <c r="B802" s="3"/>
      <c r="C802" s="3"/>
      <c r="D802" s="3"/>
      <c r="E802" s="3"/>
      <c r="F802" s="3"/>
      <c r="G802" s="3"/>
      <c r="H802" s="3"/>
      <c r="I802" s="3"/>
      <c r="J802" s="3"/>
      <c r="K802" s="3"/>
      <c r="L802" s="3"/>
      <c r="M802" s="3"/>
      <c r="N802" s="3"/>
      <c r="O802" s="3"/>
      <c r="P802" s="3"/>
      <c r="Q802" s="3"/>
      <c r="T802" s="3"/>
    </row>
    <row r="803">
      <c r="A803" s="3"/>
      <c r="B803" s="3"/>
      <c r="C803" s="3"/>
      <c r="D803" s="3"/>
      <c r="E803" s="3"/>
      <c r="F803" s="3"/>
      <c r="G803" s="3"/>
      <c r="H803" s="3"/>
      <c r="I803" s="3"/>
      <c r="J803" s="3"/>
      <c r="K803" s="3"/>
      <c r="L803" s="3"/>
      <c r="M803" s="3"/>
      <c r="N803" s="3"/>
      <c r="O803" s="3"/>
      <c r="P803" s="3"/>
      <c r="Q803" s="3"/>
      <c r="T803" s="3"/>
    </row>
    <row r="804">
      <c r="A804" s="3"/>
      <c r="B804" s="3"/>
      <c r="C804" s="3"/>
      <c r="D804" s="3"/>
      <c r="E804" s="3"/>
      <c r="F804" s="3"/>
      <c r="G804" s="3"/>
      <c r="H804" s="3"/>
      <c r="I804" s="3"/>
      <c r="J804" s="3"/>
      <c r="K804" s="3"/>
      <c r="L804" s="3"/>
      <c r="M804" s="3"/>
      <c r="N804" s="3"/>
      <c r="O804" s="3"/>
      <c r="P804" s="3"/>
      <c r="Q804" s="3"/>
      <c r="T804" s="3"/>
    </row>
    <row r="805">
      <c r="A805" s="3"/>
      <c r="B805" s="3"/>
      <c r="C805" s="3"/>
      <c r="D805" s="3"/>
      <c r="E805" s="3"/>
      <c r="F805" s="3"/>
      <c r="G805" s="3"/>
      <c r="H805" s="3"/>
      <c r="I805" s="3"/>
      <c r="J805" s="3"/>
      <c r="K805" s="3"/>
      <c r="L805" s="3"/>
      <c r="M805" s="3"/>
      <c r="N805" s="3"/>
      <c r="O805" s="3"/>
      <c r="P805" s="3"/>
      <c r="Q805" s="3"/>
      <c r="T805" s="3"/>
    </row>
    <row r="806">
      <c r="A806" s="3"/>
      <c r="B806" s="3"/>
      <c r="C806" s="3"/>
      <c r="D806" s="3"/>
      <c r="E806" s="3"/>
      <c r="F806" s="3"/>
      <c r="G806" s="3"/>
      <c r="H806" s="3"/>
      <c r="I806" s="3"/>
      <c r="J806" s="3"/>
      <c r="K806" s="3"/>
      <c r="L806" s="3"/>
      <c r="M806" s="3"/>
      <c r="N806" s="3"/>
      <c r="O806" s="3"/>
      <c r="P806" s="3"/>
      <c r="Q806" s="3"/>
      <c r="T806" s="3"/>
    </row>
    <row r="807">
      <c r="A807" s="3"/>
      <c r="B807" s="3"/>
      <c r="C807" s="3"/>
      <c r="D807" s="3"/>
      <c r="E807" s="3"/>
      <c r="F807" s="3"/>
      <c r="G807" s="3"/>
      <c r="H807" s="3"/>
      <c r="I807" s="3"/>
      <c r="J807" s="3"/>
      <c r="K807" s="3"/>
      <c r="L807" s="3"/>
      <c r="M807" s="3"/>
      <c r="N807" s="3"/>
      <c r="O807" s="3"/>
      <c r="P807" s="3"/>
      <c r="Q807" s="3"/>
      <c r="T807" s="3"/>
    </row>
    <row r="808">
      <c r="A808" s="3"/>
      <c r="B808" s="3"/>
      <c r="C808" s="3"/>
      <c r="D808" s="3"/>
      <c r="E808" s="3"/>
      <c r="F808" s="3"/>
      <c r="G808" s="3"/>
      <c r="H808" s="3"/>
      <c r="I808" s="3"/>
      <c r="J808" s="3"/>
      <c r="K808" s="3"/>
      <c r="L808" s="3"/>
      <c r="M808" s="3"/>
      <c r="N808" s="3"/>
      <c r="O808" s="3"/>
      <c r="P808" s="3"/>
      <c r="Q808" s="3"/>
      <c r="T808" s="3"/>
    </row>
    <row r="809">
      <c r="A809" s="3"/>
      <c r="B809" s="3"/>
      <c r="C809" s="3"/>
      <c r="D809" s="3"/>
      <c r="E809" s="3"/>
      <c r="F809" s="3"/>
      <c r="G809" s="3"/>
      <c r="H809" s="3"/>
      <c r="I809" s="3"/>
      <c r="J809" s="3"/>
      <c r="K809" s="3"/>
      <c r="L809" s="3"/>
      <c r="M809" s="3"/>
      <c r="N809" s="3"/>
      <c r="O809" s="3"/>
      <c r="P809" s="3"/>
      <c r="Q809" s="3"/>
      <c r="T809" s="3"/>
    </row>
    <row r="810">
      <c r="A810" s="3"/>
      <c r="B810" s="3"/>
      <c r="C810" s="3"/>
      <c r="D810" s="3"/>
      <c r="E810" s="3"/>
      <c r="F810" s="3"/>
      <c r="G810" s="3"/>
      <c r="H810" s="3"/>
      <c r="I810" s="3"/>
      <c r="J810" s="3"/>
      <c r="K810" s="3"/>
      <c r="L810" s="3"/>
      <c r="M810" s="3"/>
      <c r="N810" s="3"/>
      <c r="O810" s="3"/>
      <c r="P810" s="3"/>
      <c r="Q810" s="3"/>
      <c r="T810" s="3"/>
    </row>
    <row r="811">
      <c r="A811" s="3"/>
      <c r="B811" s="3"/>
      <c r="C811" s="3"/>
      <c r="D811" s="3"/>
      <c r="E811" s="3"/>
      <c r="F811" s="3"/>
      <c r="G811" s="3"/>
      <c r="H811" s="3"/>
      <c r="I811" s="3"/>
      <c r="J811" s="3"/>
      <c r="K811" s="3"/>
      <c r="L811" s="3"/>
      <c r="M811" s="3"/>
      <c r="N811" s="3"/>
      <c r="O811" s="3"/>
      <c r="P811" s="3"/>
      <c r="Q811" s="3"/>
      <c r="T811" s="3"/>
    </row>
    <row r="812">
      <c r="A812" s="3"/>
      <c r="B812" s="3"/>
      <c r="C812" s="3"/>
      <c r="D812" s="3"/>
      <c r="E812" s="3"/>
      <c r="F812" s="3"/>
      <c r="G812" s="3"/>
      <c r="H812" s="3"/>
      <c r="I812" s="3"/>
      <c r="J812" s="3"/>
      <c r="K812" s="3"/>
      <c r="L812" s="3"/>
      <c r="M812" s="3"/>
      <c r="N812" s="3"/>
      <c r="O812" s="3"/>
      <c r="P812" s="3"/>
      <c r="Q812" s="3"/>
      <c r="T812" s="3"/>
    </row>
    <row r="813">
      <c r="A813" s="3"/>
      <c r="B813" s="3"/>
      <c r="C813" s="3"/>
      <c r="D813" s="3"/>
      <c r="E813" s="3"/>
      <c r="F813" s="3"/>
      <c r="G813" s="3"/>
      <c r="H813" s="3"/>
      <c r="I813" s="3"/>
      <c r="J813" s="3"/>
      <c r="K813" s="3"/>
      <c r="L813" s="3"/>
      <c r="M813" s="3"/>
      <c r="N813" s="3"/>
      <c r="O813" s="3"/>
      <c r="P813" s="3"/>
      <c r="Q813" s="3"/>
      <c r="T813" s="3"/>
    </row>
    <row r="814">
      <c r="A814" s="3"/>
      <c r="B814" s="3"/>
      <c r="C814" s="3"/>
      <c r="D814" s="3"/>
      <c r="E814" s="3"/>
      <c r="F814" s="3"/>
      <c r="G814" s="3"/>
      <c r="H814" s="3"/>
      <c r="I814" s="3"/>
      <c r="J814" s="3"/>
      <c r="K814" s="3"/>
      <c r="L814" s="3"/>
      <c r="M814" s="3"/>
      <c r="N814" s="3"/>
      <c r="O814" s="3"/>
      <c r="P814" s="3"/>
      <c r="Q814" s="3"/>
      <c r="T814" s="3"/>
    </row>
    <row r="815">
      <c r="A815" s="3"/>
      <c r="B815" s="3"/>
      <c r="C815" s="3"/>
      <c r="D815" s="3"/>
      <c r="E815" s="3"/>
      <c r="F815" s="3"/>
      <c r="G815" s="3"/>
      <c r="H815" s="3"/>
      <c r="I815" s="3"/>
      <c r="J815" s="3"/>
      <c r="K815" s="3"/>
      <c r="L815" s="3"/>
      <c r="M815" s="3"/>
      <c r="N815" s="3"/>
      <c r="O815" s="3"/>
      <c r="P815" s="3"/>
      <c r="Q815" s="3"/>
      <c r="T815" s="3"/>
    </row>
    <row r="816">
      <c r="A816" s="3"/>
      <c r="B816" s="3"/>
      <c r="C816" s="3"/>
      <c r="D816" s="3"/>
      <c r="E816" s="3"/>
      <c r="F816" s="3"/>
      <c r="G816" s="3"/>
      <c r="H816" s="3"/>
      <c r="I816" s="3"/>
      <c r="J816" s="3"/>
      <c r="K816" s="3"/>
      <c r="L816" s="3"/>
      <c r="M816" s="3"/>
      <c r="N816" s="3"/>
      <c r="O816" s="3"/>
      <c r="P816" s="3"/>
      <c r="Q816" s="3"/>
      <c r="T816" s="3"/>
    </row>
    <row r="817">
      <c r="A817" s="3"/>
      <c r="B817" s="3"/>
      <c r="C817" s="3"/>
      <c r="D817" s="3"/>
      <c r="E817" s="3"/>
      <c r="F817" s="3"/>
      <c r="G817" s="3"/>
      <c r="H817" s="3"/>
      <c r="I817" s="3"/>
      <c r="J817" s="3"/>
      <c r="K817" s="3"/>
      <c r="L817" s="3"/>
      <c r="M817" s="3"/>
      <c r="N817" s="3"/>
      <c r="O817" s="3"/>
      <c r="P817" s="3"/>
      <c r="Q817" s="3"/>
      <c r="T817" s="3"/>
    </row>
    <row r="818">
      <c r="A818" s="3"/>
      <c r="B818" s="3"/>
      <c r="C818" s="3"/>
      <c r="D818" s="3"/>
      <c r="E818" s="3"/>
      <c r="F818" s="3"/>
      <c r="G818" s="3"/>
      <c r="H818" s="3"/>
      <c r="I818" s="3"/>
      <c r="J818" s="3"/>
      <c r="K818" s="3"/>
      <c r="L818" s="3"/>
      <c r="M818" s="3"/>
      <c r="N818" s="3"/>
      <c r="O818" s="3"/>
      <c r="P818" s="3"/>
      <c r="Q818" s="3"/>
      <c r="T818" s="3"/>
    </row>
    <row r="819">
      <c r="A819" s="3"/>
      <c r="B819" s="3"/>
      <c r="C819" s="3"/>
      <c r="D819" s="3"/>
      <c r="E819" s="3"/>
      <c r="F819" s="3"/>
      <c r="G819" s="3"/>
      <c r="H819" s="3"/>
      <c r="I819" s="3"/>
      <c r="J819" s="3"/>
      <c r="K819" s="3"/>
      <c r="L819" s="3"/>
      <c r="M819" s="3"/>
      <c r="N819" s="3"/>
      <c r="O819" s="3"/>
      <c r="P819" s="3"/>
      <c r="Q819" s="3"/>
      <c r="T819" s="3"/>
    </row>
    <row r="820">
      <c r="A820" s="3"/>
      <c r="B820" s="3"/>
      <c r="C820" s="3"/>
      <c r="D820" s="3"/>
      <c r="E820" s="3"/>
      <c r="F820" s="3"/>
      <c r="G820" s="3"/>
      <c r="H820" s="3"/>
      <c r="I820" s="3"/>
      <c r="J820" s="3"/>
      <c r="K820" s="3"/>
      <c r="L820" s="3"/>
      <c r="M820" s="3"/>
      <c r="N820" s="3"/>
      <c r="O820" s="3"/>
      <c r="P820" s="3"/>
      <c r="Q820" s="3"/>
      <c r="T820" s="3"/>
    </row>
    <row r="821">
      <c r="A821" s="3"/>
      <c r="B821" s="3"/>
      <c r="C821" s="3"/>
      <c r="D821" s="3"/>
      <c r="E821" s="3"/>
      <c r="F821" s="3"/>
      <c r="G821" s="3"/>
      <c r="H821" s="3"/>
      <c r="I821" s="3"/>
      <c r="J821" s="3"/>
      <c r="K821" s="3"/>
      <c r="L821" s="3"/>
      <c r="M821" s="3"/>
      <c r="N821" s="3"/>
      <c r="O821" s="3"/>
      <c r="P821" s="3"/>
      <c r="Q821" s="3"/>
      <c r="T821" s="3"/>
    </row>
    <row r="822">
      <c r="A822" s="3"/>
      <c r="B822" s="3"/>
      <c r="C822" s="3"/>
      <c r="D822" s="3"/>
      <c r="E822" s="3"/>
      <c r="F822" s="3"/>
      <c r="G822" s="3"/>
      <c r="H822" s="3"/>
      <c r="I822" s="3"/>
      <c r="J822" s="3"/>
      <c r="K822" s="3"/>
      <c r="L822" s="3"/>
      <c r="M822" s="3"/>
      <c r="N822" s="3"/>
      <c r="O822" s="3"/>
      <c r="P822" s="3"/>
      <c r="Q822" s="3"/>
      <c r="T822" s="3"/>
    </row>
    <row r="823">
      <c r="A823" s="3"/>
      <c r="B823" s="3"/>
      <c r="C823" s="3"/>
      <c r="D823" s="3"/>
      <c r="E823" s="3"/>
      <c r="F823" s="3"/>
      <c r="G823" s="3"/>
      <c r="H823" s="3"/>
      <c r="I823" s="3"/>
      <c r="J823" s="3"/>
      <c r="K823" s="3"/>
      <c r="L823" s="3"/>
      <c r="M823" s="3"/>
      <c r="N823" s="3"/>
      <c r="O823" s="3"/>
      <c r="P823" s="3"/>
      <c r="Q823" s="3"/>
      <c r="T823" s="3"/>
    </row>
    <row r="824">
      <c r="A824" s="3"/>
      <c r="B824" s="3"/>
      <c r="C824" s="3"/>
      <c r="D824" s="3"/>
      <c r="E824" s="3"/>
      <c r="F824" s="3"/>
      <c r="G824" s="3"/>
      <c r="H824" s="3"/>
      <c r="I824" s="3"/>
      <c r="J824" s="3"/>
      <c r="K824" s="3"/>
      <c r="L824" s="3"/>
      <c r="M824" s="3"/>
      <c r="N824" s="3"/>
      <c r="O824" s="3"/>
      <c r="P824" s="3"/>
      <c r="Q824" s="3"/>
      <c r="T824" s="3"/>
    </row>
    <row r="825">
      <c r="A825" s="3"/>
      <c r="B825" s="3"/>
      <c r="C825" s="3"/>
      <c r="D825" s="3"/>
      <c r="E825" s="3"/>
      <c r="F825" s="3"/>
      <c r="G825" s="3"/>
      <c r="H825" s="3"/>
      <c r="I825" s="3"/>
      <c r="J825" s="3"/>
      <c r="K825" s="3"/>
      <c r="L825" s="3"/>
      <c r="M825" s="3"/>
      <c r="N825" s="3"/>
      <c r="O825" s="3"/>
      <c r="P825" s="3"/>
      <c r="Q825" s="3"/>
      <c r="T825" s="3"/>
    </row>
    <row r="826">
      <c r="A826" s="3"/>
      <c r="B826" s="3"/>
      <c r="C826" s="3"/>
      <c r="D826" s="3"/>
      <c r="E826" s="3"/>
      <c r="F826" s="3"/>
      <c r="G826" s="3"/>
      <c r="H826" s="3"/>
      <c r="I826" s="3"/>
      <c r="J826" s="3"/>
      <c r="K826" s="3"/>
      <c r="L826" s="3"/>
      <c r="M826" s="3"/>
      <c r="N826" s="3"/>
      <c r="O826" s="3"/>
      <c r="P826" s="3"/>
      <c r="Q826" s="3"/>
      <c r="T826" s="3"/>
    </row>
    <row r="827">
      <c r="A827" s="3"/>
      <c r="B827" s="3"/>
      <c r="C827" s="3"/>
      <c r="D827" s="3"/>
      <c r="E827" s="3"/>
      <c r="F827" s="3"/>
      <c r="G827" s="3"/>
      <c r="H827" s="3"/>
      <c r="I827" s="3"/>
      <c r="J827" s="3"/>
      <c r="K827" s="3"/>
      <c r="L827" s="3"/>
      <c r="M827" s="3"/>
      <c r="N827" s="3"/>
      <c r="O827" s="3"/>
      <c r="P827" s="3"/>
      <c r="Q827" s="3"/>
      <c r="T827" s="3"/>
    </row>
    <row r="828">
      <c r="A828" s="3"/>
      <c r="B828" s="3"/>
      <c r="C828" s="3"/>
      <c r="D828" s="3"/>
      <c r="E828" s="3"/>
      <c r="F828" s="3"/>
      <c r="G828" s="3"/>
      <c r="H828" s="3"/>
      <c r="I828" s="3"/>
      <c r="J828" s="3"/>
      <c r="K828" s="3"/>
      <c r="L828" s="3"/>
      <c r="M828" s="3"/>
      <c r="N828" s="3"/>
      <c r="O828" s="3"/>
      <c r="P828" s="3"/>
      <c r="Q828" s="3"/>
      <c r="T828" s="3"/>
    </row>
    <row r="829">
      <c r="A829" s="3"/>
      <c r="B829" s="3"/>
      <c r="C829" s="3"/>
      <c r="D829" s="3"/>
      <c r="E829" s="3"/>
      <c r="F829" s="3"/>
      <c r="G829" s="3"/>
      <c r="H829" s="3"/>
      <c r="I829" s="3"/>
      <c r="J829" s="3"/>
      <c r="K829" s="3"/>
      <c r="L829" s="3"/>
      <c r="M829" s="3"/>
      <c r="N829" s="3"/>
      <c r="O829" s="3"/>
      <c r="P829" s="3"/>
      <c r="Q829" s="3"/>
      <c r="T829" s="3"/>
    </row>
    <row r="830">
      <c r="A830" s="3"/>
      <c r="B830" s="3"/>
      <c r="C830" s="3"/>
      <c r="D830" s="3"/>
      <c r="E830" s="3"/>
      <c r="F830" s="3"/>
      <c r="G830" s="3"/>
      <c r="H830" s="3"/>
      <c r="I830" s="3"/>
      <c r="J830" s="3"/>
      <c r="K830" s="3"/>
      <c r="L830" s="3"/>
      <c r="M830" s="3"/>
      <c r="N830" s="3"/>
      <c r="O830" s="3"/>
      <c r="P830" s="3"/>
      <c r="Q830" s="3"/>
      <c r="T830" s="3"/>
    </row>
    <row r="831">
      <c r="A831" s="3"/>
      <c r="B831" s="3"/>
      <c r="C831" s="3"/>
      <c r="D831" s="3"/>
      <c r="E831" s="3"/>
      <c r="F831" s="3"/>
      <c r="G831" s="3"/>
      <c r="H831" s="3"/>
      <c r="I831" s="3"/>
      <c r="J831" s="3"/>
      <c r="K831" s="3"/>
      <c r="L831" s="3"/>
      <c r="M831" s="3"/>
      <c r="N831" s="3"/>
      <c r="O831" s="3"/>
      <c r="P831" s="3"/>
      <c r="Q831" s="3"/>
      <c r="T831" s="3"/>
    </row>
    <row r="832">
      <c r="A832" s="3"/>
      <c r="B832" s="3"/>
      <c r="C832" s="3"/>
      <c r="D832" s="3"/>
      <c r="E832" s="3"/>
      <c r="F832" s="3"/>
      <c r="G832" s="3"/>
      <c r="H832" s="3"/>
      <c r="I832" s="3"/>
      <c r="J832" s="3"/>
      <c r="K832" s="3"/>
      <c r="L832" s="3"/>
      <c r="M832" s="3"/>
      <c r="N832" s="3"/>
      <c r="O832" s="3"/>
      <c r="P832" s="3"/>
      <c r="Q832" s="3"/>
      <c r="T832" s="3"/>
    </row>
    <row r="833">
      <c r="A833" s="3"/>
      <c r="B833" s="3"/>
      <c r="C833" s="3"/>
      <c r="D833" s="3"/>
      <c r="E833" s="3"/>
      <c r="F833" s="3"/>
      <c r="G833" s="3"/>
      <c r="H833" s="3"/>
      <c r="I833" s="3"/>
      <c r="J833" s="3"/>
      <c r="K833" s="3"/>
      <c r="L833" s="3"/>
      <c r="M833" s="3"/>
      <c r="N833" s="3"/>
      <c r="O833" s="3"/>
      <c r="P833" s="3"/>
      <c r="Q833" s="3"/>
      <c r="T833" s="3"/>
    </row>
    <row r="834">
      <c r="A834" s="3"/>
      <c r="B834" s="3"/>
      <c r="C834" s="3"/>
      <c r="D834" s="3"/>
      <c r="E834" s="3"/>
      <c r="F834" s="3"/>
      <c r="G834" s="3"/>
      <c r="H834" s="3"/>
      <c r="I834" s="3"/>
      <c r="J834" s="3"/>
      <c r="K834" s="3"/>
      <c r="L834" s="3"/>
      <c r="M834" s="3"/>
      <c r="N834" s="3"/>
      <c r="O834" s="3"/>
      <c r="P834" s="3"/>
      <c r="Q834" s="3"/>
      <c r="T834" s="3"/>
    </row>
    <row r="835">
      <c r="A835" s="3"/>
      <c r="B835" s="3"/>
      <c r="C835" s="3"/>
      <c r="D835" s="3"/>
      <c r="E835" s="3"/>
      <c r="F835" s="3"/>
      <c r="G835" s="3"/>
      <c r="H835" s="3"/>
      <c r="I835" s="3"/>
      <c r="J835" s="3"/>
      <c r="K835" s="3"/>
      <c r="L835" s="3"/>
      <c r="M835" s="3"/>
      <c r="N835" s="3"/>
      <c r="O835" s="3"/>
      <c r="P835" s="3"/>
      <c r="Q835" s="3"/>
      <c r="T835" s="3"/>
    </row>
    <row r="836">
      <c r="A836" s="3"/>
      <c r="B836" s="3"/>
      <c r="C836" s="3"/>
      <c r="D836" s="3"/>
      <c r="E836" s="3"/>
      <c r="F836" s="3"/>
      <c r="G836" s="3"/>
      <c r="H836" s="3"/>
      <c r="I836" s="3"/>
      <c r="J836" s="3"/>
      <c r="K836" s="3"/>
      <c r="L836" s="3"/>
      <c r="M836" s="3"/>
      <c r="N836" s="3"/>
      <c r="O836" s="3"/>
      <c r="P836" s="3"/>
      <c r="Q836" s="3"/>
      <c r="T836" s="3"/>
    </row>
    <row r="837">
      <c r="A837" s="3"/>
      <c r="B837" s="3"/>
      <c r="C837" s="3"/>
      <c r="D837" s="3"/>
      <c r="E837" s="3"/>
      <c r="F837" s="3"/>
      <c r="G837" s="3"/>
      <c r="H837" s="3"/>
      <c r="I837" s="3"/>
      <c r="J837" s="3"/>
      <c r="K837" s="3"/>
      <c r="L837" s="3"/>
      <c r="M837" s="3"/>
      <c r="N837" s="3"/>
      <c r="O837" s="3"/>
      <c r="P837" s="3"/>
      <c r="Q837" s="3"/>
      <c r="T837" s="3"/>
    </row>
    <row r="838">
      <c r="A838" s="3"/>
      <c r="B838" s="3"/>
      <c r="C838" s="3"/>
      <c r="D838" s="3"/>
      <c r="E838" s="3"/>
      <c r="F838" s="3"/>
      <c r="G838" s="3"/>
      <c r="H838" s="3"/>
      <c r="I838" s="3"/>
      <c r="J838" s="3"/>
      <c r="K838" s="3"/>
      <c r="L838" s="3"/>
      <c r="M838" s="3"/>
      <c r="N838" s="3"/>
      <c r="O838" s="3"/>
      <c r="P838" s="3"/>
      <c r="Q838" s="3"/>
      <c r="T838" s="3"/>
    </row>
    <row r="839">
      <c r="A839" s="3"/>
      <c r="B839" s="3"/>
      <c r="C839" s="3"/>
      <c r="D839" s="3"/>
      <c r="E839" s="3"/>
      <c r="F839" s="3"/>
      <c r="G839" s="3"/>
      <c r="H839" s="3"/>
      <c r="I839" s="3"/>
      <c r="J839" s="3"/>
      <c r="K839" s="3"/>
      <c r="L839" s="3"/>
      <c r="M839" s="3"/>
      <c r="N839" s="3"/>
      <c r="O839" s="3"/>
      <c r="P839" s="3"/>
      <c r="Q839" s="3"/>
      <c r="T839" s="3"/>
    </row>
    <row r="840">
      <c r="A840" s="3"/>
      <c r="B840" s="3"/>
      <c r="C840" s="3"/>
      <c r="D840" s="3"/>
      <c r="E840" s="3"/>
      <c r="F840" s="3"/>
      <c r="G840" s="3"/>
      <c r="H840" s="3"/>
      <c r="I840" s="3"/>
      <c r="J840" s="3"/>
      <c r="K840" s="3"/>
      <c r="L840" s="3"/>
      <c r="M840" s="3"/>
      <c r="N840" s="3"/>
      <c r="O840" s="3"/>
      <c r="P840" s="3"/>
      <c r="Q840" s="3"/>
      <c r="T840" s="3"/>
    </row>
    <row r="841">
      <c r="A841" s="3"/>
      <c r="B841" s="3"/>
      <c r="C841" s="3"/>
      <c r="D841" s="3"/>
      <c r="E841" s="3"/>
      <c r="F841" s="3"/>
      <c r="G841" s="3"/>
      <c r="H841" s="3"/>
      <c r="I841" s="3"/>
      <c r="J841" s="3"/>
      <c r="K841" s="3"/>
      <c r="L841" s="3"/>
      <c r="M841" s="3"/>
      <c r="N841" s="3"/>
      <c r="O841" s="3"/>
      <c r="P841" s="3"/>
      <c r="Q841" s="3"/>
      <c r="T841" s="3"/>
    </row>
    <row r="842">
      <c r="A842" s="3"/>
      <c r="B842" s="3"/>
      <c r="C842" s="3"/>
      <c r="D842" s="3"/>
      <c r="E842" s="3"/>
      <c r="F842" s="3"/>
      <c r="G842" s="3"/>
      <c r="H842" s="3"/>
      <c r="I842" s="3"/>
      <c r="J842" s="3"/>
      <c r="K842" s="3"/>
      <c r="L842" s="3"/>
      <c r="M842" s="3"/>
      <c r="N842" s="3"/>
      <c r="O842" s="3"/>
      <c r="P842" s="3"/>
      <c r="Q842" s="3"/>
      <c r="T842" s="3"/>
    </row>
    <row r="843">
      <c r="A843" s="3"/>
      <c r="B843" s="3"/>
      <c r="C843" s="3"/>
      <c r="D843" s="3"/>
      <c r="E843" s="3"/>
      <c r="F843" s="3"/>
      <c r="G843" s="3"/>
      <c r="H843" s="3"/>
      <c r="I843" s="3"/>
      <c r="J843" s="3"/>
      <c r="K843" s="3"/>
      <c r="L843" s="3"/>
      <c r="M843" s="3"/>
      <c r="N843" s="3"/>
      <c r="O843" s="3"/>
      <c r="P843" s="3"/>
      <c r="Q843" s="3"/>
      <c r="T843" s="3"/>
    </row>
    <row r="844">
      <c r="A844" s="3"/>
      <c r="B844" s="3"/>
      <c r="C844" s="3"/>
      <c r="D844" s="3"/>
      <c r="E844" s="3"/>
      <c r="F844" s="3"/>
      <c r="G844" s="3"/>
      <c r="H844" s="3"/>
      <c r="I844" s="3"/>
      <c r="J844" s="3"/>
      <c r="K844" s="3"/>
      <c r="L844" s="3"/>
      <c r="M844" s="3"/>
      <c r="N844" s="3"/>
      <c r="O844" s="3"/>
      <c r="P844" s="3"/>
      <c r="Q844" s="3"/>
      <c r="T844" s="3"/>
    </row>
    <row r="845">
      <c r="A845" s="3"/>
      <c r="B845" s="3"/>
      <c r="C845" s="3"/>
      <c r="D845" s="3"/>
      <c r="E845" s="3"/>
      <c r="F845" s="3"/>
      <c r="G845" s="3"/>
      <c r="H845" s="3"/>
      <c r="I845" s="3"/>
      <c r="J845" s="3"/>
      <c r="K845" s="3"/>
      <c r="L845" s="3"/>
      <c r="M845" s="3"/>
      <c r="N845" s="3"/>
      <c r="O845" s="3"/>
      <c r="P845" s="3"/>
      <c r="Q845" s="3"/>
      <c r="T845" s="3"/>
    </row>
    <row r="846">
      <c r="A846" s="3"/>
      <c r="B846" s="3"/>
      <c r="C846" s="3"/>
      <c r="D846" s="3"/>
      <c r="E846" s="3"/>
      <c r="F846" s="3"/>
      <c r="G846" s="3"/>
      <c r="H846" s="3"/>
      <c r="I846" s="3"/>
      <c r="J846" s="3"/>
      <c r="K846" s="3"/>
      <c r="L846" s="3"/>
      <c r="M846" s="3"/>
      <c r="N846" s="3"/>
      <c r="O846" s="3"/>
      <c r="P846" s="3"/>
      <c r="Q846" s="3"/>
      <c r="T846" s="3"/>
    </row>
    <row r="847">
      <c r="A847" s="3"/>
      <c r="B847" s="3"/>
      <c r="C847" s="3"/>
      <c r="D847" s="3"/>
      <c r="E847" s="3"/>
      <c r="F847" s="3"/>
      <c r="G847" s="3"/>
      <c r="H847" s="3"/>
      <c r="I847" s="3"/>
      <c r="J847" s="3"/>
      <c r="K847" s="3"/>
      <c r="L847" s="3"/>
      <c r="M847" s="3"/>
      <c r="N847" s="3"/>
      <c r="O847" s="3"/>
      <c r="P847" s="3"/>
      <c r="Q847" s="3"/>
      <c r="T847" s="3"/>
    </row>
    <row r="848">
      <c r="A848" s="3"/>
      <c r="B848" s="3"/>
      <c r="C848" s="3"/>
      <c r="D848" s="3"/>
      <c r="E848" s="3"/>
      <c r="F848" s="3"/>
      <c r="G848" s="3"/>
      <c r="H848" s="3"/>
      <c r="I848" s="3"/>
      <c r="J848" s="3"/>
      <c r="K848" s="3"/>
      <c r="L848" s="3"/>
      <c r="M848" s="3"/>
      <c r="N848" s="3"/>
      <c r="O848" s="3"/>
      <c r="P848" s="3"/>
      <c r="Q848" s="3"/>
      <c r="T848" s="3"/>
    </row>
    <row r="849">
      <c r="A849" s="3"/>
      <c r="B849" s="3"/>
      <c r="C849" s="3"/>
      <c r="D849" s="3"/>
      <c r="E849" s="3"/>
      <c r="F849" s="3"/>
      <c r="G849" s="3"/>
      <c r="H849" s="3"/>
      <c r="I849" s="3"/>
      <c r="J849" s="3"/>
      <c r="K849" s="3"/>
      <c r="L849" s="3"/>
      <c r="M849" s="3"/>
      <c r="N849" s="3"/>
      <c r="O849" s="3"/>
      <c r="P849" s="3"/>
      <c r="Q849" s="3"/>
      <c r="T849" s="3"/>
    </row>
    <row r="850">
      <c r="A850" s="3"/>
      <c r="B850" s="3"/>
      <c r="C850" s="3"/>
      <c r="D850" s="3"/>
      <c r="E850" s="3"/>
      <c r="F850" s="3"/>
      <c r="G850" s="3"/>
      <c r="H850" s="3"/>
      <c r="I850" s="3"/>
      <c r="J850" s="3"/>
      <c r="K850" s="3"/>
      <c r="L850" s="3"/>
      <c r="M850" s="3"/>
      <c r="N850" s="3"/>
      <c r="O850" s="3"/>
      <c r="P850" s="3"/>
      <c r="Q850" s="3"/>
      <c r="T850" s="3"/>
    </row>
    <row r="851">
      <c r="A851" s="3"/>
      <c r="B851" s="3"/>
      <c r="C851" s="3"/>
      <c r="D851" s="3"/>
      <c r="E851" s="3"/>
      <c r="F851" s="3"/>
      <c r="G851" s="3"/>
      <c r="H851" s="3"/>
      <c r="I851" s="3"/>
      <c r="J851" s="3"/>
      <c r="K851" s="3"/>
      <c r="L851" s="3"/>
      <c r="M851" s="3"/>
      <c r="N851" s="3"/>
      <c r="O851" s="3"/>
      <c r="P851" s="3"/>
      <c r="Q851" s="3"/>
      <c r="T851" s="3"/>
    </row>
    <row r="852">
      <c r="A852" s="3"/>
      <c r="B852" s="3"/>
      <c r="C852" s="3"/>
      <c r="D852" s="3"/>
      <c r="E852" s="3"/>
      <c r="F852" s="3"/>
      <c r="G852" s="3"/>
      <c r="H852" s="3"/>
      <c r="I852" s="3"/>
      <c r="J852" s="3"/>
      <c r="K852" s="3"/>
      <c r="L852" s="3"/>
      <c r="M852" s="3"/>
      <c r="N852" s="3"/>
      <c r="O852" s="3"/>
      <c r="P852" s="3"/>
      <c r="Q852" s="3"/>
      <c r="T852" s="3"/>
    </row>
    <row r="853">
      <c r="A853" s="3"/>
      <c r="B853" s="3"/>
      <c r="C853" s="3"/>
      <c r="D853" s="3"/>
      <c r="E853" s="3"/>
      <c r="F853" s="3"/>
      <c r="G853" s="3"/>
      <c r="H853" s="3"/>
      <c r="I853" s="3"/>
      <c r="J853" s="3"/>
      <c r="K853" s="3"/>
      <c r="L853" s="3"/>
      <c r="M853" s="3"/>
      <c r="N853" s="3"/>
      <c r="O853" s="3"/>
      <c r="P853" s="3"/>
      <c r="Q853" s="3"/>
      <c r="T853" s="3"/>
    </row>
    <row r="854">
      <c r="A854" s="3"/>
      <c r="B854" s="3"/>
      <c r="C854" s="3"/>
      <c r="D854" s="3"/>
      <c r="E854" s="3"/>
      <c r="F854" s="3"/>
      <c r="G854" s="3"/>
      <c r="H854" s="3"/>
      <c r="I854" s="3"/>
      <c r="J854" s="3"/>
      <c r="K854" s="3"/>
      <c r="L854" s="3"/>
      <c r="M854" s="3"/>
      <c r="N854" s="3"/>
      <c r="O854" s="3"/>
      <c r="P854" s="3"/>
      <c r="Q854" s="3"/>
      <c r="T854" s="3"/>
    </row>
    <row r="855">
      <c r="A855" s="3"/>
      <c r="B855" s="3"/>
      <c r="C855" s="3"/>
      <c r="D855" s="3"/>
      <c r="E855" s="3"/>
      <c r="F855" s="3"/>
      <c r="G855" s="3"/>
      <c r="H855" s="3"/>
      <c r="I855" s="3"/>
      <c r="J855" s="3"/>
      <c r="K855" s="3"/>
      <c r="L855" s="3"/>
      <c r="M855" s="3"/>
      <c r="N855" s="3"/>
      <c r="O855" s="3"/>
      <c r="P855" s="3"/>
      <c r="Q855" s="3"/>
      <c r="T855" s="3"/>
    </row>
    <row r="856">
      <c r="A856" s="3"/>
      <c r="B856" s="3"/>
      <c r="C856" s="3"/>
      <c r="D856" s="3"/>
      <c r="E856" s="3"/>
      <c r="F856" s="3"/>
      <c r="G856" s="3"/>
      <c r="H856" s="3"/>
      <c r="I856" s="3"/>
      <c r="J856" s="3"/>
      <c r="K856" s="3"/>
      <c r="L856" s="3"/>
      <c r="M856" s="3"/>
      <c r="N856" s="3"/>
      <c r="O856" s="3"/>
      <c r="P856" s="3"/>
      <c r="Q856" s="3"/>
      <c r="T856" s="3"/>
    </row>
    <row r="857">
      <c r="A857" s="3"/>
      <c r="B857" s="3"/>
      <c r="C857" s="3"/>
      <c r="D857" s="3"/>
      <c r="E857" s="3"/>
      <c r="F857" s="3"/>
      <c r="G857" s="3"/>
      <c r="H857" s="3"/>
      <c r="I857" s="3"/>
      <c r="J857" s="3"/>
      <c r="K857" s="3"/>
      <c r="L857" s="3"/>
      <c r="M857" s="3"/>
      <c r="N857" s="3"/>
      <c r="O857" s="3"/>
      <c r="P857" s="3"/>
      <c r="Q857" s="3"/>
      <c r="T857" s="3"/>
    </row>
    <row r="858">
      <c r="A858" s="3"/>
      <c r="B858" s="3"/>
      <c r="C858" s="3"/>
      <c r="D858" s="3"/>
      <c r="E858" s="3"/>
      <c r="F858" s="3"/>
      <c r="G858" s="3"/>
      <c r="H858" s="3"/>
      <c r="I858" s="3"/>
      <c r="J858" s="3"/>
      <c r="K858" s="3"/>
      <c r="L858" s="3"/>
      <c r="M858" s="3"/>
      <c r="N858" s="3"/>
      <c r="O858" s="3"/>
      <c r="P858" s="3"/>
      <c r="Q858" s="3"/>
      <c r="T858" s="3"/>
    </row>
    <row r="859">
      <c r="A859" s="3"/>
      <c r="B859" s="3"/>
      <c r="C859" s="3"/>
      <c r="D859" s="3"/>
      <c r="E859" s="3"/>
      <c r="F859" s="3"/>
      <c r="G859" s="3"/>
      <c r="H859" s="3"/>
      <c r="I859" s="3"/>
      <c r="J859" s="3"/>
      <c r="K859" s="3"/>
      <c r="L859" s="3"/>
      <c r="M859" s="3"/>
      <c r="N859" s="3"/>
      <c r="O859" s="3"/>
      <c r="P859" s="3"/>
      <c r="Q859" s="3"/>
      <c r="T859" s="3"/>
    </row>
    <row r="860">
      <c r="A860" s="3"/>
      <c r="B860" s="3"/>
      <c r="C860" s="3"/>
      <c r="D860" s="3"/>
      <c r="E860" s="3"/>
      <c r="F860" s="3"/>
      <c r="G860" s="3"/>
      <c r="H860" s="3"/>
      <c r="I860" s="3"/>
      <c r="J860" s="3"/>
      <c r="K860" s="3"/>
      <c r="L860" s="3"/>
      <c r="M860" s="3"/>
      <c r="N860" s="3"/>
      <c r="O860" s="3"/>
      <c r="P860" s="3"/>
      <c r="Q860" s="3"/>
      <c r="T860" s="3"/>
    </row>
    <row r="861">
      <c r="A861" s="3"/>
      <c r="B861" s="3"/>
      <c r="C861" s="3"/>
      <c r="D861" s="3"/>
      <c r="E861" s="3"/>
      <c r="F861" s="3"/>
      <c r="G861" s="3"/>
      <c r="H861" s="3"/>
      <c r="I861" s="3"/>
      <c r="J861" s="3"/>
      <c r="K861" s="3"/>
      <c r="L861" s="3"/>
      <c r="M861" s="3"/>
      <c r="N861" s="3"/>
      <c r="O861" s="3"/>
      <c r="P861" s="3"/>
      <c r="Q861" s="3"/>
      <c r="T861" s="3"/>
    </row>
    <row r="862">
      <c r="A862" s="3"/>
      <c r="B862" s="3"/>
      <c r="C862" s="3"/>
      <c r="D862" s="3"/>
      <c r="E862" s="3"/>
      <c r="F862" s="3"/>
      <c r="G862" s="3"/>
      <c r="H862" s="3"/>
      <c r="I862" s="3"/>
      <c r="J862" s="3"/>
      <c r="K862" s="3"/>
      <c r="L862" s="3"/>
      <c r="M862" s="3"/>
      <c r="N862" s="3"/>
      <c r="O862" s="3"/>
      <c r="P862" s="3"/>
      <c r="Q862" s="3"/>
      <c r="T862" s="3"/>
    </row>
    <row r="863">
      <c r="A863" s="3"/>
      <c r="B863" s="3"/>
      <c r="C863" s="3"/>
      <c r="D863" s="3"/>
      <c r="E863" s="3"/>
      <c r="F863" s="3"/>
      <c r="G863" s="3"/>
      <c r="H863" s="3"/>
      <c r="I863" s="3"/>
      <c r="J863" s="3"/>
      <c r="K863" s="3"/>
      <c r="L863" s="3"/>
      <c r="M863" s="3"/>
      <c r="N863" s="3"/>
      <c r="O863" s="3"/>
      <c r="P863" s="3"/>
      <c r="Q863" s="3"/>
      <c r="T863" s="3"/>
    </row>
    <row r="864">
      <c r="A864" s="3"/>
      <c r="B864" s="3"/>
      <c r="C864" s="3"/>
      <c r="D864" s="3"/>
      <c r="E864" s="3"/>
      <c r="F864" s="3"/>
      <c r="G864" s="3"/>
      <c r="H864" s="3"/>
      <c r="I864" s="3"/>
      <c r="J864" s="3"/>
      <c r="K864" s="3"/>
      <c r="L864" s="3"/>
      <c r="M864" s="3"/>
      <c r="N864" s="3"/>
      <c r="O864" s="3"/>
      <c r="P864" s="3"/>
      <c r="Q864" s="3"/>
      <c r="T864" s="3"/>
    </row>
    <row r="865">
      <c r="A865" s="3"/>
      <c r="B865" s="3"/>
      <c r="C865" s="3"/>
      <c r="D865" s="3"/>
      <c r="E865" s="3"/>
      <c r="F865" s="3"/>
      <c r="G865" s="3"/>
      <c r="H865" s="3"/>
      <c r="I865" s="3"/>
      <c r="J865" s="3"/>
      <c r="K865" s="3"/>
      <c r="L865" s="3"/>
      <c r="M865" s="3"/>
      <c r="N865" s="3"/>
      <c r="O865" s="3"/>
      <c r="P865" s="3"/>
      <c r="Q865" s="3"/>
      <c r="T865" s="3"/>
    </row>
    <row r="866">
      <c r="A866" s="3"/>
      <c r="B866" s="3"/>
      <c r="C866" s="3"/>
      <c r="D866" s="3"/>
      <c r="E866" s="3"/>
      <c r="F866" s="3"/>
      <c r="G866" s="3"/>
      <c r="H866" s="3"/>
      <c r="I866" s="3"/>
      <c r="J866" s="3"/>
      <c r="K866" s="3"/>
      <c r="L866" s="3"/>
      <c r="M866" s="3"/>
      <c r="N866" s="3"/>
      <c r="O866" s="3"/>
      <c r="P866" s="3"/>
      <c r="Q866" s="3"/>
      <c r="T866" s="3"/>
    </row>
    <row r="867">
      <c r="A867" s="3"/>
      <c r="B867" s="3"/>
      <c r="C867" s="3"/>
      <c r="D867" s="3"/>
      <c r="E867" s="3"/>
      <c r="F867" s="3"/>
      <c r="G867" s="3"/>
      <c r="H867" s="3"/>
      <c r="I867" s="3"/>
      <c r="J867" s="3"/>
      <c r="K867" s="3"/>
      <c r="L867" s="3"/>
      <c r="M867" s="3"/>
      <c r="N867" s="3"/>
      <c r="O867" s="3"/>
      <c r="P867" s="3"/>
      <c r="Q867" s="3"/>
      <c r="T867" s="3"/>
    </row>
    <row r="868">
      <c r="A868" s="3"/>
      <c r="B868" s="3"/>
      <c r="C868" s="3"/>
      <c r="D868" s="3"/>
      <c r="E868" s="3"/>
      <c r="F868" s="3"/>
      <c r="G868" s="3"/>
      <c r="H868" s="3"/>
      <c r="I868" s="3"/>
      <c r="J868" s="3"/>
      <c r="K868" s="3"/>
      <c r="L868" s="3"/>
      <c r="M868" s="3"/>
      <c r="N868" s="3"/>
      <c r="O868" s="3"/>
      <c r="P868" s="3"/>
      <c r="Q868" s="3"/>
      <c r="T868" s="3"/>
    </row>
    <row r="869">
      <c r="A869" s="3"/>
      <c r="B869" s="3"/>
      <c r="C869" s="3"/>
      <c r="D869" s="3"/>
      <c r="E869" s="3"/>
      <c r="F869" s="3"/>
      <c r="G869" s="3"/>
      <c r="H869" s="3"/>
      <c r="I869" s="3"/>
      <c r="J869" s="3"/>
      <c r="K869" s="3"/>
      <c r="L869" s="3"/>
      <c r="M869" s="3"/>
      <c r="N869" s="3"/>
      <c r="O869" s="3"/>
      <c r="P869" s="3"/>
      <c r="Q869" s="3"/>
      <c r="T869" s="3"/>
    </row>
    <row r="870">
      <c r="A870" s="3"/>
      <c r="B870" s="3"/>
      <c r="C870" s="3"/>
      <c r="D870" s="3"/>
      <c r="E870" s="3"/>
      <c r="F870" s="3"/>
      <c r="G870" s="3"/>
      <c r="H870" s="3"/>
      <c r="I870" s="3"/>
      <c r="J870" s="3"/>
      <c r="K870" s="3"/>
      <c r="L870" s="3"/>
      <c r="M870" s="3"/>
      <c r="N870" s="3"/>
      <c r="O870" s="3"/>
      <c r="P870" s="3"/>
      <c r="Q870" s="3"/>
      <c r="T870" s="3"/>
    </row>
    <row r="871">
      <c r="A871" s="3"/>
      <c r="B871" s="3"/>
      <c r="C871" s="3"/>
      <c r="D871" s="3"/>
      <c r="E871" s="3"/>
      <c r="F871" s="3"/>
      <c r="G871" s="3"/>
      <c r="H871" s="3"/>
      <c r="I871" s="3"/>
      <c r="J871" s="3"/>
      <c r="K871" s="3"/>
      <c r="L871" s="3"/>
      <c r="M871" s="3"/>
      <c r="N871" s="3"/>
      <c r="O871" s="3"/>
      <c r="P871" s="3"/>
      <c r="Q871" s="3"/>
      <c r="T871" s="3"/>
    </row>
    <row r="872">
      <c r="A872" s="3"/>
      <c r="B872" s="3"/>
      <c r="C872" s="3"/>
      <c r="D872" s="3"/>
      <c r="E872" s="3"/>
      <c r="F872" s="3"/>
      <c r="G872" s="3"/>
      <c r="H872" s="3"/>
      <c r="I872" s="3"/>
      <c r="J872" s="3"/>
      <c r="K872" s="3"/>
      <c r="L872" s="3"/>
      <c r="M872" s="3"/>
      <c r="N872" s="3"/>
      <c r="O872" s="3"/>
      <c r="P872" s="3"/>
      <c r="Q872" s="3"/>
      <c r="T872" s="3"/>
    </row>
    <row r="873">
      <c r="A873" s="3"/>
      <c r="B873" s="3"/>
      <c r="C873" s="3"/>
      <c r="D873" s="3"/>
      <c r="E873" s="3"/>
      <c r="F873" s="3"/>
      <c r="G873" s="3"/>
      <c r="H873" s="3"/>
      <c r="I873" s="3"/>
      <c r="J873" s="3"/>
      <c r="K873" s="3"/>
      <c r="L873" s="3"/>
      <c r="M873" s="3"/>
      <c r="N873" s="3"/>
      <c r="O873" s="3"/>
      <c r="P873" s="3"/>
      <c r="Q873" s="3"/>
      <c r="T873" s="3"/>
    </row>
    <row r="874">
      <c r="A874" s="3"/>
      <c r="B874" s="3"/>
      <c r="C874" s="3"/>
      <c r="D874" s="3"/>
      <c r="E874" s="3"/>
      <c r="F874" s="3"/>
      <c r="G874" s="3"/>
      <c r="H874" s="3"/>
      <c r="I874" s="3"/>
      <c r="J874" s="3"/>
      <c r="K874" s="3"/>
      <c r="L874" s="3"/>
      <c r="M874" s="3"/>
      <c r="N874" s="3"/>
      <c r="O874" s="3"/>
      <c r="P874" s="3"/>
      <c r="Q874" s="3"/>
      <c r="T874" s="3"/>
    </row>
    <row r="875">
      <c r="A875" s="3"/>
      <c r="B875" s="3"/>
      <c r="C875" s="3"/>
      <c r="D875" s="3"/>
      <c r="E875" s="3"/>
      <c r="F875" s="3"/>
      <c r="G875" s="3"/>
      <c r="H875" s="3"/>
      <c r="I875" s="3"/>
      <c r="J875" s="3"/>
      <c r="K875" s="3"/>
      <c r="L875" s="3"/>
      <c r="M875" s="3"/>
      <c r="N875" s="3"/>
      <c r="O875" s="3"/>
      <c r="P875" s="3"/>
      <c r="Q875" s="3"/>
      <c r="T875" s="3"/>
    </row>
    <row r="876">
      <c r="A876" s="3"/>
      <c r="B876" s="3"/>
      <c r="C876" s="3"/>
      <c r="D876" s="3"/>
      <c r="E876" s="3"/>
      <c r="F876" s="3"/>
      <c r="G876" s="3"/>
      <c r="H876" s="3"/>
      <c r="I876" s="3"/>
      <c r="J876" s="3"/>
      <c r="K876" s="3"/>
      <c r="L876" s="3"/>
      <c r="M876" s="3"/>
      <c r="N876" s="3"/>
      <c r="O876" s="3"/>
      <c r="P876" s="3"/>
      <c r="Q876" s="3"/>
      <c r="T876" s="3"/>
    </row>
    <row r="877">
      <c r="A877" s="3"/>
      <c r="B877" s="3"/>
      <c r="C877" s="3"/>
      <c r="D877" s="3"/>
      <c r="E877" s="3"/>
      <c r="F877" s="3"/>
      <c r="G877" s="3"/>
      <c r="H877" s="3"/>
      <c r="I877" s="3"/>
      <c r="J877" s="3"/>
      <c r="K877" s="3"/>
      <c r="L877" s="3"/>
      <c r="M877" s="3"/>
      <c r="N877" s="3"/>
      <c r="O877" s="3"/>
      <c r="P877" s="3"/>
      <c r="Q877" s="3"/>
      <c r="T877" s="3"/>
    </row>
    <row r="878">
      <c r="A878" s="3"/>
      <c r="B878" s="3"/>
      <c r="C878" s="3"/>
      <c r="D878" s="3"/>
      <c r="E878" s="3"/>
      <c r="F878" s="3"/>
      <c r="G878" s="3"/>
      <c r="H878" s="3"/>
      <c r="I878" s="3"/>
      <c r="J878" s="3"/>
      <c r="K878" s="3"/>
      <c r="L878" s="3"/>
      <c r="M878" s="3"/>
      <c r="N878" s="3"/>
      <c r="O878" s="3"/>
      <c r="P878" s="3"/>
      <c r="Q878" s="3"/>
      <c r="T878" s="3"/>
    </row>
    <row r="879">
      <c r="A879" s="3"/>
      <c r="B879" s="3"/>
      <c r="C879" s="3"/>
      <c r="D879" s="3"/>
      <c r="E879" s="3"/>
      <c r="F879" s="3"/>
      <c r="G879" s="3"/>
      <c r="H879" s="3"/>
      <c r="I879" s="3"/>
      <c r="J879" s="3"/>
      <c r="K879" s="3"/>
      <c r="L879" s="3"/>
      <c r="M879" s="3"/>
      <c r="N879" s="3"/>
      <c r="O879" s="3"/>
      <c r="P879" s="3"/>
      <c r="Q879" s="3"/>
      <c r="T879" s="3"/>
    </row>
    <row r="880">
      <c r="A880" s="3"/>
      <c r="B880" s="3"/>
      <c r="C880" s="3"/>
      <c r="D880" s="3"/>
      <c r="E880" s="3"/>
      <c r="F880" s="3"/>
      <c r="G880" s="3"/>
      <c r="H880" s="3"/>
      <c r="I880" s="3"/>
      <c r="J880" s="3"/>
      <c r="K880" s="3"/>
      <c r="L880" s="3"/>
      <c r="M880" s="3"/>
      <c r="N880" s="3"/>
      <c r="O880" s="3"/>
      <c r="P880" s="3"/>
      <c r="Q880" s="3"/>
      <c r="T880" s="3"/>
    </row>
    <row r="881">
      <c r="A881" s="3"/>
      <c r="B881" s="3"/>
      <c r="C881" s="3"/>
      <c r="D881" s="3"/>
      <c r="E881" s="3"/>
      <c r="F881" s="3"/>
      <c r="G881" s="3"/>
      <c r="H881" s="3"/>
      <c r="I881" s="3"/>
      <c r="J881" s="3"/>
      <c r="K881" s="3"/>
      <c r="L881" s="3"/>
      <c r="M881" s="3"/>
      <c r="N881" s="3"/>
      <c r="O881" s="3"/>
      <c r="P881" s="3"/>
      <c r="Q881" s="3"/>
      <c r="T881" s="3"/>
    </row>
    <row r="882">
      <c r="A882" s="3"/>
      <c r="B882" s="3"/>
      <c r="C882" s="3"/>
      <c r="D882" s="3"/>
      <c r="E882" s="3"/>
      <c r="F882" s="3"/>
      <c r="G882" s="3"/>
      <c r="H882" s="3"/>
      <c r="I882" s="3"/>
      <c r="J882" s="3"/>
      <c r="K882" s="3"/>
      <c r="L882" s="3"/>
      <c r="M882" s="3"/>
      <c r="N882" s="3"/>
      <c r="O882" s="3"/>
      <c r="P882" s="3"/>
      <c r="Q882" s="3"/>
      <c r="T882" s="3"/>
    </row>
    <row r="883">
      <c r="A883" s="3"/>
      <c r="B883" s="3"/>
      <c r="C883" s="3"/>
      <c r="D883" s="3"/>
      <c r="E883" s="3"/>
      <c r="F883" s="3"/>
      <c r="G883" s="3"/>
      <c r="H883" s="3"/>
      <c r="I883" s="3"/>
      <c r="J883" s="3"/>
      <c r="K883" s="3"/>
      <c r="L883" s="3"/>
      <c r="M883" s="3"/>
      <c r="N883" s="3"/>
      <c r="O883" s="3"/>
      <c r="P883" s="3"/>
      <c r="Q883" s="3"/>
      <c r="T883" s="3"/>
    </row>
    <row r="884">
      <c r="A884" s="3"/>
      <c r="B884" s="3"/>
      <c r="C884" s="3"/>
      <c r="D884" s="3"/>
      <c r="E884" s="3"/>
      <c r="F884" s="3"/>
      <c r="G884" s="3"/>
      <c r="H884" s="3"/>
      <c r="I884" s="3"/>
      <c r="J884" s="3"/>
      <c r="K884" s="3"/>
      <c r="L884" s="3"/>
      <c r="M884" s="3"/>
      <c r="N884" s="3"/>
      <c r="O884" s="3"/>
      <c r="P884" s="3"/>
      <c r="Q884" s="3"/>
      <c r="T884" s="3"/>
    </row>
    <row r="885">
      <c r="A885" s="3"/>
      <c r="B885" s="3"/>
      <c r="C885" s="3"/>
      <c r="D885" s="3"/>
      <c r="E885" s="3"/>
      <c r="F885" s="3"/>
      <c r="G885" s="3"/>
      <c r="H885" s="3"/>
      <c r="I885" s="3"/>
      <c r="J885" s="3"/>
      <c r="K885" s="3"/>
      <c r="L885" s="3"/>
      <c r="M885" s="3"/>
      <c r="N885" s="3"/>
      <c r="O885" s="3"/>
      <c r="P885" s="3"/>
      <c r="Q885" s="3"/>
      <c r="T885" s="3"/>
    </row>
    <row r="886">
      <c r="A886" s="3"/>
      <c r="B886" s="3"/>
      <c r="C886" s="3"/>
      <c r="D886" s="3"/>
      <c r="E886" s="3"/>
      <c r="F886" s="3"/>
      <c r="G886" s="3"/>
      <c r="H886" s="3"/>
      <c r="I886" s="3"/>
      <c r="J886" s="3"/>
      <c r="K886" s="3"/>
      <c r="L886" s="3"/>
      <c r="M886" s="3"/>
      <c r="N886" s="3"/>
      <c r="O886" s="3"/>
      <c r="P886" s="3"/>
      <c r="Q886" s="3"/>
      <c r="T886" s="3"/>
    </row>
    <row r="887">
      <c r="A887" s="3"/>
      <c r="B887" s="3"/>
      <c r="C887" s="3"/>
      <c r="D887" s="3"/>
      <c r="E887" s="3"/>
      <c r="F887" s="3"/>
      <c r="G887" s="3"/>
      <c r="H887" s="3"/>
      <c r="I887" s="3"/>
      <c r="J887" s="3"/>
      <c r="K887" s="3"/>
      <c r="L887" s="3"/>
      <c r="M887" s="3"/>
      <c r="N887" s="3"/>
      <c r="O887" s="3"/>
      <c r="P887" s="3"/>
      <c r="Q887" s="3"/>
      <c r="T887" s="3"/>
    </row>
    <row r="888">
      <c r="A888" s="3"/>
      <c r="B888" s="3"/>
      <c r="C888" s="3"/>
      <c r="D888" s="3"/>
      <c r="E888" s="3"/>
      <c r="F888" s="3"/>
      <c r="G888" s="3"/>
      <c r="H888" s="3"/>
      <c r="I888" s="3"/>
      <c r="J888" s="3"/>
      <c r="K888" s="3"/>
      <c r="L888" s="3"/>
      <c r="M888" s="3"/>
      <c r="N888" s="3"/>
      <c r="O888" s="3"/>
      <c r="P888" s="3"/>
      <c r="Q888" s="3"/>
      <c r="T888" s="3"/>
    </row>
    <row r="889">
      <c r="A889" s="3"/>
      <c r="B889" s="3"/>
      <c r="C889" s="3"/>
      <c r="D889" s="3"/>
      <c r="E889" s="3"/>
      <c r="F889" s="3"/>
      <c r="G889" s="3"/>
      <c r="H889" s="3"/>
      <c r="I889" s="3"/>
      <c r="J889" s="3"/>
      <c r="K889" s="3"/>
      <c r="L889" s="3"/>
      <c r="M889" s="3"/>
      <c r="N889" s="3"/>
      <c r="O889" s="3"/>
      <c r="P889" s="3"/>
      <c r="Q889" s="3"/>
      <c r="T889" s="3"/>
    </row>
    <row r="890">
      <c r="A890" s="3"/>
      <c r="B890" s="3"/>
      <c r="C890" s="3"/>
      <c r="D890" s="3"/>
      <c r="E890" s="3"/>
      <c r="F890" s="3"/>
      <c r="G890" s="3"/>
      <c r="H890" s="3"/>
      <c r="I890" s="3"/>
      <c r="J890" s="3"/>
      <c r="K890" s="3"/>
      <c r="L890" s="3"/>
      <c r="M890" s="3"/>
      <c r="N890" s="3"/>
      <c r="O890" s="3"/>
      <c r="P890" s="3"/>
      <c r="Q890" s="3"/>
      <c r="T890" s="3"/>
    </row>
    <row r="891">
      <c r="A891" s="3"/>
      <c r="B891" s="3"/>
      <c r="C891" s="3"/>
      <c r="D891" s="3"/>
      <c r="E891" s="3"/>
      <c r="F891" s="3"/>
      <c r="G891" s="3"/>
      <c r="H891" s="3"/>
      <c r="I891" s="3"/>
      <c r="J891" s="3"/>
      <c r="K891" s="3"/>
      <c r="L891" s="3"/>
      <c r="M891" s="3"/>
      <c r="N891" s="3"/>
      <c r="O891" s="3"/>
      <c r="P891" s="3"/>
      <c r="Q891" s="3"/>
      <c r="T891" s="3"/>
    </row>
    <row r="892">
      <c r="A892" s="3"/>
      <c r="B892" s="3"/>
      <c r="C892" s="3"/>
      <c r="D892" s="3"/>
      <c r="E892" s="3"/>
      <c r="F892" s="3"/>
      <c r="G892" s="3"/>
      <c r="H892" s="3"/>
      <c r="I892" s="3"/>
      <c r="J892" s="3"/>
      <c r="K892" s="3"/>
      <c r="L892" s="3"/>
      <c r="M892" s="3"/>
      <c r="N892" s="3"/>
      <c r="O892" s="3"/>
      <c r="P892" s="3"/>
      <c r="Q892" s="3"/>
      <c r="T892" s="3"/>
    </row>
    <row r="893">
      <c r="A893" s="3"/>
      <c r="B893" s="3"/>
      <c r="C893" s="3"/>
      <c r="D893" s="3"/>
      <c r="E893" s="3"/>
      <c r="F893" s="3"/>
      <c r="G893" s="3"/>
      <c r="H893" s="3"/>
      <c r="I893" s="3"/>
      <c r="J893" s="3"/>
      <c r="K893" s="3"/>
      <c r="L893" s="3"/>
      <c r="M893" s="3"/>
      <c r="N893" s="3"/>
      <c r="O893" s="3"/>
      <c r="P893" s="3"/>
      <c r="Q893" s="3"/>
      <c r="T893" s="3"/>
    </row>
    <row r="894">
      <c r="A894" s="3"/>
      <c r="B894" s="3"/>
      <c r="C894" s="3"/>
      <c r="D894" s="3"/>
      <c r="E894" s="3"/>
      <c r="F894" s="3"/>
      <c r="G894" s="3"/>
      <c r="H894" s="3"/>
      <c r="I894" s="3"/>
      <c r="J894" s="3"/>
      <c r="K894" s="3"/>
      <c r="L894" s="3"/>
      <c r="M894" s="3"/>
      <c r="N894" s="3"/>
      <c r="O894" s="3"/>
      <c r="P894" s="3"/>
      <c r="Q894" s="3"/>
      <c r="T894" s="3"/>
    </row>
    <row r="895">
      <c r="A895" s="3"/>
      <c r="B895" s="3"/>
      <c r="C895" s="3"/>
      <c r="D895" s="3"/>
      <c r="E895" s="3"/>
      <c r="F895" s="3"/>
      <c r="G895" s="3"/>
      <c r="H895" s="3"/>
      <c r="I895" s="3"/>
      <c r="J895" s="3"/>
      <c r="K895" s="3"/>
      <c r="L895" s="3"/>
      <c r="M895" s="3"/>
      <c r="N895" s="3"/>
      <c r="O895" s="3"/>
      <c r="P895" s="3"/>
      <c r="Q895" s="3"/>
      <c r="T895" s="3"/>
    </row>
    <row r="896">
      <c r="A896" s="3"/>
      <c r="B896" s="3"/>
      <c r="C896" s="3"/>
      <c r="D896" s="3"/>
      <c r="E896" s="3"/>
      <c r="F896" s="3"/>
      <c r="G896" s="3"/>
      <c r="H896" s="3"/>
      <c r="I896" s="3"/>
      <c r="J896" s="3"/>
      <c r="K896" s="3"/>
      <c r="L896" s="3"/>
      <c r="M896" s="3"/>
      <c r="N896" s="3"/>
      <c r="O896" s="3"/>
      <c r="P896" s="3"/>
      <c r="Q896" s="3"/>
      <c r="T896" s="3"/>
    </row>
    <row r="897">
      <c r="A897" s="3"/>
      <c r="B897" s="3"/>
      <c r="C897" s="3"/>
      <c r="D897" s="3"/>
      <c r="E897" s="3"/>
      <c r="F897" s="3"/>
      <c r="G897" s="3"/>
      <c r="H897" s="3"/>
      <c r="I897" s="3"/>
      <c r="J897" s="3"/>
      <c r="K897" s="3"/>
      <c r="L897" s="3"/>
      <c r="M897" s="3"/>
      <c r="N897" s="3"/>
      <c r="O897" s="3"/>
      <c r="P897" s="3"/>
      <c r="Q897" s="3"/>
      <c r="T897" s="3"/>
    </row>
    <row r="898">
      <c r="A898" s="3"/>
      <c r="B898" s="3"/>
      <c r="C898" s="3"/>
      <c r="D898" s="3"/>
      <c r="E898" s="3"/>
      <c r="F898" s="3"/>
      <c r="G898" s="3"/>
      <c r="H898" s="3"/>
      <c r="I898" s="3"/>
      <c r="J898" s="3"/>
      <c r="K898" s="3"/>
      <c r="L898" s="3"/>
      <c r="M898" s="3"/>
      <c r="N898" s="3"/>
      <c r="O898" s="3"/>
      <c r="P898" s="3"/>
      <c r="Q898" s="3"/>
      <c r="T898" s="3"/>
    </row>
    <row r="899">
      <c r="A899" s="3"/>
      <c r="B899" s="3"/>
      <c r="C899" s="3"/>
      <c r="D899" s="3"/>
      <c r="E899" s="3"/>
      <c r="F899" s="3"/>
      <c r="G899" s="3"/>
      <c r="H899" s="3"/>
      <c r="I899" s="3"/>
      <c r="J899" s="3"/>
      <c r="K899" s="3"/>
      <c r="L899" s="3"/>
      <c r="M899" s="3"/>
      <c r="N899" s="3"/>
      <c r="O899" s="3"/>
      <c r="P899" s="3"/>
      <c r="Q899" s="3"/>
      <c r="T899" s="3"/>
    </row>
    <row r="900">
      <c r="A900" s="3"/>
      <c r="B900" s="3"/>
      <c r="C900" s="3"/>
      <c r="D900" s="3"/>
      <c r="E900" s="3"/>
      <c r="F900" s="3"/>
      <c r="G900" s="3"/>
      <c r="H900" s="3"/>
      <c r="I900" s="3"/>
      <c r="J900" s="3"/>
      <c r="K900" s="3"/>
      <c r="L900" s="3"/>
      <c r="M900" s="3"/>
      <c r="N900" s="3"/>
      <c r="O900" s="3"/>
      <c r="P900" s="3"/>
      <c r="Q900" s="3"/>
      <c r="T900" s="3"/>
    </row>
    <row r="901">
      <c r="A901" s="3"/>
      <c r="B901" s="3"/>
      <c r="C901" s="3"/>
      <c r="D901" s="3"/>
      <c r="E901" s="3"/>
      <c r="F901" s="3"/>
      <c r="G901" s="3"/>
      <c r="H901" s="3"/>
      <c r="I901" s="3"/>
      <c r="J901" s="3"/>
      <c r="K901" s="3"/>
      <c r="L901" s="3"/>
      <c r="M901" s="3"/>
      <c r="N901" s="3"/>
      <c r="O901" s="3"/>
      <c r="P901" s="3"/>
      <c r="Q901" s="3"/>
      <c r="T901" s="3"/>
    </row>
    <row r="902">
      <c r="A902" s="3"/>
      <c r="B902" s="3"/>
      <c r="C902" s="3"/>
      <c r="D902" s="3"/>
      <c r="E902" s="3"/>
      <c r="F902" s="3"/>
      <c r="G902" s="3"/>
      <c r="H902" s="3"/>
      <c r="I902" s="3"/>
      <c r="J902" s="3"/>
      <c r="K902" s="3"/>
      <c r="L902" s="3"/>
      <c r="M902" s="3"/>
      <c r="N902" s="3"/>
      <c r="O902" s="3"/>
      <c r="P902" s="3"/>
      <c r="Q902" s="3"/>
      <c r="T902" s="3"/>
    </row>
    <row r="903">
      <c r="A903" s="3"/>
      <c r="B903" s="3"/>
      <c r="C903" s="3"/>
      <c r="D903" s="3"/>
      <c r="E903" s="3"/>
      <c r="F903" s="3"/>
      <c r="G903" s="3"/>
      <c r="H903" s="3"/>
      <c r="I903" s="3"/>
      <c r="J903" s="3"/>
      <c r="K903" s="3"/>
      <c r="L903" s="3"/>
      <c r="M903" s="3"/>
      <c r="N903" s="3"/>
      <c r="O903" s="3"/>
      <c r="P903" s="3"/>
      <c r="Q903" s="3"/>
      <c r="T903" s="3"/>
    </row>
    <row r="904">
      <c r="A904" s="3"/>
      <c r="B904" s="3"/>
      <c r="C904" s="3"/>
      <c r="D904" s="3"/>
      <c r="E904" s="3"/>
      <c r="F904" s="3"/>
      <c r="G904" s="3"/>
      <c r="H904" s="3"/>
      <c r="I904" s="3"/>
      <c r="J904" s="3"/>
      <c r="K904" s="3"/>
      <c r="L904" s="3"/>
      <c r="M904" s="3"/>
      <c r="N904" s="3"/>
      <c r="O904" s="3"/>
      <c r="P904" s="3"/>
      <c r="Q904" s="3"/>
      <c r="T904" s="3"/>
    </row>
    <row r="905">
      <c r="A905" s="3"/>
      <c r="B905" s="3"/>
      <c r="C905" s="3"/>
      <c r="D905" s="3"/>
      <c r="E905" s="3"/>
      <c r="F905" s="3"/>
      <c r="G905" s="3"/>
      <c r="H905" s="3"/>
      <c r="I905" s="3"/>
      <c r="J905" s="3"/>
      <c r="K905" s="3"/>
      <c r="L905" s="3"/>
      <c r="M905" s="3"/>
      <c r="N905" s="3"/>
      <c r="O905" s="3"/>
      <c r="P905" s="3"/>
      <c r="Q905" s="3"/>
      <c r="T905" s="3"/>
    </row>
    <row r="906">
      <c r="A906" s="3"/>
      <c r="B906" s="3"/>
      <c r="C906" s="3"/>
      <c r="D906" s="3"/>
      <c r="E906" s="3"/>
      <c r="F906" s="3"/>
      <c r="G906" s="3"/>
      <c r="H906" s="3"/>
      <c r="I906" s="3"/>
      <c r="J906" s="3"/>
      <c r="K906" s="3"/>
      <c r="L906" s="3"/>
      <c r="M906" s="3"/>
      <c r="N906" s="3"/>
      <c r="O906" s="3"/>
      <c r="P906" s="3"/>
      <c r="Q906" s="3"/>
      <c r="T906" s="3"/>
    </row>
    <row r="907">
      <c r="A907" s="3"/>
      <c r="B907" s="3"/>
      <c r="C907" s="3"/>
      <c r="D907" s="3"/>
      <c r="E907" s="3"/>
      <c r="F907" s="3"/>
      <c r="G907" s="3"/>
      <c r="H907" s="3"/>
      <c r="I907" s="3"/>
      <c r="J907" s="3"/>
      <c r="K907" s="3"/>
      <c r="L907" s="3"/>
      <c r="M907" s="3"/>
      <c r="N907" s="3"/>
      <c r="O907" s="3"/>
      <c r="P907" s="3"/>
      <c r="Q907" s="3"/>
      <c r="T907" s="3"/>
    </row>
    <row r="908">
      <c r="A908" s="3"/>
      <c r="B908" s="3"/>
      <c r="C908" s="3"/>
      <c r="D908" s="3"/>
      <c r="E908" s="3"/>
      <c r="F908" s="3"/>
      <c r="G908" s="3"/>
      <c r="H908" s="3"/>
      <c r="I908" s="3"/>
      <c r="J908" s="3"/>
      <c r="K908" s="3"/>
      <c r="L908" s="3"/>
      <c r="M908" s="3"/>
      <c r="N908" s="3"/>
      <c r="O908" s="3"/>
      <c r="P908" s="3"/>
      <c r="Q908" s="3"/>
      <c r="T908" s="3"/>
    </row>
    <row r="909">
      <c r="A909" s="3"/>
      <c r="B909" s="3"/>
      <c r="C909" s="3"/>
      <c r="D909" s="3"/>
      <c r="E909" s="3"/>
      <c r="F909" s="3"/>
      <c r="G909" s="3"/>
      <c r="H909" s="3"/>
      <c r="I909" s="3"/>
      <c r="J909" s="3"/>
      <c r="K909" s="3"/>
      <c r="L909" s="3"/>
      <c r="M909" s="3"/>
      <c r="N909" s="3"/>
      <c r="O909" s="3"/>
      <c r="P909" s="3"/>
      <c r="Q909" s="3"/>
      <c r="T909" s="3"/>
    </row>
    <row r="910">
      <c r="A910" s="3"/>
      <c r="B910" s="3"/>
      <c r="C910" s="3"/>
      <c r="D910" s="3"/>
      <c r="E910" s="3"/>
      <c r="F910" s="3"/>
      <c r="G910" s="3"/>
      <c r="H910" s="3"/>
      <c r="I910" s="3"/>
      <c r="J910" s="3"/>
      <c r="K910" s="3"/>
      <c r="L910" s="3"/>
      <c r="M910" s="3"/>
      <c r="N910" s="3"/>
      <c r="O910" s="3"/>
      <c r="P910" s="3"/>
      <c r="Q910" s="3"/>
      <c r="T910" s="3"/>
    </row>
    <row r="911">
      <c r="A911" s="3"/>
      <c r="B911" s="3"/>
      <c r="C911" s="3"/>
      <c r="D911" s="3"/>
      <c r="E911" s="3"/>
      <c r="F911" s="3"/>
      <c r="G911" s="3"/>
      <c r="H911" s="3"/>
      <c r="I911" s="3"/>
      <c r="J911" s="3"/>
      <c r="K911" s="3"/>
      <c r="L911" s="3"/>
      <c r="M911" s="3"/>
      <c r="N911" s="3"/>
      <c r="O911" s="3"/>
      <c r="P911" s="3"/>
      <c r="Q911" s="3"/>
      <c r="T911" s="3"/>
    </row>
    <row r="912">
      <c r="A912" s="3"/>
      <c r="B912" s="3"/>
      <c r="C912" s="3"/>
      <c r="D912" s="3"/>
      <c r="E912" s="3"/>
      <c r="F912" s="3"/>
      <c r="G912" s="3"/>
      <c r="H912" s="3"/>
      <c r="I912" s="3"/>
      <c r="J912" s="3"/>
      <c r="K912" s="3"/>
      <c r="L912" s="3"/>
      <c r="M912" s="3"/>
      <c r="N912" s="3"/>
      <c r="O912" s="3"/>
      <c r="P912" s="3"/>
      <c r="Q912" s="3"/>
      <c r="T912" s="3"/>
    </row>
    <row r="913">
      <c r="A913" s="3"/>
      <c r="B913" s="3"/>
      <c r="C913" s="3"/>
      <c r="D913" s="3"/>
      <c r="E913" s="3"/>
      <c r="F913" s="3"/>
      <c r="G913" s="3"/>
      <c r="H913" s="3"/>
      <c r="I913" s="3"/>
      <c r="J913" s="3"/>
      <c r="K913" s="3"/>
      <c r="L913" s="3"/>
      <c r="M913" s="3"/>
      <c r="N913" s="3"/>
      <c r="O913" s="3"/>
      <c r="P913" s="3"/>
      <c r="Q913" s="3"/>
      <c r="T913" s="3"/>
    </row>
    <row r="914">
      <c r="A914" s="3"/>
      <c r="B914" s="3"/>
      <c r="C914" s="3"/>
      <c r="D914" s="3"/>
      <c r="E914" s="3"/>
      <c r="F914" s="3"/>
      <c r="G914" s="3"/>
      <c r="H914" s="3"/>
      <c r="I914" s="3"/>
      <c r="J914" s="3"/>
      <c r="K914" s="3"/>
      <c r="L914" s="3"/>
      <c r="M914" s="3"/>
      <c r="N914" s="3"/>
      <c r="O914" s="3"/>
      <c r="P914" s="3"/>
      <c r="Q914" s="3"/>
      <c r="T914" s="3"/>
    </row>
    <row r="915">
      <c r="A915" s="3"/>
      <c r="B915" s="3"/>
      <c r="C915" s="3"/>
      <c r="D915" s="3"/>
      <c r="E915" s="3"/>
      <c r="F915" s="3"/>
      <c r="G915" s="3"/>
      <c r="H915" s="3"/>
      <c r="I915" s="3"/>
      <c r="J915" s="3"/>
      <c r="K915" s="3"/>
      <c r="L915" s="3"/>
      <c r="M915" s="3"/>
      <c r="N915" s="3"/>
      <c r="O915" s="3"/>
      <c r="P915" s="3"/>
      <c r="Q915" s="3"/>
      <c r="T915" s="3"/>
    </row>
    <row r="916">
      <c r="A916" s="3"/>
      <c r="B916" s="3"/>
      <c r="C916" s="3"/>
      <c r="D916" s="3"/>
      <c r="E916" s="3"/>
      <c r="F916" s="3"/>
      <c r="G916" s="3"/>
      <c r="H916" s="3"/>
      <c r="I916" s="3"/>
      <c r="J916" s="3"/>
      <c r="K916" s="3"/>
      <c r="L916" s="3"/>
      <c r="M916" s="3"/>
      <c r="N916" s="3"/>
      <c r="O916" s="3"/>
      <c r="P916" s="3"/>
      <c r="Q916" s="3"/>
      <c r="T916" s="3"/>
    </row>
    <row r="917">
      <c r="A917" s="3"/>
      <c r="B917" s="3"/>
      <c r="C917" s="3"/>
      <c r="D917" s="3"/>
      <c r="E917" s="3"/>
      <c r="F917" s="3"/>
      <c r="G917" s="3"/>
      <c r="H917" s="3"/>
      <c r="I917" s="3"/>
      <c r="J917" s="3"/>
      <c r="K917" s="3"/>
      <c r="L917" s="3"/>
      <c r="M917" s="3"/>
      <c r="N917" s="3"/>
      <c r="O917" s="3"/>
      <c r="P917" s="3"/>
      <c r="Q917" s="3"/>
      <c r="T917" s="3"/>
    </row>
    <row r="918">
      <c r="A918" s="3"/>
      <c r="B918" s="3"/>
      <c r="C918" s="3"/>
      <c r="D918" s="3"/>
      <c r="E918" s="3"/>
      <c r="F918" s="3"/>
      <c r="G918" s="3"/>
      <c r="H918" s="3"/>
      <c r="I918" s="3"/>
      <c r="J918" s="3"/>
      <c r="K918" s="3"/>
      <c r="L918" s="3"/>
      <c r="M918" s="3"/>
      <c r="N918" s="3"/>
      <c r="O918" s="3"/>
      <c r="P918" s="3"/>
      <c r="Q918" s="3"/>
      <c r="T918" s="3"/>
    </row>
    <row r="919">
      <c r="A919" s="3"/>
      <c r="B919" s="3"/>
      <c r="C919" s="3"/>
      <c r="D919" s="3"/>
      <c r="E919" s="3"/>
      <c r="F919" s="3"/>
      <c r="G919" s="3"/>
      <c r="H919" s="3"/>
      <c r="I919" s="3"/>
      <c r="J919" s="3"/>
      <c r="K919" s="3"/>
      <c r="L919" s="3"/>
      <c r="M919" s="3"/>
      <c r="N919" s="3"/>
      <c r="O919" s="3"/>
      <c r="P919" s="3"/>
      <c r="Q919" s="3"/>
      <c r="T919" s="3"/>
    </row>
    <row r="920">
      <c r="A920" s="3"/>
      <c r="B920" s="3"/>
      <c r="C920" s="3"/>
      <c r="D920" s="3"/>
      <c r="E920" s="3"/>
      <c r="F920" s="3"/>
      <c r="G920" s="3"/>
      <c r="H920" s="3"/>
      <c r="I920" s="3"/>
      <c r="J920" s="3"/>
      <c r="K920" s="3"/>
      <c r="L920" s="3"/>
      <c r="M920" s="3"/>
      <c r="N920" s="3"/>
      <c r="O920" s="3"/>
      <c r="P920" s="3"/>
      <c r="Q920" s="3"/>
      <c r="T920" s="3"/>
    </row>
    <row r="921">
      <c r="A921" s="3"/>
      <c r="B921" s="3"/>
      <c r="C921" s="3"/>
      <c r="D921" s="3"/>
      <c r="E921" s="3"/>
      <c r="F921" s="3"/>
      <c r="G921" s="3"/>
      <c r="H921" s="3"/>
      <c r="I921" s="3"/>
      <c r="J921" s="3"/>
      <c r="K921" s="3"/>
      <c r="L921" s="3"/>
      <c r="M921" s="3"/>
      <c r="N921" s="3"/>
      <c r="O921" s="3"/>
      <c r="P921" s="3"/>
      <c r="Q921" s="3"/>
      <c r="T921" s="3"/>
    </row>
    <row r="922">
      <c r="A922" s="3"/>
      <c r="B922" s="3"/>
      <c r="C922" s="3"/>
      <c r="D922" s="3"/>
      <c r="E922" s="3"/>
      <c r="F922" s="3"/>
      <c r="G922" s="3"/>
      <c r="H922" s="3"/>
      <c r="I922" s="3"/>
      <c r="J922" s="3"/>
      <c r="K922" s="3"/>
      <c r="L922" s="3"/>
      <c r="M922" s="3"/>
      <c r="N922" s="3"/>
      <c r="O922" s="3"/>
      <c r="P922" s="3"/>
      <c r="Q922" s="3"/>
      <c r="T922" s="3"/>
    </row>
    <row r="923">
      <c r="A923" s="3"/>
      <c r="B923" s="3"/>
      <c r="C923" s="3"/>
      <c r="D923" s="3"/>
      <c r="E923" s="3"/>
      <c r="F923" s="3"/>
      <c r="G923" s="3"/>
      <c r="H923" s="3"/>
      <c r="I923" s="3"/>
      <c r="J923" s="3"/>
      <c r="K923" s="3"/>
      <c r="L923" s="3"/>
      <c r="M923" s="3"/>
      <c r="N923" s="3"/>
      <c r="O923" s="3"/>
      <c r="P923" s="3"/>
      <c r="Q923" s="3"/>
      <c r="T923" s="3"/>
    </row>
    <row r="924">
      <c r="A924" s="3"/>
      <c r="B924" s="3"/>
      <c r="C924" s="3"/>
      <c r="D924" s="3"/>
      <c r="E924" s="3"/>
      <c r="F924" s="3"/>
      <c r="G924" s="3"/>
      <c r="H924" s="3"/>
      <c r="I924" s="3"/>
      <c r="J924" s="3"/>
      <c r="K924" s="3"/>
      <c r="L924" s="3"/>
      <c r="M924" s="3"/>
      <c r="N924" s="3"/>
      <c r="O924" s="3"/>
      <c r="P924" s="3"/>
      <c r="Q924" s="3"/>
      <c r="T924" s="3"/>
    </row>
    <row r="925">
      <c r="A925" s="3"/>
      <c r="B925" s="3"/>
      <c r="C925" s="3"/>
      <c r="D925" s="3"/>
      <c r="E925" s="3"/>
      <c r="F925" s="3"/>
      <c r="G925" s="3"/>
      <c r="H925" s="3"/>
      <c r="I925" s="3"/>
      <c r="J925" s="3"/>
      <c r="K925" s="3"/>
      <c r="L925" s="3"/>
      <c r="M925" s="3"/>
      <c r="N925" s="3"/>
      <c r="O925" s="3"/>
      <c r="P925" s="3"/>
      <c r="Q925" s="3"/>
      <c r="T925" s="3"/>
    </row>
    <row r="926">
      <c r="A926" s="3"/>
      <c r="B926" s="3"/>
      <c r="C926" s="3"/>
      <c r="D926" s="3"/>
      <c r="E926" s="3"/>
      <c r="F926" s="3"/>
      <c r="G926" s="3"/>
      <c r="H926" s="3"/>
      <c r="I926" s="3"/>
      <c r="J926" s="3"/>
      <c r="K926" s="3"/>
      <c r="L926" s="3"/>
      <c r="M926" s="3"/>
      <c r="N926" s="3"/>
      <c r="O926" s="3"/>
      <c r="P926" s="3"/>
      <c r="Q926" s="3"/>
      <c r="T926" s="3"/>
    </row>
    <row r="927">
      <c r="A927" s="3"/>
      <c r="B927" s="3"/>
      <c r="C927" s="3"/>
      <c r="D927" s="3"/>
      <c r="E927" s="3"/>
      <c r="F927" s="3"/>
      <c r="G927" s="3"/>
      <c r="H927" s="3"/>
      <c r="I927" s="3"/>
      <c r="J927" s="3"/>
      <c r="K927" s="3"/>
      <c r="L927" s="3"/>
      <c r="M927" s="3"/>
      <c r="N927" s="3"/>
      <c r="O927" s="3"/>
      <c r="P927" s="3"/>
      <c r="Q927" s="3"/>
      <c r="T927" s="3"/>
    </row>
    <row r="928">
      <c r="A928" s="3"/>
      <c r="B928" s="3"/>
      <c r="C928" s="3"/>
      <c r="D928" s="3"/>
      <c r="E928" s="3"/>
      <c r="F928" s="3"/>
      <c r="G928" s="3"/>
      <c r="H928" s="3"/>
      <c r="I928" s="3"/>
      <c r="J928" s="3"/>
      <c r="K928" s="3"/>
      <c r="L928" s="3"/>
      <c r="M928" s="3"/>
      <c r="N928" s="3"/>
      <c r="O928" s="3"/>
      <c r="P928" s="3"/>
      <c r="Q928" s="3"/>
      <c r="T928" s="3"/>
    </row>
    <row r="929">
      <c r="A929" s="3"/>
      <c r="B929" s="3"/>
      <c r="C929" s="3"/>
      <c r="D929" s="3"/>
      <c r="E929" s="3"/>
      <c r="F929" s="3"/>
      <c r="G929" s="3"/>
      <c r="H929" s="3"/>
      <c r="I929" s="3"/>
      <c r="J929" s="3"/>
      <c r="K929" s="3"/>
      <c r="L929" s="3"/>
      <c r="M929" s="3"/>
      <c r="N929" s="3"/>
      <c r="O929" s="3"/>
      <c r="P929" s="3"/>
      <c r="Q929" s="3"/>
      <c r="T929" s="3"/>
    </row>
    <row r="930">
      <c r="A930" s="3"/>
      <c r="B930" s="3"/>
      <c r="C930" s="3"/>
      <c r="D930" s="3"/>
      <c r="E930" s="3"/>
      <c r="F930" s="3"/>
      <c r="G930" s="3"/>
      <c r="H930" s="3"/>
      <c r="I930" s="3"/>
      <c r="J930" s="3"/>
      <c r="K930" s="3"/>
      <c r="L930" s="3"/>
      <c r="M930" s="3"/>
      <c r="N930" s="3"/>
      <c r="O930" s="3"/>
      <c r="P930" s="3"/>
      <c r="Q930" s="3"/>
      <c r="T930" s="3"/>
    </row>
    <row r="931">
      <c r="A931" s="3"/>
      <c r="B931" s="3"/>
      <c r="C931" s="3"/>
      <c r="D931" s="3"/>
      <c r="E931" s="3"/>
      <c r="F931" s="3"/>
      <c r="G931" s="3"/>
      <c r="H931" s="3"/>
      <c r="I931" s="3"/>
      <c r="J931" s="3"/>
      <c r="K931" s="3"/>
      <c r="L931" s="3"/>
      <c r="M931" s="3"/>
      <c r="N931" s="3"/>
      <c r="O931" s="3"/>
      <c r="P931" s="3"/>
      <c r="Q931" s="3"/>
      <c r="T931" s="3"/>
    </row>
    <row r="932">
      <c r="A932" s="3"/>
      <c r="B932" s="3"/>
      <c r="C932" s="3"/>
      <c r="D932" s="3"/>
      <c r="E932" s="3"/>
      <c r="F932" s="3"/>
      <c r="G932" s="3"/>
      <c r="H932" s="3"/>
      <c r="I932" s="3"/>
      <c r="J932" s="3"/>
      <c r="K932" s="3"/>
      <c r="L932" s="3"/>
      <c r="M932" s="3"/>
      <c r="N932" s="3"/>
      <c r="O932" s="3"/>
      <c r="P932" s="3"/>
      <c r="Q932" s="3"/>
      <c r="T932" s="3"/>
    </row>
    <row r="933">
      <c r="A933" s="3"/>
      <c r="B933" s="3"/>
      <c r="C933" s="3"/>
      <c r="D933" s="3"/>
      <c r="E933" s="3"/>
      <c r="F933" s="3"/>
      <c r="G933" s="3"/>
      <c r="H933" s="3"/>
      <c r="I933" s="3"/>
      <c r="J933" s="3"/>
      <c r="K933" s="3"/>
      <c r="L933" s="3"/>
      <c r="M933" s="3"/>
      <c r="N933" s="3"/>
      <c r="O933" s="3"/>
      <c r="P933" s="3"/>
      <c r="Q933" s="3"/>
      <c r="T933" s="3"/>
    </row>
    <row r="934">
      <c r="A934" s="3"/>
      <c r="B934" s="3"/>
      <c r="C934" s="3"/>
      <c r="D934" s="3"/>
      <c r="E934" s="3"/>
      <c r="F934" s="3"/>
      <c r="G934" s="3"/>
      <c r="H934" s="3"/>
      <c r="I934" s="3"/>
      <c r="J934" s="3"/>
      <c r="K934" s="3"/>
      <c r="L934" s="3"/>
      <c r="M934" s="3"/>
      <c r="N934" s="3"/>
      <c r="O934" s="3"/>
      <c r="P934" s="3"/>
      <c r="Q934" s="3"/>
      <c r="T934" s="3"/>
    </row>
    <row r="935">
      <c r="A935" s="3"/>
      <c r="B935" s="3"/>
      <c r="C935" s="3"/>
      <c r="D935" s="3"/>
      <c r="E935" s="3"/>
      <c r="F935" s="3"/>
      <c r="G935" s="3"/>
      <c r="H935" s="3"/>
      <c r="I935" s="3"/>
      <c r="J935" s="3"/>
      <c r="K935" s="3"/>
      <c r="L935" s="3"/>
      <c r="M935" s="3"/>
      <c r="N935" s="3"/>
      <c r="O935" s="3"/>
      <c r="P935" s="3"/>
      <c r="Q935" s="3"/>
      <c r="T935" s="3"/>
    </row>
    <row r="936">
      <c r="A936" s="3"/>
      <c r="B936" s="3"/>
      <c r="C936" s="3"/>
      <c r="D936" s="3"/>
      <c r="E936" s="3"/>
      <c r="F936" s="3"/>
      <c r="G936" s="3"/>
      <c r="H936" s="3"/>
      <c r="I936" s="3"/>
      <c r="J936" s="3"/>
      <c r="K936" s="3"/>
      <c r="L936" s="3"/>
      <c r="M936" s="3"/>
      <c r="N936" s="3"/>
      <c r="O936" s="3"/>
      <c r="P936" s="3"/>
      <c r="Q936" s="3"/>
      <c r="T936" s="3"/>
    </row>
    <row r="937">
      <c r="A937" s="3"/>
      <c r="B937" s="3"/>
      <c r="C937" s="3"/>
      <c r="D937" s="3"/>
      <c r="E937" s="3"/>
      <c r="F937" s="3"/>
      <c r="G937" s="3"/>
      <c r="H937" s="3"/>
      <c r="I937" s="3"/>
      <c r="J937" s="3"/>
      <c r="K937" s="3"/>
      <c r="L937" s="3"/>
      <c r="M937" s="3"/>
      <c r="N937" s="3"/>
      <c r="O937" s="3"/>
      <c r="P937" s="3"/>
      <c r="Q937" s="3"/>
      <c r="T937" s="3"/>
    </row>
    <row r="938">
      <c r="A938" s="3"/>
      <c r="B938" s="3"/>
      <c r="C938" s="3"/>
      <c r="D938" s="3"/>
      <c r="E938" s="3"/>
      <c r="F938" s="3"/>
      <c r="G938" s="3"/>
      <c r="H938" s="3"/>
      <c r="I938" s="3"/>
      <c r="J938" s="3"/>
      <c r="K938" s="3"/>
      <c r="L938" s="3"/>
      <c r="M938" s="3"/>
      <c r="N938" s="3"/>
      <c r="O938" s="3"/>
      <c r="P938" s="3"/>
      <c r="Q938" s="3"/>
      <c r="T938" s="3"/>
    </row>
    <row r="939">
      <c r="A939" s="3"/>
      <c r="B939" s="3"/>
      <c r="C939" s="3"/>
      <c r="D939" s="3"/>
      <c r="E939" s="3"/>
      <c r="F939" s="3"/>
      <c r="G939" s="3"/>
      <c r="H939" s="3"/>
      <c r="I939" s="3"/>
      <c r="J939" s="3"/>
      <c r="K939" s="3"/>
      <c r="L939" s="3"/>
      <c r="M939" s="3"/>
      <c r="N939" s="3"/>
      <c r="O939" s="3"/>
      <c r="P939" s="3"/>
      <c r="Q939" s="3"/>
      <c r="T939" s="3"/>
    </row>
    <row r="940">
      <c r="A940" s="3"/>
      <c r="B940" s="3"/>
      <c r="C940" s="3"/>
      <c r="D940" s="3"/>
      <c r="E940" s="3"/>
      <c r="F940" s="3"/>
      <c r="G940" s="3"/>
      <c r="H940" s="3"/>
      <c r="I940" s="3"/>
      <c r="J940" s="3"/>
      <c r="K940" s="3"/>
      <c r="L940" s="3"/>
      <c r="M940" s="3"/>
      <c r="N940" s="3"/>
      <c r="O940" s="3"/>
      <c r="P940" s="3"/>
      <c r="Q940" s="3"/>
      <c r="T940" s="3"/>
    </row>
    <row r="941">
      <c r="A941" s="3"/>
      <c r="B941" s="3"/>
      <c r="C941" s="3"/>
      <c r="D941" s="3"/>
      <c r="E941" s="3"/>
      <c r="F941" s="3"/>
      <c r="G941" s="3"/>
      <c r="H941" s="3"/>
      <c r="I941" s="3"/>
      <c r="J941" s="3"/>
      <c r="K941" s="3"/>
      <c r="L941" s="3"/>
      <c r="M941" s="3"/>
      <c r="N941" s="3"/>
      <c r="O941" s="3"/>
      <c r="P941" s="3"/>
      <c r="Q941" s="3"/>
      <c r="T941" s="3"/>
    </row>
    <row r="942">
      <c r="A942" s="3"/>
      <c r="B942" s="3"/>
      <c r="C942" s="3"/>
      <c r="D942" s="3"/>
      <c r="E942" s="3"/>
      <c r="F942" s="3"/>
      <c r="G942" s="3"/>
      <c r="H942" s="3"/>
      <c r="I942" s="3"/>
      <c r="J942" s="3"/>
      <c r="K942" s="3"/>
      <c r="L942" s="3"/>
      <c r="M942" s="3"/>
      <c r="N942" s="3"/>
      <c r="O942" s="3"/>
      <c r="P942" s="3"/>
      <c r="Q942" s="3"/>
      <c r="T942" s="3"/>
    </row>
    <row r="943">
      <c r="A943" s="3"/>
      <c r="B943" s="3"/>
      <c r="C943" s="3"/>
      <c r="D943" s="3"/>
      <c r="E943" s="3"/>
      <c r="F943" s="3"/>
      <c r="G943" s="3"/>
      <c r="H943" s="3"/>
      <c r="I943" s="3"/>
      <c r="J943" s="3"/>
      <c r="K943" s="3"/>
      <c r="L943" s="3"/>
      <c r="M943" s="3"/>
      <c r="N943" s="3"/>
      <c r="O943" s="3"/>
      <c r="P943" s="3"/>
      <c r="Q943" s="3"/>
      <c r="T943" s="3"/>
    </row>
    <row r="944">
      <c r="A944" s="3"/>
      <c r="B944" s="3"/>
      <c r="C944" s="3"/>
      <c r="D944" s="3"/>
      <c r="E944" s="3"/>
      <c r="F944" s="3"/>
      <c r="G944" s="3"/>
      <c r="H944" s="3"/>
      <c r="I944" s="3"/>
      <c r="J944" s="3"/>
      <c r="K944" s="3"/>
      <c r="L944" s="3"/>
      <c r="M944" s="3"/>
      <c r="N944" s="3"/>
      <c r="O944" s="3"/>
      <c r="P944" s="3"/>
      <c r="Q944" s="3"/>
      <c r="T944" s="3"/>
    </row>
    <row r="945">
      <c r="A945" s="3"/>
      <c r="B945" s="3"/>
      <c r="C945" s="3"/>
      <c r="D945" s="3"/>
      <c r="E945" s="3"/>
      <c r="F945" s="3"/>
      <c r="G945" s="3"/>
      <c r="H945" s="3"/>
      <c r="I945" s="3"/>
      <c r="J945" s="3"/>
      <c r="K945" s="3"/>
      <c r="L945" s="3"/>
      <c r="M945" s="3"/>
      <c r="N945" s="3"/>
      <c r="O945" s="3"/>
      <c r="P945" s="3"/>
      <c r="Q945" s="3"/>
      <c r="T945" s="3"/>
    </row>
    <row r="946">
      <c r="A946" s="3"/>
      <c r="B946" s="3"/>
      <c r="C946" s="3"/>
      <c r="D946" s="3"/>
      <c r="E946" s="3"/>
      <c r="F946" s="3"/>
      <c r="G946" s="3"/>
      <c r="H946" s="3"/>
      <c r="I946" s="3"/>
      <c r="J946" s="3"/>
      <c r="K946" s="3"/>
      <c r="L946" s="3"/>
      <c r="M946" s="3"/>
      <c r="N946" s="3"/>
      <c r="O946" s="3"/>
      <c r="P946" s="3"/>
      <c r="Q946" s="3"/>
      <c r="T946" s="3"/>
    </row>
    <row r="947">
      <c r="A947" s="3"/>
      <c r="B947" s="3"/>
      <c r="C947" s="3"/>
      <c r="D947" s="3"/>
      <c r="E947" s="3"/>
      <c r="F947" s="3"/>
      <c r="G947" s="3"/>
      <c r="H947" s="3"/>
      <c r="I947" s="3"/>
      <c r="J947" s="3"/>
      <c r="K947" s="3"/>
      <c r="L947" s="3"/>
      <c r="M947" s="3"/>
      <c r="N947" s="3"/>
      <c r="O947" s="3"/>
      <c r="P947" s="3"/>
      <c r="Q947" s="3"/>
      <c r="T947" s="3"/>
    </row>
    <row r="948">
      <c r="A948" s="3"/>
      <c r="B948" s="3"/>
      <c r="C948" s="3"/>
      <c r="D948" s="3"/>
      <c r="E948" s="3"/>
      <c r="F948" s="3"/>
      <c r="G948" s="3"/>
      <c r="H948" s="3"/>
      <c r="I948" s="3"/>
      <c r="J948" s="3"/>
      <c r="K948" s="3"/>
      <c r="L948" s="3"/>
      <c r="M948" s="3"/>
      <c r="N948" s="3"/>
      <c r="O948" s="3"/>
      <c r="P948" s="3"/>
      <c r="Q948" s="3"/>
      <c r="T948" s="3"/>
    </row>
    <row r="949">
      <c r="A949" s="3"/>
      <c r="B949" s="3"/>
      <c r="C949" s="3"/>
      <c r="D949" s="3"/>
      <c r="E949" s="3"/>
      <c r="F949" s="3"/>
      <c r="G949" s="3"/>
      <c r="H949" s="3"/>
      <c r="I949" s="3"/>
      <c r="J949" s="3"/>
      <c r="K949" s="3"/>
      <c r="L949" s="3"/>
      <c r="M949" s="3"/>
      <c r="N949" s="3"/>
      <c r="O949" s="3"/>
      <c r="P949" s="3"/>
      <c r="Q949" s="3"/>
      <c r="T949" s="3"/>
    </row>
    <row r="950">
      <c r="A950" s="3"/>
      <c r="B950" s="3"/>
      <c r="C950" s="3"/>
      <c r="D950" s="3"/>
      <c r="E950" s="3"/>
      <c r="F950" s="3"/>
      <c r="G950" s="3"/>
      <c r="H950" s="3"/>
      <c r="I950" s="3"/>
      <c r="J950" s="3"/>
      <c r="K950" s="3"/>
      <c r="L950" s="3"/>
      <c r="M950" s="3"/>
      <c r="N950" s="3"/>
      <c r="O950" s="3"/>
      <c r="P950" s="3"/>
      <c r="Q950" s="3"/>
      <c r="T950" s="3"/>
    </row>
    <row r="951">
      <c r="A951" s="3"/>
      <c r="B951" s="3"/>
      <c r="C951" s="3"/>
      <c r="D951" s="3"/>
      <c r="E951" s="3"/>
      <c r="F951" s="3"/>
      <c r="G951" s="3"/>
      <c r="H951" s="3"/>
      <c r="I951" s="3"/>
      <c r="J951" s="3"/>
      <c r="K951" s="3"/>
      <c r="L951" s="3"/>
      <c r="M951" s="3"/>
      <c r="N951" s="3"/>
      <c r="O951" s="3"/>
      <c r="P951" s="3"/>
      <c r="Q951" s="3"/>
      <c r="T951" s="3"/>
    </row>
    <row r="952">
      <c r="A952" s="3"/>
      <c r="B952" s="3"/>
      <c r="C952" s="3"/>
      <c r="D952" s="3"/>
      <c r="E952" s="3"/>
      <c r="F952" s="3"/>
      <c r="G952" s="3"/>
      <c r="H952" s="3"/>
      <c r="I952" s="3"/>
      <c r="J952" s="3"/>
      <c r="K952" s="3"/>
      <c r="L952" s="3"/>
      <c r="M952" s="3"/>
      <c r="N952" s="3"/>
      <c r="O952" s="3"/>
      <c r="P952" s="3"/>
      <c r="Q952" s="3"/>
      <c r="T952" s="3"/>
    </row>
    <row r="953">
      <c r="A953" s="3"/>
      <c r="B953" s="3"/>
      <c r="C953" s="3"/>
      <c r="D953" s="3"/>
      <c r="E953" s="3"/>
      <c r="F953" s="3"/>
      <c r="G953" s="3"/>
      <c r="H953" s="3"/>
      <c r="I953" s="3"/>
      <c r="J953" s="3"/>
      <c r="K953" s="3"/>
      <c r="L953" s="3"/>
      <c r="M953" s="3"/>
      <c r="N953" s="3"/>
      <c r="O953" s="3"/>
      <c r="P953" s="3"/>
      <c r="Q953" s="3"/>
      <c r="T953" s="3"/>
    </row>
    <row r="954">
      <c r="A954" s="3"/>
      <c r="B954" s="3"/>
      <c r="C954" s="3"/>
      <c r="D954" s="3"/>
      <c r="E954" s="3"/>
      <c r="F954" s="3"/>
      <c r="G954" s="3"/>
      <c r="H954" s="3"/>
      <c r="I954" s="3"/>
      <c r="J954" s="3"/>
      <c r="K954" s="3"/>
      <c r="L954" s="3"/>
      <c r="M954" s="3"/>
      <c r="N954" s="3"/>
      <c r="O954" s="3"/>
      <c r="P954" s="3"/>
      <c r="Q954" s="3"/>
      <c r="T954" s="3"/>
    </row>
    <row r="955">
      <c r="A955" s="3"/>
      <c r="B955" s="3"/>
      <c r="C955" s="3"/>
      <c r="D955" s="3"/>
      <c r="E955" s="3"/>
      <c r="F955" s="3"/>
      <c r="G955" s="3"/>
      <c r="H955" s="3"/>
      <c r="I955" s="3"/>
      <c r="J955" s="3"/>
      <c r="K955" s="3"/>
      <c r="L955" s="3"/>
      <c r="M955" s="3"/>
      <c r="N955" s="3"/>
      <c r="O955" s="3"/>
      <c r="P955" s="3"/>
      <c r="Q955" s="3"/>
      <c r="T955" s="3"/>
    </row>
    <row r="956">
      <c r="A956" s="3"/>
      <c r="B956" s="3"/>
      <c r="C956" s="3"/>
      <c r="D956" s="3"/>
      <c r="E956" s="3"/>
      <c r="F956" s="3"/>
      <c r="G956" s="3"/>
      <c r="H956" s="3"/>
      <c r="I956" s="3"/>
      <c r="J956" s="3"/>
      <c r="K956" s="3"/>
      <c r="L956" s="3"/>
      <c r="M956" s="3"/>
      <c r="N956" s="3"/>
      <c r="O956" s="3"/>
      <c r="P956" s="3"/>
      <c r="Q956" s="3"/>
      <c r="T956" s="3"/>
    </row>
    <row r="957">
      <c r="A957" s="3"/>
      <c r="B957" s="3"/>
      <c r="C957" s="3"/>
      <c r="D957" s="3"/>
      <c r="E957" s="3"/>
      <c r="F957" s="3"/>
      <c r="G957" s="3"/>
      <c r="H957" s="3"/>
      <c r="I957" s="3"/>
      <c r="J957" s="3"/>
      <c r="K957" s="3"/>
      <c r="L957" s="3"/>
      <c r="M957" s="3"/>
      <c r="N957" s="3"/>
      <c r="O957" s="3"/>
      <c r="P957" s="3"/>
      <c r="Q957" s="3"/>
      <c r="T957" s="3"/>
    </row>
    <row r="958">
      <c r="A958" s="3"/>
      <c r="B958" s="3"/>
      <c r="C958" s="3"/>
      <c r="D958" s="3"/>
      <c r="E958" s="3"/>
      <c r="F958" s="3"/>
      <c r="G958" s="3"/>
      <c r="H958" s="3"/>
      <c r="I958" s="3"/>
      <c r="J958" s="3"/>
      <c r="K958" s="3"/>
      <c r="L958" s="3"/>
      <c r="M958" s="3"/>
      <c r="N958" s="3"/>
      <c r="O958" s="3"/>
      <c r="P958" s="3"/>
      <c r="Q958" s="3"/>
      <c r="T958" s="3"/>
    </row>
    <row r="959">
      <c r="A959" s="3"/>
      <c r="B959" s="3"/>
      <c r="C959" s="3"/>
      <c r="D959" s="3"/>
      <c r="E959" s="3"/>
      <c r="F959" s="3"/>
      <c r="G959" s="3"/>
      <c r="H959" s="3"/>
      <c r="I959" s="3"/>
      <c r="J959" s="3"/>
      <c r="K959" s="3"/>
      <c r="L959" s="3"/>
      <c r="M959" s="3"/>
      <c r="N959" s="3"/>
      <c r="O959" s="3"/>
      <c r="P959" s="3"/>
      <c r="Q959" s="3"/>
      <c r="T959" s="3"/>
    </row>
    <row r="960">
      <c r="A960" s="3"/>
      <c r="B960" s="3"/>
      <c r="C960" s="3"/>
      <c r="D960" s="3"/>
      <c r="E960" s="3"/>
      <c r="F960" s="3"/>
      <c r="G960" s="3"/>
      <c r="H960" s="3"/>
      <c r="I960" s="3"/>
      <c r="J960" s="3"/>
      <c r="K960" s="3"/>
      <c r="L960" s="3"/>
      <c r="M960" s="3"/>
      <c r="N960" s="3"/>
      <c r="O960" s="3"/>
      <c r="P960" s="3"/>
      <c r="Q960" s="3"/>
      <c r="T960" s="3"/>
    </row>
    <row r="961">
      <c r="A961" s="3"/>
      <c r="B961" s="3"/>
      <c r="C961" s="3"/>
      <c r="D961" s="3"/>
      <c r="E961" s="3"/>
      <c r="F961" s="3"/>
      <c r="G961" s="3"/>
      <c r="H961" s="3"/>
      <c r="I961" s="3"/>
      <c r="J961" s="3"/>
      <c r="K961" s="3"/>
      <c r="L961" s="3"/>
      <c r="M961" s="3"/>
      <c r="N961" s="3"/>
      <c r="O961" s="3"/>
      <c r="P961" s="3"/>
      <c r="Q961" s="3"/>
      <c r="T961" s="3"/>
    </row>
    <row r="962">
      <c r="A962" s="3"/>
      <c r="B962" s="3"/>
      <c r="C962" s="3"/>
      <c r="D962" s="3"/>
      <c r="E962" s="3"/>
      <c r="F962" s="3"/>
      <c r="G962" s="3"/>
      <c r="H962" s="3"/>
      <c r="I962" s="3"/>
      <c r="J962" s="3"/>
      <c r="K962" s="3"/>
      <c r="L962" s="3"/>
      <c r="M962" s="3"/>
      <c r="N962" s="3"/>
      <c r="O962" s="3"/>
      <c r="P962" s="3"/>
      <c r="Q962" s="3"/>
      <c r="T962" s="3"/>
    </row>
    <row r="963">
      <c r="A963" s="3"/>
      <c r="B963" s="3"/>
      <c r="C963" s="3"/>
      <c r="D963" s="3"/>
      <c r="E963" s="3"/>
      <c r="F963" s="3"/>
      <c r="G963" s="3"/>
      <c r="H963" s="3"/>
      <c r="I963" s="3"/>
      <c r="J963" s="3"/>
      <c r="K963" s="3"/>
      <c r="L963" s="3"/>
      <c r="M963" s="3"/>
      <c r="N963" s="3"/>
      <c r="O963" s="3"/>
      <c r="P963" s="3"/>
      <c r="Q963" s="3"/>
      <c r="T963" s="3"/>
    </row>
    <row r="964">
      <c r="A964" s="3"/>
      <c r="B964" s="3"/>
      <c r="C964" s="3"/>
      <c r="D964" s="3"/>
      <c r="E964" s="3"/>
      <c r="F964" s="3"/>
      <c r="G964" s="3"/>
      <c r="H964" s="3"/>
      <c r="I964" s="3"/>
      <c r="J964" s="3"/>
      <c r="K964" s="3"/>
      <c r="L964" s="3"/>
      <c r="M964" s="3"/>
      <c r="N964" s="3"/>
      <c r="O964" s="3"/>
      <c r="P964" s="3"/>
      <c r="Q964" s="3"/>
      <c r="T964" s="3"/>
    </row>
    <row r="965">
      <c r="A965" s="3"/>
      <c r="B965" s="3"/>
      <c r="C965" s="3"/>
      <c r="D965" s="3"/>
      <c r="E965" s="3"/>
      <c r="F965" s="3"/>
      <c r="G965" s="3"/>
      <c r="H965" s="3"/>
      <c r="I965" s="3"/>
      <c r="J965" s="3"/>
      <c r="K965" s="3"/>
      <c r="L965" s="3"/>
      <c r="M965" s="3"/>
      <c r="N965" s="3"/>
      <c r="O965" s="3"/>
      <c r="P965" s="3"/>
      <c r="Q965" s="3"/>
      <c r="T965" s="3"/>
    </row>
    <row r="966">
      <c r="A966" s="3"/>
      <c r="B966" s="3"/>
      <c r="C966" s="3"/>
      <c r="D966" s="3"/>
      <c r="E966" s="3"/>
      <c r="F966" s="3"/>
      <c r="G966" s="3"/>
      <c r="H966" s="3"/>
      <c r="I966" s="3"/>
      <c r="J966" s="3"/>
      <c r="K966" s="3"/>
      <c r="L966" s="3"/>
      <c r="M966" s="3"/>
      <c r="N966" s="3"/>
      <c r="O966" s="3"/>
      <c r="P966" s="3"/>
      <c r="Q966" s="3"/>
      <c r="T966" s="3"/>
    </row>
    <row r="967">
      <c r="A967" s="3"/>
      <c r="B967" s="3"/>
      <c r="C967" s="3"/>
      <c r="D967" s="3"/>
      <c r="E967" s="3"/>
      <c r="F967" s="3"/>
      <c r="G967" s="3"/>
      <c r="H967" s="3"/>
      <c r="I967" s="3"/>
      <c r="J967" s="3"/>
      <c r="K967" s="3"/>
      <c r="L967" s="3"/>
      <c r="M967" s="3"/>
      <c r="N967" s="3"/>
      <c r="O967" s="3"/>
      <c r="P967" s="3"/>
      <c r="Q967" s="3"/>
      <c r="T967" s="3"/>
    </row>
    <row r="968">
      <c r="A968" s="3"/>
      <c r="B968" s="3"/>
      <c r="C968" s="3"/>
      <c r="D968" s="3"/>
      <c r="E968" s="3"/>
      <c r="F968" s="3"/>
      <c r="G968" s="3"/>
      <c r="H968" s="3"/>
      <c r="I968" s="3"/>
      <c r="J968" s="3"/>
      <c r="K968" s="3"/>
      <c r="L968" s="3"/>
      <c r="M968" s="3"/>
      <c r="N968" s="3"/>
      <c r="O968" s="3"/>
      <c r="P968" s="3"/>
      <c r="Q968" s="3"/>
      <c r="T968" s="3"/>
    </row>
    <row r="969">
      <c r="A969" s="3"/>
      <c r="B969" s="3"/>
      <c r="C969" s="3"/>
      <c r="D969" s="3"/>
      <c r="E969" s="3"/>
      <c r="F969" s="3"/>
      <c r="G969" s="3"/>
      <c r="H969" s="3"/>
      <c r="I969" s="3"/>
      <c r="J969" s="3"/>
      <c r="K969" s="3"/>
      <c r="L969" s="3"/>
      <c r="M969" s="3"/>
      <c r="N969" s="3"/>
      <c r="O969" s="3"/>
      <c r="P969" s="3"/>
      <c r="Q969" s="3"/>
      <c r="T969" s="3"/>
    </row>
    <row r="970">
      <c r="A970" s="3"/>
      <c r="B970" s="3"/>
      <c r="C970" s="3"/>
      <c r="D970" s="3"/>
      <c r="E970" s="3"/>
      <c r="F970" s="3"/>
      <c r="G970" s="3"/>
      <c r="H970" s="3"/>
      <c r="I970" s="3"/>
      <c r="J970" s="3"/>
      <c r="K970" s="3"/>
      <c r="L970" s="3"/>
      <c r="M970" s="3"/>
      <c r="N970" s="3"/>
      <c r="O970" s="3"/>
      <c r="P970" s="3"/>
      <c r="Q970" s="3"/>
      <c r="T970" s="3"/>
    </row>
    <row r="971">
      <c r="A971" s="3"/>
      <c r="B971" s="3"/>
      <c r="C971" s="3"/>
      <c r="D971" s="3"/>
      <c r="E971" s="3"/>
      <c r="F971" s="3"/>
      <c r="G971" s="3"/>
      <c r="H971" s="3"/>
      <c r="I971" s="3"/>
      <c r="J971" s="3"/>
      <c r="K971" s="3"/>
      <c r="L971" s="3"/>
      <c r="M971" s="3"/>
      <c r="N971" s="3"/>
      <c r="O971" s="3"/>
      <c r="P971" s="3"/>
      <c r="Q971" s="3"/>
      <c r="T971" s="3"/>
    </row>
    <row r="972">
      <c r="A972" s="3"/>
      <c r="B972" s="3"/>
      <c r="C972" s="3"/>
      <c r="D972" s="3"/>
      <c r="E972" s="3"/>
      <c r="F972" s="3"/>
      <c r="G972" s="3"/>
      <c r="H972" s="3"/>
      <c r="I972" s="3"/>
      <c r="J972" s="3"/>
      <c r="K972" s="3"/>
      <c r="L972" s="3"/>
      <c r="M972" s="3"/>
      <c r="N972" s="3"/>
      <c r="O972" s="3"/>
      <c r="P972" s="3"/>
      <c r="Q972" s="3"/>
      <c r="T972" s="3"/>
    </row>
    <row r="973">
      <c r="A973" s="3"/>
      <c r="B973" s="3"/>
      <c r="C973" s="3"/>
      <c r="D973" s="3"/>
      <c r="E973" s="3"/>
      <c r="F973" s="3"/>
      <c r="G973" s="3"/>
      <c r="H973" s="3"/>
      <c r="I973" s="3"/>
      <c r="J973" s="3"/>
      <c r="K973" s="3"/>
      <c r="L973" s="3"/>
      <c r="M973" s="3"/>
      <c r="N973" s="3"/>
      <c r="O973" s="3"/>
      <c r="P973" s="3"/>
      <c r="Q973" s="3"/>
      <c r="T973" s="3"/>
    </row>
    <row r="974">
      <c r="A974" s="3"/>
      <c r="B974" s="3"/>
      <c r="C974" s="3"/>
      <c r="D974" s="3"/>
      <c r="E974" s="3"/>
      <c r="F974" s="3"/>
      <c r="G974" s="3"/>
      <c r="H974" s="3"/>
      <c r="I974" s="3"/>
      <c r="J974" s="3"/>
      <c r="K974" s="3"/>
      <c r="L974" s="3"/>
      <c r="M974" s="3"/>
      <c r="N974" s="3"/>
      <c r="O974" s="3"/>
      <c r="P974" s="3"/>
      <c r="Q974" s="3"/>
      <c r="T974" s="3"/>
    </row>
    <row r="975">
      <c r="A975" s="3"/>
      <c r="B975" s="3"/>
      <c r="C975" s="3"/>
      <c r="D975" s="3"/>
      <c r="E975" s="3"/>
      <c r="F975" s="3"/>
      <c r="G975" s="3"/>
      <c r="H975" s="3"/>
      <c r="I975" s="3"/>
      <c r="J975" s="3"/>
      <c r="K975" s="3"/>
      <c r="L975" s="3"/>
      <c r="M975" s="3"/>
      <c r="N975" s="3"/>
      <c r="O975" s="3"/>
      <c r="P975" s="3"/>
      <c r="Q975" s="3"/>
      <c r="T975" s="3"/>
    </row>
    <row r="976">
      <c r="A976" s="3"/>
      <c r="B976" s="3"/>
      <c r="C976" s="3"/>
      <c r="D976" s="3"/>
      <c r="E976" s="3"/>
      <c r="F976" s="3"/>
      <c r="G976" s="3"/>
      <c r="H976" s="3"/>
      <c r="I976" s="3"/>
      <c r="J976" s="3"/>
      <c r="K976" s="3"/>
      <c r="L976" s="3"/>
      <c r="M976" s="3"/>
      <c r="N976" s="3"/>
      <c r="O976" s="3"/>
      <c r="P976" s="3"/>
      <c r="Q976" s="3"/>
      <c r="T976" s="3"/>
    </row>
    <row r="977">
      <c r="A977" s="3"/>
      <c r="B977" s="3"/>
      <c r="C977" s="3"/>
      <c r="D977" s="3"/>
      <c r="E977" s="3"/>
      <c r="F977" s="3"/>
      <c r="G977" s="3"/>
      <c r="H977" s="3"/>
      <c r="I977" s="3"/>
      <c r="J977" s="3"/>
      <c r="K977" s="3"/>
      <c r="L977" s="3"/>
      <c r="M977" s="3"/>
      <c r="N977" s="3"/>
      <c r="O977" s="3"/>
      <c r="P977" s="3"/>
      <c r="Q977" s="3"/>
      <c r="T977" s="3"/>
    </row>
    <row r="978">
      <c r="A978" s="3"/>
      <c r="B978" s="3"/>
      <c r="C978" s="3"/>
      <c r="D978" s="3"/>
      <c r="E978" s="3"/>
      <c r="F978" s="3"/>
      <c r="G978" s="3"/>
      <c r="H978" s="3"/>
      <c r="I978" s="3"/>
      <c r="J978" s="3"/>
      <c r="K978" s="3"/>
      <c r="L978" s="3"/>
      <c r="M978" s="3"/>
      <c r="N978" s="3"/>
      <c r="O978" s="3"/>
      <c r="P978" s="3"/>
      <c r="Q978" s="3"/>
      <c r="T978" s="3"/>
    </row>
    <row r="979">
      <c r="A979" s="3"/>
      <c r="B979" s="3"/>
      <c r="C979" s="3"/>
      <c r="D979" s="3"/>
      <c r="E979" s="3"/>
      <c r="F979" s="3"/>
      <c r="G979" s="3"/>
      <c r="H979" s="3"/>
      <c r="I979" s="3"/>
      <c r="J979" s="3"/>
      <c r="K979" s="3"/>
      <c r="L979" s="3"/>
      <c r="M979" s="3"/>
      <c r="N979" s="3"/>
      <c r="O979" s="3"/>
      <c r="P979" s="3"/>
      <c r="Q979" s="3"/>
      <c r="T979" s="3"/>
    </row>
    <row r="980">
      <c r="A980" s="3"/>
      <c r="B980" s="3"/>
      <c r="C980" s="3"/>
      <c r="D980" s="3"/>
      <c r="E980" s="3"/>
      <c r="F980" s="3"/>
      <c r="G980" s="3"/>
      <c r="H980" s="3"/>
      <c r="I980" s="3"/>
      <c r="J980" s="3"/>
      <c r="K980" s="3"/>
      <c r="L980" s="3"/>
      <c r="M980" s="3"/>
      <c r="N980" s="3"/>
      <c r="O980" s="3"/>
      <c r="P980" s="3"/>
      <c r="Q980" s="3"/>
      <c r="T980" s="3"/>
    </row>
    <row r="981">
      <c r="A981" s="3"/>
      <c r="B981" s="3"/>
      <c r="C981" s="3"/>
      <c r="D981" s="3"/>
      <c r="E981" s="3"/>
      <c r="F981" s="3"/>
      <c r="G981" s="3"/>
      <c r="H981" s="3"/>
      <c r="I981" s="3"/>
      <c r="J981" s="3"/>
      <c r="K981" s="3"/>
      <c r="L981" s="3"/>
      <c r="M981" s="3"/>
      <c r="N981" s="3"/>
      <c r="O981" s="3"/>
      <c r="P981" s="3"/>
      <c r="Q981" s="3"/>
      <c r="T981" s="3"/>
    </row>
    <row r="982">
      <c r="A982" s="3"/>
      <c r="B982" s="3"/>
      <c r="C982" s="3"/>
      <c r="D982" s="3"/>
      <c r="E982" s="3"/>
      <c r="F982" s="3"/>
      <c r="G982" s="3"/>
      <c r="H982" s="3"/>
      <c r="I982" s="3"/>
      <c r="J982" s="3"/>
      <c r="K982" s="3"/>
      <c r="L982" s="3"/>
      <c r="M982" s="3"/>
      <c r="N982" s="3"/>
      <c r="O982" s="3"/>
      <c r="P982" s="3"/>
      <c r="Q982" s="3"/>
      <c r="T982" s="3"/>
    </row>
    <row r="983">
      <c r="A983" s="3"/>
      <c r="B983" s="3"/>
      <c r="C983" s="3"/>
      <c r="D983" s="3"/>
      <c r="E983" s="3"/>
      <c r="F983" s="3"/>
      <c r="G983" s="3"/>
      <c r="H983" s="3"/>
      <c r="I983" s="3"/>
      <c r="J983" s="3"/>
      <c r="K983" s="3"/>
      <c r="L983" s="3"/>
      <c r="M983" s="3"/>
      <c r="N983" s="3"/>
      <c r="O983" s="3"/>
      <c r="P983" s="3"/>
      <c r="Q983" s="3"/>
      <c r="T983" s="3"/>
    </row>
    <row r="984">
      <c r="A984" s="3"/>
      <c r="B984" s="3"/>
      <c r="C984" s="3"/>
      <c r="D984" s="3"/>
      <c r="E984" s="3"/>
      <c r="F984" s="3"/>
      <c r="G984" s="3"/>
      <c r="H984" s="3"/>
      <c r="I984" s="3"/>
      <c r="J984" s="3"/>
      <c r="K984" s="3"/>
      <c r="L984" s="3"/>
      <c r="M984" s="3"/>
      <c r="N984" s="3"/>
      <c r="O984" s="3"/>
      <c r="P984" s="3"/>
      <c r="Q984" s="3"/>
      <c r="T984" s="3"/>
    </row>
    <row r="985">
      <c r="A985" s="3"/>
      <c r="B985" s="3"/>
      <c r="C985" s="3"/>
      <c r="D985" s="3"/>
      <c r="E985" s="3"/>
      <c r="F985" s="3"/>
      <c r="G985" s="3"/>
      <c r="H985" s="3"/>
      <c r="I985" s="3"/>
      <c r="J985" s="3"/>
      <c r="K985" s="3"/>
      <c r="L985" s="3"/>
      <c r="M985" s="3"/>
      <c r="N985" s="3"/>
      <c r="O985" s="3"/>
      <c r="P985" s="3"/>
      <c r="Q985" s="3"/>
      <c r="T985" s="3"/>
    </row>
    <row r="986">
      <c r="A986" s="3"/>
      <c r="B986" s="3"/>
      <c r="C986" s="3"/>
      <c r="D986" s="3"/>
      <c r="E986" s="3"/>
      <c r="F986" s="3"/>
      <c r="G986" s="3"/>
      <c r="H986" s="3"/>
      <c r="I986" s="3"/>
      <c r="J986" s="3"/>
      <c r="K986" s="3"/>
      <c r="L986" s="3"/>
      <c r="M986" s="3"/>
      <c r="N986" s="3"/>
      <c r="O986" s="3"/>
      <c r="P986" s="3"/>
      <c r="Q986" s="3"/>
      <c r="T986" s="3"/>
    </row>
    <row r="987">
      <c r="A987" s="3"/>
      <c r="B987" s="3"/>
      <c r="C987" s="3"/>
      <c r="D987" s="3"/>
      <c r="E987" s="3"/>
      <c r="F987" s="3"/>
      <c r="G987" s="3"/>
      <c r="H987" s="3"/>
      <c r="I987" s="3"/>
      <c r="J987" s="3"/>
      <c r="K987" s="3"/>
      <c r="L987" s="3"/>
      <c r="M987" s="3"/>
      <c r="N987" s="3"/>
      <c r="O987" s="3"/>
      <c r="P987" s="3"/>
      <c r="Q987" s="3"/>
      <c r="T987" s="3"/>
    </row>
    <row r="988">
      <c r="A988" s="3"/>
      <c r="B988" s="3"/>
      <c r="C988" s="3"/>
      <c r="D988" s="3"/>
      <c r="E988" s="3"/>
      <c r="F988" s="3"/>
      <c r="G988" s="3"/>
      <c r="H988" s="3"/>
      <c r="I988" s="3"/>
      <c r="J988" s="3"/>
      <c r="K988" s="3"/>
      <c r="L988" s="3"/>
      <c r="M988" s="3"/>
      <c r="N988" s="3"/>
      <c r="O988" s="3"/>
      <c r="P988" s="3"/>
      <c r="Q988" s="3"/>
      <c r="T988" s="3"/>
    </row>
    <row r="989">
      <c r="A989" s="3"/>
      <c r="B989" s="3"/>
      <c r="C989" s="3"/>
      <c r="D989" s="3"/>
      <c r="E989" s="3"/>
      <c r="F989" s="3"/>
      <c r="G989" s="3"/>
      <c r="H989" s="3"/>
      <c r="I989" s="3"/>
      <c r="J989" s="3"/>
      <c r="K989" s="3"/>
      <c r="L989" s="3"/>
      <c r="M989" s="3"/>
      <c r="N989" s="3"/>
      <c r="O989" s="3"/>
      <c r="P989" s="3"/>
      <c r="Q989" s="3"/>
      <c r="T989" s="3"/>
    </row>
    <row r="990">
      <c r="A990" s="3"/>
      <c r="B990" s="3"/>
      <c r="C990" s="3"/>
      <c r="D990" s="3"/>
      <c r="E990" s="3"/>
      <c r="F990" s="3"/>
      <c r="G990" s="3"/>
      <c r="H990" s="3"/>
      <c r="I990" s="3"/>
      <c r="J990" s="3"/>
      <c r="K990" s="3"/>
      <c r="L990" s="3"/>
      <c r="M990" s="3"/>
      <c r="N990" s="3"/>
      <c r="O990" s="3"/>
      <c r="P990" s="3"/>
      <c r="Q990" s="3"/>
      <c r="T990" s="3"/>
    </row>
    <row r="991">
      <c r="A991" s="3"/>
      <c r="B991" s="3"/>
      <c r="C991" s="3"/>
      <c r="D991" s="3"/>
      <c r="E991" s="3"/>
      <c r="F991" s="3"/>
      <c r="G991" s="3"/>
      <c r="H991" s="3"/>
      <c r="I991" s="3"/>
      <c r="J991" s="3"/>
      <c r="K991" s="3"/>
      <c r="L991" s="3"/>
      <c r="M991" s="3"/>
      <c r="N991" s="3"/>
      <c r="O991" s="3"/>
      <c r="P991" s="3"/>
      <c r="Q991" s="3"/>
      <c r="T991" s="3"/>
    </row>
    <row r="992">
      <c r="A992" s="3"/>
      <c r="B992" s="3"/>
      <c r="C992" s="3"/>
      <c r="D992" s="3"/>
      <c r="E992" s="3"/>
      <c r="F992" s="3"/>
      <c r="G992" s="3"/>
      <c r="H992" s="3"/>
      <c r="I992" s="3"/>
      <c r="J992" s="3"/>
      <c r="K992" s="3"/>
      <c r="L992" s="3"/>
      <c r="M992" s="3"/>
      <c r="N992" s="3"/>
      <c r="O992" s="3"/>
      <c r="P992" s="3"/>
      <c r="Q992" s="3"/>
      <c r="T992" s="3"/>
    </row>
    <row r="993">
      <c r="A993" s="3"/>
      <c r="B993" s="3"/>
      <c r="C993" s="3"/>
      <c r="D993" s="3"/>
      <c r="E993" s="3"/>
      <c r="F993" s="3"/>
      <c r="G993" s="3"/>
      <c r="H993" s="3"/>
      <c r="I993" s="3"/>
      <c r="J993" s="3"/>
      <c r="K993" s="3"/>
      <c r="L993" s="3"/>
      <c r="M993" s="3"/>
      <c r="N993" s="3"/>
      <c r="O993" s="3"/>
      <c r="P993" s="3"/>
      <c r="Q993" s="3"/>
      <c r="T993" s="3"/>
    </row>
    <row r="994">
      <c r="A994" s="3"/>
      <c r="B994" s="3"/>
      <c r="C994" s="3"/>
      <c r="D994" s="3"/>
      <c r="E994" s="3"/>
      <c r="F994" s="3"/>
      <c r="G994" s="3"/>
      <c r="H994" s="3"/>
      <c r="I994" s="3"/>
      <c r="J994" s="3"/>
      <c r="K994" s="3"/>
      <c r="L994" s="3"/>
      <c r="M994" s="3"/>
      <c r="N994" s="3"/>
      <c r="O994" s="3"/>
      <c r="P994" s="3"/>
      <c r="Q994" s="3"/>
      <c r="T994" s="3"/>
    </row>
    <row r="995">
      <c r="A995" s="3"/>
      <c r="B995" s="3"/>
      <c r="C995" s="3"/>
      <c r="D995" s="3"/>
      <c r="E995" s="3"/>
      <c r="F995" s="3"/>
      <c r="G995" s="3"/>
      <c r="H995" s="3"/>
      <c r="I995" s="3"/>
      <c r="J995" s="3"/>
      <c r="K995" s="3"/>
      <c r="L995" s="3"/>
      <c r="M995" s="3"/>
      <c r="N995" s="3"/>
      <c r="O995" s="3"/>
      <c r="P995" s="3"/>
      <c r="Q995" s="3"/>
      <c r="T995" s="3"/>
    </row>
    <row r="996">
      <c r="A996" s="3"/>
      <c r="B996" s="3"/>
      <c r="C996" s="3"/>
      <c r="D996" s="3"/>
      <c r="E996" s="3"/>
      <c r="F996" s="3"/>
      <c r="G996" s="3"/>
      <c r="H996" s="3"/>
      <c r="I996" s="3"/>
      <c r="J996" s="3"/>
      <c r="K996" s="3"/>
      <c r="L996" s="3"/>
      <c r="M996" s="3"/>
      <c r="N996" s="3"/>
      <c r="O996" s="3"/>
      <c r="P996" s="3"/>
      <c r="Q996" s="3"/>
      <c r="T996" s="3"/>
    </row>
    <row r="997">
      <c r="A997" s="3"/>
      <c r="B997" s="3"/>
      <c r="C997" s="3"/>
      <c r="D997" s="3"/>
      <c r="E997" s="3"/>
      <c r="F997" s="3"/>
      <c r="G997" s="3"/>
      <c r="H997" s="3"/>
      <c r="I997" s="3"/>
      <c r="J997" s="3"/>
      <c r="K997" s="3"/>
      <c r="L997" s="3"/>
      <c r="M997" s="3"/>
      <c r="N997" s="3"/>
      <c r="O997" s="3"/>
      <c r="P997" s="3"/>
      <c r="Q997" s="3"/>
      <c r="T997" s="3"/>
    </row>
    <row r="998">
      <c r="A998" s="3"/>
      <c r="B998" s="3"/>
      <c r="C998" s="3"/>
      <c r="D998" s="3"/>
      <c r="E998" s="3"/>
      <c r="F998" s="3"/>
      <c r="G998" s="3"/>
      <c r="H998" s="3"/>
      <c r="I998" s="3"/>
      <c r="J998" s="3"/>
      <c r="K998" s="3"/>
      <c r="L998" s="3"/>
      <c r="M998" s="3"/>
      <c r="N998" s="3"/>
      <c r="O998" s="3"/>
      <c r="P998" s="3"/>
      <c r="Q998" s="3"/>
      <c r="T998" s="3"/>
    </row>
    <row r="999">
      <c r="A999" s="3"/>
      <c r="B999" s="3"/>
      <c r="C999" s="3"/>
      <c r="D999" s="3"/>
      <c r="E999" s="3"/>
      <c r="F999" s="3"/>
      <c r="G999" s="3"/>
      <c r="H999" s="3"/>
      <c r="I999" s="3"/>
      <c r="J999" s="3"/>
      <c r="K999" s="3"/>
      <c r="L999" s="3"/>
      <c r="M999" s="3"/>
      <c r="N999" s="3"/>
      <c r="O999" s="3"/>
      <c r="P999" s="3"/>
      <c r="Q999" s="3"/>
      <c r="T999" s="3"/>
    </row>
    <row r="1000">
      <c r="A1000" s="3"/>
      <c r="B1000" s="3"/>
      <c r="C1000" s="3"/>
      <c r="D1000" s="3"/>
      <c r="E1000" s="3"/>
      <c r="F1000" s="3"/>
      <c r="G1000" s="3"/>
      <c r="H1000" s="3"/>
      <c r="I1000" s="3"/>
      <c r="J1000" s="3"/>
      <c r="K1000" s="3"/>
      <c r="L1000" s="3"/>
      <c r="M1000" s="3"/>
      <c r="N1000" s="3"/>
      <c r="O1000" s="3"/>
      <c r="P1000" s="3"/>
      <c r="Q1000" s="3"/>
      <c r="T1000" s="3"/>
    </row>
  </sheetData>
  <mergeCells count="6">
    <mergeCell ref="B5:Q5"/>
    <mergeCell ref="C6:D6"/>
    <mergeCell ref="E6:G6"/>
    <mergeCell ref="H6:J6"/>
    <mergeCell ref="K6:M6"/>
    <mergeCell ref="N6:P6"/>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CC00"/>
  </sheetPr>
  <sheetViews>
    <sheetView workbookViewId="0">
      <pane ySplit="8.0" topLeftCell="A9" activePane="bottomLeft" state="frozen"/>
      <selection activeCell="B10" sqref="B10" pane="bottomLeft"/>
    </sheetView>
  </sheetViews>
  <sheetFormatPr customHeight="1" defaultColWidth="11.22" defaultRowHeight="15.0"/>
  <cols>
    <col customWidth="1" min="1" max="1" width="6.22"/>
    <col customWidth="1" min="2" max="2" width="6.67"/>
    <col customWidth="1" min="3" max="3" width="7.67"/>
    <col customWidth="1" min="4" max="4" width="8.22"/>
    <col customWidth="1" min="5" max="5" width="8.56"/>
    <col customWidth="1" min="6" max="6" width="13.0"/>
    <col customWidth="1" min="7" max="7" width="8.78"/>
    <col customWidth="1" min="8" max="8" width="6.67"/>
    <col customWidth="1" min="9" max="9" width="9.89"/>
    <col customWidth="1" min="10" max="10" width="9.33"/>
    <col customWidth="1" min="11" max="11" width="7.67"/>
    <col customWidth="1" min="12" max="12" width="8.67"/>
    <col customWidth="1" min="13" max="13" width="8.33"/>
    <col customWidth="1" min="14" max="14" width="6.33"/>
    <col customWidth="1" min="15" max="16" width="6.67"/>
    <col customWidth="1" min="17" max="17" width="14.11"/>
    <col customWidth="1" min="18" max="18" width="5.67"/>
    <col customWidth="1" min="19" max="21" width="10.33"/>
    <col customWidth="1" min="22" max="22" width="1.78"/>
    <col customWidth="1" min="23" max="24" width="6.67"/>
    <col customWidth="1" min="25" max="26" width="7.67"/>
    <col customWidth="1" min="27" max="28" width="9.67"/>
    <col customWidth="1" min="29" max="29" width="8.67"/>
    <col customWidth="1" min="30" max="30" width="9.67"/>
    <col customWidth="1" min="31" max="31" width="5.67"/>
    <col customWidth="1" min="32" max="38" width="9.67"/>
    <col customWidth="1" min="39" max="39" width="15.78"/>
    <col customWidth="1" min="40" max="49" width="9.67"/>
  </cols>
  <sheetData>
    <row r="1">
      <c r="A1" s="3" t="s">
        <v>102</v>
      </c>
      <c r="B1" s="2" t="str">
        <f>CELL("filename")</f>
        <v>#N/A</v>
      </c>
      <c r="C1" s="3"/>
      <c r="D1" s="3"/>
      <c r="E1" s="3"/>
      <c r="F1" s="3"/>
      <c r="G1" s="3"/>
      <c r="H1" s="3"/>
      <c r="I1" s="248"/>
      <c r="J1" s="3"/>
      <c r="K1" s="3"/>
      <c r="L1" s="3"/>
      <c r="M1" s="3"/>
      <c r="N1" s="3"/>
      <c r="O1" s="3"/>
      <c r="P1" s="3"/>
      <c r="Q1" s="249"/>
      <c r="R1" s="3"/>
      <c r="S1" s="3"/>
      <c r="T1" s="3"/>
      <c r="U1" s="3"/>
      <c r="V1" s="3"/>
      <c r="W1" s="68"/>
      <c r="X1" s="68"/>
      <c r="Y1" s="3"/>
      <c r="Z1" s="3"/>
      <c r="AA1" s="3"/>
      <c r="AB1" s="3"/>
      <c r="AC1" s="3"/>
      <c r="AD1" s="3"/>
      <c r="AE1" s="3"/>
      <c r="AF1" s="3"/>
      <c r="AG1" s="3"/>
      <c r="AH1" s="3"/>
      <c r="AI1" s="3"/>
      <c r="AJ1" s="3"/>
      <c r="AK1" s="3"/>
      <c r="AL1" s="3"/>
      <c r="AM1" s="3"/>
      <c r="AN1" s="3"/>
      <c r="AO1" s="3"/>
      <c r="AP1" s="3"/>
      <c r="AQ1" s="3"/>
      <c r="AR1" s="3"/>
      <c r="AS1" s="3"/>
      <c r="AT1" s="3"/>
      <c r="AU1" s="3"/>
      <c r="AV1" s="3"/>
      <c r="AW1" s="3"/>
    </row>
    <row r="2" ht="18.0" customHeight="1">
      <c r="A2" s="3"/>
      <c r="B2" s="3"/>
      <c r="C2" s="3"/>
      <c r="D2" s="3"/>
      <c r="E2" s="3"/>
      <c r="F2" s="3"/>
      <c r="G2" s="3"/>
      <c r="H2" s="3"/>
      <c r="I2" s="3"/>
      <c r="J2" s="3"/>
      <c r="K2" s="3"/>
      <c r="L2" s="555" t="s">
        <v>324</v>
      </c>
      <c r="M2" s="72"/>
      <c r="N2" s="72"/>
      <c r="O2" s="72"/>
      <c r="P2" s="72"/>
      <c r="Q2" s="276"/>
      <c r="R2" s="72"/>
      <c r="S2" s="3"/>
      <c r="T2" s="3"/>
      <c r="U2" s="3"/>
      <c r="V2" s="3"/>
      <c r="W2" s="68"/>
      <c r="X2" s="68"/>
      <c r="Y2" s="3"/>
      <c r="Z2" s="3"/>
      <c r="AA2" s="3"/>
      <c r="AB2" s="3"/>
      <c r="AC2" s="3"/>
      <c r="AD2" s="3"/>
      <c r="AE2" s="3"/>
      <c r="AF2" s="3"/>
      <c r="AG2" s="3"/>
      <c r="AH2" s="3"/>
      <c r="AI2" s="3"/>
      <c r="AJ2" s="3"/>
      <c r="AK2" s="3"/>
      <c r="AL2" s="3"/>
      <c r="AM2" s="3"/>
      <c r="AN2" s="3"/>
      <c r="AO2" s="3"/>
      <c r="AP2" s="3"/>
      <c r="AQ2" s="3"/>
      <c r="AR2" s="3"/>
      <c r="AS2" s="3"/>
      <c r="AT2" s="3"/>
      <c r="AU2" s="3"/>
      <c r="AV2" s="3"/>
      <c r="AW2" s="3"/>
    </row>
    <row r="3" ht="18.0" customHeight="1">
      <c r="A3" s="523" t="s">
        <v>325</v>
      </c>
      <c r="B3" s="3"/>
      <c r="C3" s="248"/>
      <c r="D3" s="3"/>
      <c r="E3" s="253"/>
      <c r="F3" s="3"/>
      <c r="G3" s="3"/>
      <c r="H3" s="3"/>
      <c r="I3" s="3"/>
      <c r="J3" s="3"/>
      <c r="K3" s="3"/>
      <c r="L3" s="3"/>
      <c r="M3" s="3"/>
      <c r="N3" s="3"/>
      <c r="O3" s="3"/>
      <c r="P3" s="3"/>
      <c r="Q3" s="249"/>
      <c r="R3" s="3"/>
      <c r="S3" s="3"/>
      <c r="T3" s="3"/>
      <c r="U3" s="3"/>
      <c r="V3" s="3"/>
      <c r="W3" s="68"/>
      <c r="X3" s="68"/>
      <c r="Y3" s="3"/>
      <c r="Z3" s="3"/>
      <c r="AA3" s="3"/>
      <c r="AB3" s="3"/>
      <c r="AC3" s="3"/>
      <c r="AD3" s="3"/>
      <c r="AE3" s="3"/>
      <c r="AF3" s="3"/>
      <c r="AG3" s="3"/>
      <c r="AH3" s="3"/>
      <c r="AI3" s="3"/>
      <c r="AJ3" s="3"/>
      <c r="AK3" s="3"/>
      <c r="AL3" s="3"/>
      <c r="AM3" s="3"/>
      <c r="AN3" s="3"/>
      <c r="AO3" s="3"/>
      <c r="AP3" s="3"/>
      <c r="AQ3" s="3"/>
      <c r="AR3" s="3"/>
      <c r="AS3" s="3"/>
      <c r="AT3" s="3"/>
      <c r="AU3" s="3"/>
      <c r="AV3" s="3"/>
      <c r="AW3" s="3"/>
    </row>
    <row r="4" ht="15.75" customHeight="1">
      <c r="A4" s="556" t="s">
        <v>326</v>
      </c>
      <c r="B4" s="3"/>
      <c r="C4" s="3"/>
      <c r="D4" s="3"/>
      <c r="E4" s="3"/>
      <c r="F4" s="3"/>
      <c r="G4" s="3"/>
      <c r="H4" s="3"/>
      <c r="I4" s="3"/>
      <c r="J4" s="3"/>
      <c r="K4" s="3"/>
      <c r="L4" s="3"/>
      <c r="M4" s="3"/>
      <c r="N4" s="3"/>
      <c r="O4" s="3"/>
      <c r="P4" s="3"/>
      <c r="Q4" s="249"/>
      <c r="R4" s="3"/>
      <c r="S4" s="3"/>
      <c r="T4" s="3"/>
      <c r="U4" s="3"/>
      <c r="V4" s="3"/>
      <c r="W4" s="68"/>
      <c r="X4" s="68"/>
      <c r="Y4" s="3"/>
      <c r="Z4" s="3"/>
      <c r="AA4" s="3"/>
      <c r="AB4" s="3"/>
      <c r="AC4" s="3"/>
      <c r="AD4" s="3"/>
      <c r="AE4" s="3"/>
      <c r="AF4" s="3"/>
      <c r="AG4" s="3"/>
      <c r="AH4" s="3"/>
      <c r="AI4" s="3"/>
      <c r="AJ4" s="3"/>
      <c r="AK4" s="3"/>
      <c r="AL4" s="3"/>
      <c r="AM4" s="3"/>
      <c r="AN4" s="3"/>
      <c r="AO4" s="3"/>
      <c r="AP4" s="3"/>
      <c r="AQ4" s="3"/>
      <c r="AR4" s="3"/>
      <c r="AS4" s="3"/>
      <c r="AT4" s="3"/>
      <c r="AU4" s="3"/>
      <c r="AV4" s="3"/>
      <c r="AW4" s="3"/>
    </row>
    <row r="5" ht="16.5" customHeight="1">
      <c r="A5" s="557"/>
      <c r="B5" s="558"/>
      <c r="C5" s="558"/>
      <c r="D5" s="558"/>
      <c r="E5" s="558"/>
      <c r="F5" s="558"/>
      <c r="G5" s="558"/>
      <c r="H5" s="558"/>
      <c r="I5" s="558"/>
      <c r="J5" s="558"/>
      <c r="K5" s="558"/>
      <c r="L5" s="558"/>
      <c r="M5" s="558"/>
      <c r="N5" s="558"/>
      <c r="O5" s="558"/>
      <c r="P5" s="558"/>
      <c r="Q5" s="559"/>
      <c r="R5" s="558"/>
      <c r="S5" s="558"/>
      <c r="T5" s="3"/>
      <c r="U5" s="3"/>
      <c r="V5" s="3"/>
      <c r="W5" s="68"/>
      <c r="X5" s="68"/>
      <c r="Y5" s="3"/>
      <c r="Z5" s="3"/>
      <c r="AA5" s="3"/>
      <c r="AB5" s="3"/>
      <c r="AC5" s="3"/>
      <c r="AD5" s="3"/>
      <c r="AE5" s="3"/>
      <c r="AF5" s="3"/>
      <c r="AG5" s="3"/>
      <c r="AH5" s="3"/>
      <c r="AI5" s="3"/>
      <c r="AJ5" s="3"/>
      <c r="AK5" s="3"/>
      <c r="AL5" s="3"/>
      <c r="AM5" s="3"/>
      <c r="AN5" s="3"/>
      <c r="AO5" s="3"/>
      <c r="AP5" s="3"/>
      <c r="AQ5" s="3"/>
      <c r="AR5" s="3"/>
      <c r="AS5" s="3"/>
      <c r="AT5" s="3"/>
      <c r="AU5" s="3"/>
      <c r="AV5" s="3"/>
      <c r="AW5" s="3"/>
    </row>
    <row r="6" ht="15.75" customHeight="1">
      <c r="A6" s="255"/>
      <c r="B6" s="256" t="s">
        <v>141</v>
      </c>
      <c r="C6" s="257"/>
      <c r="D6" s="257"/>
      <c r="E6" s="257"/>
      <c r="F6" s="257"/>
      <c r="G6" s="257"/>
      <c r="H6" s="257"/>
      <c r="I6" s="257"/>
      <c r="J6" s="257"/>
      <c r="K6" s="257"/>
      <c r="L6" s="257"/>
      <c r="M6" s="257"/>
      <c r="N6" s="257"/>
      <c r="O6" s="257"/>
      <c r="P6" s="257"/>
      <c r="Q6" s="258"/>
      <c r="R6" s="259"/>
      <c r="S6" s="560" t="s">
        <v>327</v>
      </c>
      <c r="T6" s="68"/>
      <c r="U6" s="68"/>
      <c r="V6" s="33"/>
      <c r="W6" s="68"/>
      <c r="X6" s="68"/>
      <c r="Y6" s="3"/>
      <c r="Z6" s="3"/>
      <c r="AA6" s="3"/>
      <c r="AB6" s="3"/>
      <c r="AC6" s="3"/>
      <c r="AD6" s="3"/>
      <c r="AE6" s="3"/>
      <c r="AF6" s="3"/>
      <c r="AG6" s="3"/>
      <c r="AH6" s="3"/>
      <c r="AI6" s="3"/>
      <c r="AJ6" s="3"/>
      <c r="AK6" s="3"/>
      <c r="AL6" s="3"/>
      <c r="AM6" s="3"/>
      <c r="AN6" s="3"/>
      <c r="AO6" s="3"/>
      <c r="AP6" s="3"/>
      <c r="AQ6" s="3"/>
      <c r="AR6" s="3"/>
      <c r="AS6" s="3"/>
      <c r="AT6" s="3"/>
      <c r="AU6" s="3"/>
      <c r="AV6" s="3"/>
      <c r="AW6" s="3"/>
    </row>
    <row r="7">
      <c r="A7" s="260" t="s">
        <v>144</v>
      </c>
      <c r="B7" s="261" t="s">
        <v>145</v>
      </c>
      <c r="C7" s="120" t="s">
        <v>146</v>
      </c>
      <c r="D7" s="114"/>
      <c r="E7" s="120" t="s">
        <v>147</v>
      </c>
      <c r="F7" s="10"/>
      <c r="G7" s="114"/>
      <c r="H7" s="120" t="s">
        <v>149</v>
      </c>
      <c r="I7" s="10"/>
      <c r="J7" s="114"/>
      <c r="K7" s="120" t="s">
        <v>150</v>
      </c>
      <c r="L7" s="10"/>
      <c r="M7" s="114"/>
      <c r="N7" s="120" t="s">
        <v>151</v>
      </c>
      <c r="O7" s="10"/>
      <c r="P7" s="114"/>
      <c r="Q7" s="262"/>
      <c r="R7" s="263" t="s">
        <v>144</v>
      </c>
      <c r="S7" s="263" t="s">
        <v>328</v>
      </c>
      <c r="T7" s="561"/>
      <c r="U7" s="68"/>
      <c r="V7" s="33"/>
      <c r="W7" s="68"/>
      <c r="X7" s="68"/>
      <c r="Y7" s="3"/>
      <c r="Z7" s="3"/>
      <c r="AA7" s="3"/>
      <c r="AB7" s="3"/>
      <c r="AC7" s="3"/>
      <c r="AD7" s="3"/>
      <c r="AE7" s="3"/>
      <c r="AF7" s="3"/>
      <c r="AG7" s="3"/>
      <c r="AH7" s="3"/>
      <c r="AI7" s="3"/>
      <c r="AJ7" s="3"/>
      <c r="AK7" s="3"/>
      <c r="AL7" s="3"/>
      <c r="AM7" s="3"/>
      <c r="AN7" s="3"/>
      <c r="AO7" s="3"/>
      <c r="AP7" s="3"/>
      <c r="AQ7" s="3"/>
      <c r="AR7" s="3"/>
      <c r="AS7" s="3"/>
      <c r="AT7" s="3"/>
      <c r="AU7" s="3"/>
      <c r="AV7" s="3"/>
      <c r="AW7" s="3"/>
    </row>
    <row r="8">
      <c r="A8" s="265" t="s">
        <v>27</v>
      </c>
      <c r="B8" s="266" t="s">
        <v>152</v>
      </c>
      <c r="C8" s="266" t="s">
        <v>153</v>
      </c>
      <c r="D8" s="266" t="s">
        <v>154</v>
      </c>
      <c r="E8" s="266" t="s">
        <v>155</v>
      </c>
      <c r="F8" s="266" t="s">
        <v>156</v>
      </c>
      <c r="G8" s="266" t="s">
        <v>157</v>
      </c>
      <c r="H8" s="266" t="s">
        <v>158</v>
      </c>
      <c r="I8" s="266" t="s">
        <v>159</v>
      </c>
      <c r="J8" s="266" t="s">
        <v>160</v>
      </c>
      <c r="K8" s="266" t="s">
        <v>161</v>
      </c>
      <c r="L8" s="266" t="s">
        <v>162</v>
      </c>
      <c r="M8" s="266" t="s">
        <v>163</v>
      </c>
      <c r="N8" s="267" t="s">
        <v>164</v>
      </c>
      <c r="O8" s="267" t="s">
        <v>165</v>
      </c>
      <c r="P8" s="267" t="s">
        <v>166</v>
      </c>
      <c r="Q8" s="268" t="s">
        <v>329</v>
      </c>
      <c r="R8" s="562" t="s">
        <v>27</v>
      </c>
      <c r="S8" s="269" t="s">
        <v>330</v>
      </c>
      <c r="T8" s="121" t="s">
        <v>22</v>
      </c>
      <c r="U8" s="68"/>
      <c r="V8" s="33"/>
      <c r="W8" s="292"/>
      <c r="X8" s="292"/>
      <c r="Y8" s="30"/>
      <c r="Z8" s="30"/>
      <c r="AA8" s="30"/>
      <c r="AB8" s="30"/>
      <c r="AC8" s="30"/>
      <c r="AD8" s="30"/>
      <c r="AE8" s="30"/>
      <c r="AF8" s="30"/>
      <c r="AG8" s="30"/>
      <c r="AH8" s="30"/>
      <c r="AI8" s="30"/>
      <c r="AJ8" s="30"/>
      <c r="AK8" s="31"/>
      <c r="AL8" s="3"/>
      <c r="AM8" s="3"/>
      <c r="AN8" s="3"/>
      <c r="AO8" s="3"/>
      <c r="AP8" s="3"/>
      <c r="AQ8" s="3"/>
      <c r="AR8" s="3"/>
      <c r="AS8" s="3"/>
      <c r="AT8" s="3"/>
      <c r="AU8" s="3"/>
      <c r="AV8" s="3"/>
      <c r="AW8" s="3"/>
    </row>
    <row r="9">
      <c r="A9" s="270">
        <v>1958.0</v>
      </c>
      <c r="B9" s="563"/>
      <c r="C9" s="564"/>
      <c r="D9" s="565"/>
      <c r="E9" s="566"/>
      <c r="F9" s="564"/>
      <c r="G9" s="565"/>
      <c r="H9" s="566"/>
      <c r="I9" s="564"/>
      <c r="J9" s="565"/>
      <c r="K9" s="566"/>
      <c r="L9" s="564"/>
      <c r="M9" s="564"/>
      <c r="N9" s="275">
        <f>'Delta Esc'!O14+'UCR Past Sonar'!O14+'Comm Catch'!O14</f>
        <v>0</v>
      </c>
      <c r="O9" s="275">
        <f>'Delta Esc'!P14+'UCR Past Sonar'!P14+'Comm Catch'!P14</f>
        <v>0</v>
      </c>
      <c r="P9" s="275">
        <f>'Delta Esc'!Q14+'UCR Past Sonar'!Q14+'Comm Catch'!Q14</f>
        <v>0</v>
      </c>
      <c r="Q9" s="276"/>
      <c r="R9" s="277">
        <v>1958.0</v>
      </c>
      <c r="S9" s="567"/>
      <c r="T9" s="2"/>
      <c r="U9" s="2"/>
      <c r="V9" s="3"/>
      <c r="W9" s="568"/>
      <c r="X9" s="68"/>
      <c r="Y9" s="3" t="s">
        <v>331</v>
      </c>
      <c r="Z9" s="3"/>
      <c r="AA9" s="3"/>
      <c r="AB9" s="3"/>
      <c r="AC9" s="3"/>
      <c r="AD9" s="3"/>
      <c r="AE9" s="3"/>
      <c r="AF9" s="3"/>
      <c r="AG9" s="3"/>
      <c r="AH9" s="3"/>
      <c r="AI9" s="3"/>
      <c r="AJ9" s="3"/>
      <c r="AK9" s="34"/>
      <c r="AL9" s="3"/>
      <c r="AM9" s="3"/>
      <c r="AN9" s="3"/>
      <c r="AO9" s="3"/>
      <c r="AP9" s="3"/>
      <c r="AQ9" s="3"/>
      <c r="AR9" s="3"/>
      <c r="AS9" s="3"/>
      <c r="AT9" s="3"/>
      <c r="AU9" s="3"/>
      <c r="AV9" s="3"/>
      <c r="AW9" s="3"/>
    </row>
    <row r="10">
      <c r="A10" s="278">
        <v>1959.0</v>
      </c>
      <c r="B10" s="284"/>
      <c r="C10" s="2"/>
      <c r="D10" s="285"/>
      <c r="E10" s="40"/>
      <c r="F10" s="2"/>
      <c r="G10" s="285"/>
      <c r="H10" s="40"/>
      <c r="I10" s="2"/>
      <c r="J10" s="285"/>
      <c r="K10" s="282">
        <f>'Delta Esc'!L14+'UCR Past Sonar'!L14+'Comm Catch'!L14</f>
        <v>0</v>
      </c>
      <c r="L10" s="282">
        <f>'Delta Esc'!M14+'UCR Past Sonar'!M14+'Comm Catch'!M14</f>
        <v>226784.9271</v>
      </c>
      <c r="M10" s="282">
        <f>'Delta Esc'!N14+'UCR Past Sonar'!N14+'Comm Catch'!N14</f>
        <v>0</v>
      </c>
      <c r="N10" s="275">
        <f>'Delta Esc'!O15+'UCR Past Sonar'!O15+'Comm Catch'!O15</f>
        <v>0</v>
      </c>
      <c r="O10" s="275">
        <f>'Delta Esc'!P15+'UCR Past Sonar'!P15+'Comm Catch'!P15</f>
        <v>0</v>
      </c>
      <c r="P10" s="275">
        <f>'Delta Esc'!Q15+'UCR Past Sonar'!Q15+'Comm Catch'!Q15</f>
        <v>0</v>
      </c>
      <c r="Q10" s="276"/>
      <c r="R10" s="283">
        <v>1959.0</v>
      </c>
      <c r="S10" s="569"/>
      <c r="T10" s="275"/>
      <c r="U10" s="275"/>
      <c r="V10" s="3"/>
      <c r="W10" s="123"/>
      <c r="X10" s="121"/>
      <c r="Y10" s="121"/>
      <c r="Z10" s="121"/>
      <c r="AA10" s="121"/>
      <c r="AB10" s="121"/>
      <c r="AC10" s="121"/>
      <c r="AD10" s="121"/>
      <c r="AE10" s="121"/>
      <c r="AF10" s="121"/>
      <c r="AG10" s="121"/>
      <c r="AH10" s="121"/>
      <c r="AI10" s="121"/>
      <c r="AJ10" s="121"/>
      <c r="AK10" s="502"/>
      <c r="AL10" s="68"/>
      <c r="AM10" s="68"/>
      <c r="AN10" s="68"/>
      <c r="AO10" s="68"/>
      <c r="AP10" s="68"/>
      <c r="AQ10" s="68"/>
      <c r="AR10" s="68"/>
      <c r="AS10" s="68"/>
      <c r="AT10" s="68"/>
      <c r="AU10" s="68"/>
      <c r="AV10" s="68"/>
      <c r="AW10" s="68"/>
    </row>
    <row r="11">
      <c r="A11" s="278">
        <v>1960.0</v>
      </c>
      <c r="B11" s="284"/>
      <c r="C11" s="2"/>
      <c r="D11" s="285"/>
      <c r="E11" s="40"/>
      <c r="F11" s="2"/>
      <c r="G11" s="285"/>
      <c r="H11" s="282">
        <f>'Delta Esc'!I14+'UCR Past Sonar'!I14+'Comm Catch'!I14</f>
        <v>0</v>
      </c>
      <c r="I11" s="275">
        <f>'Delta Esc'!J14+'UCR Past Sonar'!J14+'Comm Catch'!J14</f>
        <v>692291.9972</v>
      </c>
      <c r="J11" s="136">
        <f>'Delta Esc'!K14+'UCR Past Sonar'!K14+'Comm Catch'!K14</f>
        <v>35808.69102</v>
      </c>
      <c r="K11" s="282">
        <f>'Delta Esc'!L15+'UCR Past Sonar'!L15+'Comm Catch'!L15</f>
        <v>1402.228414</v>
      </c>
      <c r="L11" s="282">
        <f>'Delta Esc'!M15+'UCR Past Sonar'!M15+'Comm Catch'!M15</f>
        <v>47693.86832</v>
      </c>
      <c r="M11" s="282">
        <f>'Delta Esc'!N15+'UCR Past Sonar'!N15+'Comm Catch'!N15</f>
        <v>0</v>
      </c>
      <c r="N11" s="275">
        <f>'Delta Esc'!O16+'UCR Past Sonar'!O16+'Comm Catch'!O16</f>
        <v>0</v>
      </c>
      <c r="O11" s="275">
        <f>'Delta Esc'!P16+'UCR Past Sonar'!P16+'Comm Catch'!P16</f>
        <v>0</v>
      </c>
      <c r="P11" s="275">
        <f>'Delta Esc'!Q16+'UCR Past Sonar'!Q16+'Comm Catch'!Q16</f>
        <v>0</v>
      </c>
      <c r="Q11" s="276"/>
      <c r="R11" s="283">
        <v>1960.0</v>
      </c>
      <c r="S11" s="569"/>
      <c r="T11" s="275"/>
      <c r="U11" s="275"/>
      <c r="V11" s="3"/>
      <c r="W11" s="126" t="s">
        <v>144</v>
      </c>
      <c r="X11" s="119"/>
      <c r="Y11" s="120" t="s">
        <v>332</v>
      </c>
      <c r="Z11" s="10"/>
      <c r="AA11" s="10"/>
      <c r="AB11" s="10"/>
      <c r="AC11" s="10"/>
      <c r="AD11" s="114"/>
      <c r="AE11" s="68"/>
      <c r="AF11" s="119"/>
      <c r="AG11" s="126" t="s">
        <v>121</v>
      </c>
      <c r="AH11" s="383"/>
      <c r="AI11" s="119"/>
      <c r="AJ11" s="383"/>
      <c r="AK11" s="126"/>
      <c r="AL11" s="68"/>
      <c r="AM11" s="3"/>
      <c r="AN11" s="68"/>
      <c r="AO11" s="68"/>
      <c r="AP11" s="68"/>
      <c r="AQ11" s="68"/>
      <c r="AR11" s="68"/>
      <c r="AS11" s="68"/>
      <c r="AT11" s="68"/>
      <c r="AU11" s="68"/>
      <c r="AV11" s="68"/>
      <c r="AW11" s="68"/>
    </row>
    <row r="12">
      <c r="A12" s="278">
        <v>1961.0</v>
      </c>
      <c r="B12" s="284"/>
      <c r="C12" s="2"/>
      <c r="D12" s="285"/>
      <c r="E12" s="275">
        <f>'Delta Esc'!F14+'UCR Past Sonar'!F14+'Comm Catch'!F14</f>
        <v>71615.90375</v>
      </c>
      <c r="F12" s="275">
        <f>'Delta Esc'!G14+'UCR Past Sonar'!G14+'Comm Catch'!G14</f>
        <v>179040.4985</v>
      </c>
      <c r="G12" s="289">
        <f>'Delta Esc'!H14+'UCR Past Sonar'!H14+'Comm Catch'!H14</f>
        <v>1192.98244</v>
      </c>
      <c r="H12" s="282">
        <f>'Delta Esc'!I15+'UCR Past Sonar'!I15+'Comm Catch'!I15</f>
        <v>8416.155445</v>
      </c>
      <c r="I12" s="275">
        <f>'Delta Esc'!J15+'UCR Past Sonar'!J15+'Comm Catch'!J15</f>
        <v>1182522.754</v>
      </c>
      <c r="J12" s="136">
        <f>'Delta Esc'!K15+'UCR Past Sonar'!K15+'Comm Catch'!K15</f>
        <v>8416.155445</v>
      </c>
      <c r="K12" s="282">
        <f>'Delta Esc'!L16+'UCR Past Sonar'!L16+'Comm Catch'!L16</f>
        <v>1394.368629</v>
      </c>
      <c r="L12" s="282">
        <f>'Delta Esc'!M16+'UCR Past Sonar'!M16+'Comm Catch'!M16</f>
        <v>13577.69782</v>
      </c>
      <c r="M12" s="282">
        <f>'Delta Esc'!N16+'UCR Past Sonar'!N16+'Comm Catch'!N16</f>
        <v>0</v>
      </c>
      <c r="N12" s="275">
        <f>'Delta Esc'!O17+'UCR Past Sonar'!O17+'Comm Catch'!O17</f>
        <v>0</v>
      </c>
      <c r="O12" s="275">
        <f>'Delta Esc'!P17+'UCR Past Sonar'!P17+'Comm Catch'!P17</f>
        <v>0</v>
      </c>
      <c r="P12" s="275">
        <f>'Delta Esc'!Q17+'UCR Past Sonar'!Q17+'Comm Catch'!Q17</f>
        <v>0</v>
      </c>
      <c r="Q12" s="286">
        <f t="shared" ref="Q12:Q62" si="1">SUM(B12:P12)</f>
        <v>1466176.516</v>
      </c>
      <c r="R12" s="283">
        <v>1961.0</v>
      </c>
      <c r="S12" s="569">
        <f>Escapement_Data!L7</f>
        <v>343140.4275</v>
      </c>
      <c r="T12" s="275">
        <f t="shared" ref="T12:T61" si="2">Q12-S12</f>
        <v>1123036.089</v>
      </c>
      <c r="U12" s="275"/>
      <c r="V12" s="139"/>
      <c r="W12" s="122" t="s">
        <v>27</v>
      </c>
      <c r="X12" s="122"/>
      <c r="Y12" s="537">
        <v>2.0</v>
      </c>
      <c r="Z12" s="537">
        <v>3.0</v>
      </c>
      <c r="AA12" s="537">
        <v>4.0</v>
      </c>
      <c r="AB12" s="537">
        <v>5.0</v>
      </c>
      <c r="AC12" s="537">
        <v>6.0</v>
      </c>
      <c r="AD12" s="261">
        <v>7.0</v>
      </c>
      <c r="AE12" s="68"/>
      <c r="AF12" s="123">
        <v>1.2</v>
      </c>
      <c r="AG12" s="122" t="s">
        <v>333</v>
      </c>
      <c r="AH12" s="502">
        <v>1.3</v>
      </c>
      <c r="AI12" s="123" t="s">
        <v>334</v>
      </c>
      <c r="AJ12" s="502" t="s">
        <v>167</v>
      </c>
      <c r="AK12" s="122">
        <v>1.4</v>
      </c>
      <c r="AL12" s="68" t="s">
        <v>335</v>
      </c>
      <c r="AM12" s="68" t="s">
        <v>336</v>
      </c>
      <c r="AN12" s="68"/>
      <c r="AO12" s="68"/>
      <c r="AP12" s="68"/>
      <c r="AQ12" s="68"/>
      <c r="AR12" s="68"/>
      <c r="AS12" s="68"/>
      <c r="AT12" s="68"/>
      <c r="AU12" s="68"/>
      <c r="AV12" s="68"/>
      <c r="AW12" s="68"/>
    </row>
    <row r="13">
      <c r="A13" s="288">
        <v>1962.0</v>
      </c>
      <c r="B13" s="284"/>
      <c r="C13" s="275">
        <f>'Delta Esc'!D14+'UCR Past Sonar'!D14+'Comm Catch'!D14</f>
        <v>0</v>
      </c>
      <c r="D13" s="275">
        <f>'Delta Esc'!E14+'UCR Past Sonar'!E14+'Comm Catch'!E14</f>
        <v>0</v>
      </c>
      <c r="E13" s="275">
        <f>'Delta Esc'!F15+'UCR Past Sonar'!F15+'Comm Catch'!F15</f>
        <v>47693.86832</v>
      </c>
      <c r="F13" s="275">
        <f>'Delta Esc'!G15+'UCR Past Sonar'!G15+'Comm Catch'!G15</f>
        <v>102401.6637</v>
      </c>
      <c r="G13" s="289">
        <f>'Delta Esc'!H15+'UCR Past Sonar'!H15+'Comm Catch'!H15</f>
        <v>1402.228414</v>
      </c>
      <c r="H13" s="282">
        <f>'Delta Esc'!I16+'UCR Past Sonar'!I16+'Comm Catch'!I16</f>
        <v>0</v>
      </c>
      <c r="I13" s="275">
        <f>'Delta Esc'!J16+'UCR Past Sonar'!J16+'Comm Catch'!J16</f>
        <v>560800.7674</v>
      </c>
      <c r="J13" s="136">
        <f>'Delta Esc'!K16+'UCR Past Sonar'!K16+'Comm Catch'!K16</f>
        <v>9730.842989</v>
      </c>
      <c r="K13" s="282">
        <f>'Delta Esc'!L17+'UCR Past Sonar'!L17+'Comm Catch'!L17</f>
        <v>2760.742957</v>
      </c>
      <c r="L13" s="282">
        <f>'Delta Esc'!M17+'UCR Past Sonar'!M17+'Comm Catch'!M17</f>
        <v>27892.78504</v>
      </c>
      <c r="M13" s="282">
        <f>'Delta Esc'!N17+'UCR Past Sonar'!N17+'Comm Catch'!N17</f>
        <v>0</v>
      </c>
      <c r="N13" s="275">
        <f>'Delta Esc'!O18+'UCR Past Sonar'!O18+'Comm Catch'!O18</f>
        <v>0</v>
      </c>
      <c r="O13" s="275">
        <f>'Delta Esc'!P18+'UCR Past Sonar'!P18+'Comm Catch'!P18</f>
        <v>0</v>
      </c>
      <c r="P13" s="275">
        <f>'Delta Esc'!Q18+'UCR Past Sonar'!Q18+'Comm Catch'!Q18</f>
        <v>0</v>
      </c>
      <c r="Q13" s="286">
        <f t="shared" si="1"/>
        <v>752682.8988</v>
      </c>
      <c r="R13" s="125">
        <v>1962.0</v>
      </c>
      <c r="S13" s="569">
        <f>Escapement_Data!L8</f>
        <v>416093.1807</v>
      </c>
      <c r="T13" s="275">
        <f t="shared" si="2"/>
        <v>336589.7181</v>
      </c>
      <c r="U13" s="275"/>
      <c r="V13" s="139"/>
      <c r="W13" s="570">
        <f t="shared" ref="W13:W63" si="3">R13</f>
        <v>1962</v>
      </c>
      <c r="X13" s="68"/>
      <c r="Y13" s="483" t="str">
        <f t="shared" ref="Y13:Y63" si="4">B13</f>
        <v/>
      </c>
      <c r="Z13" s="483">
        <f t="shared" ref="Z13:Z63" si="5">C13+D13</f>
        <v>0</v>
      </c>
      <c r="AA13" s="483">
        <f t="shared" ref="AA13:AA63" si="6">SUM(E13:G13)</f>
        <v>151497.7604</v>
      </c>
      <c r="AB13" s="483">
        <f t="shared" ref="AB13:AB63" si="7">SUM(H13:J13)</f>
        <v>570531.6104</v>
      </c>
      <c r="AC13" s="483">
        <f t="shared" ref="AC13:AC63" si="8">SUM(K13:M13)</f>
        <v>30653.52799</v>
      </c>
      <c r="AD13" s="483">
        <f t="shared" ref="AD13:AD63" si="9">SUM(N13:P13)</f>
        <v>0</v>
      </c>
      <c r="AE13" s="483"/>
      <c r="AF13" s="571">
        <f t="shared" ref="AF13:AF45" si="10">F13</f>
        <v>102401.6637</v>
      </c>
      <c r="AG13" s="483">
        <f t="shared" ref="AG13:AG44" si="11">Q13</f>
        <v>752682.8988</v>
      </c>
      <c r="AH13" s="572">
        <f t="shared" ref="AH13:AH44" si="12">I13</f>
        <v>560800.7674</v>
      </c>
      <c r="AI13" s="571">
        <f t="shared" ref="AI13:AI45" si="13">SUM(B13:G13)</f>
        <v>151497.7604</v>
      </c>
      <c r="AJ13" s="572">
        <f t="shared" ref="AJ13:AJ44" si="14">SUM(H13:J13)</f>
        <v>570531.6104</v>
      </c>
      <c r="AK13" s="573">
        <f t="shared" ref="AK13:AK43" si="15">K13</f>
        <v>2760.742957</v>
      </c>
      <c r="AL13" s="483">
        <f t="shared" ref="AL13:AL48" si="16">W13</f>
        <v>1962</v>
      </c>
      <c r="AM13" s="574">
        <f t="shared" ref="AM13:AM48" si="17">Q13/S13</f>
        <v>1.808928706</v>
      </c>
      <c r="AN13" s="3"/>
      <c r="AO13" s="3"/>
      <c r="AP13" s="3"/>
      <c r="AQ13" s="3"/>
      <c r="AR13" s="3"/>
      <c r="AS13" s="3"/>
      <c r="AT13" s="3"/>
      <c r="AU13" s="3"/>
      <c r="AV13" s="3"/>
      <c r="AW13" s="3"/>
    </row>
    <row r="14">
      <c r="A14" s="288">
        <v>1963.0</v>
      </c>
      <c r="B14" s="289">
        <f>'Delta Esc'!C14+'UCR Past Sonar'!C14+'Comm Catch'!C14</f>
        <v>0</v>
      </c>
      <c r="C14" s="275">
        <f>'Delta Esc'!D15+'UCR Past Sonar'!D15+'Comm Catch'!D15</f>
        <v>1402.228414</v>
      </c>
      <c r="D14" s="275">
        <f>'Delta Esc'!E15+'UCR Past Sonar'!E15+'Comm Catch'!E15</f>
        <v>2805.849309</v>
      </c>
      <c r="E14" s="275">
        <f>'Delta Esc'!F16+'UCR Past Sonar'!F16+'Comm Catch'!F16</f>
        <v>4236.056595</v>
      </c>
      <c r="F14" s="275">
        <f>'Delta Esc'!G16+'UCR Past Sonar'!G16+'Comm Catch'!G16</f>
        <v>97592.46965</v>
      </c>
      <c r="G14" s="289">
        <f>'Delta Esc'!H16+'UCR Past Sonar'!H16+'Comm Catch'!H16</f>
        <v>0</v>
      </c>
      <c r="H14" s="282">
        <f>'Delta Esc'!I17+'UCR Past Sonar'!I17+'Comm Catch'!I17</f>
        <v>0</v>
      </c>
      <c r="I14" s="275">
        <f>'Delta Esc'!J17+'UCR Past Sonar'!J17+'Comm Catch'!J17</f>
        <v>491920.1619</v>
      </c>
      <c r="J14" s="136">
        <f>'Delta Esc'!K17+'UCR Past Sonar'!K17+'Comm Catch'!K17</f>
        <v>11635.39363</v>
      </c>
      <c r="K14" s="282">
        <f>'Delta Esc'!L18+'UCR Past Sonar'!L18+'Comm Catch'!L18</f>
        <v>1062.477986</v>
      </c>
      <c r="L14" s="282">
        <f>'Delta Esc'!M18+'UCR Past Sonar'!M18+'Comm Catch'!M18</f>
        <v>9522.485908</v>
      </c>
      <c r="M14" s="282">
        <f>'Delta Esc'!N18+'UCR Past Sonar'!N18+'Comm Catch'!N18</f>
        <v>0</v>
      </c>
      <c r="N14" s="275">
        <f>'Delta Esc'!O19+'UCR Past Sonar'!O19+'Comm Catch'!O19</f>
        <v>0</v>
      </c>
      <c r="O14" s="275">
        <f>'Delta Esc'!P19+'UCR Past Sonar'!P19+'Comm Catch'!P19</f>
        <v>151.3406764</v>
      </c>
      <c r="P14" s="275">
        <f>'Delta Esc'!Q19+'UCR Past Sonar'!Q19+'Comm Catch'!Q19</f>
        <v>0</v>
      </c>
      <c r="Q14" s="286">
        <f t="shared" si="1"/>
        <v>620328.4641</v>
      </c>
      <c r="R14" s="125">
        <v>1963.0</v>
      </c>
      <c r="S14" s="569">
        <f>Escapement_Data!L9</f>
        <v>271007.3531</v>
      </c>
      <c r="T14" s="275">
        <f t="shared" si="2"/>
        <v>349321.111</v>
      </c>
      <c r="U14" s="275"/>
      <c r="V14" s="139"/>
      <c r="W14" s="570">
        <f t="shared" si="3"/>
        <v>1963</v>
      </c>
      <c r="X14" s="68"/>
      <c r="Y14" s="483">
        <f t="shared" si="4"/>
        <v>0</v>
      </c>
      <c r="Z14" s="483">
        <f t="shared" si="5"/>
        <v>4208.077722</v>
      </c>
      <c r="AA14" s="483">
        <f t="shared" si="6"/>
        <v>101828.5262</v>
      </c>
      <c r="AB14" s="483">
        <f t="shared" si="7"/>
        <v>503555.5555</v>
      </c>
      <c r="AC14" s="483">
        <f t="shared" si="8"/>
        <v>10584.96389</v>
      </c>
      <c r="AD14" s="483">
        <f t="shared" si="9"/>
        <v>151.3406764</v>
      </c>
      <c r="AE14" s="483"/>
      <c r="AF14" s="575">
        <f t="shared" si="10"/>
        <v>97592.46965</v>
      </c>
      <c r="AG14" s="483">
        <f t="shared" si="11"/>
        <v>620328.4641</v>
      </c>
      <c r="AH14" s="576">
        <f t="shared" si="12"/>
        <v>491920.1619</v>
      </c>
      <c r="AI14" s="575">
        <f t="shared" si="13"/>
        <v>106036.604</v>
      </c>
      <c r="AJ14" s="576">
        <f t="shared" si="14"/>
        <v>503555.5555</v>
      </c>
      <c r="AK14" s="577">
        <f t="shared" si="15"/>
        <v>1062.477986</v>
      </c>
      <c r="AL14" s="483">
        <f t="shared" si="16"/>
        <v>1963</v>
      </c>
      <c r="AM14" s="574">
        <f t="shared" si="17"/>
        <v>2.288972816</v>
      </c>
      <c r="AN14" s="3"/>
      <c r="AO14" s="3"/>
      <c r="AP14" s="3"/>
      <c r="AQ14" s="3"/>
      <c r="AR14" s="3"/>
      <c r="AS14" s="3"/>
      <c r="AT14" s="3"/>
      <c r="AU14" s="3"/>
      <c r="AV14" s="3"/>
      <c r="AW14" s="3"/>
    </row>
    <row r="15">
      <c r="A15" s="288">
        <v>1964.0</v>
      </c>
      <c r="B15" s="289">
        <f>'Delta Esc'!C15+'UCR Past Sonar'!C15+'Comm Catch'!C15</f>
        <v>0</v>
      </c>
      <c r="C15" s="275">
        <f>'Delta Esc'!D16+'UCR Past Sonar'!D16+'Comm Catch'!D16</f>
        <v>0</v>
      </c>
      <c r="D15" s="275">
        <f>'Delta Esc'!E16+'UCR Past Sonar'!E16+'Comm Catch'!E16</f>
        <v>428.7969054</v>
      </c>
      <c r="E15" s="275">
        <f>'Delta Esc'!F17+'UCR Past Sonar'!F17+'Comm Catch'!F17</f>
        <v>6361.034393</v>
      </c>
      <c r="F15" s="275">
        <f>'Delta Esc'!G17+'UCR Past Sonar'!G17+'Comm Catch'!G17</f>
        <v>290718.4523</v>
      </c>
      <c r="G15" s="289">
        <f>'Delta Esc'!H17+'UCR Past Sonar'!H17+'Comm Catch'!H17</f>
        <v>0</v>
      </c>
      <c r="H15" s="282">
        <f>'Delta Esc'!I18+'UCR Past Sonar'!I18+'Comm Catch'!I18</f>
        <v>151.4712206</v>
      </c>
      <c r="I15" s="275">
        <f>'Delta Esc'!J18+'UCR Past Sonar'!J18+'Comm Catch'!J18</f>
        <v>836133.882</v>
      </c>
      <c r="J15" s="136">
        <f>'Delta Esc'!K18+'UCR Past Sonar'!K18+'Comm Catch'!K18</f>
        <v>23028.81407</v>
      </c>
      <c r="K15" s="282">
        <f>'Delta Esc'!L19+'UCR Past Sonar'!L19+'Comm Catch'!L19</f>
        <v>5922.55802</v>
      </c>
      <c r="L15" s="282">
        <f>'Delta Esc'!M19+'UCR Past Sonar'!M19+'Comm Catch'!M19</f>
        <v>24854.35192</v>
      </c>
      <c r="M15" s="282">
        <f>'Delta Esc'!N19+'UCR Past Sonar'!N19+'Comm Catch'!N19</f>
        <v>0</v>
      </c>
      <c r="N15" s="275">
        <f>'Delta Esc'!O20+'UCR Past Sonar'!O20+'Comm Catch'!O20</f>
        <v>0</v>
      </c>
      <c r="O15" s="275">
        <f>'Delta Esc'!P20+'UCR Past Sonar'!P20+'Comm Catch'!P20</f>
        <v>0</v>
      </c>
      <c r="P15" s="275">
        <f>'Delta Esc'!Q20+'UCR Past Sonar'!Q20+'Comm Catch'!Q20</f>
        <v>243.2133307</v>
      </c>
      <c r="Q15" s="286">
        <f t="shared" si="1"/>
        <v>1187842.574</v>
      </c>
      <c r="R15" s="125">
        <v>1964.0</v>
      </c>
      <c r="S15" s="569">
        <f>Escapement_Data!L10</f>
        <v>233990.1993</v>
      </c>
      <c r="T15" s="275">
        <f t="shared" si="2"/>
        <v>953852.3749</v>
      </c>
      <c r="U15" s="275"/>
      <c r="V15" s="139"/>
      <c r="W15" s="570">
        <f t="shared" si="3"/>
        <v>1964</v>
      </c>
      <c r="X15" s="68"/>
      <c r="Y15" s="483">
        <f t="shared" si="4"/>
        <v>0</v>
      </c>
      <c r="Z15" s="483">
        <f t="shared" si="5"/>
        <v>428.7969054</v>
      </c>
      <c r="AA15" s="483">
        <f t="shared" si="6"/>
        <v>297079.4867</v>
      </c>
      <c r="AB15" s="483">
        <f t="shared" si="7"/>
        <v>859314.1673</v>
      </c>
      <c r="AC15" s="483">
        <f t="shared" si="8"/>
        <v>30776.90994</v>
      </c>
      <c r="AD15" s="483">
        <f t="shared" si="9"/>
        <v>243.2133307</v>
      </c>
      <c r="AE15" s="483"/>
      <c r="AF15" s="575">
        <f t="shared" si="10"/>
        <v>290718.4523</v>
      </c>
      <c r="AG15" s="483">
        <f t="shared" si="11"/>
        <v>1187842.574</v>
      </c>
      <c r="AH15" s="576">
        <f t="shared" si="12"/>
        <v>836133.882</v>
      </c>
      <c r="AI15" s="575">
        <f t="shared" si="13"/>
        <v>297508.2836</v>
      </c>
      <c r="AJ15" s="576">
        <f t="shared" si="14"/>
        <v>859314.1673</v>
      </c>
      <c r="AK15" s="577">
        <f t="shared" si="15"/>
        <v>5922.55802</v>
      </c>
      <c r="AL15" s="483">
        <f t="shared" si="16"/>
        <v>1964</v>
      </c>
      <c r="AM15" s="574">
        <f t="shared" si="17"/>
        <v>5.076462937</v>
      </c>
      <c r="AN15" s="3"/>
      <c r="AO15" s="3"/>
      <c r="AP15" s="3"/>
      <c r="AQ15" s="3"/>
      <c r="AR15" s="3"/>
      <c r="AS15" s="3"/>
      <c r="AT15" s="3"/>
      <c r="AU15" s="3"/>
      <c r="AV15" s="3"/>
      <c r="AW15" s="3"/>
    </row>
    <row r="16">
      <c r="A16" s="288">
        <v>1965.0</v>
      </c>
      <c r="B16" s="289">
        <f>'Delta Esc'!C16+'UCR Past Sonar'!C16+'Comm Catch'!C16</f>
        <v>0</v>
      </c>
      <c r="C16" s="275">
        <f>'Delta Esc'!D17+'UCR Past Sonar'!D17+'Comm Catch'!D17</f>
        <v>179.7548105</v>
      </c>
      <c r="D16" s="275">
        <f>'Delta Esc'!E17+'UCR Past Sonar'!E17+'Comm Catch'!E17</f>
        <v>2027.674988</v>
      </c>
      <c r="E16" s="275">
        <f>'Delta Esc'!F18+'UCR Past Sonar'!F18+'Comm Catch'!F18</f>
        <v>379.222912</v>
      </c>
      <c r="F16" s="275">
        <f>'Delta Esc'!G18+'UCR Past Sonar'!G18+'Comm Catch'!G18</f>
        <v>386377.0853</v>
      </c>
      <c r="G16" s="289">
        <f>'Delta Esc'!H18+'UCR Past Sonar'!H18+'Comm Catch'!H18</f>
        <v>0</v>
      </c>
      <c r="H16" s="282">
        <f>'Delta Esc'!I19+'UCR Past Sonar'!I19+'Comm Catch'!I19</f>
        <v>0</v>
      </c>
      <c r="I16" s="275">
        <f>'Delta Esc'!J19+'UCR Past Sonar'!J19+'Comm Catch'!J19</f>
        <v>1126848.439</v>
      </c>
      <c r="J16" s="136">
        <f>'Delta Esc'!K19+'UCR Past Sonar'!K19+'Comm Catch'!K19</f>
        <v>25570.26434</v>
      </c>
      <c r="K16" s="282">
        <f>'Delta Esc'!L20+'UCR Past Sonar'!L20+'Comm Catch'!L20</f>
        <v>3233.310685</v>
      </c>
      <c r="L16" s="282">
        <f>'Delta Esc'!M20+'UCR Past Sonar'!M20+'Comm Catch'!M20</f>
        <v>242501.4617</v>
      </c>
      <c r="M16" s="282">
        <f>'Delta Esc'!N20+'UCR Past Sonar'!N20+'Comm Catch'!N20</f>
        <v>0</v>
      </c>
      <c r="N16" s="275">
        <f>'Delta Esc'!O21+'UCR Past Sonar'!O21+'Comm Catch'!O21</f>
        <v>0</v>
      </c>
      <c r="O16" s="275">
        <f>'Delta Esc'!P21+'UCR Past Sonar'!P21+'Comm Catch'!P21</f>
        <v>1305.158688</v>
      </c>
      <c r="P16" s="275">
        <f>'Delta Esc'!Q21+'UCR Past Sonar'!Q21+'Comm Catch'!Q21</f>
        <v>2088.497174</v>
      </c>
      <c r="Q16" s="286">
        <f t="shared" si="1"/>
        <v>1790510.87</v>
      </c>
      <c r="R16" s="125">
        <v>1965.0</v>
      </c>
      <c r="S16" s="569">
        <f>Escapement_Data!L11</f>
        <v>373563.22</v>
      </c>
      <c r="T16" s="275">
        <f t="shared" si="2"/>
        <v>1416947.65</v>
      </c>
      <c r="U16" s="275"/>
      <c r="V16" s="139"/>
      <c r="W16" s="570">
        <f t="shared" si="3"/>
        <v>1965</v>
      </c>
      <c r="X16" s="68"/>
      <c r="Y16" s="483">
        <f t="shared" si="4"/>
        <v>0</v>
      </c>
      <c r="Z16" s="483">
        <f t="shared" si="5"/>
        <v>2207.429799</v>
      </c>
      <c r="AA16" s="483">
        <f t="shared" si="6"/>
        <v>386756.3082</v>
      </c>
      <c r="AB16" s="483">
        <f t="shared" si="7"/>
        <v>1152418.704</v>
      </c>
      <c r="AC16" s="483">
        <f t="shared" si="8"/>
        <v>245734.7724</v>
      </c>
      <c r="AD16" s="483">
        <f t="shared" si="9"/>
        <v>3393.655862</v>
      </c>
      <c r="AE16" s="483"/>
      <c r="AF16" s="575">
        <f t="shared" si="10"/>
        <v>386377.0853</v>
      </c>
      <c r="AG16" s="483">
        <f t="shared" si="11"/>
        <v>1790510.87</v>
      </c>
      <c r="AH16" s="576">
        <f t="shared" si="12"/>
        <v>1126848.439</v>
      </c>
      <c r="AI16" s="575">
        <f t="shared" si="13"/>
        <v>388963.738</v>
      </c>
      <c r="AJ16" s="576">
        <f t="shared" si="14"/>
        <v>1152418.704</v>
      </c>
      <c r="AK16" s="577">
        <f t="shared" si="15"/>
        <v>3233.310685</v>
      </c>
      <c r="AL16" s="483">
        <f t="shared" si="16"/>
        <v>1965</v>
      </c>
      <c r="AM16" s="574">
        <f t="shared" si="17"/>
        <v>4.793059846</v>
      </c>
      <c r="AN16" s="3"/>
      <c r="AO16" s="3"/>
      <c r="AP16" s="3"/>
      <c r="AQ16" s="3"/>
      <c r="AR16" s="3"/>
      <c r="AS16" s="3"/>
      <c r="AT16" s="3"/>
      <c r="AU16" s="3"/>
      <c r="AV16" s="3"/>
      <c r="AW16" s="3"/>
    </row>
    <row r="17">
      <c r="A17" s="288">
        <v>1966.0</v>
      </c>
      <c r="B17" s="289">
        <f>'Delta Esc'!C17+'UCR Past Sonar'!C17+'Comm Catch'!C17</f>
        <v>0</v>
      </c>
      <c r="C17" s="275">
        <f>'Delta Esc'!D18+'UCR Past Sonar'!D18+'Comm Catch'!D18</f>
        <v>0</v>
      </c>
      <c r="D17" s="275">
        <f>'Delta Esc'!E18+'UCR Past Sonar'!E18+'Comm Catch'!E18</f>
        <v>999.5605805</v>
      </c>
      <c r="E17" s="275">
        <f>'Delta Esc'!F19+'UCR Past Sonar'!F19+'Comm Catch'!F19</f>
        <v>4184.035075</v>
      </c>
      <c r="F17" s="275">
        <f>'Delta Esc'!G19+'UCR Past Sonar'!G19+'Comm Catch'!G19</f>
        <v>302159.6207</v>
      </c>
      <c r="G17" s="289">
        <f>'Delta Esc'!H19+'UCR Past Sonar'!H19+'Comm Catch'!H19</f>
        <v>151.3406764</v>
      </c>
      <c r="H17" s="282">
        <f>'Delta Esc'!I20+'UCR Past Sonar'!I20+'Comm Catch'!I20</f>
        <v>0</v>
      </c>
      <c r="I17" s="275">
        <f>'Delta Esc'!J20+'UCR Past Sonar'!J20+'Comm Catch'!J20</f>
        <v>886578.6145</v>
      </c>
      <c r="J17" s="136">
        <f>'Delta Esc'!K20+'UCR Past Sonar'!K20+'Comm Catch'!K20</f>
        <v>14517.76609</v>
      </c>
      <c r="K17" s="282">
        <f>'Delta Esc'!L21+'UCR Past Sonar'!L21+'Comm Catch'!L21</f>
        <v>4029.925786</v>
      </c>
      <c r="L17" s="282">
        <f>'Delta Esc'!M21+'UCR Past Sonar'!M21+'Comm Catch'!M21</f>
        <v>280325.1561</v>
      </c>
      <c r="M17" s="282">
        <f>'Delta Esc'!N21+'UCR Past Sonar'!N21+'Comm Catch'!N21</f>
        <v>0</v>
      </c>
      <c r="N17" s="275">
        <f>'Delta Esc'!O22+'UCR Past Sonar'!O22+'Comm Catch'!O22</f>
        <v>0</v>
      </c>
      <c r="O17" s="275">
        <f>'Delta Esc'!P22+'UCR Past Sonar'!P22+'Comm Catch'!P22</f>
        <v>0</v>
      </c>
      <c r="P17" s="275">
        <f>'Delta Esc'!Q22+'UCR Past Sonar'!Q22+'Comm Catch'!Q22</f>
        <v>0</v>
      </c>
      <c r="Q17" s="286">
        <f t="shared" si="1"/>
        <v>1492946.019</v>
      </c>
      <c r="R17" s="125">
        <v>1966.0</v>
      </c>
      <c r="S17" s="569">
        <f>Escapement_Data!L12</f>
        <v>374673.1046</v>
      </c>
      <c r="T17" s="275">
        <f t="shared" si="2"/>
        <v>1118272.915</v>
      </c>
      <c r="U17" s="275"/>
      <c r="V17" s="139"/>
      <c r="W17" s="570">
        <f t="shared" si="3"/>
        <v>1966</v>
      </c>
      <c r="X17" s="68"/>
      <c r="Y17" s="483">
        <f t="shared" si="4"/>
        <v>0</v>
      </c>
      <c r="Z17" s="483">
        <f t="shared" si="5"/>
        <v>999.5605805</v>
      </c>
      <c r="AA17" s="483">
        <f t="shared" si="6"/>
        <v>306494.9965</v>
      </c>
      <c r="AB17" s="483">
        <f t="shared" si="7"/>
        <v>901096.3806</v>
      </c>
      <c r="AC17" s="483">
        <f t="shared" si="8"/>
        <v>284355.0819</v>
      </c>
      <c r="AD17" s="483">
        <f t="shared" si="9"/>
        <v>0</v>
      </c>
      <c r="AE17" s="483"/>
      <c r="AF17" s="575">
        <f t="shared" si="10"/>
        <v>302159.6207</v>
      </c>
      <c r="AG17" s="483">
        <f t="shared" si="11"/>
        <v>1492946.019</v>
      </c>
      <c r="AH17" s="576">
        <f t="shared" si="12"/>
        <v>886578.6145</v>
      </c>
      <c r="AI17" s="575">
        <f t="shared" si="13"/>
        <v>307494.557</v>
      </c>
      <c r="AJ17" s="576">
        <f t="shared" si="14"/>
        <v>901096.3806</v>
      </c>
      <c r="AK17" s="577">
        <f t="shared" si="15"/>
        <v>4029.925786</v>
      </c>
      <c r="AL17" s="483">
        <f t="shared" si="16"/>
        <v>1966</v>
      </c>
      <c r="AM17" s="574">
        <f t="shared" si="17"/>
        <v>3.9846629</v>
      </c>
      <c r="AN17" s="3"/>
      <c r="AO17" s="3"/>
      <c r="AP17" s="3"/>
      <c r="AQ17" s="3"/>
      <c r="AR17" s="3"/>
      <c r="AS17" s="3"/>
      <c r="AT17" s="3"/>
      <c r="AU17" s="3"/>
      <c r="AV17" s="3"/>
      <c r="AW17" s="3"/>
    </row>
    <row r="18">
      <c r="A18" s="288">
        <v>1967.0</v>
      </c>
      <c r="B18" s="289">
        <f>'Delta Esc'!C18+'UCR Past Sonar'!C18+'Comm Catch'!C18</f>
        <v>0</v>
      </c>
      <c r="C18" s="275">
        <f>'Delta Esc'!D19+'UCR Past Sonar'!D19+'Comm Catch'!D19</f>
        <v>151.3406764</v>
      </c>
      <c r="D18" s="275">
        <f>'Delta Esc'!E19+'UCR Past Sonar'!E19+'Comm Catch'!E19</f>
        <v>1688.708694</v>
      </c>
      <c r="E18" s="275">
        <f>'Delta Esc'!F20+'UCR Past Sonar'!F20+'Comm Catch'!F20</f>
        <v>2323.210023</v>
      </c>
      <c r="F18" s="275">
        <f>'Delta Esc'!G20+'UCR Past Sonar'!G20+'Comm Catch'!G20</f>
        <v>97321.71113</v>
      </c>
      <c r="G18" s="289">
        <f>'Delta Esc'!H20+'UCR Past Sonar'!H20+'Comm Catch'!H20</f>
        <v>243.2133307</v>
      </c>
      <c r="H18" s="282">
        <f>'Delta Esc'!I21+'UCR Past Sonar'!I21+'Comm Catch'!I21</f>
        <v>469.5165458</v>
      </c>
      <c r="I18" s="275">
        <f>'Delta Esc'!J21+'UCR Past Sonar'!J21+'Comm Catch'!J21</f>
        <v>707854.1943</v>
      </c>
      <c r="J18" s="136">
        <f>'Delta Esc'!K21+'UCR Past Sonar'!K21+'Comm Catch'!K21</f>
        <v>8920.906778</v>
      </c>
      <c r="K18" s="282">
        <f>'Delta Esc'!L22+'UCR Past Sonar'!L22+'Comm Catch'!L22</f>
        <v>0</v>
      </c>
      <c r="L18" s="282">
        <f>'Delta Esc'!M22+'UCR Past Sonar'!M22+'Comm Catch'!M22</f>
        <v>51477.23376</v>
      </c>
      <c r="M18" s="282">
        <f>'Delta Esc'!N22+'UCR Past Sonar'!N22+'Comm Catch'!N22</f>
        <v>0</v>
      </c>
      <c r="N18" s="275">
        <f>'Delta Esc'!O23+'UCR Past Sonar'!O23+'Comm Catch'!O23</f>
        <v>0</v>
      </c>
      <c r="O18" s="275">
        <f>'Delta Esc'!P23+'UCR Past Sonar'!P23+'Comm Catch'!P23</f>
        <v>0</v>
      </c>
      <c r="P18" s="275">
        <f>'Delta Esc'!Q23+'UCR Past Sonar'!Q23+'Comm Catch'!Q23</f>
        <v>0</v>
      </c>
      <c r="Q18" s="286">
        <f t="shared" si="1"/>
        <v>870450.0353</v>
      </c>
      <c r="R18" s="125">
        <v>1967.0</v>
      </c>
      <c r="S18" s="569">
        <f>Escapement_Data!L13</f>
        <v>152518.2057</v>
      </c>
      <c r="T18" s="275">
        <f t="shared" si="2"/>
        <v>717931.8295</v>
      </c>
      <c r="U18" s="275"/>
      <c r="V18" s="139"/>
      <c r="W18" s="570">
        <f t="shared" si="3"/>
        <v>1967</v>
      </c>
      <c r="X18" s="68"/>
      <c r="Y18" s="483">
        <f t="shared" si="4"/>
        <v>0</v>
      </c>
      <c r="Z18" s="483">
        <f t="shared" si="5"/>
        <v>1840.04937</v>
      </c>
      <c r="AA18" s="483">
        <f t="shared" si="6"/>
        <v>99888.13448</v>
      </c>
      <c r="AB18" s="483">
        <f t="shared" si="7"/>
        <v>717244.6176</v>
      </c>
      <c r="AC18" s="483">
        <f t="shared" si="8"/>
        <v>51477.23376</v>
      </c>
      <c r="AD18" s="483">
        <f t="shared" si="9"/>
        <v>0</v>
      </c>
      <c r="AE18" s="483"/>
      <c r="AF18" s="575">
        <f t="shared" si="10"/>
        <v>97321.71113</v>
      </c>
      <c r="AG18" s="483">
        <f t="shared" si="11"/>
        <v>870450.0353</v>
      </c>
      <c r="AH18" s="576">
        <f t="shared" si="12"/>
        <v>707854.1943</v>
      </c>
      <c r="AI18" s="575">
        <f t="shared" si="13"/>
        <v>101728.1838</v>
      </c>
      <c r="AJ18" s="576">
        <f t="shared" si="14"/>
        <v>717244.6176</v>
      </c>
      <c r="AK18" s="577">
        <f t="shared" si="15"/>
        <v>0</v>
      </c>
      <c r="AL18" s="483">
        <f t="shared" si="16"/>
        <v>1967</v>
      </c>
      <c r="AM18" s="574">
        <f t="shared" si="17"/>
        <v>5.707187749</v>
      </c>
      <c r="AN18" s="3"/>
      <c r="AO18" s="3"/>
      <c r="AP18" s="3"/>
      <c r="AQ18" s="3"/>
      <c r="AR18" s="3"/>
      <c r="AS18" s="3"/>
      <c r="AT18" s="3"/>
      <c r="AU18" s="3"/>
      <c r="AV18" s="3"/>
      <c r="AW18" s="3"/>
    </row>
    <row r="19">
      <c r="A19" s="288">
        <v>1968.0</v>
      </c>
      <c r="B19" s="289">
        <f>'Delta Esc'!C19+'UCR Past Sonar'!C19+'Comm Catch'!C19</f>
        <v>0</v>
      </c>
      <c r="C19" s="275">
        <f>'Delta Esc'!D20+'UCR Past Sonar'!D20+'Comm Catch'!D20</f>
        <v>459.2846288</v>
      </c>
      <c r="D19" s="275">
        <f>'Delta Esc'!E20+'UCR Past Sonar'!E20+'Comm Catch'!E20</f>
        <v>3226.214605</v>
      </c>
      <c r="E19" s="275">
        <f>'Delta Esc'!F21+'UCR Past Sonar'!F21+'Comm Catch'!F21</f>
        <v>17573.11977</v>
      </c>
      <c r="F19" s="275">
        <f>'Delta Esc'!G21+'UCR Past Sonar'!G21+'Comm Catch'!G21</f>
        <v>145881.5249</v>
      </c>
      <c r="G19" s="289">
        <f>'Delta Esc'!H21+'UCR Past Sonar'!H21+'Comm Catch'!H21</f>
        <v>0</v>
      </c>
      <c r="H19" s="282">
        <f>'Delta Esc'!I22+'UCR Past Sonar'!I22+'Comm Catch'!I22</f>
        <v>0</v>
      </c>
      <c r="I19" s="275">
        <f>'Delta Esc'!J22+'UCR Past Sonar'!J22+'Comm Catch'!J22</f>
        <v>592986.4878</v>
      </c>
      <c r="J19" s="136">
        <f>'Delta Esc'!K22+'UCR Past Sonar'!K22+'Comm Catch'!K22</f>
        <v>14396.97995</v>
      </c>
      <c r="K19" s="282">
        <f>'Delta Esc'!L23+'UCR Past Sonar'!L23+'Comm Catch'!L23</f>
        <v>2686.86591</v>
      </c>
      <c r="L19" s="282">
        <f>'Delta Esc'!M23+'UCR Past Sonar'!M23+'Comm Catch'!M23</f>
        <v>66910.34868</v>
      </c>
      <c r="M19" s="282">
        <f>'Delta Esc'!N23+'UCR Past Sonar'!N23+'Comm Catch'!N23</f>
        <v>0</v>
      </c>
      <c r="N19" s="275">
        <f>'Delta Esc'!O24+'UCR Past Sonar'!O24+'Comm Catch'!O24</f>
        <v>0</v>
      </c>
      <c r="O19" s="275">
        <f>'Delta Esc'!P24+'UCR Past Sonar'!P24+'Comm Catch'!P24</f>
        <v>0</v>
      </c>
      <c r="P19" s="275">
        <f>'Delta Esc'!Q24+'UCR Past Sonar'!Q24+'Comm Catch'!Q24</f>
        <v>149.8513609</v>
      </c>
      <c r="Q19" s="286">
        <f t="shared" si="1"/>
        <v>844270.6776</v>
      </c>
      <c r="R19" s="125">
        <v>1968.0</v>
      </c>
      <c r="S19" s="569">
        <f>Escapement_Data!L14</f>
        <v>234701.7683</v>
      </c>
      <c r="T19" s="275">
        <f t="shared" si="2"/>
        <v>609568.9093</v>
      </c>
      <c r="U19" s="275"/>
      <c r="V19" s="139"/>
      <c r="W19" s="570">
        <f t="shared" si="3"/>
        <v>1968</v>
      </c>
      <c r="X19" s="68"/>
      <c r="Y19" s="483">
        <f t="shared" si="4"/>
        <v>0</v>
      </c>
      <c r="Z19" s="483">
        <f t="shared" si="5"/>
        <v>3685.499234</v>
      </c>
      <c r="AA19" s="483">
        <f t="shared" si="6"/>
        <v>163454.6446</v>
      </c>
      <c r="AB19" s="483">
        <f t="shared" si="7"/>
        <v>607383.4678</v>
      </c>
      <c r="AC19" s="483">
        <f t="shared" si="8"/>
        <v>69597.21459</v>
      </c>
      <c r="AD19" s="483">
        <f t="shared" si="9"/>
        <v>149.8513609</v>
      </c>
      <c r="AE19" s="483"/>
      <c r="AF19" s="575">
        <f t="shared" si="10"/>
        <v>145881.5249</v>
      </c>
      <c r="AG19" s="483">
        <f t="shared" si="11"/>
        <v>844270.6776</v>
      </c>
      <c r="AH19" s="576">
        <f t="shared" si="12"/>
        <v>592986.4878</v>
      </c>
      <c r="AI19" s="575">
        <f t="shared" si="13"/>
        <v>167140.1439</v>
      </c>
      <c r="AJ19" s="576">
        <f t="shared" si="14"/>
        <v>607383.4678</v>
      </c>
      <c r="AK19" s="577">
        <f t="shared" si="15"/>
        <v>2686.86591</v>
      </c>
      <c r="AL19" s="483">
        <f t="shared" si="16"/>
        <v>1968</v>
      </c>
      <c r="AM19" s="574">
        <f t="shared" si="17"/>
        <v>3.597206291</v>
      </c>
      <c r="AN19" s="3"/>
      <c r="AO19" s="3"/>
      <c r="AP19" s="3"/>
      <c r="AQ19" s="3"/>
      <c r="AR19" s="3"/>
      <c r="AS19" s="3"/>
      <c r="AT19" s="3"/>
      <c r="AU19" s="3"/>
      <c r="AV19" s="3"/>
      <c r="AW19" s="3"/>
    </row>
    <row r="20">
      <c r="A20" s="288">
        <v>1969.0</v>
      </c>
      <c r="B20" s="289">
        <f>'Delta Esc'!C20+'UCR Past Sonar'!C20+'Comm Catch'!C20</f>
        <v>0</v>
      </c>
      <c r="C20" s="275">
        <f>'Delta Esc'!D21+'UCR Past Sonar'!D21+'Comm Catch'!D21</f>
        <v>0</v>
      </c>
      <c r="D20" s="275">
        <f>'Delta Esc'!E21+'UCR Past Sonar'!E21+'Comm Catch'!E21</f>
        <v>0</v>
      </c>
      <c r="E20" s="275">
        <f>'Delta Esc'!F22+'UCR Past Sonar'!F22+'Comm Catch'!F22</f>
        <v>25479</v>
      </c>
      <c r="F20" s="275">
        <f>'Delta Esc'!G22+'UCR Past Sonar'!G22+'Comm Catch'!G22</f>
        <v>101514.2985</v>
      </c>
      <c r="G20" s="289">
        <f>'Delta Esc'!H22+'UCR Past Sonar'!H22+'Comm Catch'!H22</f>
        <v>0</v>
      </c>
      <c r="H20" s="282">
        <f>'Delta Esc'!I23+'UCR Past Sonar'!I23+'Comm Catch'!I23</f>
        <v>314.6533398</v>
      </c>
      <c r="I20" s="275">
        <f>'Delta Esc'!J23+'UCR Past Sonar'!J23+'Comm Catch'!J23</f>
        <v>638486.3488</v>
      </c>
      <c r="J20" s="136">
        <f>'Delta Esc'!K23+'UCR Past Sonar'!K23+'Comm Catch'!K23</f>
        <v>43304.5079</v>
      </c>
      <c r="K20" s="282">
        <f>'Delta Esc'!L24+'UCR Past Sonar'!L24+'Comm Catch'!L24</f>
        <v>757.0615631</v>
      </c>
      <c r="L20" s="282">
        <f>'Delta Esc'!M24+'UCR Past Sonar'!M24+'Comm Catch'!M24</f>
        <v>107192.1126</v>
      </c>
      <c r="M20" s="282">
        <f>'Delta Esc'!N24+'UCR Past Sonar'!N24+'Comm Catch'!N24</f>
        <v>0</v>
      </c>
      <c r="N20" s="275">
        <f>'Delta Esc'!O25+'UCR Past Sonar'!O25+'Comm Catch'!O25</f>
        <v>0</v>
      </c>
      <c r="O20" s="275">
        <f>'Delta Esc'!P25+'UCR Past Sonar'!P25+'Comm Catch'!P25</f>
        <v>0</v>
      </c>
      <c r="P20" s="275">
        <f>'Delta Esc'!Q25+'UCR Past Sonar'!Q25+'Comm Catch'!Q25</f>
        <v>0</v>
      </c>
      <c r="Q20" s="286">
        <f t="shared" si="1"/>
        <v>917047.9826</v>
      </c>
      <c r="R20" s="125">
        <v>1969.0</v>
      </c>
      <c r="S20" s="569">
        <f>Escapement_Data!L15</f>
        <v>527822.3726</v>
      </c>
      <c r="T20" s="275">
        <f t="shared" si="2"/>
        <v>389225.6101</v>
      </c>
      <c r="U20" s="275"/>
      <c r="V20" s="139"/>
      <c r="W20" s="570">
        <f t="shared" si="3"/>
        <v>1969</v>
      </c>
      <c r="X20" s="68"/>
      <c r="Y20" s="483">
        <f t="shared" si="4"/>
        <v>0</v>
      </c>
      <c r="Z20" s="483">
        <f t="shared" si="5"/>
        <v>0</v>
      </c>
      <c r="AA20" s="483">
        <f t="shared" si="6"/>
        <v>126993.2985</v>
      </c>
      <c r="AB20" s="483">
        <f t="shared" si="7"/>
        <v>682105.51</v>
      </c>
      <c r="AC20" s="483">
        <f t="shared" si="8"/>
        <v>107949.1741</v>
      </c>
      <c r="AD20" s="483">
        <f t="shared" si="9"/>
        <v>0</v>
      </c>
      <c r="AE20" s="483"/>
      <c r="AF20" s="575">
        <f t="shared" si="10"/>
        <v>101514.2985</v>
      </c>
      <c r="AG20" s="483">
        <f t="shared" si="11"/>
        <v>917047.9826</v>
      </c>
      <c r="AH20" s="576">
        <f t="shared" si="12"/>
        <v>638486.3488</v>
      </c>
      <c r="AI20" s="575">
        <f t="shared" si="13"/>
        <v>126993.2985</v>
      </c>
      <c r="AJ20" s="576">
        <f t="shared" si="14"/>
        <v>682105.51</v>
      </c>
      <c r="AK20" s="577">
        <f t="shared" si="15"/>
        <v>757.0615631</v>
      </c>
      <c r="AL20" s="483">
        <f t="shared" si="16"/>
        <v>1969</v>
      </c>
      <c r="AM20" s="574">
        <f t="shared" si="17"/>
        <v>1.737417795</v>
      </c>
      <c r="AN20" s="3"/>
      <c r="AO20" s="3"/>
      <c r="AP20" s="3"/>
      <c r="AQ20" s="3"/>
      <c r="AR20" s="3"/>
      <c r="AS20" s="3"/>
      <c r="AT20" s="3"/>
      <c r="AU20" s="3"/>
      <c r="AV20" s="3"/>
      <c r="AW20" s="3"/>
    </row>
    <row r="21">
      <c r="A21" s="288">
        <v>1970.0</v>
      </c>
      <c r="B21" s="289">
        <f>'Delta Esc'!C21+'UCR Past Sonar'!C21+'Comm Catch'!C21</f>
        <v>0</v>
      </c>
      <c r="C21" s="275">
        <f>'Delta Esc'!D22+'UCR Past Sonar'!D22+'Comm Catch'!D22</f>
        <v>0</v>
      </c>
      <c r="D21" s="275">
        <f>'Delta Esc'!E22+'UCR Past Sonar'!E22+'Comm Catch'!E22</f>
        <v>9126</v>
      </c>
      <c r="E21" s="275">
        <f>'Delta Esc'!F23+'UCR Past Sonar'!F23+'Comm Catch'!F23</f>
        <v>7081.068203</v>
      </c>
      <c r="F21" s="275">
        <f>'Delta Esc'!G23+'UCR Past Sonar'!G23+'Comm Catch'!G23</f>
        <v>83934.46242</v>
      </c>
      <c r="G21" s="289">
        <f>'Delta Esc'!H23+'UCR Past Sonar'!H23+'Comm Catch'!H23</f>
        <v>31.46533398</v>
      </c>
      <c r="H21" s="282">
        <f>'Delta Esc'!I24+'UCR Past Sonar'!I24+'Comm Catch'!I24</f>
        <v>0</v>
      </c>
      <c r="I21" s="275">
        <f>'Delta Esc'!J24+'UCR Past Sonar'!J24+'Comm Catch'!J24</f>
        <v>346614.0026</v>
      </c>
      <c r="J21" s="136">
        <f>'Delta Esc'!K24+'UCR Past Sonar'!K24+'Comm Catch'!K24</f>
        <v>15225.52265</v>
      </c>
      <c r="K21" s="282">
        <f>'Delta Esc'!L25+'UCR Past Sonar'!L25+'Comm Catch'!L25</f>
        <v>1745.935488</v>
      </c>
      <c r="L21" s="282">
        <f>'Delta Esc'!M25+'UCR Past Sonar'!M25+'Comm Catch'!M25</f>
        <v>27802.08198</v>
      </c>
      <c r="M21" s="282">
        <f>'Delta Esc'!N25+'UCR Past Sonar'!N25+'Comm Catch'!N25</f>
        <v>455.232614</v>
      </c>
      <c r="N21" s="275">
        <f>'Delta Esc'!O26+'UCR Past Sonar'!O26+'Comm Catch'!O26</f>
        <v>0</v>
      </c>
      <c r="O21" s="275">
        <f>'Delta Esc'!P26+'UCR Past Sonar'!P26+'Comm Catch'!P26</f>
        <v>0</v>
      </c>
      <c r="P21" s="275">
        <f>'Delta Esc'!Q26+'UCR Past Sonar'!Q26+'Comm Catch'!Q26</f>
        <v>0</v>
      </c>
      <c r="Q21" s="286">
        <f t="shared" si="1"/>
        <v>492015.7713</v>
      </c>
      <c r="R21" s="125">
        <v>1970.0</v>
      </c>
      <c r="S21" s="569">
        <f>Escapement_Data!L16</f>
        <v>329729.4895</v>
      </c>
      <c r="T21" s="275">
        <f t="shared" si="2"/>
        <v>162286.2818</v>
      </c>
      <c r="U21" s="275"/>
      <c r="V21" s="139"/>
      <c r="W21" s="570">
        <f t="shared" si="3"/>
        <v>1970</v>
      </c>
      <c r="X21" s="68"/>
      <c r="Y21" s="483">
        <f t="shared" si="4"/>
        <v>0</v>
      </c>
      <c r="Z21" s="483">
        <f t="shared" si="5"/>
        <v>9126</v>
      </c>
      <c r="AA21" s="483">
        <f t="shared" si="6"/>
        <v>91046.99596</v>
      </c>
      <c r="AB21" s="483">
        <f t="shared" si="7"/>
        <v>361839.5253</v>
      </c>
      <c r="AC21" s="483">
        <f t="shared" si="8"/>
        <v>30003.25008</v>
      </c>
      <c r="AD21" s="483">
        <f t="shared" si="9"/>
        <v>0</v>
      </c>
      <c r="AE21" s="2"/>
      <c r="AF21" s="575">
        <f t="shared" si="10"/>
        <v>83934.46242</v>
      </c>
      <c r="AG21" s="483">
        <f t="shared" si="11"/>
        <v>492015.7713</v>
      </c>
      <c r="AH21" s="576">
        <f t="shared" si="12"/>
        <v>346614.0026</v>
      </c>
      <c r="AI21" s="575">
        <f t="shared" si="13"/>
        <v>100172.996</v>
      </c>
      <c r="AJ21" s="576">
        <f t="shared" si="14"/>
        <v>361839.5253</v>
      </c>
      <c r="AK21" s="577">
        <f t="shared" si="15"/>
        <v>1745.935488</v>
      </c>
      <c r="AL21" s="483">
        <f t="shared" si="16"/>
        <v>1970</v>
      </c>
      <c r="AM21" s="574">
        <f t="shared" si="17"/>
        <v>1.492180066</v>
      </c>
      <c r="AN21" s="3"/>
      <c r="AO21" s="3"/>
      <c r="AP21" s="3"/>
      <c r="AQ21" s="3"/>
      <c r="AR21" s="3"/>
      <c r="AS21" s="3"/>
      <c r="AT21" s="3"/>
      <c r="AU21" s="3"/>
      <c r="AV21" s="3"/>
      <c r="AW21" s="3"/>
    </row>
    <row r="22">
      <c r="A22" s="288">
        <v>1971.0</v>
      </c>
      <c r="B22" s="289">
        <f>'Delta Esc'!C22+'UCR Past Sonar'!C22+'Comm Catch'!C22</f>
        <v>0</v>
      </c>
      <c r="C22" s="275">
        <f>'Delta Esc'!D23+'UCR Past Sonar'!D23+'Comm Catch'!D23</f>
        <v>898.8141054</v>
      </c>
      <c r="D22" s="275">
        <f>'Delta Esc'!E23+'UCR Past Sonar'!E23+'Comm Catch'!E23</f>
        <v>31.46533398</v>
      </c>
      <c r="E22" s="275">
        <f>'Delta Esc'!F24+'UCR Past Sonar'!F24+'Comm Catch'!F24</f>
        <v>3273.315666</v>
      </c>
      <c r="F22" s="275">
        <f>'Delta Esc'!G24+'UCR Past Sonar'!G24+'Comm Catch'!G24</f>
        <v>48348.91723</v>
      </c>
      <c r="G22" s="289">
        <f>'Delta Esc'!H24+'UCR Past Sonar'!H24+'Comm Catch'!H24</f>
        <v>0</v>
      </c>
      <c r="H22" s="282">
        <f>'Delta Esc'!I25+'UCR Past Sonar'!I25+'Comm Catch'!I25</f>
        <v>0</v>
      </c>
      <c r="I22" s="275">
        <f>'Delta Esc'!J25+'UCR Past Sonar'!J25+'Comm Catch'!J25</f>
        <v>940919.7635</v>
      </c>
      <c r="J22" s="136">
        <f>'Delta Esc'!K25+'UCR Past Sonar'!K25+'Comm Catch'!K25</f>
        <v>9694.086415</v>
      </c>
      <c r="K22" s="282">
        <f>'Delta Esc'!L26+'UCR Past Sonar'!L26+'Comm Catch'!L26</f>
        <v>8630.711241</v>
      </c>
      <c r="L22" s="282">
        <f>'Delta Esc'!M26+'UCR Past Sonar'!M26+'Comm Catch'!M26</f>
        <v>84091.90733</v>
      </c>
      <c r="M22" s="282">
        <f>'Delta Esc'!N26+'UCR Past Sonar'!N26+'Comm Catch'!N26</f>
        <v>0</v>
      </c>
      <c r="N22" s="275">
        <f>'Delta Esc'!O27+'UCR Past Sonar'!O27+'Comm Catch'!O27</f>
        <v>0</v>
      </c>
      <c r="O22" s="275">
        <f>'Delta Esc'!P27+'UCR Past Sonar'!P27+'Comm Catch'!P27</f>
        <v>0</v>
      </c>
      <c r="P22" s="275">
        <f>'Delta Esc'!Q27+'UCR Past Sonar'!Q27+'Comm Catch'!Q27</f>
        <v>0</v>
      </c>
      <c r="Q22" s="286">
        <f t="shared" si="1"/>
        <v>1095888.981</v>
      </c>
      <c r="R22" s="125">
        <v>1971.0</v>
      </c>
      <c r="S22" s="569">
        <f>Escapement_Data!L17</f>
        <v>585402.0987</v>
      </c>
      <c r="T22" s="275">
        <f t="shared" si="2"/>
        <v>510486.8821</v>
      </c>
      <c r="U22" s="275"/>
      <c r="V22" s="139"/>
      <c r="W22" s="570">
        <f t="shared" si="3"/>
        <v>1971</v>
      </c>
      <c r="X22" s="68"/>
      <c r="Y22" s="483">
        <f t="shared" si="4"/>
        <v>0</v>
      </c>
      <c r="Z22" s="483">
        <f t="shared" si="5"/>
        <v>930.2794394</v>
      </c>
      <c r="AA22" s="483">
        <f t="shared" si="6"/>
        <v>51622.23289</v>
      </c>
      <c r="AB22" s="483">
        <f t="shared" si="7"/>
        <v>950613.8499</v>
      </c>
      <c r="AC22" s="483">
        <f t="shared" si="8"/>
        <v>92722.61857</v>
      </c>
      <c r="AD22" s="483">
        <f t="shared" si="9"/>
        <v>0</v>
      </c>
      <c r="AE22" s="2"/>
      <c r="AF22" s="575">
        <f t="shared" si="10"/>
        <v>48348.91723</v>
      </c>
      <c r="AG22" s="483">
        <f t="shared" si="11"/>
        <v>1095888.981</v>
      </c>
      <c r="AH22" s="576">
        <f t="shared" si="12"/>
        <v>940919.7635</v>
      </c>
      <c r="AI22" s="575">
        <f t="shared" si="13"/>
        <v>52552.51233</v>
      </c>
      <c r="AJ22" s="576">
        <f t="shared" si="14"/>
        <v>950613.8499</v>
      </c>
      <c r="AK22" s="577">
        <f t="shared" si="15"/>
        <v>8630.711241</v>
      </c>
      <c r="AL22" s="483">
        <f t="shared" si="16"/>
        <v>1971</v>
      </c>
      <c r="AM22" s="574">
        <f t="shared" si="17"/>
        <v>1.872027762</v>
      </c>
      <c r="AN22" s="3"/>
      <c r="AO22" s="3"/>
      <c r="AP22" s="3"/>
      <c r="AQ22" s="3"/>
      <c r="AR22" s="3"/>
      <c r="AS22" s="3"/>
      <c r="AT22" s="3"/>
      <c r="AU22" s="3"/>
      <c r="AV22" s="3"/>
      <c r="AW22" s="3"/>
    </row>
    <row r="23">
      <c r="A23" s="288">
        <v>1972.0</v>
      </c>
      <c r="B23" s="289">
        <f>'Delta Esc'!C23+'UCR Past Sonar'!C23+'Comm Catch'!C23</f>
        <v>0</v>
      </c>
      <c r="C23" s="275">
        <f>'Delta Esc'!D24+'UCR Past Sonar'!D24+'Comm Catch'!D24</f>
        <v>1214.420404</v>
      </c>
      <c r="D23" s="275">
        <f>'Delta Esc'!E24+'UCR Past Sonar'!E24+'Comm Catch'!E24</f>
        <v>583.795927</v>
      </c>
      <c r="E23" s="275">
        <f>'Delta Esc'!F25+'UCR Past Sonar'!F25+'Comm Catch'!F25</f>
        <v>12447.84902</v>
      </c>
      <c r="F23" s="275">
        <f>'Delta Esc'!G25+'UCR Past Sonar'!G25+'Comm Catch'!G25</f>
        <v>140037.9725</v>
      </c>
      <c r="G23" s="289">
        <f>'Delta Esc'!H25+'UCR Past Sonar'!H25+'Comm Catch'!H25</f>
        <v>910.4652279</v>
      </c>
      <c r="H23" s="282">
        <f>'Delta Esc'!I26+'UCR Past Sonar'!I26+'Comm Catch'!I26</f>
        <v>0</v>
      </c>
      <c r="I23" s="275">
        <f>'Delta Esc'!J26+'UCR Past Sonar'!J26+'Comm Catch'!J26</f>
        <v>843106.7301</v>
      </c>
      <c r="J23" s="136">
        <f>'Delta Esc'!K26+'UCR Past Sonar'!K26+'Comm Catch'!K26</f>
        <v>7091.249041</v>
      </c>
      <c r="K23" s="282">
        <f>'Delta Esc'!L27+'UCR Past Sonar'!L27+'Comm Catch'!L27</f>
        <v>1864.404944</v>
      </c>
      <c r="L23" s="282">
        <f>'Delta Esc'!M27+'UCR Past Sonar'!M27+'Comm Catch'!M27</f>
        <v>33573.69388</v>
      </c>
      <c r="M23" s="282">
        <f>'Delta Esc'!N27+'UCR Past Sonar'!N27+'Comm Catch'!N27</f>
        <v>0</v>
      </c>
      <c r="N23" s="275">
        <f>'Delta Esc'!O28+'UCR Past Sonar'!O28+'Comm Catch'!O28</f>
        <v>0</v>
      </c>
      <c r="O23" s="275">
        <f>'Delta Esc'!P28+'UCR Past Sonar'!P28+'Comm Catch'!P28</f>
        <v>0</v>
      </c>
      <c r="P23" s="275">
        <f>'Delta Esc'!Q28+'UCR Past Sonar'!Q28+'Comm Catch'!Q28</f>
        <v>0</v>
      </c>
      <c r="Q23" s="286">
        <f t="shared" si="1"/>
        <v>1040830.581</v>
      </c>
      <c r="R23" s="125">
        <v>1972.0</v>
      </c>
      <c r="S23" s="569">
        <f>Escapement_Data!L18</f>
        <v>408348.7457</v>
      </c>
      <c r="T23" s="275">
        <f t="shared" si="2"/>
        <v>632481.8354</v>
      </c>
      <c r="U23" s="275"/>
      <c r="V23" s="139"/>
      <c r="W23" s="570">
        <f t="shared" si="3"/>
        <v>1972</v>
      </c>
      <c r="X23" s="68"/>
      <c r="Y23" s="483">
        <f t="shared" si="4"/>
        <v>0</v>
      </c>
      <c r="Z23" s="483">
        <f t="shared" si="5"/>
        <v>1798.216331</v>
      </c>
      <c r="AA23" s="483">
        <f t="shared" si="6"/>
        <v>153396.2868</v>
      </c>
      <c r="AB23" s="483">
        <f t="shared" si="7"/>
        <v>850197.9792</v>
      </c>
      <c r="AC23" s="483">
        <f t="shared" si="8"/>
        <v>35438.09883</v>
      </c>
      <c r="AD23" s="483">
        <f t="shared" si="9"/>
        <v>0</v>
      </c>
      <c r="AE23" s="2"/>
      <c r="AF23" s="575">
        <f t="shared" si="10"/>
        <v>140037.9725</v>
      </c>
      <c r="AG23" s="483">
        <f t="shared" si="11"/>
        <v>1040830.581</v>
      </c>
      <c r="AH23" s="576">
        <f t="shared" si="12"/>
        <v>843106.7301</v>
      </c>
      <c r="AI23" s="575">
        <f t="shared" si="13"/>
        <v>155194.5031</v>
      </c>
      <c r="AJ23" s="576">
        <f t="shared" si="14"/>
        <v>850197.9792</v>
      </c>
      <c r="AK23" s="577">
        <f t="shared" si="15"/>
        <v>1864.404944</v>
      </c>
      <c r="AL23" s="483">
        <f t="shared" si="16"/>
        <v>1972</v>
      </c>
      <c r="AM23" s="574">
        <f t="shared" si="17"/>
        <v>2.548876646</v>
      </c>
      <c r="AN23" s="3"/>
      <c r="AO23" s="3"/>
      <c r="AP23" s="3"/>
      <c r="AQ23" s="3"/>
      <c r="AR23" s="3"/>
      <c r="AS23" s="3"/>
      <c r="AT23" s="3"/>
      <c r="AU23" s="3"/>
      <c r="AV23" s="3"/>
      <c r="AW23" s="3"/>
    </row>
    <row r="24">
      <c r="A24" s="288">
        <v>1973.0</v>
      </c>
      <c r="B24" s="289">
        <f>'Delta Esc'!C24+'UCR Past Sonar'!C24+'Comm Catch'!C24</f>
        <v>0</v>
      </c>
      <c r="C24" s="275">
        <f>'Delta Esc'!D25+'UCR Past Sonar'!D25+'Comm Catch'!D25</f>
        <v>3411.613202</v>
      </c>
      <c r="D24" s="275">
        <f>'Delta Esc'!E25+'UCR Past Sonar'!E25+'Comm Catch'!E25</f>
        <v>0</v>
      </c>
      <c r="E24" s="275">
        <f>'Delta Esc'!F26+'UCR Past Sonar'!F26+'Comm Catch'!F26</f>
        <v>27274.40873</v>
      </c>
      <c r="F24" s="275">
        <f>'Delta Esc'!G26+'UCR Past Sonar'!G26+'Comm Catch'!G26</f>
        <v>30220.45324</v>
      </c>
      <c r="G24" s="289">
        <f>'Delta Esc'!H26+'UCR Past Sonar'!H26+'Comm Catch'!H26</f>
        <v>0</v>
      </c>
      <c r="H24" s="282">
        <f>'Delta Esc'!I27+'UCR Past Sonar'!I27+'Comm Catch'!I27</f>
        <v>0</v>
      </c>
      <c r="I24" s="275">
        <f>'Delta Esc'!J27+'UCR Past Sonar'!J27+'Comm Catch'!J27</f>
        <v>297512.5218</v>
      </c>
      <c r="J24" s="136">
        <f>'Delta Esc'!K27+'UCR Past Sonar'!K27+'Comm Catch'!K27</f>
        <v>18654.33865</v>
      </c>
      <c r="K24" s="282">
        <f>'Delta Esc'!L28+'UCR Past Sonar'!L28+'Comm Catch'!L28</f>
        <v>0</v>
      </c>
      <c r="L24" s="282">
        <f>'Delta Esc'!M28+'UCR Past Sonar'!M28+'Comm Catch'!M28</f>
        <v>83337.3645</v>
      </c>
      <c r="M24" s="282">
        <f>'Delta Esc'!N28+'UCR Past Sonar'!N28+'Comm Catch'!N28</f>
        <v>0</v>
      </c>
      <c r="N24" s="275">
        <f>'Delta Esc'!O29+'UCR Past Sonar'!O29+'Comm Catch'!O29</f>
        <v>0</v>
      </c>
      <c r="O24" s="275">
        <f>'Delta Esc'!P29+'UCR Past Sonar'!P29+'Comm Catch'!P29</f>
        <v>0</v>
      </c>
      <c r="P24" s="275">
        <f>'Delta Esc'!Q29+'UCR Past Sonar'!Q29+'Comm Catch'!Q29</f>
        <v>0</v>
      </c>
      <c r="Q24" s="286">
        <f t="shared" si="1"/>
        <v>460410.7001</v>
      </c>
      <c r="R24" s="125">
        <v>1973.0</v>
      </c>
      <c r="S24" s="569">
        <f>Escapement_Data!L19</f>
        <v>432244.8939</v>
      </c>
      <c r="T24" s="275">
        <f t="shared" si="2"/>
        <v>28165.80624</v>
      </c>
      <c r="U24" s="275"/>
      <c r="V24" s="139"/>
      <c r="W24" s="570">
        <f t="shared" si="3"/>
        <v>1973</v>
      </c>
      <c r="X24" s="68"/>
      <c r="Y24" s="483">
        <f t="shared" si="4"/>
        <v>0</v>
      </c>
      <c r="Z24" s="483">
        <f t="shared" si="5"/>
        <v>3411.613202</v>
      </c>
      <c r="AA24" s="483">
        <f t="shared" si="6"/>
        <v>57494.86197</v>
      </c>
      <c r="AB24" s="483">
        <f t="shared" si="7"/>
        <v>316166.8604</v>
      </c>
      <c r="AC24" s="483">
        <f t="shared" si="8"/>
        <v>83337.3645</v>
      </c>
      <c r="AD24" s="483">
        <f t="shared" si="9"/>
        <v>0</v>
      </c>
      <c r="AE24" s="2"/>
      <c r="AF24" s="575">
        <f t="shared" si="10"/>
        <v>30220.45324</v>
      </c>
      <c r="AG24" s="483">
        <f t="shared" si="11"/>
        <v>460410.7001</v>
      </c>
      <c r="AH24" s="576">
        <f t="shared" si="12"/>
        <v>297512.5218</v>
      </c>
      <c r="AI24" s="575">
        <f t="shared" si="13"/>
        <v>60906.47517</v>
      </c>
      <c r="AJ24" s="576">
        <f t="shared" si="14"/>
        <v>316166.8604</v>
      </c>
      <c r="AK24" s="577">
        <f t="shared" si="15"/>
        <v>0</v>
      </c>
      <c r="AL24" s="483">
        <f t="shared" si="16"/>
        <v>1973</v>
      </c>
      <c r="AM24" s="574">
        <f t="shared" si="17"/>
        <v>1.065161686</v>
      </c>
      <c r="AN24" s="3"/>
      <c r="AO24" s="3"/>
      <c r="AP24" s="3"/>
      <c r="AQ24" s="3"/>
      <c r="AR24" s="3"/>
      <c r="AS24" s="3"/>
      <c r="AT24" s="3"/>
      <c r="AU24" s="3"/>
      <c r="AV24" s="3"/>
      <c r="AW24" s="3"/>
    </row>
    <row r="25">
      <c r="A25" s="288">
        <v>1974.0</v>
      </c>
      <c r="B25" s="289">
        <f>'Delta Esc'!C25+'UCR Past Sonar'!C25+'Comm Catch'!C25</f>
        <v>0</v>
      </c>
      <c r="C25" s="275">
        <f>'Delta Esc'!D26+'UCR Past Sonar'!D26+'Comm Catch'!D26</f>
        <v>366.229955</v>
      </c>
      <c r="D25" s="275">
        <f>'Delta Esc'!E26+'UCR Past Sonar'!E26+'Comm Catch'!E26</f>
        <v>1100.310352</v>
      </c>
      <c r="E25" s="275">
        <f>'Delta Esc'!F27+'UCR Past Sonar'!F27+'Comm Catch'!F27</f>
        <v>7151.001302</v>
      </c>
      <c r="F25" s="275">
        <f>'Delta Esc'!G27+'UCR Past Sonar'!G27+'Comm Catch'!G27</f>
        <v>154196.1665</v>
      </c>
      <c r="G25" s="289">
        <f>'Delta Esc'!H27+'UCR Past Sonar'!H27+'Comm Catch'!H27</f>
        <v>2.057842101</v>
      </c>
      <c r="H25" s="282">
        <f>'Delta Esc'!I28+'UCR Past Sonar'!I28+'Comm Catch'!I28</f>
        <v>0</v>
      </c>
      <c r="I25" s="275">
        <f>'Delta Esc'!J28+'UCR Past Sonar'!J28+'Comm Catch'!J28</f>
        <v>444442.5871</v>
      </c>
      <c r="J25" s="136">
        <f>'Delta Esc'!K28+'UCR Past Sonar'!K28+'Comm Catch'!K28</f>
        <v>18996.93286</v>
      </c>
      <c r="K25" s="282">
        <f>'Delta Esc'!L29+'UCR Past Sonar'!L29+'Comm Catch'!L29</f>
        <v>2671.854741</v>
      </c>
      <c r="L25" s="282">
        <f>'Delta Esc'!M29+'UCR Past Sonar'!M29+'Comm Catch'!M29</f>
        <v>29968.10048</v>
      </c>
      <c r="M25" s="282">
        <f>'Delta Esc'!N29+'UCR Past Sonar'!N29+'Comm Catch'!N29</f>
        <v>0</v>
      </c>
      <c r="N25" s="275">
        <f>'Delta Esc'!O30+'UCR Past Sonar'!O30+'Comm Catch'!O30</f>
        <v>0</v>
      </c>
      <c r="O25" s="275">
        <f>'Delta Esc'!P30+'UCR Past Sonar'!P30+'Comm Catch'!P30</f>
        <v>0</v>
      </c>
      <c r="P25" s="275">
        <f>'Delta Esc'!Q30+'UCR Past Sonar'!Q30+'Comm Catch'!Q30</f>
        <v>1331.270237</v>
      </c>
      <c r="Q25" s="286">
        <f t="shared" si="1"/>
        <v>660226.5114</v>
      </c>
      <c r="R25" s="125">
        <v>1974.0</v>
      </c>
      <c r="S25" s="569">
        <f>Escapement_Data!L20</f>
        <v>209834.4829</v>
      </c>
      <c r="T25" s="275">
        <f t="shared" si="2"/>
        <v>450392.0285</v>
      </c>
      <c r="U25" s="275"/>
      <c r="V25" s="139"/>
      <c r="W25" s="570">
        <f t="shared" si="3"/>
        <v>1974</v>
      </c>
      <c r="X25" s="68"/>
      <c r="Y25" s="483">
        <f t="shared" si="4"/>
        <v>0</v>
      </c>
      <c r="Z25" s="483">
        <f t="shared" si="5"/>
        <v>1466.540307</v>
      </c>
      <c r="AA25" s="483">
        <f t="shared" si="6"/>
        <v>161349.2256</v>
      </c>
      <c r="AB25" s="483">
        <f t="shared" si="7"/>
        <v>463439.52</v>
      </c>
      <c r="AC25" s="483">
        <f t="shared" si="8"/>
        <v>32639.95522</v>
      </c>
      <c r="AD25" s="483">
        <f t="shared" si="9"/>
        <v>1331.270237</v>
      </c>
      <c r="AE25" s="2"/>
      <c r="AF25" s="575">
        <f t="shared" si="10"/>
        <v>154196.1665</v>
      </c>
      <c r="AG25" s="483">
        <f t="shared" si="11"/>
        <v>660226.5114</v>
      </c>
      <c r="AH25" s="576">
        <f t="shared" si="12"/>
        <v>444442.5871</v>
      </c>
      <c r="AI25" s="575">
        <f t="shared" si="13"/>
        <v>162815.7659</v>
      </c>
      <c r="AJ25" s="576">
        <f t="shared" si="14"/>
        <v>463439.52</v>
      </c>
      <c r="AK25" s="577">
        <f t="shared" si="15"/>
        <v>2671.854741</v>
      </c>
      <c r="AL25" s="483">
        <f t="shared" si="16"/>
        <v>1974</v>
      </c>
      <c r="AM25" s="574">
        <f t="shared" si="17"/>
        <v>3.146415701</v>
      </c>
      <c r="AN25" s="3"/>
      <c r="AO25" s="3"/>
      <c r="AP25" s="3"/>
      <c r="AQ25" s="3"/>
      <c r="AR25" s="3"/>
      <c r="AS25" s="3"/>
      <c r="AT25" s="3"/>
      <c r="AU25" s="3"/>
      <c r="AV25" s="3"/>
      <c r="AW25" s="3"/>
    </row>
    <row r="26">
      <c r="A26" s="288">
        <v>1975.0</v>
      </c>
      <c r="B26" s="289">
        <f>'Delta Esc'!C26+'UCR Past Sonar'!C26+'Comm Catch'!C26</f>
        <v>0</v>
      </c>
      <c r="C26" s="275">
        <f>'Delta Esc'!D27+'UCR Past Sonar'!D27+'Comm Catch'!D27</f>
        <v>12.34705261</v>
      </c>
      <c r="D26" s="275">
        <f>'Delta Esc'!E27+'UCR Past Sonar'!E27+'Comm Catch'!E27</f>
        <v>6.173526304</v>
      </c>
      <c r="E26" s="275">
        <f>'Delta Esc'!F28+'UCR Past Sonar'!F28+'Comm Catch'!F28</f>
        <v>10463.88433</v>
      </c>
      <c r="F26" s="275">
        <f>'Delta Esc'!G28+'UCR Past Sonar'!G28+'Comm Catch'!G28</f>
        <v>69128.59299</v>
      </c>
      <c r="G26" s="289">
        <f>'Delta Esc'!H28+'UCR Past Sonar'!H28+'Comm Catch'!H28</f>
        <v>0</v>
      </c>
      <c r="H26" s="282">
        <f>'Delta Esc'!I29+'UCR Past Sonar'!I29+'Comm Catch'!I29</f>
        <v>0</v>
      </c>
      <c r="I26" s="275">
        <f>'Delta Esc'!J29+'UCR Past Sonar'!J29+'Comm Catch'!J29</f>
        <v>413054.3005</v>
      </c>
      <c r="J26" s="136">
        <f>'Delta Esc'!K29+'UCR Past Sonar'!K29+'Comm Catch'!K29</f>
        <v>29968.10048</v>
      </c>
      <c r="K26" s="282">
        <f>'Delta Esc'!L30+'UCR Past Sonar'!L30+'Comm Catch'!L30</f>
        <v>0</v>
      </c>
      <c r="L26" s="282">
        <f>'Delta Esc'!M30+'UCR Past Sonar'!M30+'Comm Catch'!M30</f>
        <v>66560.77823</v>
      </c>
      <c r="M26" s="282">
        <f>'Delta Esc'!N30+'UCR Past Sonar'!N30+'Comm Catch'!N30</f>
        <v>0</v>
      </c>
      <c r="N26" s="275">
        <f>'Delta Esc'!O31+'UCR Past Sonar'!O31+'Comm Catch'!O31</f>
        <v>0</v>
      </c>
      <c r="O26" s="275">
        <f>'Delta Esc'!P31+'UCR Past Sonar'!P31+'Comm Catch'!P31</f>
        <v>0</v>
      </c>
      <c r="P26" s="275">
        <f>'Delta Esc'!Q31+'UCR Past Sonar'!Q31+'Comm Catch'!Q31</f>
        <v>35.54394562</v>
      </c>
      <c r="Q26" s="286">
        <f t="shared" si="1"/>
        <v>589229.7211</v>
      </c>
      <c r="R26" s="125">
        <v>1975.0</v>
      </c>
      <c r="S26" s="569">
        <f>Escapement_Data!L21</f>
        <v>172586.4332</v>
      </c>
      <c r="T26" s="275">
        <f t="shared" si="2"/>
        <v>416643.2879</v>
      </c>
      <c r="U26" s="275"/>
      <c r="V26" s="139"/>
      <c r="W26" s="570">
        <f t="shared" si="3"/>
        <v>1975</v>
      </c>
      <c r="X26" s="68"/>
      <c r="Y26" s="483">
        <f t="shared" si="4"/>
        <v>0</v>
      </c>
      <c r="Z26" s="483">
        <f t="shared" si="5"/>
        <v>18.52057891</v>
      </c>
      <c r="AA26" s="483">
        <f t="shared" si="6"/>
        <v>79592.47733</v>
      </c>
      <c r="AB26" s="483">
        <f t="shared" si="7"/>
        <v>443022.401</v>
      </c>
      <c r="AC26" s="483">
        <f t="shared" si="8"/>
        <v>66560.77823</v>
      </c>
      <c r="AD26" s="483">
        <f t="shared" si="9"/>
        <v>35.54394562</v>
      </c>
      <c r="AE26" s="2"/>
      <c r="AF26" s="575">
        <f t="shared" si="10"/>
        <v>69128.59299</v>
      </c>
      <c r="AG26" s="483">
        <f t="shared" si="11"/>
        <v>589229.7211</v>
      </c>
      <c r="AH26" s="576">
        <f t="shared" si="12"/>
        <v>413054.3005</v>
      </c>
      <c r="AI26" s="575">
        <f t="shared" si="13"/>
        <v>79610.9979</v>
      </c>
      <c r="AJ26" s="576">
        <f t="shared" si="14"/>
        <v>443022.401</v>
      </c>
      <c r="AK26" s="577">
        <f t="shared" si="15"/>
        <v>0</v>
      </c>
      <c r="AL26" s="483">
        <f t="shared" si="16"/>
        <v>1975</v>
      </c>
      <c r="AM26" s="574">
        <f t="shared" si="17"/>
        <v>3.414113788</v>
      </c>
      <c r="AN26" s="3"/>
      <c r="AO26" s="3"/>
      <c r="AP26" s="3"/>
      <c r="AQ26" s="3"/>
      <c r="AR26" s="3"/>
      <c r="AS26" s="3"/>
      <c r="AT26" s="3"/>
      <c r="AU26" s="3"/>
      <c r="AV26" s="3"/>
      <c r="AW26" s="3"/>
    </row>
    <row r="27">
      <c r="A27" s="288">
        <v>1976.0</v>
      </c>
      <c r="B27" s="289">
        <f>'Delta Esc'!C27+'UCR Past Sonar'!C27+'Comm Catch'!C27</f>
        <v>0</v>
      </c>
      <c r="C27" s="275">
        <f>'Delta Esc'!D28+'UCR Past Sonar'!D28+'Comm Catch'!D28</f>
        <v>7.785628223</v>
      </c>
      <c r="D27" s="275">
        <f>'Delta Esc'!E28+'UCR Past Sonar'!E28+'Comm Catch'!E28</f>
        <v>0</v>
      </c>
      <c r="E27" s="275">
        <f>'Delta Esc'!F29+'UCR Past Sonar'!F29+'Comm Catch'!F29</f>
        <v>5343.709482</v>
      </c>
      <c r="F27" s="275">
        <f>'Delta Esc'!G29+'UCR Past Sonar'!G29+'Comm Catch'!G29</f>
        <v>173887.195</v>
      </c>
      <c r="G27" s="289">
        <f>'Delta Esc'!H29+'UCR Past Sonar'!H29+'Comm Catch'!H29</f>
        <v>0</v>
      </c>
      <c r="H27" s="282">
        <f>'Delta Esc'!I30+'UCR Past Sonar'!I30+'Comm Catch'!I30</f>
        <v>0</v>
      </c>
      <c r="I27" s="275">
        <f>'Delta Esc'!J30+'UCR Past Sonar'!J30+'Comm Catch'!J30</f>
        <v>899905.8768</v>
      </c>
      <c r="J27" s="136">
        <f>'Delta Esc'!K30+'UCR Past Sonar'!K30+'Comm Catch'!K30</f>
        <v>11981.43213</v>
      </c>
      <c r="K27" s="282">
        <f>'Delta Esc'!L31+'UCR Past Sonar'!L31+'Comm Catch'!L31</f>
        <v>1846.790954</v>
      </c>
      <c r="L27" s="282">
        <f>'Delta Esc'!M31+'UCR Past Sonar'!M31+'Comm Catch'!M31</f>
        <v>76823.14715</v>
      </c>
      <c r="M27" s="282">
        <f>'Delta Esc'!N31+'UCR Past Sonar'!N31+'Comm Catch'!N31</f>
        <v>39.49327291</v>
      </c>
      <c r="N27" s="275">
        <f>'Delta Esc'!O32+'UCR Past Sonar'!O32+'Comm Catch'!O32</f>
        <v>0</v>
      </c>
      <c r="O27" s="275">
        <f>'Delta Esc'!P32+'UCR Past Sonar'!P32+'Comm Catch'!P32</f>
        <v>0</v>
      </c>
      <c r="P27" s="275">
        <f>'Delta Esc'!Q32+'UCR Past Sonar'!Q32+'Comm Catch'!Q32</f>
        <v>0</v>
      </c>
      <c r="Q27" s="286">
        <f t="shared" si="1"/>
        <v>1169835.43</v>
      </c>
      <c r="R27" s="125">
        <v>1976.0</v>
      </c>
      <c r="S27" s="569">
        <f>Escapement_Data!L22</f>
        <v>248496.4691</v>
      </c>
      <c r="T27" s="275">
        <f t="shared" si="2"/>
        <v>921338.9614</v>
      </c>
      <c r="U27" s="275"/>
      <c r="V27" s="139"/>
      <c r="W27" s="570">
        <f t="shared" si="3"/>
        <v>1976</v>
      </c>
      <c r="X27" s="68"/>
      <c r="Y27" s="483">
        <f t="shared" si="4"/>
        <v>0</v>
      </c>
      <c r="Z27" s="483">
        <f t="shared" si="5"/>
        <v>7.785628223</v>
      </c>
      <c r="AA27" s="483">
        <f t="shared" si="6"/>
        <v>179230.9045</v>
      </c>
      <c r="AB27" s="483">
        <f t="shared" si="7"/>
        <v>911887.3089</v>
      </c>
      <c r="AC27" s="483">
        <f t="shared" si="8"/>
        <v>78709.43137</v>
      </c>
      <c r="AD27" s="483">
        <f t="shared" si="9"/>
        <v>0</v>
      </c>
      <c r="AE27" s="2"/>
      <c r="AF27" s="575">
        <f t="shared" si="10"/>
        <v>173887.195</v>
      </c>
      <c r="AG27" s="483">
        <f t="shared" si="11"/>
        <v>1169835.43</v>
      </c>
      <c r="AH27" s="576">
        <f t="shared" si="12"/>
        <v>899905.8768</v>
      </c>
      <c r="AI27" s="575">
        <f t="shared" si="13"/>
        <v>179238.6902</v>
      </c>
      <c r="AJ27" s="576">
        <f t="shared" si="14"/>
        <v>911887.3089</v>
      </c>
      <c r="AK27" s="577">
        <f t="shared" si="15"/>
        <v>1846.790954</v>
      </c>
      <c r="AL27" s="483">
        <f t="shared" si="16"/>
        <v>1976</v>
      </c>
      <c r="AM27" s="574">
        <f t="shared" si="17"/>
        <v>4.707654136</v>
      </c>
      <c r="AN27" s="3"/>
      <c r="AO27" s="3"/>
      <c r="AP27" s="3"/>
      <c r="AQ27" s="3"/>
      <c r="AR27" s="3"/>
      <c r="AS27" s="3"/>
      <c r="AT27" s="3"/>
      <c r="AU27" s="3"/>
      <c r="AV27" s="3"/>
      <c r="AW27" s="3"/>
    </row>
    <row r="28">
      <c r="A28" s="288">
        <v>1977.0</v>
      </c>
      <c r="B28" s="289">
        <f>'Delta Esc'!C28+'UCR Past Sonar'!C28+'Comm Catch'!C28</f>
        <v>0</v>
      </c>
      <c r="C28" s="275">
        <f>'Delta Esc'!D29+'UCR Past Sonar'!D29+'Comm Catch'!D29</f>
        <v>5343.709482</v>
      </c>
      <c r="D28" s="275">
        <f>'Delta Esc'!E29+'UCR Past Sonar'!E29+'Comm Catch'!E29</f>
        <v>5343.709482</v>
      </c>
      <c r="E28" s="275">
        <f>'Delta Esc'!F30+'UCR Past Sonar'!F30+'Comm Catch'!F30</f>
        <v>206338.6859</v>
      </c>
      <c r="F28" s="275">
        <f>'Delta Esc'!G30+'UCR Past Sonar'!G30+'Comm Catch'!G30</f>
        <v>135784.0969</v>
      </c>
      <c r="G28" s="289">
        <f>'Delta Esc'!H30+'UCR Past Sonar'!H30+'Comm Catch'!H30</f>
        <v>0</v>
      </c>
      <c r="H28" s="282">
        <f>'Delta Esc'!I31+'UCR Past Sonar'!I31+'Comm Catch'!I31</f>
        <v>0</v>
      </c>
      <c r="I28" s="275">
        <f>'Delta Esc'!J31+'UCR Past Sonar'!J31+'Comm Catch'!J31</f>
        <v>1354145.443</v>
      </c>
      <c r="J28" s="136">
        <f>'Delta Esc'!K31+'UCR Past Sonar'!K31+'Comm Catch'!K31</f>
        <v>25710.92553</v>
      </c>
      <c r="K28" s="282">
        <f>'Delta Esc'!L32+'UCR Past Sonar'!L32+'Comm Catch'!L32</f>
        <v>1532.256049</v>
      </c>
      <c r="L28" s="282">
        <f>'Delta Esc'!M32+'UCR Past Sonar'!M32+'Comm Catch'!M32</f>
        <v>143304.908</v>
      </c>
      <c r="M28" s="282">
        <f>'Delta Esc'!N32+'UCR Past Sonar'!N32+'Comm Catch'!N32</f>
        <v>0</v>
      </c>
      <c r="N28" s="275">
        <f>'Delta Esc'!O33+'UCR Past Sonar'!O33+'Comm Catch'!O33</f>
        <v>0</v>
      </c>
      <c r="O28" s="275">
        <f>'Delta Esc'!P33+'UCR Past Sonar'!P33+'Comm Catch'!P33</f>
        <v>283.1858829</v>
      </c>
      <c r="P28" s="275">
        <f>'Delta Esc'!Q33+'UCR Past Sonar'!Q33+'Comm Catch'!Q33</f>
        <v>728.4781723</v>
      </c>
      <c r="Q28" s="286">
        <f t="shared" si="1"/>
        <v>1878515.399</v>
      </c>
      <c r="R28" s="125">
        <v>1977.0</v>
      </c>
      <c r="S28" s="569">
        <f>Escapement_Data!L23</f>
        <v>357096.425</v>
      </c>
      <c r="T28" s="275">
        <f t="shared" si="2"/>
        <v>1521418.974</v>
      </c>
      <c r="U28" s="275"/>
      <c r="V28" s="139"/>
      <c r="W28" s="570">
        <f t="shared" si="3"/>
        <v>1977</v>
      </c>
      <c r="X28" s="68"/>
      <c r="Y28" s="483">
        <f t="shared" si="4"/>
        <v>0</v>
      </c>
      <c r="Z28" s="483">
        <f t="shared" si="5"/>
        <v>10687.41896</v>
      </c>
      <c r="AA28" s="483">
        <f t="shared" si="6"/>
        <v>342122.7828</v>
      </c>
      <c r="AB28" s="483">
        <f t="shared" si="7"/>
        <v>1379856.369</v>
      </c>
      <c r="AC28" s="483">
        <f t="shared" si="8"/>
        <v>144837.164</v>
      </c>
      <c r="AD28" s="483">
        <f t="shared" si="9"/>
        <v>1011.664055</v>
      </c>
      <c r="AE28" s="2"/>
      <c r="AF28" s="575">
        <f t="shared" si="10"/>
        <v>135784.0969</v>
      </c>
      <c r="AG28" s="483">
        <f t="shared" si="11"/>
        <v>1878515.399</v>
      </c>
      <c r="AH28" s="576">
        <f t="shared" si="12"/>
        <v>1354145.443</v>
      </c>
      <c r="AI28" s="575">
        <f t="shared" si="13"/>
        <v>352810.2018</v>
      </c>
      <c r="AJ28" s="576">
        <f t="shared" si="14"/>
        <v>1379856.369</v>
      </c>
      <c r="AK28" s="577">
        <f t="shared" si="15"/>
        <v>1532.256049</v>
      </c>
      <c r="AL28" s="483">
        <f t="shared" si="16"/>
        <v>1977</v>
      </c>
      <c r="AM28" s="574">
        <f t="shared" si="17"/>
        <v>5.260527038</v>
      </c>
      <c r="AN28" s="3"/>
      <c r="AO28" s="3"/>
      <c r="AP28" s="3"/>
      <c r="AQ28" s="3"/>
      <c r="AR28" s="3"/>
      <c r="AS28" s="3"/>
      <c r="AT28" s="3"/>
      <c r="AU28" s="3"/>
      <c r="AV28" s="3"/>
      <c r="AW28" s="3"/>
    </row>
    <row r="29">
      <c r="A29" s="288">
        <v>1978.0</v>
      </c>
      <c r="B29" s="289">
        <f>'Delta Esc'!C29+'UCR Past Sonar'!C29+'Comm Catch'!C29</f>
        <v>0</v>
      </c>
      <c r="C29" s="275">
        <f>'Delta Esc'!D30+'UCR Past Sonar'!D30+'Comm Catch'!D30</f>
        <v>6656.351185</v>
      </c>
      <c r="D29" s="275">
        <f>'Delta Esc'!E30+'UCR Past Sonar'!E30+'Comm Catch'!E30</f>
        <v>2662.540474</v>
      </c>
      <c r="E29" s="275">
        <f>'Delta Esc'!F31+'UCR Past Sonar'!F31+'Comm Catch'!F31</f>
        <v>49390.18892</v>
      </c>
      <c r="F29" s="286">
        <f>'Delta Esc'!G31+'UCR Past Sonar'!G31+'Comm Catch'!G31-'Hatchery Returns'!R14</f>
        <v>359284.9934</v>
      </c>
      <c r="G29" s="289">
        <f>'Delta Esc'!H31+'UCR Past Sonar'!H31+'Comm Catch'!H31</f>
        <v>124.4038097</v>
      </c>
      <c r="H29" s="282">
        <f>'Delta Esc'!I32+'UCR Past Sonar'!I32+'Comm Catch'!I32</f>
        <v>65.36272144</v>
      </c>
      <c r="I29" s="286">
        <f>'Comm Catch'!J32+'UCR Past Sonar'!J32+'Delta Esc'!J32-'Hatchery Returns'!S15</f>
        <v>815636.842</v>
      </c>
      <c r="J29" s="136">
        <f>'Delta Esc'!K32+'UCR Past Sonar'!K32+'Comm Catch'!K32</f>
        <v>30775.22678</v>
      </c>
      <c r="K29" s="282">
        <f>'Delta Esc'!L33+'UCR Past Sonar'!L33+'Comm Catch'!L33</f>
        <v>2276.993777</v>
      </c>
      <c r="L29" s="282">
        <f>'Delta Esc'!M33+'UCR Past Sonar'!M33+'Comm Catch'!M33</f>
        <v>137408.2534</v>
      </c>
      <c r="M29" s="282">
        <f>'Delta Esc'!N33+'UCR Past Sonar'!N33+'Comm Catch'!N33</f>
        <v>566.3717659</v>
      </c>
      <c r="N29" s="275">
        <f>'Delta Esc'!O34+'UCR Past Sonar'!O34+'Comm Catch'!O34</f>
        <v>476.2966926</v>
      </c>
      <c r="O29" s="275">
        <f>'Delta Esc'!P34+'UCR Past Sonar'!P34+'Comm Catch'!P34</f>
        <v>641.1410489</v>
      </c>
      <c r="P29" s="275">
        <f>'Delta Esc'!Q34+'UCR Past Sonar'!Q34+'Comm Catch'!Q34</f>
        <v>0</v>
      </c>
      <c r="Q29" s="286">
        <f t="shared" si="1"/>
        <v>1405964.966</v>
      </c>
      <c r="R29" s="125">
        <v>1978.0</v>
      </c>
      <c r="S29" s="569">
        <f>Escapement_Data!L24</f>
        <v>234393.7055</v>
      </c>
      <c r="T29" s="275">
        <f t="shared" si="2"/>
        <v>1171571.261</v>
      </c>
      <c r="U29" s="275"/>
      <c r="V29" s="139"/>
      <c r="W29" s="570">
        <f t="shared" si="3"/>
        <v>1978</v>
      </c>
      <c r="X29" s="68"/>
      <c r="Y29" s="483">
        <f t="shared" si="4"/>
        <v>0</v>
      </c>
      <c r="Z29" s="483">
        <f t="shared" si="5"/>
        <v>9318.891658</v>
      </c>
      <c r="AA29" s="483">
        <f t="shared" si="6"/>
        <v>408799.5861</v>
      </c>
      <c r="AB29" s="483">
        <f t="shared" si="7"/>
        <v>846477.4315</v>
      </c>
      <c r="AC29" s="483">
        <f t="shared" si="8"/>
        <v>140251.619</v>
      </c>
      <c r="AD29" s="483">
        <f t="shared" si="9"/>
        <v>1117.437742</v>
      </c>
      <c r="AE29" s="2"/>
      <c r="AF29" s="575">
        <f t="shared" si="10"/>
        <v>359284.9934</v>
      </c>
      <c r="AG29" s="483">
        <f t="shared" si="11"/>
        <v>1405964.966</v>
      </c>
      <c r="AH29" s="576">
        <f t="shared" si="12"/>
        <v>815636.842</v>
      </c>
      <c r="AI29" s="575">
        <f t="shared" si="13"/>
        <v>418118.4778</v>
      </c>
      <c r="AJ29" s="576">
        <f t="shared" si="14"/>
        <v>846477.4315</v>
      </c>
      <c r="AK29" s="577">
        <f t="shared" si="15"/>
        <v>2276.993777</v>
      </c>
      <c r="AL29" s="483">
        <f t="shared" si="16"/>
        <v>1978</v>
      </c>
      <c r="AM29" s="574">
        <f t="shared" si="17"/>
        <v>5.99830513</v>
      </c>
      <c r="AN29" s="3"/>
      <c r="AO29" s="3"/>
      <c r="AP29" s="3"/>
      <c r="AQ29" s="3"/>
      <c r="AR29" s="3"/>
      <c r="AS29" s="3"/>
      <c r="AT29" s="3"/>
      <c r="AU29" s="3"/>
      <c r="AV29" s="3"/>
      <c r="AW29" s="3"/>
    </row>
    <row r="30">
      <c r="A30" s="288">
        <v>1979.0</v>
      </c>
      <c r="B30" s="289">
        <f>'Delta Esc'!C30+'UCR Past Sonar'!C30+'Comm Catch'!C30</f>
        <v>0</v>
      </c>
      <c r="C30" s="275">
        <f>'Delta Esc'!D31+'UCR Past Sonar'!D31+'Comm Catch'!D31</f>
        <v>26734.69212</v>
      </c>
      <c r="D30" s="275">
        <f>'Delta Esc'!E31+'UCR Past Sonar'!E31+'Comm Catch'!E31</f>
        <v>9441.017389</v>
      </c>
      <c r="E30" s="275">
        <f>'Delta Esc'!F32+'UCR Past Sonar'!F32+'Comm Catch'!F32</f>
        <v>81259.80624</v>
      </c>
      <c r="F30" s="286">
        <f>'Delta Esc'!G32+'UCR Past Sonar'!G32+'Comm Catch'!G32-'Hatchery Returns'!R15</f>
        <v>345815.242</v>
      </c>
      <c r="G30" s="289">
        <f>'Delta Esc'!H32+'UCR Past Sonar'!H32+'Comm Catch'!H32</f>
        <v>189.1687949</v>
      </c>
      <c r="H30" s="282">
        <f>'Delta Esc'!I33+'UCR Past Sonar'!I33+'Comm Catch'!I33</f>
        <v>175.1149453</v>
      </c>
      <c r="I30" s="286">
        <f>'Comm Catch'!J33+'UCR Past Sonar'!J33+'Delta Esc'!J33-'Hatchery Returns'!S16</f>
        <v>1421651.885</v>
      </c>
      <c r="J30" s="136">
        <f>'Delta Esc'!K33+'UCR Past Sonar'!K33+'Comm Catch'!K33</f>
        <v>16455.97485</v>
      </c>
      <c r="K30" s="282">
        <f>'Delta Esc'!L34+'UCR Past Sonar'!L34+'Comm Catch'!L34</f>
        <v>12249.85078</v>
      </c>
      <c r="L30" s="282">
        <f>'Delta Esc'!M34+'UCR Past Sonar'!M34+'Comm Catch'!M34</f>
        <v>168672.439</v>
      </c>
      <c r="M30" s="282">
        <f>'Delta Esc'!N34+'UCR Past Sonar'!N34+'Comm Catch'!N34</f>
        <v>0</v>
      </c>
      <c r="N30" s="275">
        <f>'Delta Esc'!O35+'UCR Past Sonar'!O35+'Comm Catch'!O35</f>
        <v>0</v>
      </c>
      <c r="O30" s="275">
        <f>'Delta Esc'!P35+'UCR Past Sonar'!P35+'Comm Catch'!P35</f>
        <v>151.9491911</v>
      </c>
      <c r="P30" s="275">
        <f>'Delta Esc'!Q35+'UCR Past Sonar'!Q35+'Comm Catch'!Q35</f>
        <v>243.9184383</v>
      </c>
      <c r="Q30" s="286">
        <f t="shared" si="1"/>
        <v>2083041.059</v>
      </c>
      <c r="R30" s="125">
        <v>1979.0</v>
      </c>
      <c r="S30" s="569">
        <f>Escapement_Data!L25</f>
        <v>507703.1474</v>
      </c>
      <c r="T30" s="275">
        <f t="shared" si="2"/>
        <v>1575337.912</v>
      </c>
      <c r="U30" s="275"/>
      <c r="V30" s="139"/>
      <c r="W30" s="570">
        <f t="shared" si="3"/>
        <v>1979</v>
      </c>
      <c r="X30" s="68"/>
      <c r="Y30" s="483">
        <f t="shared" si="4"/>
        <v>0</v>
      </c>
      <c r="Z30" s="483">
        <f t="shared" si="5"/>
        <v>36175.70951</v>
      </c>
      <c r="AA30" s="483">
        <f t="shared" si="6"/>
        <v>427264.217</v>
      </c>
      <c r="AB30" s="483">
        <f t="shared" si="7"/>
        <v>1438282.975</v>
      </c>
      <c r="AC30" s="483">
        <f t="shared" si="8"/>
        <v>180922.2897</v>
      </c>
      <c r="AD30" s="483">
        <f t="shared" si="9"/>
        <v>395.8676294</v>
      </c>
      <c r="AE30" s="2"/>
      <c r="AF30" s="575">
        <f t="shared" si="10"/>
        <v>345815.242</v>
      </c>
      <c r="AG30" s="483">
        <f t="shared" si="11"/>
        <v>2083041.059</v>
      </c>
      <c r="AH30" s="576">
        <f t="shared" si="12"/>
        <v>1421651.885</v>
      </c>
      <c r="AI30" s="575">
        <f t="shared" si="13"/>
        <v>463439.9266</v>
      </c>
      <c r="AJ30" s="576">
        <f t="shared" si="14"/>
        <v>1438282.975</v>
      </c>
      <c r="AK30" s="577">
        <f t="shared" si="15"/>
        <v>12249.85078</v>
      </c>
      <c r="AL30" s="483">
        <f t="shared" si="16"/>
        <v>1979</v>
      </c>
      <c r="AM30" s="574">
        <f t="shared" si="17"/>
        <v>4.102872061</v>
      </c>
      <c r="AN30" s="3"/>
      <c r="AO30" s="3"/>
      <c r="AP30" s="3"/>
      <c r="AQ30" s="3"/>
      <c r="AR30" s="3"/>
      <c r="AS30" s="3"/>
      <c r="AT30" s="3"/>
      <c r="AU30" s="3"/>
      <c r="AV30" s="3"/>
      <c r="AW30" s="3"/>
    </row>
    <row r="31">
      <c r="A31" s="288">
        <v>1980.0</v>
      </c>
      <c r="B31" s="289">
        <f>'Delta Esc'!C31+'UCR Past Sonar'!C31+'Comm Catch'!C31</f>
        <v>0</v>
      </c>
      <c r="C31" s="275">
        <f>'Delta Esc'!D32+'UCR Past Sonar'!D32+'Comm Catch'!D32</f>
        <v>5295.614144</v>
      </c>
      <c r="D31" s="275">
        <f>'Delta Esc'!E32+'UCR Past Sonar'!E32+'Comm Catch'!E32</f>
        <v>4712.441368</v>
      </c>
      <c r="E31" s="275">
        <f>'Delta Esc'!F33+'UCR Past Sonar'!F33+'Comm Catch'!F33</f>
        <v>17075.96526</v>
      </c>
      <c r="F31" s="286">
        <f>'Delta Esc'!G33+'UCR Past Sonar'!G33+'Comm Catch'!G33-'Hatchery Returns'!R16</f>
        <v>203240.7473</v>
      </c>
      <c r="G31" s="289">
        <f>'Delta Esc'!H33+'UCR Past Sonar'!H33+'Comm Catch'!H33</f>
        <v>98.66522284</v>
      </c>
      <c r="H31" s="282">
        <f>'Delta Esc'!I34+'UCR Past Sonar'!I34+'Comm Catch'!I34</f>
        <v>1151.597169</v>
      </c>
      <c r="I31" s="286">
        <f>'Comm Catch'!J34+'UCR Past Sonar'!J34+'Delta Esc'!J34-'Hatchery Returns'!S17</f>
        <v>1040561.057</v>
      </c>
      <c r="J31" s="136">
        <f>'Delta Esc'!K34+'UCR Past Sonar'!K34+'Comm Catch'!K34</f>
        <v>26246.59474</v>
      </c>
      <c r="K31" s="282">
        <f>'Delta Esc'!L35+'UCR Past Sonar'!L35+'Comm Catch'!L35</f>
        <v>3094.315857</v>
      </c>
      <c r="L31" s="282">
        <f>'Delta Esc'!M35+'UCR Past Sonar'!M35+'Comm Catch'!M35</f>
        <v>153770.8267</v>
      </c>
      <c r="M31" s="282">
        <f>'Delta Esc'!N35+'UCR Past Sonar'!N35+'Comm Catch'!N35</f>
        <v>0</v>
      </c>
      <c r="N31" s="275">
        <f>'Delta Esc'!O36+'UCR Past Sonar'!O36+'Comm Catch'!O36</f>
        <v>0</v>
      </c>
      <c r="O31" s="275">
        <f>'Delta Esc'!P36+'UCR Past Sonar'!P36+'Comm Catch'!P36</f>
        <v>503.5031226</v>
      </c>
      <c r="P31" s="275">
        <f>'Delta Esc'!Q36+'UCR Past Sonar'!Q36+'Comm Catch'!Q36</f>
        <v>0</v>
      </c>
      <c r="Q31" s="286">
        <f t="shared" si="1"/>
        <v>1455751.327</v>
      </c>
      <c r="R31" s="125">
        <v>1980.0</v>
      </c>
      <c r="S31" s="569">
        <f>Escapement_Data!L26</f>
        <v>609245.6797</v>
      </c>
      <c r="T31" s="275">
        <f t="shared" si="2"/>
        <v>846505.6478</v>
      </c>
      <c r="U31" s="275"/>
      <c r="V31" s="139"/>
      <c r="W31" s="570">
        <f t="shared" si="3"/>
        <v>1980</v>
      </c>
      <c r="X31" s="68"/>
      <c r="Y31" s="483">
        <f t="shared" si="4"/>
        <v>0</v>
      </c>
      <c r="Z31" s="483">
        <f t="shared" si="5"/>
        <v>10008.05551</v>
      </c>
      <c r="AA31" s="483">
        <f t="shared" si="6"/>
        <v>220415.3778</v>
      </c>
      <c r="AB31" s="483">
        <f t="shared" si="7"/>
        <v>1067959.249</v>
      </c>
      <c r="AC31" s="483">
        <f t="shared" si="8"/>
        <v>156865.1426</v>
      </c>
      <c r="AD31" s="483">
        <f t="shared" si="9"/>
        <v>503.5031226</v>
      </c>
      <c r="AE31" s="2"/>
      <c r="AF31" s="575">
        <f t="shared" si="10"/>
        <v>203240.7473</v>
      </c>
      <c r="AG31" s="483">
        <f t="shared" si="11"/>
        <v>1455751.327</v>
      </c>
      <c r="AH31" s="576">
        <f t="shared" si="12"/>
        <v>1040561.057</v>
      </c>
      <c r="AI31" s="575">
        <f t="shared" si="13"/>
        <v>230423.4333</v>
      </c>
      <c r="AJ31" s="576">
        <f t="shared" si="14"/>
        <v>1067959.249</v>
      </c>
      <c r="AK31" s="577">
        <f t="shared" si="15"/>
        <v>3094.315857</v>
      </c>
      <c r="AL31" s="483">
        <f t="shared" si="16"/>
        <v>1980</v>
      </c>
      <c r="AM31" s="574">
        <f t="shared" si="17"/>
        <v>2.389432336</v>
      </c>
      <c r="AN31" s="3"/>
      <c r="AO31" s="3"/>
      <c r="AP31" s="3"/>
      <c r="AQ31" s="3"/>
      <c r="AR31" s="3"/>
      <c r="AS31" s="3"/>
      <c r="AT31" s="3"/>
      <c r="AU31" s="3"/>
      <c r="AV31" s="3"/>
      <c r="AW31" s="3"/>
    </row>
    <row r="32">
      <c r="A32" s="288">
        <v>1981.0</v>
      </c>
      <c r="B32" s="289">
        <f>'Delta Esc'!C32+'UCR Past Sonar'!C32+'Comm Catch'!C32</f>
        <v>0</v>
      </c>
      <c r="C32" s="275">
        <f>'Delta Esc'!D33+'UCR Past Sonar'!D33+'Comm Catch'!D33</f>
        <v>6639.131133</v>
      </c>
      <c r="D32" s="275">
        <f>'Delta Esc'!E33+'UCR Past Sonar'!E33+'Comm Catch'!E33</f>
        <v>4913.969037</v>
      </c>
      <c r="E32" s="275">
        <f>'Delta Esc'!F34+'UCR Past Sonar'!F34+'Comm Catch'!F34</f>
        <v>117797.3841</v>
      </c>
      <c r="F32" s="286">
        <f>'Delta Esc'!G34+'UCR Past Sonar'!G34+'Comm Catch'!G34-'Hatchery Returns'!R17</f>
        <v>156694.9001</v>
      </c>
      <c r="G32" s="289">
        <f>'Delta Esc'!H34+'UCR Past Sonar'!H34+'Comm Catch'!H34</f>
        <v>863.2563563</v>
      </c>
      <c r="H32" s="282">
        <f>'Delta Esc'!I35+'UCR Past Sonar'!I35+'Comm Catch'!I35</f>
        <v>76.12731758</v>
      </c>
      <c r="I32" s="286">
        <f>'Comm Catch'!J35+'UCR Past Sonar'!J35+'Delta Esc'!J35-'Hatchery Returns'!S18</f>
        <v>726983.809</v>
      </c>
      <c r="J32" s="136">
        <f>'Delta Esc'!K35+'UCR Past Sonar'!K35+'Comm Catch'!K35</f>
        <v>8575.332421</v>
      </c>
      <c r="K32" s="282">
        <f>'Delta Esc'!L36+'UCR Past Sonar'!L36+'Comm Catch'!L36</f>
        <v>3716.264851</v>
      </c>
      <c r="L32" s="282">
        <f>'Delta Esc'!M36+'UCR Past Sonar'!M36+'Comm Catch'!M36</f>
        <v>95700.72706</v>
      </c>
      <c r="M32" s="282">
        <f>'Delta Esc'!N36+'UCR Past Sonar'!N36+'Comm Catch'!N36</f>
        <v>0</v>
      </c>
      <c r="N32" s="275">
        <f>'Delta Esc'!O37+'UCR Past Sonar'!O37+'Comm Catch'!O37</f>
        <v>0</v>
      </c>
      <c r="O32" s="275">
        <f>'Delta Esc'!P37+'UCR Past Sonar'!P37+'Comm Catch'!P37</f>
        <v>1071.269976</v>
      </c>
      <c r="P32" s="275">
        <f>'Delta Esc'!Q37+'UCR Past Sonar'!Q37+'Comm Catch'!Q37</f>
        <v>10.663</v>
      </c>
      <c r="Q32" s="286">
        <f t="shared" si="1"/>
        <v>1123042.834</v>
      </c>
      <c r="R32" s="125">
        <v>1981.0</v>
      </c>
      <c r="S32" s="569">
        <f>Escapement_Data!L27</f>
        <v>779344.0319</v>
      </c>
      <c r="T32" s="275">
        <f t="shared" si="2"/>
        <v>343698.8025</v>
      </c>
      <c r="U32" s="275"/>
      <c r="V32" s="139"/>
      <c r="W32" s="570">
        <f t="shared" si="3"/>
        <v>1981</v>
      </c>
      <c r="X32" s="68"/>
      <c r="Y32" s="483">
        <f t="shared" si="4"/>
        <v>0</v>
      </c>
      <c r="Z32" s="483">
        <f t="shared" si="5"/>
        <v>11553.10017</v>
      </c>
      <c r="AA32" s="483">
        <f t="shared" si="6"/>
        <v>275355.5406</v>
      </c>
      <c r="AB32" s="483">
        <f t="shared" si="7"/>
        <v>735635.2687</v>
      </c>
      <c r="AC32" s="483">
        <f t="shared" si="8"/>
        <v>99416.99191</v>
      </c>
      <c r="AD32" s="483">
        <f t="shared" si="9"/>
        <v>1081.932976</v>
      </c>
      <c r="AE32" s="2"/>
      <c r="AF32" s="575">
        <f t="shared" si="10"/>
        <v>156694.9001</v>
      </c>
      <c r="AG32" s="483">
        <f t="shared" si="11"/>
        <v>1123042.834</v>
      </c>
      <c r="AH32" s="576">
        <f t="shared" si="12"/>
        <v>726983.809</v>
      </c>
      <c r="AI32" s="575">
        <f t="shared" si="13"/>
        <v>286908.6407</v>
      </c>
      <c r="AJ32" s="576">
        <f t="shared" si="14"/>
        <v>735635.2687</v>
      </c>
      <c r="AK32" s="577">
        <f t="shared" si="15"/>
        <v>3716.264851</v>
      </c>
      <c r="AL32" s="483">
        <f t="shared" si="16"/>
        <v>1981</v>
      </c>
      <c r="AM32" s="574">
        <f t="shared" si="17"/>
        <v>1.441010373</v>
      </c>
      <c r="AN32" s="3"/>
      <c r="AO32" s="3"/>
      <c r="AP32" s="3"/>
      <c r="AQ32" s="3"/>
      <c r="AR32" s="3"/>
      <c r="AS32" s="3"/>
      <c r="AT32" s="3"/>
      <c r="AU32" s="3"/>
      <c r="AV32" s="3"/>
      <c r="AW32" s="3"/>
    </row>
    <row r="33">
      <c r="A33" s="288">
        <v>1982.0</v>
      </c>
      <c r="B33" s="289">
        <f>'Delta Esc'!C33+'UCR Past Sonar'!C33+'Comm Catch'!C33</f>
        <v>0</v>
      </c>
      <c r="C33" s="275">
        <f>'Delta Esc'!D34+'UCR Past Sonar'!D34+'Comm Catch'!D34</f>
        <v>54493.98632</v>
      </c>
      <c r="D33" s="275">
        <f>'Delta Esc'!E34+'UCR Past Sonar'!E34+'Comm Catch'!E34</f>
        <v>23962.7403</v>
      </c>
      <c r="E33" s="275">
        <f>'Delta Esc'!F35+'UCR Past Sonar'!F35+'Comm Catch'!F35</f>
        <v>130231.3218</v>
      </c>
      <c r="F33" s="286">
        <f>'Delta Esc'!G35+'UCR Past Sonar'!G35+'Comm Catch'!G35-'Hatchery Returns'!R18</f>
        <v>291308.0278</v>
      </c>
      <c r="G33" s="289">
        <f>'Delta Esc'!H35+'UCR Past Sonar'!H35+'Comm Catch'!H35</f>
        <v>6.574188267</v>
      </c>
      <c r="H33" s="282">
        <f>'Delta Esc'!I36+'UCR Past Sonar'!I36+'Comm Catch'!I36</f>
        <v>1095.782138</v>
      </c>
      <c r="I33" s="286">
        <f>'Comm Catch'!J36+'UCR Past Sonar'!J36+'Delta Esc'!J36-'Hatchery Returns'!S19</f>
        <v>1357072.239</v>
      </c>
      <c r="J33" s="136">
        <f>'Delta Esc'!K36+'UCR Past Sonar'!K36+'Comm Catch'!K36</f>
        <v>11037.26156</v>
      </c>
      <c r="K33" s="282">
        <f>'Delta Esc'!L37+'UCR Past Sonar'!L37+'Comm Catch'!L37</f>
        <v>7469.093928</v>
      </c>
      <c r="L33" s="282">
        <f>'Delta Esc'!M37+'UCR Past Sonar'!M37+'Comm Catch'!M37</f>
        <v>65280.43562</v>
      </c>
      <c r="M33" s="282">
        <f>'Delta Esc'!N37+'UCR Past Sonar'!N37+'Comm Catch'!N37</f>
        <v>0</v>
      </c>
      <c r="N33" s="275">
        <f>'Delta Esc'!O38+'UCR Past Sonar'!O38+'Comm Catch'!O38</f>
        <v>0</v>
      </c>
      <c r="O33" s="275">
        <f>'Delta Esc'!P38+'UCR Past Sonar'!P38+'Comm Catch'!P38</f>
        <v>1028.524</v>
      </c>
      <c r="P33" s="275">
        <f>'Delta Esc'!Q38+'UCR Past Sonar'!Q38+'Comm Catch'!Q38</f>
        <v>0</v>
      </c>
      <c r="Q33" s="286">
        <f t="shared" si="1"/>
        <v>1942985.987</v>
      </c>
      <c r="R33" s="125">
        <v>1982.0</v>
      </c>
      <c r="S33" s="569">
        <f>Escapement_Data!L28</f>
        <v>609259.1798</v>
      </c>
      <c r="T33" s="275">
        <f t="shared" si="2"/>
        <v>1333726.807</v>
      </c>
      <c r="U33" s="275"/>
      <c r="V33" s="139"/>
      <c r="W33" s="570">
        <f t="shared" si="3"/>
        <v>1982</v>
      </c>
      <c r="X33" s="68"/>
      <c r="Y33" s="483">
        <f t="shared" si="4"/>
        <v>0</v>
      </c>
      <c r="Z33" s="483">
        <f t="shared" si="5"/>
        <v>78456.72662</v>
      </c>
      <c r="AA33" s="483">
        <f t="shared" si="6"/>
        <v>421545.9238</v>
      </c>
      <c r="AB33" s="483">
        <f t="shared" si="7"/>
        <v>1369205.283</v>
      </c>
      <c r="AC33" s="483">
        <f t="shared" si="8"/>
        <v>72749.52954</v>
      </c>
      <c r="AD33" s="483">
        <f t="shared" si="9"/>
        <v>1028.524</v>
      </c>
      <c r="AE33" s="2"/>
      <c r="AF33" s="575">
        <f t="shared" si="10"/>
        <v>291308.0278</v>
      </c>
      <c r="AG33" s="483">
        <f t="shared" si="11"/>
        <v>1942985.987</v>
      </c>
      <c r="AH33" s="576">
        <f t="shared" si="12"/>
        <v>1357072.239</v>
      </c>
      <c r="AI33" s="575">
        <f t="shared" si="13"/>
        <v>500002.6504</v>
      </c>
      <c r="AJ33" s="576">
        <f t="shared" si="14"/>
        <v>1369205.283</v>
      </c>
      <c r="AK33" s="577">
        <f t="shared" si="15"/>
        <v>7469.093928</v>
      </c>
      <c r="AL33" s="483">
        <f t="shared" si="16"/>
        <v>1982</v>
      </c>
      <c r="AM33" s="574">
        <f t="shared" si="17"/>
        <v>3.189095957</v>
      </c>
      <c r="AN33" s="3"/>
      <c r="AO33" s="3"/>
      <c r="AP33" s="3"/>
      <c r="AQ33" s="3"/>
      <c r="AR33" s="3"/>
      <c r="AS33" s="3"/>
      <c r="AT33" s="3"/>
      <c r="AU33" s="3"/>
      <c r="AV33" s="3"/>
      <c r="AW33" s="3"/>
    </row>
    <row r="34">
      <c r="A34" s="288">
        <v>1983.0</v>
      </c>
      <c r="B34" s="289">
        <f>'Delta Esc'!C34+'UCR Past Sonar'!C34+'Comm Catch'!C34</f>
        <v>300.9731621</v>
      </c>
      <c r="C34" s="275">
        <f>'Delta Esc'!D35+'UCR Past Sonar'!D35+'Comm Catch'!D35</f>
        <v>17169.80578</v>
      </c>
      <c r="D34" s="275">
        <f>'Delta Esc'!E35+'UCR Past Sonar'!E35+'Comm Catch'!E35</f>
        <v>670.4228783</v>
      </c>
      <c r="E34" s="275">
        <f>'Delta Esc'!F36+'UCR Past Sonar'!F36+'Comm Catch'!F36</f>
        <v>121698.6646</v>
      </c>
      <c r="F34" s="286">
        <f>'Delta Esc'!G36+'UCR Past Sonar'!G36+'Comm Catch'!G36-'Hatchery Returns'!R19</f>
        <v>113522.0634</v>
      </c>
      <c r="G34" s="289">
        <f>'Delta Esc'!H36+'UCR Past Sonar'!H36+'Comm Catch'!H36</f>
        <v>1021.027547</v>
      </c>
      <c r="H34" s="282">
        <f>'Delta Esc'!I37+'UCR Past Sonar'!I37+'Comm Catch'!I37</f>
        <v>1508.412988</v>
      </c>
      <c r="I34" s="286">
        <f>'Comm Catch'!J37+'UCR Past Sonar'!J37+'Delta Esc'!J37-'Hatchery Returns'!S20</f>
        <v>531830.4024</v>
      </c>
      <c r="J34" s="136">
        <f>'Delta Esc'!K37+'UCR Past Sonar'!K37+'Comm Catch'!K37</f>
        <v>18037.64162</v>
      </c>
      <c r="K34" s="282">
        <f>'Delta Esc'!L38+'UCR Past Sonar'!L38+'Comm Catch'!L38</f>
        <v>2670.437378</v>
      </c>
      <c r="L34" s="282">
        <f>'Delta Esc'!M38+'UCR Past Sonar'!M38+'Comm Catch'!M38</f>
        <v>150925.296</v>
      </c>
      <c r="M34" s="282">
        <f>'Delta Esc'!N38+'UCR Past Sonar'!N38+'Comm Catch'!N38</f>
        <v>0</v>
      </c>
      <c r="N34" s="275">
        <f>'Delta Esc'!O39+'UCR Past Sonar'!O39+'Comm Catch'!O39</f>
        <v>73.345</v>
      </c>
      <c r="O34" s="275">
        <f>'Delta Esc'!P39+'UCR Past Sonar'!P39+'Comm Catch'!P39</f>
        <v>2033.69104</v>
      </c>
      <c r="P34" s="275">
        <f>'Delta Esc'!Q39+'UCR Past Sonar'!Q39+'Comm Catch'!Q39</f>
        <v>1187.68804</v>
      </c>
      <c r="Q34" s="286">
        <f t="shared" si="1"/>
        <v>962649.8719</v>
      </c>
      <c r="R34" s="125">
        <v>1983.0</v>
      </c>
      <c r="S34" s="569">
        <f>Escapement_Data!L29</f>
        <v>689904.8681</v>
      </c>
      <c r="T34" s="275">
        <f t="shared" si="2"/>
        <v>272745.0038</v>
      </c>
      <c r="U34" s="275"/>
      <c r="V34" s="139"/>
      <c r="W34" s="570">
        <f t="shared" si="3"/>
        <v>1983</v>
      </c>
      <c r="X34" s="68"/>
      <c r="Y34" s="483">
        <f t="shared" si="4"/>
        <v>300.9731621</v>
      </c>
      <c r="Z34" s="483">
        <f t="shared" si="5"/>
        <v>17840.22866</v>
      </c>
      <c r="AA34" s="483">
        <f t="shared" si="6"/>
        <v>236241.7556</v>
      </c>
      <c r="AB34" s="483">
        <f t="shared" si="7"/>
        <v>551376.457</v>
      </c>
      <c r="AC34" s="483">
        <f t="shared" si="8"/>
        <v>153595.7334</v>
      </c>
      <c r="AD34" s="483">
        <f t="shared" si="9"/>
        <v>3294.724079</v>
      </c>
      <c r="AE34" s="2"/>
      <c r="AF34" s="575">
        <f t="shared" si="10"/>
        <v>113522.0634</v>
      </c>
      <c r="AG34" s="483">
        <f t="shared" si="11"/>
        <v>962649.8719</v>
      </c>
      <c r="AH34" s="576">
        <f t="shared" si="12"/>
        <v>531830.4024</v>
      </c>
      <c r="AI34" s="575">
        <f t="shared" si="13"/>
        <v>254382.9575</v>
      </c>
      <c r="AJ34" s="576">
        <f t="shared" si="14"/>
        <v>551376.457</v>
      </c>
      <c r="AK34" s="577">
        <f t="shared" si="15"/>
        <v>2670.437378</v>
      </c>
      <c r="AL34" s="483">
        <f t="shared" si="16"/>
        <v>1983</v>
      </c>
      <c r="AM34" s="574">
        <f t="shared" si="17"/>
        <v>1.39533712</v>
      </c>
      <c r="AN34" s="3"/>
      <c r="AO34" s="3"/>
      <c r="AP34" s="3"/>
      <c r="AQ34" s="3"/>
      <c r="AR34" s="3"/>
      <c r="AS34" s="3"/>
      <c r="AT34" s="3"/>
      <c r="AU34" s="3"/>
      <c r="AV34" s="3"/>
      <c r="AW34" s="3"/>
    </row>
    <row r="35">
      <c r="A35" s="288">
        <v>1984.0</v>
      </c>
      <c r="B35" s="289">
        <f>'Delta Esc'!C35+'UCR Past Sonar'!C35+'Comm Catch'!C35</f>
        <v>6.574188267</v>
      </c>
      <c r="C35" s="275">
        <f>'Delta Esc'!D36+'UCR Past Sonar'!D36+'Comm Catch'!D36</f>
        <v>8932.575787</v>
      </c>
      <c r="D35" s="275">
        <f>'Delta Esc'!E36+'UCR Past Sonar'!E36+'Comm Catch'!E36</f>
        <v>3543.307848</v>
      </c>
      <c r="E35" s="275">
        <f>'Delta Esc'!F37+'UCR Past Sonar'!F37+'Comm Catch'!F37</f>
        <v>80753.82077</v>
      </c>
      <c r="F35" s="286">
        <f>'Delta Esc'!G37+'UCR Past Sonar'!G37+'Comm Catch'!G37-'Hatchery Returns'!R20</f>
        <v>321066.8829</v>
      </c>
      <c r="G35" s="289">
        <f>'Delta Esc'!H37+'UCR Past Sonar'!H37+'Comm Catch'!H37</f>
        <v>0</v>
      </c>
      <c r="H35" s="282">
        <f>'Delta Esc'!I38+'UCR Past Sonar'!I38+'Comm Catch'!I38</f>
        <v>1028.524</v>
      </c>
      <c r="I35" s="286">
        <f>'Comm Catch'!J38+'UCR Past Sonar'!J38+'Delta Esc'!J38-'Hatchery Returns'!S21</f>
        <v>1006314.027</v>
      </c>
      <c r="J35" s="136">
        <f>'Delta Esc'!K38+'UCR Past Sonar'!K38+'Comm Catch'!K38</f>
        <v>19223.42041</v>
      </c>
      <c r="K35" s="282">
        <f>'Delta Esc'!L39+'UCR Past Sonar'!L39+'Comm Catch'!L39</f>
        <v>7744.774079</v>
      </c>
      <c r="L35" s="282">
        <f>'Delta Esc'!M39+'UCR Past Sonar'!M39+'Comm Catch'!M39</f>
        <v>217340.7352</v>
      </c>
      <c r="M35" s="282">
        <f>'Delta Esc'!N39+'UCR Past Sonar'!N39+'Comm Catch'!N39</f>
        <v>0</v>
      </c>
      <c r="N35" s="275">
        <f>'Delta Esc'!O40+'UCR Past Sonar'!O40+'Comm Catch'!O40</f>
        <v>0</v>
      </c>
      <c r="O35" s="275">
        <f>'Delta Esc'!P40+'UCR Past Sonar'!P40+'Comm Catch'!P40</f>
        <v>0</v>
      </c>
      <c r="P35" s="275">
        <f>'Delta Esc'!Q40+'UCR Past Sonar'!Q40+'Comm Catch'!Q40</f>
        <v>0</v>
      </c>
      <c r="Q35" s="286">
        <f t="shared" si="1"/>
        <v>1665954.642</v>
      </c>
      <c r="R35" s="125">
        <v>1984.0</v>
      </c>
      <c r="S35" s="569">
        <f>Escapement_Data!L30</f>
        <v>837471.7362</v>
      </c>
      <c r="T35" s="275">
        <f t="shared" si="2"/>
        <v>828482.906</v>
      </c>
      <c r="U35" s="275"/>
      <c r="V35" s="139"/>
      <c r="W35" s="570">
        <f t="shared" si="3"/>
        <v>1984</v>
      </c>
      <c r="X35" s="68"/>
      <c r="Y35" s="483">
        <f t="shared" si="4"/>
        <v>6.574188267</v>
      </c>
      <c r="Z35" s="483">
        <f t="shared" si="5"/>
        <v>12475.88363</v>
      </c>
      <c r="AA35" s="483">
        <f t="shared" si="6"/>
        <v>401820.7037</v>
      </c>
      <c r="AB35" s="483">
        <f t="shared" si="7"/>
        <v>1026565.971</v>
      </c>
      <c r="AC35" s="483">
        <f t="shared" si="8"/>
        <v>225085.5092</v>
      </c>
      <c r="AD35" s="483">
        <f t="shared" si="9"/>
        <v>0</v>
      </c>
      <c r="AE35" s="2"/>
      <c r="AF35" s="575">
        <f t="shared" si="10"/>
        <v>321066.8829</v>
      </c>
      <c r="AG35" s="483">
        <f t="shared" si="11"/>
        <v>1665954.642</v>
      </c>
      <c r="AH35" s="576">
        <f t="shared" si="12"/>
        <v>1006314.027</v>
      </c>
      <c r="AI35" s="575">
        <f t="shared" si="13"/>
        <v>414303.1615</v>
      </c>
      <c r="AJ35" s="576">
        <f t="shared" si="14"/>
        <v>1026565.971</v>
      </c>
      <c r="AK35" s="577">
        <f t="shared" si="15"/>
        <v>7744.774079</v>
      </c>
      <c r="AL35" s="483">
        <f t="shared" si="16"/>
        <v>1984</v>
      </c>
      <c r="AM35" s="574">
        <f t="shared" si="17"/>
        <v>1.989266706</v>
      </c>
      <c r="AN35" s="3"/>
      <c r="AO35" s="3"/>
      <c r="AP35" s="3"/>
      <c r="AQ35" s="3"/>
      <c r="AR35" s="3"/>
      <c r="AS35" s="3"/>
      <c r="AT35" s="3"/>
      <c r="AU35" s="3"/>
      <c r="AV35" s="3"/>
      <c r="AW35" s="3"/>
    </row>
    <row r="36">
      <c r="A36" s="288">
        <v>1985.0</v>
      </c>
      <c r="B36" s="289">
        <f>'Delta Esc'!C36+'UCR Past Sonar'!C36+'Comm Catch'!C36</f>
        <v>212.5763917</v>
      </c>
      <c r="C36" s="275">
        <f>'Delta Esc'!D37+'UCR Past Sonar'!D37+'Comm Catch'!D37</f>
        <v>15169.91374</v>
      </c>
      <c r="D36" s="275">
        <f>'Delta Esc'!E37+'UCR Past Sonar'!E37+'Comm Catch'!E37</f>
        <v>673.438988</v>
      </c>
      <c r="E36" s="275">
        <f>'Delta Esc'!F38+'UCR Past Sonar'!F38+'Comm Catch'!F38</f>
        <v>57383.74303</v>
      </c>
      <c r="F36" s="286">
        <f>'Delta Esc'!G38+'UCR Past Sonar'!G38+'Comm Catch'!G38-'Hatchery Returns'!R21</f>
        <v>242402.4873</v>
      </c>
      <c r="G36" s="289">
        <f>'Delta Esc'!H38+'UCR Past Sonar'!H38+'Comm Catch'!H38</f>
        <v>1240.8</v>
      </c>
      <c r="H36" s="282">
        <f>'Delta Esc'!I39+'UCR Past Sonar'!I39+'Comm Catch'!I39</f>
        <v>919.348</v>
      </c>
      <c r="I36" s="286">
        <f>'Comm Catch'!J39+'UCR Past Sonar'!J39+'Delta Esc'!J39-'Hatchery Returns'!S22</f>
        <v>648277.4244</v>
      </c>
      <c r="J36" s="136">
        <f>'Delta Esc'!K39+'UCR Past Sonar'!K39+'Comm Catch'!K39</f>
        <v>64875.22739</v>
      </c>
      <c r="K36" s="282">
        <f>'Delta Esc'!L40+'UCR Past Sonar'!L40+'Comm Catch'!L40</f>
        <v>23323.63763</v>
      </c>
      <c r="L36" s="282">
        <f>'Delta Esc'!M40+'UCR Past Sonar'!M40+'Comm Catch'!M40</f>
        <v>65544.11796</v>
      </c>
      <c r="M36" s="282">
        <f>'Delta Esc'!N40+'UCR Past Sonar'!N40+'Comm Catch'!N40</f>
        <v>0</v>
      </c>
      <c r="N36" s="275">
        <f>'Delta Esc'!O41+'UCR Past Sonar'!O41+'Comm Catch'!O41</f>
        <v>0</v>
      </c>
      <c r="O36" s="275">
        <f>'Delta Esc'!P41+'UCR Past Sonar'!P41+'Comm Catch'!P41</f>
        <v>1366.610311</v>
      </c>
      <c r="P36" s="275">
        <f>'Delta Esc'!Q41+'UCR Past Sonar'!Q41+'Comm Catch'!Q41</f>
        <v>0</v>
      </c>
      <c r="Q36" s="286">
        <f t="shared" si="1"/>
        <v>1121389.325</v>
      </c>
      <c r="R36" s="125">
        <v>1985.0</v>
      </c>
      <c r="S36" s="569">
        <f>Escapement_Data!L31</f>
        <v>644071.2164</v>
      </c>
      <c r="T36" s="275">
        <f t="shared" si="2"/>
        <v>477318.1088</v>
      </c>
      <c r="U36" s="275"/>
      <c r="V36" s="139"/>
      <c r="W36" s="570">
        <f t="shared" si="3"/>
        <v>1985</v>
      </c>
      <c r="X36" s="68"/>
      <c r="Y36" s="483">
        <f t="shared" si="4"/>
        <v>212.5763917</v>
      </c>
      <c r="Z36" s="483">
        <f t="shared" si="5"/>
        <v>15843.35272</v>
      </c>
      <c r="AA36" s="483">
        <f t="shared" si="6"/>
        <v>301027.0303</v>
      </c>
      <c r="AB36" s="483">
        <f t="shared" si="7"/>
        <v>714071.9998</v>
      </c>
      <c r="AC36" s="483">
        <f t="shared" si="8"/>
        <v>88867.75559</v>
      </c>
      <c r="AD36" s="483">
        <f t="shared" si="9"/>
        <v>1366.610311</v>
      </c>
      <c r="AE36" s="2"/>
      <c r="AF36" s="575">
        <f t="shared" si="10"/>
        <v>242402.4873</v>
      </c>
      <c r="AG36" s="483">
        <f t="shared" si="11"/>
        <v>1121389.325</v>
      </c>
      <c r="AH36" s="576">
        <f t="shared" si="12"/>
        <v>648277.4244</v>
      </c>
      <c r="AI36" s="575">
        <f t="shared" si="13"/>
        <v>317082.9595</v>
      </c>
      <c r="AJ36" s="576">
        <f t="shared" si="14"/>
        <v>714071.9998</v>
      </c>
      <c r="AK36" s="577">
        <f t="shared" si="15"/>
        <v>23323.63763</v>
      </c>
      <c r="AL36" s="483">
        <f t="shared" si="16"/>
        <v>1985</v>
      </c>
      <c r="AM36" s="574">
        <f t="shared" si="17"/>
        <v>1.741095234</v>
      </c>
      <c r="AN36" s="3"/>
      <c r="AO36" s="3"/>
      <c r="AP36" s="3"/>
      <c r="AQ36" s="3"/>
      <c r="AR36" s="3"/>
      <c r="AS36" s="3"/>
      <c r="AT36" s="3"/>
      <c r="AU36" s="3"/>
      <c r="AV36" s="3"/>
      <c r="AW36" s="3"/>
    </row>
    <row r="37">
      <c r="A37" s="288">
        <v>1986.0</v>
      </c>
      <c r="B37" s="289">
        <f>'Delta Esc'!C37+'UCR Past Sonar'!C37+'Comm Catch'!C37</f>
        <v>0</v>
      </c>
      <c r="C37" s="275">
        <f>'Delta Esc'!D38+'UCR Past Sonar'!D38+'Comm Catch'!D38</f>
        <v>15359.72276</v>
      </c>
      <c r="D37" s="275">
        <f>'Delta Esc'!E38+'UCR Past Sonar'!E38+'Comm Catch'!E38</f>
        <v>10567.60716</v>
      </c>
      <c r="E37" s="275">
        <f>'Delta Esc'!F39+'UCR Past Sonar'!F39+'Comm Catch'!F39</f>
        <v>224059.1865</v>
      </c>
      <c r="F37" s="286">
        <f>'Delta Esc'!G39+'UCR Past Sonar'!G39+'Comm Catch'!G39-'Hatchery Returns'!R22</f>
        <v>289939.2197</v>
      </c>
      <c r="G37" s="289">
        <f>'Delta Esc'!H39+'UCR Past Sonar'!H39+'Comm Catch'!H39</f>
        <v>740.5340198</v>
      </c>
      <c r="H37" s="282">
        <f>'Delta Esc'!I40+'UCR Past Sonar'!I40+'Comm Catch'!I40</f>
        <v>1208.378</v>
      </c>
      <c r="I37" s="286">
        <f>'Comm Catch'!J40+'UCR Past Sonar'!J40+'Delta Esc'!J40-'Hatchery Returns'!S23</f>
        <v>1281684.617</v>
      </c>
      <c r="J37" s="136">
        <f>'Delta Esc'!K40+'UCR Past Sonar'!K40+'Comm Catch'!K40</f>
        <v>6222.084</v>
      </c>
      <c r="K37" s="282">
        <f>'Delta Esc'!L41+'UCR Past Sonar'!L41+'Comm Catch'!L41</f>
        <v>10015.18182</v>
      </c>
      <c r="L37" s="282">
        <f>'Delta Esc'!M41+'UCR Past Sonar'!M41+'Comm Catch'!M41</f>
        <v>102339.7657</v>
      </c>
      <c r="M37" s="282">
        <f>'Delta Esc'!N41+'UCR Past Sonar'!N41+'Comm Catch'!N41</f>
        <v>0</v>
      </c>
      <c r="N37" s="275">
        <f>'Delta Esc'!O42+'UCR Past Sonar'!O42+'Comm Catch'!O42</f>
        <v>0</v>
      </c>
      <c r="O37" s="275">
        <f>'Delta Esc'!P42+'UCR Past Sonar'!P42+'Comm Catch'!P42</f>
        <v>899.5891169</v>
      </c>
      <c r="P37" s="275">
        <f>'Delta Esc'!Q42+'UCR Past Sonar'!Q42+'Comm Catch'!Q42</f>
        <v>521.2184963</v>
      </c>
      <c r="Q37" s="286">
        <f t="shared" si="1"/>
        <v>1943557.105</v>
      </c>
      <c r="R37" s="125">
        <v>1986.0</v>
      </c>
      <c r="S37" s="569">
        <f>Escapement_Data!L32</f>
        <v>512181.0056</v>
      </c>
      <c r="T37" s="275">
        <f t="shared" si="2"/>
        <v>1431376.099</v>
      </c>
      <c r="U37" s="275"/>
      <c r="V37" s="139"/>
      <c r="W37" s="570">
        <f t="shared" si="3"/>
        <v>1986</v>
      </c>
      <c r="X37" s="68"/>
      <c r="Y37" s="483">
        <f t="shared" si="4"/>
        <v>0</v>
      </c>
      <c r="Z37" s="483">
        <f t="shared" si="5"/>
        <v>25927.32992</v>
      </c>
      <c r="AA37" s="483">
        <f t="shared" si="6"/>
        <v>514738.9402</v>
      </c>
      <c r="AB37" s="483">
        <f t="shared" si="7"/>
        <v>1289115.079</v>
      </c>
      <c r="AC37" s="483">
        <f t="shared" si="8"/>
        <v>112354.9475</v>
      </c>
      <c r="AD37" s="483">
        <f t="shared" si="9"/>
        <v>1420.807613</v>
      </c>
      <c r="AE37" s="2"/>
      <c r="AF37" s="575">
        <f t="shared" si="10"/>
        <v>289939.2197</v>
      </c>
      <c r="AG37" s="483">
        <f t="shared" si="11"/>
        <v>1943557.105</v>
      </c>
      <c r="AH37" s="576">
        <f t="shared" si="12"/>
        <v>1281684.617</v>
      </c>
      <c r="AI37" s="575">
        <f t="shared" si="13"/>
        <v>540666.2701</v>
      </c>
      <c r="AJ37" s="576">
        <f t="shared" si="14"/>
        <v>1289115.079</v>
      </c>
      <c r="AK37" s="577">
        <f t="shared" si="15"/>
        <v>10015.18182</v>
      </c>
      <c r="AL37" s="483">
        <f t="shared" si="16"/>
        <v>1986</v>
      </c>
      <c r="AM37" s="574">
        <f t="shared" si="17"/>
        <v>3.794668454</v>
      </c>
      <c r="AN37" s="3"/>
      <c r="AO37" s="3"/>
      <c r="AP37" s="3"/>
      <c r="AQ37" s="3"/>
      <c r="AR37" s="3"/>
      <c r="AS37" s="3"/>
      <c r="AT37" s="3"/>
      <c r="AU37" s="3"/>
      <c r="AV37" s="3"/>
      <c r="AW37" s="3"/>
    </row>
    <row r="38">
      <c r="A38" s="288">
        <v>1987.0</v>
      </c>
      <c r="B38" s="289">
        <f>'Delta Esc'!C38+'UCR Past Sonar'!C38+'Comm Catch'!C38</f>
        <v>716.7893784</v>
      </c>
      <c r="C38" s="275">
        <f>'Delta Esc'!D39+'UCR Past Sonar'!D39+'Comm Catch'!D39</f>
        <v>30056.61344</v>
      </c>
      <c r="D38" s="275">
        <f>'Delta Esc'!E39+'UCR Past Sonar'!E39+'Comm Catch'!E39</f>
        <v>7629.163099</v>
      </c>
      <c r="E38" s="275">
        <f>'Delta Esc'!F40+'UCR Past Sonar'!F40+'Comm Catch'!F40</f>
        <v>154564.6297</v>
      </c>
      <c r="F38" s="286">
        <f>'Delta Esc'!G40+'UCR Past Sonar'!G40+'Comm Catch'!G40-'Hatchery Returns'!R23</f>
        <v>237938.0882</v>
      </c>
      <c r="G38" s="289">
        <f>'Delta Esc'!H40+'UCR Past Sonar'!H40+'Comm Catch'!H40</f>
        <v>1208.378</v>
      </c>
      <c r="H38" s="282">
        <f>'Delta Esc'!I41+'UCR Past Sonar'!I41+'Comm Catch'!I41</f>
        <v>3097.386039</v>
      </c>
      <c r="I38" s="286">
        <f>'Comm Catch'!J41+'UCR Past Sonar'!J41+'Delta Esc'!J41-'Hatchery Returns'!S24</f>
        <v>1071587.574</v>
      </c>
      <c r="J38" s="136">
        <f>'Delta Esc'!K41+'UCR Past Sonar'!K41+'Comm Catch'!K41</f>
        <v>24748.19411</v>
      </c>
      <c r="K38" s="282">
        <f>'Delta Esc'!L42+'UCR Past Sonar'!L42+'Comm Catch'!L42</f>
        <v>9952.713732</v>
      </c>
      <c r="L38" s="282">
        <f>'Delta Esc'!M42+'UCR Past Sonar'!M42+'Comm Catch'!M42</f>
        <v>167574.4676</v>
      </c>
      <c r="M38" s="282">
        <f>'Delta Esc'!N42+'UCR Past Sonar'!N42+'Comm Catch'!N42</f>
        <v>0</v>
      </c>
      <c r="N38" s="275">
        <f>'Delta Esc'!O43+'UCR Past Sonar'!O43+'Comm Catch'!O43</f>
        <v>110.1999082</v>
      </c>
      <c r="O38" s="275">
        <f>'Delta Esc'!P43+'UCR Past Sonar'!P43+'Comm Catch'!P43</f>
        <v>364.3419023</v>
      </c>
      <c r="P38" s="275">
        <f>'Delta Esc'!Q43+'UCR Past Sonar'!Q43+'Comm Catch'!Q43</f>
        <v>0</v>
      </c>
      <c r="Q38" s="286">
        <f t="shared" si="1"/>
        <v>1709548.539</v>
      </c>
      <c r="R38" s="125">
        <v>1987.0</v>
      </c>
      <c r="S38" s="569">
        <f>Escapement_Data!L33</f>
        <v>505998.9939</v>
      </c>
      <c r="T38" s="275">
        <f t="shared" si="2"/>
        <v>1203549.545</v>
      </c>
      <c r="U38" s="275"/>
      <c r="V38" s="139"/>
      <c r="W38" s="570">
        <f t="shared" si="3"/>
        <v>1987</v>
      </c>
      <c r="X38" s="68"/>
      <c r="Y38" s="483">
        <f t="shared" si="4"/>
        <v>716.7893784</v>
      </c>
      <c r="Z38" s="483">
        <f t="shared" si="5"/>
        <v>37685.77654</v>
      </c>
      <c r="AA38" s="483">
        <f t="shared" si="6"/>
        <v>393711.0958</v>
      </c>
      <c r="AB38" s="483">
        <f t="shared" si="7"/>
        <v>1099433.154</v>
      </c>
      <c r="AC38" s="483">
        <f t="shared" si="8"/>
        <v>177527.1814</v>
      </c>
      <c r="AD38" s="483">
        <f t="shared" si="9"/>
        <v>474.5418105</v>
      </c>
      <c r="AE38" s="2"/>
      <c r="AF38" s="575">
        <f t="shared" si="10"/>
        <v>237938.0882</v>
      </c>
      <c r="AG38" s="483">
        <f t="shared" si="11"/>
        <v>1709548.539</v>
      </c>
      <c r="AH38" s="576">
        <f t="shared" si="12"/>
        <v>1071587.574</v>
      </c>
      <c r="AI38" s="575">
        <f t="shared" si="13"/>
        <v>432113.6618</v>
      </c>
      <c r="AJ38" s="576">
        <f t="shared" si="14"/>
        <v>1099433.154</v>
      </c>
      <c r="AK38" s="577">
        <f t="shared" si="15"/>
        <v>9952.713732</v>
      </c>
      <c r="AL38" s="483">
        <f t="shared" si="16"/>
        <v>1987</v>
      </c>
      <c r="AM38" s="574">
        <f t="shared" si="17"/>
        <v>3.378561142</v>
      </c>
      <c r="AN38" s="3"/>
      <c r="AO38" s="3"/>
      <c r="AP38" s="3"/>
      <c r="AQ38" s="3"/>
      <c r="AR38" s="3"/>
      <c r="AS38" s="3"/>
      <c r="AT38" s="3"/>
      <c r="AU38" s="3"/>
      <c r="AV38" s="3"/>
      <c r="AW38" s="3"/>
    </row>
    <row r="39">
      <c r="A39" s="288">
        <v>1988.0</v>
      </c>
      <c r="B39" s="289">
        <f>'Delta Esc'!C39+'UCR Past Sonar'!C39+'Comm Catch'!C39</f>
        <v>440.07</v>
      </c>
      <c r="C39" s="275">
        <f>'Delta Esc'!D40+'UCR Past Sonar'!D40+'Comm Catch'!D40</f>
        <v>8807.753246</v>
      </c>
      <c r="D39" s="275">
        <f>'Delta Esc'!E40+'UCR Past Sonar'!E40+'Comm Catch'!E40</f>
        <v>5299.86</v>
      </c>
      <c r="E39" s="275">
        <f>'Delta Esc'!F41+'UCR Past Sonar'!F41+'Comm Catch'!F41</f>
        <v>88347.94756</v>
      </c>
      <c r="F39" s="286">
        <f>'Delta Esc'!G41+'UCR Past Sonar'!G41+'Comm Catch'!G41-'Hatchery Returns'!R24</f>
        <v>237265.2639</v>
      </c>
      <c r="G39" s="289">
        <f>'Delta Esc'!H41+'UCR Past Sonar'!H41+'Comm Catch'!H41</f>
        <v>40.33248996</v>
      </c>
      <c r="H39" s="282">
        <f>'Delta Esc'!I42+'UCR Past Sonar'!I42+'Comm Catch'!I42</f>
        <v>2222.8947</v>
      </c>
      <c r="I39" s="286">
        <f>'Comm Catch'!J42+'UCR Past Sonar'!J42+'Delta Esc'!J42-'Hatchery Returns'!S25</f>
        <v>1326005.719</v>
      </c>
      <c r="J39" s="136">
        <f>'Delta Esc'!K42+'UCR Past Sonar'!K42+'Comm Catch'!K42</f>
        <v>20115.7714</v>
      </c>
      <c r="K39" s="282">
        <f>'Delta Esc'!L43+'UCR Past Sonar'!L43+'Comm Catch'!L43</f>
        <v>10397.67424</v>
      </c>
      <c r="L39" s="282">
        <f>'Delta Esc'!M43+'UCR Past Sonar'!M43+'Comm Catch'!M43</f>
        <v>55748.04728</v>
      </c>
      <c r="M39" s="282">
        <f>'Delta Esc'!N43+'UCR Past Sonar'!N43+'Comm Catch'!N43</f>
        <v>0</v>
      </c>
      <c r="N39" s="275">
        <f>'Delta Esc'!O44+'UCR Past Sonar'!O44+'Comm Catch'!O44</f>
        <v>0</v>
      </c>
      <c r="O39" s="275">
        <f>'Delta Esc'!P44+'UCR Past Sonar'!P44+'Comm Catch'!P44</f>
        <v>310.9032239</v>
      </c>
      <c r="P39" s="275">
        <f>'Delta Esc'!Q44+'UCR Past Sonar'!Q44+'Comm Catch'!Q44</f>
        <v>16.28005</v>
      </c>
      <c r="Q39" s="286">
        <f t="shared" si="1"/>
        <v>1755018.517</v>
      </c>
      <c r="R39" s="125">
        <v>1988.0</v>
      </c>
      <c r="S39" s="569">
        <f>Escapement_Data!L34</f>
        <v>495779.976</v>
      </c>
      <c r="T39" s="275">
        <f t="shared" si="2"/>
        <v>1259238.541</v>
      </c>
      <c r="U39" s="275"/>
      <c r="V39" s="139"/>
      <c r="W39" s="570">
        <f t="shared" si="3"/>
        <v>1988</v>
      </c>
      <c r="X39" s="68"/>
      <c r="Y39" s="483">
        <f t="shared" si="4"/>
        <v>440.07</v>
      </c>
      <c r="Z39" s="483">
        <f t="shared" si="5"/>
        <v>14107.61325</v>
      </c>
      <c r="AA39" s="483">
        <f t="shared" si="6"/>
        <v>325653.5439</v>
      </c>
      <c r="AB39" s="483">
        <f t="shared" si="7"/>
        <v>1348344.385</v>
      </c>
      <c r="AC39" s="483">
        <f t="shared" si="8"/>
        <v>66145.72152</v>
      </c>
      <c r="AD39" s="483">
        <f t="shared" si="9"/>
        <v>327.1832739</v>
      </c>
      <c r="AE39" s="2"/>
      <c r="AF39" s="575">
        <f t="shared" si="10"/>
        <v>237265.2639</v>
      </c>
      <c r="AG39" s="483">
        <f t="shared" si="11"/>
        <v>1755018.517</v>
      </c>
      <c r="AH39" s="576">
        <f t="shared" si="12"/>
        <v>1326005.719</v>
      </c>
      <c r="AI39" s="575">
        <f t="shared" si="13"/>
        <v>340201.2272</v>
      </c>
      <c r="AJ39" s="576">
        <f t="shared" si="14"/>
        <v>1348344.385</v>
      </c>
      <c r="AK39" s="577">
        <f t="shared" si="15"/>
        <v>10397.67424</v>
      </c>
      <c r="AL39" s="483">
        <f t="shared" si="16"/>
        <v>1988</v>
      </c>
      <c r="AM39" s="574">
        <f t="shared" si="17"/>
        <v>3.539914079</v>
      </c>
      <c r="AN39" s="3"/>
      <c r="AO39" s="3"/>
      <c r="AP39" s="3"/>
      <c r="AQ39" s="3"/>
      <c r="AR39" s="3"/>
      <c r="AS39" s="3"/>
      <c r="AT39" s="3"/>
      <c r="AU39" s="3"/>
      <c r="AV39" s="3"/>
      <c r="AW39" s="3"/>
    </row>
    <row r="40">
      <c r="A40" s="288">
        <v>1989.0</v>
      </c>
      <c r="B40" s="289">
        <f>'Delta Esc'!C40+'UCR Past Sonar'!C40+'Comm Catch'!C40</f>
        <v>1208.378</v>
      </c>
      <c r="C40" s="275">
        <f>'Delta Esc'!D41+'UCR Past Sonar'!D41+'Comm Catch'!D41</f>
        <v>25922.81403</v>
      </c>
      <c r="D40" s="275">
        <f>'Delta Esc'!E41+'UCR Past Sonar'!E41+'Comm Catch'!E41</f>
        <v>3124.125174</v>
      </c>
      <c r="E40" s="275">
        <f>'Delta Esc'!F42+'UCR Past Sonar'!F42+'Comm Catch'!F42</f>
        <v>240167.8819</v>
      </c>
      <c r="F40" s="286">
        <f>'Delta Esc'!G42+'UCR Past Sonar'!G42+'Comm Catch'!G42-'Hatchery Returns'!R25</f>
        <v>249419.7643</v>
      </c>
      <c r="G40" s="289">
        <f>'Delta Esc'!H42+'UCR Past Sonar'!H42+'Comm Catch'!H42</f>
        <v>61.61345441</v>
      </c>
      <c r="H40" s="282">
        <f>'Delta Esc'!I43+'UCR Past Sonar'!I43+'Comm Catch'!I43</f>
        <v>3826.389195</v>
      </c>
      <c r="I40" s="286">
        <f>'Comm Catch'!J43+'UCR Past Sonar'!J43+'Delta Esc'!J43-'Hatchery Returns'!S26</f>
        <v>1326998.345</v>
      </c>
      <c r="J40" s="136">
        <f>'Delta Esc'!K43+'UCR Past Sonar'!K43+'Comm Catch'!K43</f>
        <v>14861.5377</v>
      </c>
      <c r="K40" s="282">
        <f>'Delta Esc'!L44+'UCR Past Sonar'!L44+'Comm Catch'!L44</f>
        <v>3369.63256</v>
      </c>
      <c r="L40" s="282">
        <f>'Delta Esc'!M44+'UCR Past Sonar'!M44+'Comm Catch'!M44</f>
        <v>113143.8945</v>
      </c>
      <c r="M40" s="282">
        <f>'Delta Esc'!N44+'UCR Past Sonar'!N44+'Comm Catch'!N44</f>
        <v>235.1451773</v>
      </c>
      <c r="N40" s="275">
        <f>'Delta Esc'!O45+'UCR Past Sonar'!O45+'Comm Catch'!O45</f>
        <v>212.8692341</v>
      </c>
      <c r="O40" s="275">
        <f>'Delta Esc'!P45+'UCR Past Sonar'!P45+'Comm Catch'!P45</f>
        <v>232.0227679</v>
      </c>
      <c r="P40" s="275">
        <f>'Delta Esc'!Q45+'UCR Past Sonar'!Q45+'Comm Catch'!Q45</f>
        <v>0</v>
      </c>
      <c r="Q40" s="286">
        <f t="shared" si="1"/>
        <v>1982784.413</v>
      </c>
      <c r="R40" s="125">
        <v>1989.0</v>
      </c>
      <c r="S40" s="569">
        <f>Escapement_Data!L35</f>
        <v>581067.3784</v>
      </c>
      <c r="T40" s="275">
        <f t="shared" si="2"/>
        <v>1401717.034</v>
      </c>
      <c r="U40" s="275"/>
      <c r="V40" s="139"/>
      <c r="W40" s="570">
        <f t="shared" si="3"/>
        <v>1989</v>
      </c>
      <c r="X40" s="68"/>
      <c r="Y40" s="483">
        <f t="shared" si="4"/>
        <v>1208.378</v>
      </c>
      <c r="Z40" s="483">
        <f t="shared" si="5"/>
        <v>29046.9392</v>
      </c>
      <c r="AA40" s="483">
        <f t="shared" si="6"/>
        <v>489649.2597</v>
      </c>
      <c r="AB40" s="483">
        <f t="shared" si="7"/>
        <v>1345686.272</v>
      </c>
      <c r="AC40" s="483">
        <f t="shared" si="8"/>
        <v>116748.6723</v>
      </c>
      <c r="AD40" s="483">
        <f t="shared" si="9"/>
        <v>444.892002</v>
      </c>
      <c r="AE40" s="2"/>
      <c r="AF40" s="575">
        <f t="shared" si="10"/>
        <v>249419.7643</v>
      </c>
      <c r="AG40" s="483">
        <f t="shared" si="11"/>
        <v>1982784.413</v>
      </c>
      <c r="AH40" s="576">
        <f t="shared" si="12"/>
        <v>1326998.345</v>
      </c>
      <c r="AI40" s="575">
        <f t="shared" si="13"/>
        <v>519904.5769</v>
      </c>
      <c r="AJ40" s="576">
        <f t="shared" si="14"/>
        <v>1345686.272</v>
      </c>
      <c r="AK40" s="577">
        <f t="shared" si="15"/>
        <v>3369.63256</v>
      </c>
      <c r="AL40" s="483">
        <f t="shared" si="16"/>
        <v>1989</v>
      </c>
      <c r="AM40" s="574">
        <f t="shared" si="17"/>
        <v>3.412314108</v>
      </c>
      <c r="AN40" s="3"/>
      <c r="AO40" s="3"/>
      <c r="AP40" s="3"/>
      <c r="AQ40" s="3"/>
      <c r="AR40" s="3"/>
      <c r="AS40" s="3"/>
      <c r="AT40" s="3"/>
      <c r="AU40" s="3"/>
      <c r="AV40" s="3"/>
      <c r="AW40" s="3"/>
    </row>
    <row r="41">
      <c r="A41" s="288">
        <v>1990.0</v>
      </c>
      <c r="B41" s="289">
        <f>'Delta Esc'!C41+'UCR Past Sonar'!C41+'Comm Catch'!C41</f>
        <v>160.8456932</v>
      </c>
      <c r="C41" s="275">
        <f>'Delta Esc'!D42+'UCR Past Sonar'!D42+'Comm Catch'!D42</f>
        <v>17479.46094</v>
      </c>
      <c r="D41" s="275">
        <f>'Delta Esc'!E42+'UCR Past Sonar'!E42+'Comm Catch'!E42</f>
        <v>4451.245337</v>
      </c>
      <c r="E41" s="275">
        <f>'Delta Esc'!F43+'UCR Past Sonar'!F43+'Comm Catch'!F43</f>
        <v>175260.7921</v>
      </c>
      <c r="F41" s="286">
        <f>'Delta Esc'!G43+'UCR Past Sonar'!G43+'Comm Catch'!G43-'Hatchery Returns'!R26</f>
        <v>210067.9998</v>
      </c>
      <c r="G41" s="289">
        <f>'Delta Esc'!H43+'UCR Past Sonar'!H43+'Comm Catch'!H43</f>
        <v>742.3494977</v>
      </c>
      <c r="H41" s="282">
        <f>'Delta Esc'!I44+'UCR Past Sonar'!I44+'Comm Catch'!I44</f>
        <v>220.0421424</v>
      </c>
      <c r="I41" s="286">
        <f>'Comm Catch'!J44+'UCR Past Sonar'!J44+'Delta Esc'!J44-'Hatchery Returns'!S27</f>
        <v>1055833.751</v>
      </c>
      <c r="J41" s="136">
        <f>'Delta Esc'!K44+'UCR Past Sonar'!K44+'Comm Catch'!K44</f>
        <v>39091.18275</v>
      </c>
      <c r="K41" s="282">
        <f>'Delta Esc'!L45+'UCR Past Sonar'!L45+'Comm Catch'!L45</f>
        <v>18657.85013</v>
      </c>
      <c r="L41" s="282">
        <f>'Delta Esc'!M45+'UCR Past Sonar'!M45+'Comm Catch'!M45</f>
        <v>135826.0161</v>
      </c>
      <c r="M41" s="282">
        <f>'Delta Esc'!N45+'UCR Past Sonar'!N45+'Comm Catch'!N45</f>
        <v>196.0255618</v>
      </c>
      <c r="N41" s="275">
        <f>'Delta Esc'!O46+'UCR Past Sonar'!O46+'Comm Catch'!O46</f>
        <v>0</v>
      </c>
      <c r="O41" s="275">
        <f>'Delta Esc'!P46+'UCR Past Sonar'!P46+'Comm Catch'!P46</f>
        <v>0</v>
      </c>
      <c r="P41" s="275">
        <f>'Delta Esc'!Q46+'UCR Past Sonar'!Q46+'Comm Catch'!Q46</f>
        <v>0</v>
      </c>
      <c r="Q41" s="286">
        <f t="shared" si="1"/>
        <v>1657987.561</v>
      </c>
      <c r="R41" s="125">
        <v>1990.0</v>
      </c>
      <c r="S41" s="569">
        <f>Escapement_Data!L36</f>
        <v>619668.0198</v>
      </c>
      <c r="T41" s="275">
        <f t="shared" si="2"/>
        <v>1038319.542</v>
      </c>
      <c r="U41" s="275"/>
      <c r="V41" s="139"/>
      <c r="W41" s="570">
        <f t="shared" si="3"/>
        <v>1990</v>
      </c>
      <c r="X41" s="68"/>
      <c r="Y41" s="483">
        <f t="shared" si="4"/>
        <v>160.8456932</v>
      </c>
      <c r="Z41" s="483">
        <f t="shared" si="5"/>
        <v>21930.70627</v>
      </c>
      <c r="AA41" s="483">
        <f t="shared" si="6"/>
        <v>386071.1414</v>
      </c>
      <c r="AB41" s="483">
        <f t="shared" si="7"/>
        <v>1095144.976</v>
      </c>
      <c r="AC41" s="483">
        <f t="shared" si="8"/>
        <v>154679.8918</v>
      </c>
      <c r="AD41" s="483">
        <f t="shared" si="9"/>
        <v>0</v>
      </c>
      <c r="AE41" s="2"/>
      <c r="AF41" s="575">
        <f t="shared" si="10"/>
        <v>210067.9998</v>
      </c>
      <c r="AG41" s="483">
        <f t="shared" si="11"/>
        <v>1657987.561</v>
      </c>
      <c r="AH41" s="576">
        <f t="shared" si="12"/>
        <v>1055833.751</v>
      </c>
      <c r="AI41" s="575">
        <f t="shared" si="13"/>
        <v>408162.6934</v>
      </c>
      <c r="AJ41" s="576">
        <f t="shared" si="14"/>
        <v>1095144.976</v>
      </c>
      <c r="AK41" s="577">
        <f t="shared" si="15"/>
        <v>18657.85013</v>
      </c>
      <c r="AL41" s="483">
        <f t="shared" si="16"/>
        <v>1990</v>
      </c>
      <c r="AM41" s="574">
        <f t="shared" si="17"/>
        <v>2.675606145</v>
      </c>
      <c r="AN41" s="3"/>
      <c r="AO41" s="3"/>
      <c r="AP41" s="3"/>
      <c r="AQ41" s="3"/>
      <c r="AR41" s="3"/>
      <c r="AS41" s="3"/>
      <c r="AT41" s="3"/>
      <c r="AU41" s="3"/>
      <c r="AV41" s="3"/>
      <c r="AW41" s="3"/>
    </row>
    <row r="42">
      <c r="A42" s="288">
        <v>1991.0</v>
      </c>
      <c r="B42" s="289">
        <f>'Delta Esc'!C42+'UCR Past Sonar'!C42+'Comm Catch'!C42</f>
        <v>114.7680983</v>
      </c>
      <c r="C42" s="275">
        <f>'Delta Esc'!D43+'UCR Past Sonar'!D43+'Comm Catch'!D43</f>
        <v>21929.66621</v>
      </c>
      <c r="D42" s="275">
        <f>'Delta Esc'!E43+'UCR Past Sonar'!E43+'Comm Catch'!E43</f>
        <v>13767.71212</v>
      </c>
      <c r="E42" s="275">
        <f>'Delta Esc'!F44+'UCR Past Sonar'!F44+'Comm Catch'!F44</f>
        <v>93066.37035</v>
      </c>
      <c r="F42" s="286">
        <f>'Delta Esc'!G44+'UCR Past Sonar'!G44+'Comm Catch'!G44-'Hatchery Returns'!R27</f>
        <v>442706.3972</v>
      </c>
      <c r="G42" s="289">
        <f>'Delta Esc'!H44+'UCR Past Sonar'!H44+'Comm Catch'!H44</f>
        <v>451.8565201</v>
      </c>
      <c r="H42" s="282">
        <f>'Delta Esc'!I45+'UCR Past Sonar'!I45+'Comm Catch'!I45</f>
        <v>1381.465658</v>
      </c>
      <c r="I42" s="286">
        <f>'Comm Catch'!J45+'UCR Past Sonar'!J45+'Delta Esc'!J45-'Hatchery Returns'!S28</f>
        <v>1970636.737</v>
      </c>
      <c r="J42" s="136">
        <f>'Delta Esc'!K45+'UCR Past Sonar'!K45+'Comm Catch'!K45</f>
        <v>53219.06389</v>
      </c>
      <c r="K42" s="282">
        <f>'Delta Esc'!L46+'UCR Past Sonar'!L46+'Comm Catch'!L46</f>
        <v>10289.63979</v>
      </c>
      <c r="L42" s="282">
        <f>'Delta Esc'!M46+'UCR Past Sonar'!M46+'Comm Catch'!M46</f>
        <v>270860.1972</v>
      </c>
      <c r="M42" s="282">
        <f>'Delta Esc'!N46+'UCR Past Sonar'!N46+'Comm Catch'!N46</f>
        <v>0</v>
      </c>
      <c r="N42" s="275">
        <f>'Delta Esc'!O47+'UCR Past Sonar'!O47+'Comm Catch'!O47</f>
        <v>0</v>
      </c>
      <c r="O42" s="275">
        <f>'Delta Esc'!P47+'UCR Past Sonar'!P47+'Comm Catch'!P47</f>
        <v>546.8822202</v>
      </c>
      <c r="P42" s="275">
        <f>'Delta Esc'!Q47+'UCR Past Sonar'!Q47+'Comm Catch'!Q47</f>
        <v>0</v>
      </c>
      <c r="Q42" s="286">
        <f t="shared" si="1"/>
        <v>2878970.757</v>
      </c>
      <c r="R42" s="125">
        <v>1991.0</v>
      </c>
      <c r="S42" s="569">
        <f>Escapement_Data!L37</f>
        <v>567389.9221</v>
      </c>
      <c r="T42" s="275">
        <f t="shared" si="2"/>
        <v>2311580.835</v>
      </c>
      <c r="U42" s="275"/>
      <c r="V42" s="139"/>
      <c r="W42" s="570">
        <f t="shared" si="3"/>
        <v>1991</v>
      </c>
      <c r="X42" s="68"/>
      <c r="Y42" s="483">
        <f t="shared" si="4"/>
        <v>114.7680983</v>
      </c>
      <c r="Z42" s="483">
        <f t="shared" si="5"/>
        <v>35697.37833</v>
      </c>
      <c r="AA42" s="483">
        <f t="shared" si="6"/>
        <v>536224.6241</v>
      </c>
      <c r="AB42" s="483">
        <f t="shared" si="7"/>
        <v>2025237.267</v>
      </c>
      <c r="AC42" s="483">
        <f t="shared" si="8"/>
        <v>281149.837</v>
      </c>
      <c r="AD42" s="483">
        <f t="shared" si="9"/>
        <v>546.8822202</v>
      </c>
      <c r="AE42" s="2"/>
      <c r="AF42" s="575">
        <f t="shared" si="10"/>
        <v>442706.3972</v>
      </c>
      <c r="AG42" s="483">
        <f t="shared" si="11"/>
        <v>2878970.757</v>
      </c>
      <c r="AH42" s="576">
        <f t="shared" si="12"/>
        <v>1970636.737</v>
      </c>
      <c r="AI42" s="575">
        <f t="shared" si="13"/>
        <v>572036.7705</v>
      </c>
      <c r="AJ42" s="576">
        <f t="shared" si="14"/>
        <v>2025237.267</v>
      </c>
      <c r="AK42" s="577">
        <f t="shared" si="15"/>
        <v>10289.63979</v>
      </c>
      <c r="AL42" s="483">
        <f t="shared" si="16"/>
        <v>1991</v>
      </c>
      <c r="AM42" s="574">
        <f t="shared" si="17"/>
        <v>5.074060438</v>
      </c>
      <c r="AN42" s="3"/>
      <c r="AO42" s="3"/>
      <c r="AP42" s="3"/>
      <c r="AQ42" s="3"/>
      <c r="AR42" s="3"/>
      <c r="AS42" s="3"/>
      <c r="AT42" s="3"/>
      <c r="AU42" s="3"/>
      <c r="AV42" s="3"/>
      <c r="AW42" s="3"/>
    </row>
    <row r="43">
      <c r="A43" s="288">
        <v>1992.0</v>
      </c>
      <c r="B43" s="289">
        <f>'Delta Esc'!C43+'UCR Past Sonar'!C43+'Comm Catch'!C43</f>
        <v>567.1915823</v>
      </c>
      <c r="C43" s="275">
        <f>'Delta Esc'!D44+'UCR Past Sonar'!D44+'Comm Catch'!D44</f>
        <v>16628.52036</v>
      </c>
      <c r="D43" s="275">
        <f>'Delta Esc'!E44+'UCR Past Sonar'!E44+'Comm Catch'!E44</f>
        <v>10466.47476</v>
      </c>
      <c r="E43" s="275">
        <f>'Delta Esc'!F45+'UCR Past Sonar'!F45+'Comm Catch'!F45</f>
        <v>112348.8532</v>
      </c>
      <c r="F43" s="286">
        <f>'Delta Esc'!G45+'UCR Past Sonar'!G45+'Comm Catch'!G45-'Hatchery Returns'!R28</f>
        <v>500728.871</v>
      </c>
      <c r="G43" s="289">
        <f>'Delta Esc'!H45+'UCR Past Sonar'!H45+'Comm Catch'!H45</f>
        <v>273.3642927</v>
      </c>
      <c r="H43" s="282">
        <f>'Delta Esc'!I46+'UCR Past Sonar'!I46+'Comm Catch'!I46</f>
        <v>3290.914906</v>
      </c>
      <c r="I43" s="286">
        <f>'Comm Catch'!J46+'UCR Past Sonar'!J46+'Delta Esc'!J46-'Hatchery Returns'!S29</f>
        <v>2343242.636</v>
      </c>
      <c r="J43" s="136">
        <f>'Delta Esc'!K46+'UCR Past Sonar'!K46+'Comm Catch'!K46</f>
        <v>26735.00513</v>
      </c>
      <c r="K43" s="282">
        <f>'Delta Esc'!L47+'UCR Past Sonar'!L47+'Comm Catch'!L47</f>
        <v>11528.13319</v>
      </c>
      <c r="L43" s="282">
        <f>'Delta Esc'!M47+'UCR Past Sonar'!M47+'Comm Catch'!M47</f>
        <v>76954.41657</v>
      </c>
      <c r="M43" s="282">
        <f>'Delta Esc'!N47+'UCR Past Sonar'!N47+'Comm Catch'!N47</f>
        <v>0</v>
      </c>
      <c r="N43" s="275">
        <f>'Delta Esc'!O48+'UCR Past Sonar'!O48+'Comm Catch'!O48</f>
        <v>0</v>
      </c>
      <c r="O43" s="275">
        <f>'Delta Esc'!P48+'UCR Past Sonar'!P48+'Comm Catch'!P48</f>
        <v>0</v>
      </c>
      <c r="P43" s="275">
        <f>'Delta Esc'!Q48+'UCR Past Sonar'!Q48+'Comm Catch'!Q48</f>
        <v>0</v>
      </c>
      <c r="Q43" s="403">
        <f t="shared" si="1"/>
        <v>3102764.381</v>
      </c>
      <c r="R43" s="125">
        <v>1992.0</v>
      </c>
      <c r="S43" s="569">
        <f>Escapement_Data!L38</f>
        <v>558331.0406</v>
      </c>
      <c r="T43" s="275">
        <f t="shared" si="2"/>
        <v>2544433.34</v>
      </c>
      <c r="U43" s="275"/>
      <c r="V43" s="139"/>
      <c r="W43" s="570">
        <f t="shared" si="3"/>
        <v>1992</v>
      </c>
      <c r="X43" s="68"/>
      <c r="Y43" s="483">
        <f t="shared" si="4"/>
        <v>567.1915823</v>
      </c>
      <c r="Z43" s="483">
        <f t="shared" si="5"/>
        <v>27094.99513</v>
      </c>
      <c r="AA43" s="483">
        <f t="shared" si="6"/>
        <v>613351.0885</v>
      </c>
      <c r="AB43" s="483">
        <f t="shared" si="7"/>
        <v>2373268.556</v>
      </c>
      <c r="AC43" s="483">
        <f t="shared" si="8"/>
        <v>88482.54976</v>
      </c>
      <c r="AD43" s="483">
        <f t="shared" si="9"/>
        <v>0</v>
      </c>
      <c r="AE43" s="2"/>
      <c r="AF43" s="575">
        <f t="shared" si="10"/>
        <v>500728.871</v>
      </c>
      <c r="AG43" s="483">
        <f t="shared" si="11"/>
        <v>3102764.381</v>
      </c>
      <c r="AH43" s="576">
        <f t="shared" si="12"/>
        <v>2343242.636</v>
      </c>
      <c r="AI43" s="575">
        <f t="shared" si="13"/>
        <v>641013.2753</v>
      </c>
      <c r="AJ43" s="576">
        <f t="shared" si="14"/>
        <v>2373268.556</v>
      </c>
      <c r="AK43" s="577">
        <f t="shared" si="15"/>
        <v>11528.13319</v>
      </c>
      <c r="AL43" s="483">
        <f t="shared" si="16"/>
        <v>1992</v>
      </c>
      <c r="AM43" s="574">
        <f t="shared" si="17"/>
        <v>5.557212756</v>
      </c>
      <c r="AN43" s="3"/>
      <c r="AO43" s="3"/>
      <c r="AP43" s="3"/>
      <c r="AQ43" s="3"/>
      <c r="AR43" s="3"/>
      <c r="AS43" s="3"/>
      <c r="AT43" s="3"/>
      <c r="AU43" s="3"/>
      <c r="AV43" s="3"/>
      <c r="AW43" s="3"/>
    </row>
    <row r="44">
      <c r="A44" s="288">
        <v>1993.0</v>
      </c>
      <c r="B44" s="289">
        <f>'Delta Esc'!C44+'UCR Past Sonar'!C44+'Comm Catch'!C44</f>
        <v>150.17205</v>
      </c>
      <c r="C44" s="275">
        <f>'Delta Esc'!D45+'UCR Past Sonar'!D45+'Comm Catch'!D45</f>
        <v>50534.58182</v>
      </c>
      <c r="D44" s="275">
        <f>'Delta Esc'!E45+'UCR Past Sonar'!E45+'Comm Catch'!E45</f>
        <v>2700.729537</v>
      </c>
      <c r="E44" s="275">
        <f>'Delta Esc'!F46+'UCR Past Sonar'!F46+'Comm Catch'!F46</f>
        <v>800616.449</v>
      </c>
      <c r="F44" s="286">
        <f>'Delta Esc'!G46+'UCR Past Sonar'!G46+'Comm Catch'!G46-'Hatchery Returns'!R29</f>
        <v>296876.3569</v>
      </c>
      <c r="G44" s="289">
        <f>'Delta Esc'!H46+'UCR Past Sonar'!H46+'Comm Catch'!H46</f>
        <v>21.33468799</v>
      </c>
      <c r="H44" s="282">
        <f>'Delta Esc'!I47+'UCR Past Sonar'!I47+'Comm Catch'!I47</f>
        <v>2015.039645</v>
      </c>
      <c r="I44" s="286">
        <f>'Comm Catch'!J47+'UCR Past Sonar'!J47+'Delta Esc'!J47-'Hatchery Returns'!S30</f>
        <v>1046748.203</v>
      </c>
      <c r="J44" s="136">
        <f>'Delta Esc'!K47+'UCR Past Sonar'!K47+'Comm Catch'!K47</f>
        <v>18922.5161</v>
      </c>
      <c r="K44" s="282">
        <f>'Delta Esc'!L48+'UCR Past Sonar'!L48+'Comm Catch'!L48</f>
        <v>15360.80682</v>
      </c>
      <c r="L44" s="282">
        <f>'Delta Esc'!M48+'UCR Past Sonar'!M48+'Comm Catch'!M48</f>
        <v>69082.4977</v>
      </c>
      <c r="M44" s="282">
        <f>'Delta Esc'!N48+'UCR Past Sonar'!N48+'Comm Catch'!N48</f>
        <v>384.7497488</v>
      </c>
      <c r="N44" s="275">
        <f>'Delta Esc'!O49+'UCR Past Sonar'!O49+'Comm Catch'!O49</f>
        <v>0</v>
      </c>
      <c r="O44" s="275">
        <f>'Delta Esc'!P49+'UCR Past Sonar'!P49+'Comm Catch'!P49</f>
        <v>220.4637091</v>
      </c>
      <c r="P44" s="275">
        <f>'Delta Esc'!Q49+'UCR Past Sonar'!Q49+'Comm Catch'!Q49</f>
        <v>0</v>
      </c>
      <c r="Q44" s="403">
        <f t="shared" si="1"/>
        <v>2303633.9</v>
      </c>
      <c r="R44" s="125">
        <v>1993.0</v>
      </c>
      <c r="S44" s="569">
        <f>Escapement_Data!L39</f>
        <v>652721.1081</v>
      </c>
      <c r="T44" s="275">
        <f t="shared" si="2"/>
        <v>1650912.792</v>
      </c>
      <c r="U44" s="275"/>
      <c r="V44" s="139"/>
      <c r="W44" s="570">
        <f t="shared" si="3"/>
        <v>1993</v>
      </c>
      <c r="X44" s="68"/>
      <c r="Y44" s="483">
        <f t="shared" si="4"/>
        <v>150.17205</v>
      </c>
      <c r="Z44" s="483">
        <f t="shared" si="5"/>
        <v>53235.31136</v>
      </c>
      <c r="AA44" s="483">
        <f t="shared" si="6"/>
        <v>1097514.141</v>
      </c>
      <c r="AB44" s="483">
        <f t="shared" si="7"/>
        <v>1067685.758</v>
      </c>
      <c r="AC44" s="483">
        <f t="shared" si="8"/>
        <v>84828.05427</v>
      </c>
      <c r="AD44" s="483">
        <f t="shared" si="9"/>
        <v>220.4637091</v>
      </c>
      <c r="AE44" s="2"/>
      <c r="AF44" s="575">
        <f t="shared" si="10"/>
        <v>296876.3569</v>
      </c>
      <c r="AG44" s="483">
        <f t="shared" si="11"/>
        <v>2303633.9</v>
      </c>
      <c r="AH44" s="576">
        <f t="shared" si="12"/>
        <v>1046748.203</v>
      </c>
      <c r="AI44" s="575">
        <f t="shared" si="13"/>
        <v>1150899.624</v>
      </c>
      <c r="AJ44" s="576">
        <f t="shared" si="14"/>
        <v>1067685.758</v>
      </c>
      <c r="AK44" s="284"/>
      <c r="AL44" s="483">
        <f t="shared" si="16"/>
        <v>1993</v>
      </c>
      <c r="AM44" s="574">
        <f t="shared" si="17"/>
        <v>3.529277469</v>
      </c>
      <c r="AN44" s="3"/>
      <c r="AO44" s="3"/>
      <c r="AP44" s="3"/>
      <c r="AQ44" s="3"/>
      <c r="AR44" s="3"/>
      <c r="AS44" s="3"/>
      <c r="AT44" s="3"/>
      <c r="AU44" s="3"/>
      <c r="AV44" s="3"/>
      <c r="AW44" s="3"/>
    </row>
    <row r="45">
      <c r="A45" s="288">
        <v>1994.0</v>
      </c>
      <c r="B45" s="289">
        <f>'Delta Esc'!C45+'UCR Past Sonar'!C45+'Comm Catch'!C45</f>
        <v>199.878865</v>
      </c>
      <c r="C45" s="275">
        <f>'Delta Esc'!D46+'UCR Past Sonar'!D46+'Comm Catch'!D46</f>
        <v>58697.02541</v>
      </c>
      <c r="D45" s="275">
        <f>'Delta Esc'!E46+'UCR Past Sonar'!E46+'Comm Catch'!E46</f>
        <v>3411.384022</v>
      </c>
      <c r="E45" s="275">
        <f>'Delta Esc'!F47+'UCR Past Sonar'!F47+'Comm Catch'!F47</f>
        <v>112222.0692</v>
      </c>
      <c r="F45" s="286">
        <f>'Delta Esc'!G47+'UCR Past Sonar'!G47+'Comm Catch'!G47-'Hatchery Returns'!R30</f>
        <v>319291.2617</v>
      </c>
      <c r="G45" s="289">
        <f>'Delta Esc'!H47+'UCR Past Sonar'!H47+'Comm Catch'!H47</f>
        <v>1001.816656</v>
      </c>
      <c r="H45" s="282">
        <f>'Delta Esc'!I48+'UCR Past Sonar'!I48+'Comm Catch'!I48</f>
        <v>4475.883329</v>
      </c>
      <c r="I45" s="286">
        <f>'Comm Catch'!J48+'UCR Past Sonar'!J48+'Delta Esc'!J48-'Hatchery Returns'!S31</f>
        <v>821282.062</v>
      </c>
      <c r="J45" s="136">
        <f>'Delta Esc'!K48+'UCR Past Sonar'!K48+'Comm Catch'!K48</f>
        <v>34758.19544</v>
      </c>
      <c r="K45" s="282">
        <f>'Delta Esc'!L49+'UCR Past Sonar'!L49+'Comm Catch'!L49</f>
        <v>8778.989695</v>
      </c>
      <c r="L45" s="282">
        <f>'Delta Esc'!M49+'UCR Past Sonar'!M49+'Comm Catch'!M49</f>
        <v>88854.32065</v>
      </c>
      <c r="M45" s="282">
        <f>'Delta Esc'!N49+'UCR Past Sonar'!N49+'Comm Catch'!N49</f>
        <v>0</v>
      </c>
      <c r="N45" s="275">
        <f>'Delta Esc'!O50+'UCR Past Sonar'!O50+'Comm Catch'!O50</f>
        <v>0</v>
      </c>
      <c r="O45" s="275">
        <f>'Delta Esc'!P50+'UCR Past Sonar'!P50+'Comm Catch'!P50</f>
        <v>0</v>
      </c>
      <c r="P45" s="275">
        <f>'Delta Esc'!Q50+'UCR Past Sonar'!Q50+'Comm Catch'!Q50</f>
        <v>0</v>
      </c>
      <c r="Q45" s="403">
        <f t="shared" si="1"/>
        <v>1452972.887</v>
      </c>
      <c r="R45" s="125">
        <v>1994.0</v>
      </c>
      <c r="S45" s="569">
        <f>Escapement_Data!L40</f>
        <v>614989.2834</v>
      </c>
      <c r="T45" s="275">
        <f t="shared" si="2"/>
        <v>837983.6036</v>
      </c>
      <c r="U45" s="275"/>
      <c r="V45" s="139"/>
      <c r="W45" s="570">
        <f t="shared" si="3"/>
        <v>1994</v>
      </c>
      <c r="X45" s="68"/>
      <c r="Y45" s="483">
        <f t="shared" si="4"/>
        <v>199.878865</v>
      </c>
      <c r="Z45" s="483">
        <f t="shared" si="5"/>
        <v>62108.40944</v>
      </c>
      <c r="AA45" s="483">
        <f t="shared" si="6"/>
        <v>432515.1476</v>
      </c>
      <c r="AB45" s="483">
        <f t="shared" si="7"/>
        <v>860516.1407</v>
      </c>
      <c r="AC45" s="483">
        <f t="shared" si="8"/>
        <v>97633.31034</v>
      </c>
      <c r="AD45" s="483">
        <f t="shared" si="9"/>
        <v>0</v>
      </c>
      <c r="AE45" s="2"/>
      <c r="AF45" s="575">
        <f t="shared" si="10"/>
        <v>319291.2617</v>
      </c>
      <c r="AG45" s="483"/>
      <c r="AH45" s="576"/>
      <c r="AI45" s="575">
        <f t="shared" si="13"/>
        <v>494823.4359</v>
      </c>
      <c r="AJ45" s="285"/>
      <c r="AK45" s="284"/>
      <c r="AL45" s="483">
        <f t="shared" si="16"/>
        <v>1994</v>
      </c>
      <c r="AM45" s="574">
        <f t="shared" si="17"/>
        <v>2.362598709</v>
      </c>
      <c r="AN45" s="3"/>
      <c r="AO45" s="3"/>
      <c r="AP45" s="3"/>
      <c r="AQ45" s="3"/>
      <c r="AR45" s="3"/>
      <c r="AS45" s="3"/>
      <c r="AT45" s="3"/>
      <c r="AU45" s="3"/>
      <c r="AV45" s="3"/>
      <c r="AW45" s="3"/>
    </row>
    <row r="46">
      <c r="A46" s="406">
        <v>1995.0</v>
      </c>
      <c r="B46" s="289">
        <f>'Delta Esc'!C46+'UCR Past Sonar'!C46+'Comm Catch'!C46</f>
        <v>116.908324</v>
      </c>
      <c r="C46" s="275">
        <f>'Delta Esc'!D47+'UCR Past Sonar'!D47+'Comm Catch'!D47</f>
        <v>33037.94095</v>
      </c>
      <c r="D46" s="275">
        <f>'Delta Esc'!E47+'UCR Past Sonar'!E47+'Comm Catch'!E47</f>
        <v>11133.51617</v>
      </c>
      <c r="E46" s="275">
        <f>'Delta Esc'!F48+'UCR Past Sonar'!F48+'Comm Catch'!F48</f>
        <v>101474.2294</v>
      </c>
      <c r="F46" s="286">
        <f>'Delta Esc'!G48+'UCR Past Sonar'!G48+'Comm Catch'!G48-'Hatchery Returns'!R31</f>
        <v>496579.7972</v>
      </c>
      <c r="G46" s="289">
        <f>'Delta Esc'!H48+'UCR Past Sonar'!H48+'Comm Catch'!H48</f>
        <v>0</v>
      </c>
      <c r="H46" s="282">
        <f>'Delta Esc'!I49+'UCR Past Sonar'!I49+'Comm Catch'!I49</f>
        <v>1851.767298</v>
      </c>
      <c r="I46" s="286">
        <f>'Comm Catch'!J49+'UCR Past Sonar'!J49+'Delta Esc'!J49-'Hatchery Returns'!S32</f>
        <v>921097.7183</v>
      </c>
      <c r="J46" s="136">
        <f>'Delta Esc'!K49+'UCR Past Sonar'!K49+'Comm Catch'!K49</f>
        <v>8943.024371</v>
      </c>
      <c r="K46" s="282">
        <f>'Delta Esc'!L50+'UCR Past Sonar'!L50+'Comm Catch'!L50</f>
        <v>3750.979046</v>
      </c>
      <c r="L46" s="282">
        <f>'Delta Esc'!M50+'UCR Past Sonar'!M50+'Comm Catch'!M50</f>
        <v>59721.73133</v>
      </c>
      <c r="M46" s="282">
        <f>'Delta Esc'!N50+'UCR Past Sonar'!N50+'Comm Catch'!N50</f>
        <v>0</v>
      </c>
      <c r="N46" s="275">
        <f>'Delta Esc'!O51+'UCR Past Sonar'!O51+'Comm Catch'!O51</f>
        <v>0</v>
      </c>
      <c r="O46" s="275">
        <f>'Delta Esc'!P51+'UCR Past Sonar'!P51+'Comm Catch'!P51</f>
        <v>721.1398973</v>
      </c>
      <c r="P46" s="275">
        <f>'Delta Esc'!Q51+'UCR Past Sonar'!Q51+'Comm Catch'!Q51</f>
        <v>0</v>
      </c>
      <c r="Q46" s="403">
        <f t="shared" si="1"/>
        <v>1638428.752</v>
      </c>
      <c r="R46" s="408">
        <v>1995.0</v>
      </c>
      <c r="S46" s="569">
        <f>Escapement_Data!L41</f>
        <v>528715.4215</v>
      </c>
      <c r="T46" s="275">
        <f t="shared" si="2"/>
        <v>1109713.331</v>
      </c>
      <c r="U46" s="275"/>
      <c r="V46" s="139"/>
      <c r="W46" s="591">
        <f t="shared" si="3"/>
        <v>1995</v>
      </c>
      <c r="X46" s="68"/>
      <c r="Y46" s="483">
        <f t="shared" si="4"/>
        <v>116.908324</v>
      </c>
      <c r="Z46" s="483">
        <f t="shared" si="5"/>
        <v>44171.45712</v>
      </c>
      <c r="AA46" s="483">
        <f t="shared" si="6"/>
        <v>598054.0265</v>
      </c>
      <c r="AB46" s="483">
        <f t="shared" si="7"/>
        <v>931892.5099</v>
      </c>
      <c r="AC46" s="483">
        <f t="shared" si="8"/>
        <v>63472.71038</v>
      </c>
      <c r="AD46" s="483">
        <f t="shared" si="9"/>
        <v>721.1398973</v>
      </c>
      <c r="AE46" s="2"/>
      <c r="AF46" s="40"/>
      <c r="AG46" s="483"/>
      <c r="AH46" s="285"/>
      <c r="AI46" s="40"/>
      <c r="AJ46" s="285"/>
      <c r="AK46" s="284"/>
      <c r="AL46" s="483">
        <f t="shared" si="16"/>
        <v>1995</v>
      </c>
      <c r="AM46" s="574">
        <f t="shared" si="17"/>
        <v>3.098885876</v>
      </c>
      <c r="AN46" s="3"/>
      <c r="AO46" s="3"/>
      <c r="AP46" s="3"/>
      <c r="AQ46" s="3"/>
      <c r="AR46" s="3"/>
      <c r="AS46" s="3"/>
      <c r="AT46" s="3"/>
      <c r="AU46" s="3"/>
      <c r="AV46" s="3"/>
      <c r="AW46" s="3"/>
    </row>
    <row r="47">
      <c r="A47" s="406">
        <v>1996.0</v>
      </c>
      <c r="B47" s="289">
        <f>'Delta Esc'!C47+'UCR Past Sonar'!C47+'Comm Catch'!C47</f>
        <v>588.8084317</v>
      </c>
      <c r="C47" s="275">
        <f>'Delta Esc'!D48+'UCR Past Sonar'!D48+'Comm Catch'!D48</f>
        <v>26499.57995</v>
      </c>
      <c r="D47" s="275">
        <f>'Delta Esc'!E48+'UCR Past Sonar'!E48+'Comm Catch'!E48</f>
        <v>1821.35665</v>
      </c>
      <c r="E47" s="275">
        <f>'Delta Esc'!F49+'UCR Past Sonar'!F49+'Comm Catch'!F49</f>
        <v>65905.9044</v>
      </c>
      <c r="F47" s="286">
        <f>'Delta Esc'!G49+'UCR Past Sonar'!G49+'Comm Catch'!G49-'Hatchery Returns'!R32</f>
        <v>71295.4225</v>
      </c>
      <c r="G47" s="289">
        <f>'Delta Esc'!H49+'UCR Past Sonar'!H49+'Comm Catch'!H49</f>
        <v>0</v>
      </c>
      <c r="H47" s="282">
        <f>'Delta Esc'!I50+'UCR Past Sonar'!I50+'Comm Catch'!I50</f>
        <v>980.8963649</v>
      </c>
      <c r="I47" s="286">
        <f>'Comm Catch'!J50+'UCR Past Sonar'!J50+'Delta Esc'!J50-'Hatchery Returns'!S33</f>
        <v>1658603.618</v>
      </c>
      <c r="J47" s="136">
        <f>'Delta Esc'!K50+'UCR Past Sonar'!K50+'Comm Catch'!K50</f>
        <v>7542.257619</v>
      </c>
      <c r="K47" s="282">
        <f>'Delta Esc'!L51+'UCR Past Sonar'!L51+'Comm Catch'!L51</f>
        <v>13585.18441</v>
      </c>
      <c r="L47" s="282">
        <f>'Delta Esc'!M51+'UCR Past Sonar'!M51+'Comm Catch'!M51</f>
        <v>68877.84754</v>
      </c>
      <c r="M47" s="282">
        <f>'Delta Esc'!N51+'UCR Past Sonar'!N51+'Comm Catch'!N51</f>
        <v>0</v>
      </c>
      <c r="N47" s="275">
        <f>'Delta Esc'!O52+'UCR Past Sonar'!O52+'Comm Catch'!O52</f>
        <v>0</v>
      </c>
      <c r="O47" s="275">
        <f>'Delta Esc'!P52+'UCR Past Sonar'!P52+'Comm Catch'!P52</f>
        <v>688.6538686</v>
      </c>
      <c r="P47" s="275">
        <f>'Delta Esc'!Q52+'UCR Past Sonar'!Q52+'Comm Catch'!Q52</f>
        <v>0</v>
      </c>
      <c r="Q47" s="403">
        <f t="shared" si="1"/>
        <v>1916389.529</v>
      </c>
      <c r="R47" s="408">
        <v>1996.0</v>
      </c>
      <c r="S47" s="569">
        <f>Escapement_Data!L42</f>
        <v>674836.3295</v>
      </c>
      <c r="T47" s="275">
        <f t="shared" si="2"/>
        <v>1241553.2</v>
      </c>
      <c r="U47" s="275"/>
      <c r="V47" s="139"/>
      <c r="W47" s="591">
        <f t="shared" si="3"/>
        <v>1996</v>
      </c>
      <c r="X47" s="68"/>
      <c r="Y47" s="483">
        <f t="shared" si="4"/>
        <v>588.8084317</v>
      </c>
      <c r="Z47" s="483">
        <f t="shared" si="5"/>
        <v>28320.9366</v>
      </c>
      <c r="AA47" s="483">
        <f t="shared" si="6"/>
        <v>137201.3269</v>
      </c>
      <c r="AB47" s="483">
        <f t="shared" si="7"/>
        <v>1667126.772</v>
      </c>
      <c r="AC47" s="483">
        <f t="shared" si="8"/>
        <v>82463.03195</v>
      </c>
      <c r="AD47" s="483">
        <f t="shared" si="9"/>
        <v>688.6538686</v>
      </c>
      <c r="AE47" s="2"/>
      <c r="AF47" s="40"/>
      <c r="AG47" s="2"/>
      <c r="AH47" s="285"/>
      <c r="AI47" s="40"/>
      <c r="AJ47" s="285"/>
      <c r="AK47" s="284"/>
      <c r="AL47" s="483">
        <f t="shared" si="16"/>
        <v>1996</v>
      </c>
      <c r="AM47" s="574">
        <f t="shared" si="17"/>
        <v>2.839784175</v>
      </c>
      <c r="AN47" s="3"/>
      <c r="AO47" s="3"/>
      <c r="AP47" s="3"/>
      <c r="AQ47" s="3"/>
      <c r="AR47" s="3"/>
      <c r="AS47" s="3"/>
      <c r="AT47" s="3"/>
      <c r="AU47" s="3"/>
      <c r="AV47" s="3"/>
      <c r="AW47" s="3"/>
    </row>
    <row r="48">
      <c r="A48" s="406">
        <v>1997.0</v>
      </c>
      <c r="B48" s="289">
        <f>'Delta Esc'!C48+'UCR Past Sonar'!C48+'Comm Catch'!C48</f>
        <v>82.34186516</v>
      </c>
      <c r="C48" s="275">
        <f>'Delta Esc'!D49+'UCR Past Sonar'!D49+'Comm Catch'!D49</f>
        <v>25880.12909</v>
      </c>
      <c r="D48" s="275">
        <f>'Delta Esc'!E49+'UCR Past Sonar'!E49+'Comm Catch'!E49</f>
        <v>3103.034243</v>
      </c>
      <c r="E48" s="275">
        <f>'Delta Esc'!F50+'UCR Past Sonar'!F50+'Comm Catch'!F50</f>
        <v>160443.3267</v>
      </c>
      <c r="F48" s="286">
        <f>'Delta Esc'!G50+'UCR Past Sonar'!G50+'Comm Catch'!G50-'Hatchery Returns'!R33</f>
        <v>103012.3419</v>
      </c>
      <c r="G48" s="289">
        <f>'Delta Esc'!H50+'UCR Past Sonar'!H50+'Comm Catch'!H50</f>
        <v>0</v>
      </c>
      <c r="H48" s="282">
        <f>'Delta Esc'!I51+'UCR Past Sonar'!I51+'Comm Catch'!I51</f>
        <v>2311.254454</v>
      </c>
      <c r="I48" s="286">
        <f>'Comm Catch'!J51+'UCR Past Sonar'!J51+'Delta Esc'!J51-'Hatchery Returns'!S34</f>
        <v>1242815.693</v>
      </c>
      <c r="J48" s="136">
        <f>'Delta Esc'!K51+'UCR Past Sonar'!K51+'Comm Catch'!K51</f>
        <v>11073.06101</v>
      </c>
      <c r="K48" s="282">
        <f>'Delta Esc'!L52+'UCR Past Sonar'!L52+'Comm Catch'!L52</f>
        <v>5905.354644</v>
      </c>
      <c r="L48" s="282">
        <f>'Delta Esc'!M52+'UCR Past Sonar'!M52+'Comm Catch'!M52</f>
        <v>42149.24582</v>
      </c>
      <c r="M48" s="282">
        <f>'Delta Esc'!N52+'UCR Past Sonar'!N52+'Comm Catch'!N52</f>
        <v>0</v>
      </c>
      <c r="N48" s="275">
        <f>'Delta Esc'!O53+'UCR Past Sonar'!O53+'Comm Catch'!O53</f>
        <v>0</v>
      </c>
      <c r="O48" s="275">
        <f>'Delta Esc'!P53+'UCR Past Sonar'!P53+'Comm Catch'!P53</f>
        <v>0</v>
      </c>
      <c r="P48" s="275">
        <f>'Delta Esc'!Q53+'UCR Past Sonar'!Q53+'Comm Catch'!Q53</f>
        <v>0</v>
      </c>
      <c r="Q48" s="403">
        <f t="shared" si="1"/>
        <v>1596775.783</v>
      </c>
      <c r="R48" s="408">
        <v>1997.0</v>
      </c>
      <c r="S48" s="569">
        <f>Escapement_Data!L43</f>
        <v>900332.7069</v>
      </c>
      <c r="T48" s="275">
        <f t="shared" si="2"/>
        <v>696443.0757</v>
      </c>
      <c r="U48" s="275"/>
      <c r="V48" s="139"/>
      <c r="W48" s="591">
        <f t="shared" si="3"/>
        <v>1997</v>
      </c>
      <c r="X48" s="68"/>
      <c r="Y48" s="483">
        <f t="shared" si="4"/>
        <v>82.34186516</v>
      </c>
      <c r="Z48" s="483">
        <f t="shared" si="5"/>
        <v>28983.16333</v>
      </c>
      <c r="AA48" s="483">
        <f t="shared" si="6"/>
        <v>263455.6686</v>
      </c>
      <c r="AB48" s="483">
        <f t="shared" si="7"/>
        <v>1256200.008</v>
      </c>
      <c r="AC48" s="483">
        <f t="shared" si="8"/>
        <v>48054.60047</v>
      </c>
      <c r="AD48" s="483">
        <f t="shared" si="9"/>
        <v>0</v>
      </c>
      <c r="AE48" s="2"/>
      <c r="AF48" s="40"/>
      <c r="AG48" s="2"/>
      <c r="AH48" s="285"/>
      <c r="AI48" s="40"/>
      <c r="AJ48" s="285"/>
      <c r="AK48" s="284"/>
      <c r="AL48" s="483">
        <f t="shared" si="16"/>
        <v>1997</v>
      </c>
      <c r="AM48" s="574">
        <f t="shared" si="17"/>
        <v>1.773539682</v>
      </c>
      <c r="AN48" s="3"/>
      <c r="AO48" s="3"/>
      <c r="AP48" s="3"/>
      <c r="AQ48" s="3"/>
      <c r="AR48" s="3"/>
      <c r="AS48" s="3"/>
      <c r="AT48" s="3"/>
      <c r="AU48" s="3"/>
      <c r="AV48" s="3"/>
      <c r="AW48" s="3"/>
    </row>
    <row r="49">
      <c r="A49" s="406">
        <v>1998.0</v>
      </c>
      <c r="B49" s="289">
        <f>'Delta Esc'!C49+'UCR Past Sonar'!C49+'Comm Catch'!C49</f>
        <v>246.7257869</v>
      </c>
      <c r="C49" s="275">
        <f>'Delta Esc'!D50+'UCR Past Sonar'!D50+'Comm Catch'!D50</f>
        <v>5144.781937</v>
      </c>
      <c r="D49" s="275">
        <f>'Delta Esc'!E50+'UCR Past Sonar'!E50+'Comm Catch'!E50</f>
        <v>2325.065082</v>
      </c>
      <c r="E49" s="275">
        <f>'Delta Esc'!F51+'UCR Past Sonar'!F51+'Comm Catch'!F51</f>
        <v>56725.39056</v>
      </c>
      <c r="F49" s="286">
        <f>'Delta Esc'!G51+'UCR Past Sonar'!G51+'Comm Catch'!G51-'Hatchery Returns'!R34</f>
        <v>353169.535</v>
      </c>
      <c r="G49" s="289">
        <f>'Delta Esc'!H51+'UCR Past Sonar'!H51+'Comm Catch'!H51</f>
        <v>0</v>
      </c>
      <c r="H49" s="282">
        <f>'Delta Esc'!I52+'UCR Past Sonar'!I52+'Comm Catch'!I52</f>
        <v>626.5645826</v>
      </c>
      <c r="I49" s="286">
        <f>'Comm Catch'!J52+'UCR Past Sonar'!J52+'Delta Esc'!J52-'Hatchery Returns'!S35</f>
        <v>1398049.812</v>
      </c>
      <c r="J49" s="136">
        <f>'Delta Esc'!K52+'UCR Past Sonar'!K52+'Comm Catch'!K52</f>
        <v>13226.9517</v>
      </c>
      <c r="K49" s="282">
        <f>'Delta Esc'!L53+'UCR Past Sonar'!L53+'Comm Catch'!L53</f>
        <v>7381.675863</v>
      </c>
      <c r="L49" s="282">
        <f>'Delta Esc'!M53+'UCR Past Sonar'!M53+'Comm Catch'!M53</f>
        <v>74300.74139</v>
      </c>
      <c r="M49" s="282">
        <f>'Delta Esc'!N53+'UCR Past Sonar'!N53+'Comm Catch'!N53</f>
        <v>0</v>
      </c>
      <c r="N49" s="275">
        <f>'Delta Esc'!O54+'UCR Past Sonar'!O54+'Comm Catch'!O54</f>
        <v>222.5742153</v>
      </c>
      <c r="O49" s="275">
        <f>'Delta Esc'!P54+'UCR Past Sonar'!P54+'Comm Catch'!P54</f>
        <v>509.9190803</v>
      </c>
      <c r="P49" s="275">
        <f>'Delta Esc'!Q54+'UCR Past Sonar'!Q54+'Comm Catch'!Q54</f>
        <v>0</v>
      </c>
      <c r="Q49" s="403">
        <f t="shared" si="1"/>
        <v>1911929.737</v>
      </c>
      <c r="R49" s="408">
        <v>1998.0</v>
      </c>
      <c r="S49" s="569">
        <f>Escapement_Data!L44</f>
        <v>635380.7972</v>
      </c>
      <c r="T49" s="275">
        <f t="shared" si="2"/>
        <v>1276548.94</v>
      </c>
      <c r="U49" s="275"/>
      <c r="V49" s="139"/>
      <c r="W49" s="591">
        <f t="shared" si="3"/>
        <v>1998</v>
      </c>
      <c r="X49" s="68"/>
      <c r="Y49" s="483">
        <f t="shared" si="4"/>
        <v>246.7257869</v>
      </c>
      <c r="Z49" s="483">
        <f t="shared" si="5"/>
        <v>7469.847018</v>
      </c>
      <c r="AA49" s="483">
        <f t="shared" si="6"/>
        <v>409894.9256</v>
      </c>
      <c r="AB49" s="483">
        <f t="shared" si="7"/>
        <v>1411903.328</v>
      </c>
      <c r="AC49" s="483">
        <f t="shared" si="8"/>
        <v>81682.41725</v>
      </c>
      <c r="AD49" s="483">
        <f t="shared" si="9"/>
        <v>732.4932956</v>
      </c>
      <c r="AE49" s="2"/>
      <c r="AF49" s="40"/>
      <c r="AG49" s="2"/>
      <c r="AH49" s="285"/>
      <c r="AI49" s="40"/>
      <c r="AJ49" s="285"/>
      <c r="AK49" s="284"/>
      <c r="AL49" s="2"/>
      <c r="AM49" s="2"/>
      <c r="AN49" s="3"/>
      <c r="AO49" s="3"/>
      <c r="AP49" s="3"/>
      <c r="AQ49" s="3"/>
      <c r="AR49" s="3"/>
      <c r="AS49" s="3"/>
      <c r="AT49" s="3"/>
      <c r="AU49" s="3"/>
      <c r="AV49" s="3"/>
      <c r="AW49" s="3"/>
    </row>
    <row r="50">
      <c r="A50" s="406">
        <v>1999.0</v>
      </c>
      <c r="B50" s="289">
        <f>'Delta Esc'!C50+'UCR Past Sonar'!C50+'Comm Catch'!C50</f>
        <v>50.00246783</v>
      </c>
      <c r="C50" s="275">
        <f>'Delta Esc'!D51+'UCR Past Sonar'!D51+'Comm Catch'!D51</f>
        <v>13596.30191</v>
      </c>
      <c r="D50" s="275">
        <f>'Delta Esc'!E51+'UCR Past Sonar'!E51+'Comm Catch'!E51</f>
        <v>6785.27238</v>
      </c>
      <c r="E50" s="275">
        <f>'Delta Esc'!F52+'UCR Past Sonar'!F52+'Comm Catch'!F52</f>
        <v>70798.80729</v>
      </c>
      <c r="F50" s="286">
        <f>'Delta Esc'!G52+'UCR Past Sonar'!G52+'Comm Catch'!G52-'Hatchery Returns'!R35</f>
        <v>263611.388</v>
      </c>
      <c r="G50" s="289">
        <f>'Delta Esc'!H52+'UCR Past Sonar'!H52+'Comm Catch'!H52</f>
        <v>206.72317</v>
      </c>
      <c r="H50" s="282">
        <f>'Delta Esc'!I53+'UCR Past Sonar'!I53+'Comm Catch'!I53</f>
        <v>1451.179266</v>
      </c>
      <c r="I50" s="286">
        <f>'Comm Catch'!J53+'UCR Past Sonar'!J53+'Delta Esc'!J53-'Hatchery Returns'!S36</f>
        <v>979292.2512</v>
      </c>
      <c r="J50" s="136">
        <f>'Delta Esc'!K53+'UCR Past Sonar'!K53+'Comm Catch'!K53</f>
        <v>71261.45471</v>
      </c>
      <c r="K50" s="282">
        <f>'Delta Esc'!L54+'UCR Past Sonar'!L54+'Comm Catch'!L54</f>
        <v>5059.340834</v>
      </c>
      <c r="L50" s="282">
        <f>'Delta Esc'!M54+'UCR Past Sonar'!M54+'Comm Catch'!M54</f>
        <v>172031.8042</v>
      </c>
      <c r="M50" s="282">
        <f>'Delta Esc'!N54+'UCR Past Sonar'!N54+'Comm Catch'!N54</f>
        <v>0</v>
      </c>
      <c r="N50" s="275">
        <f>'Delta Esc'!O55+'UCR Past Sonar'!O55+'Comm Catch'!O55</f>
        <v>0</v>
      </c>
      <c r="O50" s="275">
        <f>'Delta Esc'!P55+'UCR Past Sonar'!P55+'Comm Catch'!P55</f>
        <v>2408.225745</v>
      </c>
      <c r="P50" s="275">
        <f>'Delta Esc'!Q55+'UCR Past Sonar'!Q55+'Comm Catch'!Q55</f>
        <v>114.6155468</v>
      </c>
      <c r="Q50" s="403">
        <f t="shared" si="1"/>
        <v>1586667.367</v>
      </c>
      <c r="R50" s="408">
        <v>1999.0</v>
      </c>
      <c r="S50" s="569">
        <f>Escapement_Data!L45</f>
        <v>648887</v>
      </c>
      <c r="T50" s="275">
        <f t="shared" si="2"/>
        <v>937780.3667</v>
      </c>
      <c r="U50" s="275"/>
      <c r="V50" s="139"/>
      <c r="W50" s="591">
        <f t="shared" si="3"/>
        <v>1999</v>
      </c>
      <c r="X50" s="68"/>
      <c r="Y50" s="483">
        <f t="shared" si="4"/>
        <v>50.00246783</v>
      </c>
      <c r="Z50" s="483">
        <f t="shared" si="5"/>
        <v>20381.57429</v>
      </c>
      <c r="AA50" s="483">
        <f t="shared" si="6"/>
        <v>334616.9184</v>
      </c>
      <c r="AB50" s="483">
        <f t="shared" si="7"/>
        <v>1052004.885</v>
      </c>
      <c r="AC50" s="483">
        <f t="shared" si="8"/>
        <v>177091.1451</v>
      </c>
      <c r="AD50" s="483">
        <f t="shared" si="9"/>
        <v>2522.841292</v>
      </c>
      <c r="AE50" s="2"/>
      <c r="AF50" s="40"/>
      <c r="AG50" s="2"/>
      <c r="AH50" s="285"/>
      <c r="AI50" s="40"/>
      <c r="AJ50" s="285"/>
      <c r="AK50" s="284"/>
      <c r="AL50" s="2"/>
      <c r="AM50" s="2"/>
      <c r="AN50" s="3"/>
      <c r="AO50" s="3"/>
      <c r="AP50" s="3"/>
      <c r="AQ50" s="3"/>
      <c r="AR50" s="3"/>
      <c r="AS50" s="3"/>
      <c r="AT50" s="3"/>
      <c r="AU50" s="3"/>
      <c r="AV50" s="3"/>
      <c r="AW50" s="3"/>
    </row>
    <row r="51">
      <c r="A51" s="406">
        <v>2000.0</v>
      </c>
      <c r="B51" s="289">
        <f>'Delta Esc'!C51+'UCR Past Sonar'!C51+'Comm Catch'!C51</f>
        <v>652.9782336</v>
      </c>
      <c r="C51" s="275">
        <f>'Delta Esc'!D52+'UCR Past Sonar'!D52+'Comm Catch'!D52</f>
        <v>18408.04385</v>
      </c>
      <c r="D51" s="275">
        <f>'Delta Esc'!E52+'UCR Past Sonar'!E52+'Comm Catch'!E52</f>
        <v>6696.120448</v>
      </c>
      <c r="E51" s="275">
        <f>'Delta Esc'!F53+'UCR Past Sonar'!F53+'Comm Catch'!F53</f>
        <v>97532.4064</v>
      </c>
      <c r="F51" s="286">
        <f>'Delta Esc'!G53+'UCR Past Sonar'!G53+'Comm Catch'!G53-'Hatchery Returns'!R36</f>
        <v>512737.244</v>
      </c>
      <c r="G51" s="289">
        <f>'Delta Esc'!H53+'UCR Past Sonar'!H53+'Comm Catch'!H53</f>
        <v>6.689869424</v>
      </c>
      <c r="H51" s="282">
        <f>'Delta Esc'!I54+'UCR Past Sonar'!I54+'Comm Catch'!I54</f>
        <v>925.3548251</v>
      </c>
      <c r="I51" s="286">
        <f>'Comm Catch'!J54+'UCR Past Sonar'!J54+'Delta Esc'!J54-'Hatchery Returns'!S37</f>
        <v>1423413.05</v>
      </c>
      <c r="J51" s="136">
        <f>'Delta Esc'!K54+'UCR Past Sonar'!K54+'Comm Catch'!K54</f>
        <v>48056.56865</v>
      </c>
      <c r="K51" s="282">
        <f>'Delta Esc'!L55+'UCR Past Sonar'!L55+'Comm Catch'!L55</f>
        <v>19728.54343</v>
      </c>
      <c r="L51" s="282">
        <f>'Delta Esc'!M55+'UCR Past Sonar'!M55+'Comm Catch'!M55</f>
        <v>197375.3431</v>
      </c>
      <c r="M51" s="282">
        <f>'Delta Esc'!N55+'UCR Past Sonar'!N55+'Comm Catch'!N55</f>
        <v>0</v>
      </c>
      <c r="N51" s="275">
        <f>'Delta Esc'!O56+'UCR Past Sonar'!O56+'Comm Catch'!O56</f>
        <v>2374.077439</v>
      </c>
      <c r="O51" s="275">
        <f>'Delta Esc'!P56+'UCR Past Sonar'!P56+'Comm Catch'!P56</f>
        <v>3097.840306</v>
      </c>
      <c r="P51" s="275">
        <f>'Delta Esc'!Q56+'UCR Past Sonar'!Q56+'Comm Catch'!Q56</f>
        <v>0</v>
      </c>
      <c r="Q51" s="403">
        <f t="shared" si="1"/>
        <v>2331004.261</v>
      </c>
      <c r="R51" s="408">
        <v>2000.0</v>
      </c>
      <c r="S51" s="569">
        <f>Escapement_Data!L46</f>
        <v>537592</v>
      </c>
      <c r="T51" s="275">
        <f t="shared" si="2"/>
        <v>1793412.261</v>
      </c>
      <c r="U51" s="275"/>
      <c r="V51" s="139"/>
      <c r="W51" s="591">
        <f t="shared" si="3"/>
        <v>2000</v>
      </c>
      <c r="X51" s="68"/>
      <c r="Y51" s="483">
        <f t="shared" si="4"/>
        <v>652.9782336</v>
      </c>
      <c r="Z51" s="483">
        <f t="shared" si="5"/>
        <v>25104.1643</v>
      </c>
      <c r="AA51" s="483">
        <f t="shared" si="6"/>
        <v>610276.3403</v>
      </c>
      <c r="AB51" s="483">
        <f t="shared" si="7"/>
        <v>1472394.974</v>
      </c>
      <c r="AC51" s="483">
        <f t="shared" si="8"/>
        <v>217103.8865</v>
      </c>
      <c r="AD51" s="483">
        <f t="shared" si="9"/>
        <v>5471.917745</v>
      </c>
      <c r="AE51" s="2"/>
      <c r="AF51" s="40"/>
      <c r="AG51" s="2"/>
      <c r="AH51" s="285"/>
      <c r="AI51" s="40"/>
      <c r="AJ51" s="285"/>
      <c r="AK51" s="284"/>
      <c r="AL51" s="2"/>
      <c r="AM51" s="194">
        <f>AVERAGE(AM41:AM48)</f>
        <v>3.363870656</v>
      </c>
      <c r="AN51" s="3"/>
      <c r="AO51" s="3"/>
      <c r="AP51" s="3"/>
      <c r="AQ51" s="3"/>
      <c r="AR51" s="3"/>
      <c r="AS51" s="3"/>
      <c r="AT51" s="3"/>
      <c r="AU51" s="3"/>
      <c r="AV51" s="3"/>
      <c r="AW51" s="3"/>
    </row>
    <row r="52">
      <c r="A52" s="406">
        <v>2001.0</v>
      </c>
      <c r="B52" s="289">
        <f>'Delta Esc'!C52+'UCR Past Sonar'!C52+'Comm Catch'!C52</f>
        <v>87.83461521</v>
      </c>
      <c r="C52" s="275">
        <f>'Delta Esc'!D53+'UCR Past Sonar'!D53+'Comm Catch'!D53</f>
        <v>9243.463368</v>
      </c>
      <c r="D52" s="275">
        <f>'Delta Esc'!E53+'UCR Past Sonar'!E53+'Comm Catch'!E53</f>
        <v>1332.283569</v>
      </c>
      <c r="E52" s="275">
        <f>'Delta Esc'!F54+'UCR Past Sonar'!F54+'Comm Catch'!F54</f>
        <v>131917.7205</v>
      </c>
      <c r="F52" s="286">
        <f>'Delta Esc'!G54+'UCR Past Sonar'!G54+'Comm Catch'!G54-'Hatchery Returns'!R37</f>
        <v>259888.7375</v>
      </c>
      <c r="G52" s="289">
        <f>'Delta Esc'!H54+'UCR Past Sonar'!H54+'Comm Catch'!H54</f>
        <v>122.2161506</v>
      </c>
      <c r="H52" s="282">
        <f>'Delta Esc'!I55+'UCR Past Sonar'!I55+'Comm Catch'!I55</f>
        <v>704.6577294</v>
      </c>
      <c r="I52" s="286">
        <f>'Comm Catch'!J55+'UCR Past Sonar'!J55+'Delta Esc'!J55-'Hatchery Returns'!S38</f>
        <v>1442331.135</v>
      </c>
      <c r="J52" s="136">
        <f>'Delta Esc'!K55+'UCR Past Sonar'!K55+'Comm Catch'!K55</f>
        <v>57594.90829</v>
      </c>
      <c r="K52" s="282">
        <f>'Delta Esc'!L56+'UCR Past Sonar'!L56+'Comm Catch'!L56</f>
        <v>14045.01151</v>
      </c>
      <c r="L52" s="282">
        <f>'Delta Esc'!M56+'UCR Past Sonar'!M56+'Comm Catch'!M56</f>
        <v>286110.4419</v>
      </c>
      <c r="M52" s="282">
        <f>'Delta Esc'!N56+'UCR Past Sonar'!N56+'Comm Catch'!N56</f>
        <v>0</v>
      </c>
      <c r="N52" s="275">
        <f>'Delta Esc'!O57+'UCR Past Sonar'!O57+'Comm Catch'!O57</f>
        <v>42.51546</v>
      </c>
      <c r="O52" s="275">
        <f>'Delta Esc'!P57+'UCR Past Sonar'!P57+'Comm Catch'!P57</f>
        <v>869.0490965</v>
      </c>
      <c r="P52" s="275">
        <f>'Delta Esc'!Q57+'UCR Past Sonar'!Q57+'Comm Catch'!Q57</f>
        <v>0</v>
      </c>
      <c r="Q52" s="403">
        <f t="shared" si="1"/>
        <v>2204289.974</v>
      </c>
      <c r="R52" s="408">
        <v>2001.0</v>
      </c>
      <c r="S52" s="569">
        <f>Escapement_Data!L47</f>
        <v>680513</v>
      </c>
      <c r="T52" s="275">
        <f t="shared" si="2"/>
        <v>1523776.974</v>
      </c>
      <c r="U52" s="275"/>
      <c r="V52" s="139"/>
      <c r="W52" s="591">
        <f t="shared" si="3"/>
        <v>2001</v>
      </c>
      <c r="X52" s="68"/>
      <c r="Y52" s="483">
        <f t="shared" si="4"/>
        <v>87.83461521</v>
      </c>
      <c r="Z52" s="483">
        <f t="shared" si="5"/>
        <v>10575.74694</v>
      </c>
      <c r="AA52" s="483">
        <f t="shared" si="6"/>
        <v>391928.6742</v>
      </c>
      <c r="AB52" s="483">
        <f t="shared" si="7"/>
        <v>1500630.701</v>
      </c>
      <c r="AC52" s="483">
        <f t="shared" si="8"/>
        <v>300155.4534</v>
      </c>
      <c r="AD52" s="483">
        <f t="shared" si="9"/>
        <v>911.5645565</v>
      </c>
      <c r="AE52" s="3"/>
      <c r="AF52" s="32"/>
      <c r="AG52" s="3"/>
      <c r="AH52" s="34"/>
      <c r="AI52" s="32"/>
      <c r="AJ52" s="34"/>
      <c r="AK52" s="387"/>
      <c r="AL52" s="3"/>
      <c r="AM52" s="3"/>
      <c r="AN52" s="3"/>
      <c r="AO52" s="3"/>
      <c r="AP52" s="3"/>
      <c r="AQ52" s="3"/>
      <c r="AR52" s="3"/>
      <c r="AS52" s="3"/>
      <c r="AT52" s="3"/>
      <c r="AU52" s="3"/>
      <c r="AV52" s="3"/>
      <c r="AW52" s="3"/>
    </row>
    <row r="53">
      <c r="A53" s="406">
        <v>2002.0</v>
      </c>
      <c r="B53" s="289">
        <f>'Delta Esc'!C53+'UCR Past Sonar'!C53+'Comm Catch'!C53</f>
        <v>36.36774653</v>
      </c>
      <c r="C53" s="275">
        <f>'Delta Esc'!D54+'UCR Past Sonar'!D54+'Comm Catch'!D54</f>
        <v>19676.04147</v>
      </c>
      <c r="D53" s="275">
        <f>'Delta Esc'!E54+'UCR Past Sonar'!E54+'Comm Catch'!E54</f>
        <v>4419.26279</v>
      </c>
      <c r="E53" s="275">
        <f>'Delta Esc'!F55+'UCR Past Sonar'!F55+'Comm Catch'!F55</f>
        <v>65466.36993</v>
      </c>
      <c r="F53" s="286">
        <f>'Delta Esc'!G55+'UCR Past Sonar'!G55+'Comm Catch'!G55-'Hatchery Returns'!R38</f>
        <v>418202.4289</v>
      </c>
      <c r="G53" s="289">
        <f>'Delta Esc'!H55+'UCR Past Sonar'!H55+'Comm Catch'!H55</f>
        <v>0</v>
      </c>
      <c r="H53" s="282">
        <f>'Delta Esc'!I56+'UCR Past Sonar'!I56+'Comm Catch'!I56</f>
        <v>0</v>
      </c>
      <c r="I53" s="286">
        <f>'Comm Catch'!J56+'UCR Past Sonar'!J56+'Delta Esc'!J56-'Hatchery Returns'!S39</f>
        <v>2261316.644</v>
      </c>
      <c r="J53" s="136">
        <f>'Delta Esc'!K56+'UCR Past Sonar'!K56+'Comm Catch'!K56</f>
        <v>15204.54224</v>
      </c>
      <c r="K53" s="282">
        <f>'Delta Esc'!L57+'UCR Past Sonar'!L57+'Comm Catch'!L57</f>
        <v>13009.45946</v>
      </c>
      <c r="L53" s="282">
        <f>'Delta Esc'!M57+'UCR Past Sonar'!M57+'Comm Catch'!M57</f>
        <v>111856.2753</v>
      </c>
      <c r="M53" s="282">
        <f>'Delta Esc'!N57+'UCR Past Sonar'!N57+'Comm Catch'!N57</f>
        <v>0</v>
      </c>
      <c r="N53" s="275">
        <f>'Delta Esc'!O58+'UCR Past Sonar'!O58+'Comm Catch'!O58</f>
        <v>0</v>
      </c>
      <c r="O53" s="275">
        <f>'Delta Esc'!P58+'UCR Past Sonar'!P58+'Comm Catch'!P58</f>
        <v>0</v>
      </c>
      <c r="P53" s="275">
        <f>'Delta Esc'!Q58+'UCR Past Sonar'!Q58+'Comm Catch'!Q58</f>
        <v>0</v>
      </c>
      <c r="Q53" s="403">
        <f t="shared" si="1"/>
        <v>2909187.392</v>
      </c>
      <c r="R53" s="408">
        <v>2002.0</v>
      </c>
      <c r="S53" s="569">
        <f>Escapement_Data!L48</f>
        <v>732389</v>
      </c>
      <c r="T53" s="275">
        <f t="shared" si="2"/>
        <v>2176798.392</v>
      </c>
      <c r="U53" s="275"/>
      <c r="V53" s="139"/>
      <c r="W53" s="591">
        <f t="shared" si="3"/>
        <v>2002</v>
      </c>
      <c r="X53" s="68"/>
      <c r="Y53" s="483">
        <f t="shared" si="4"/>
        <v>36.36774653</v>
      </c>
      <c r="Z53" s="483">
        <f t="shared" si="5"/>
        <v>24095.30426</v>
      </c>
      <c r="AA53" s="483">
        <f t="shared" si="6"/>
        <v>483668.7988</v>
      </c>
      <c r="AB53" s="483">
        <f t="shared" si="7"/>
        <v>2276521.186</v>
      </c>
      <c r="AC53" s="483">
        <f t="shared" si="8"/>
        <v>124865.7348</v>
      </c>
      <c r="AD53" s="483">
        <f t="shared" si="9"/>
        <v>0</v>
      </c>
      <c r="AE53" s="3"/>
      <c r="AF53" s="32"/>
      <c r="AG53" s="3"/>
      <c r="AH53" s="34"/>
      <c r="AI53" s="32"/>
      <c r="AJ53" s="34"/>
      <c r="AK53" s="387"/>
      <c r="AL53" s="3"/>
      <c r="AM53" s="3"/>
      <c r="AN53" s="3"/>
      <c r="AO53" s="3"/>
      <c r="AP53" s="3"/>
      <c r="AQ53" s="3"/>
      <c r="AR53" s="3"/>
      <c r="AS53" s="3"/>
      <c r="AT53" s="3"/>
      <c r="AU53" s="3"/>
      <c r="AV53" s="3"/>
      <c r="AW53" s="3"/>
    </row>
    <row r="54">
      <c r="A54" s="406">
        <v>2003.0</v>
      </c>
      <c r="B54" s="289">
        <f>'Delta Esc'!C54+'UCR Past Sonar'!C54+'Comm Catch'!C54</f>
        <v>537.7100454</v>
      </c>
      <c r="C54" s="275">
        <f>'Delta Esc'!D55+'UCR Past Sonar'!D55+'Comm Catch'!D55</f>
        <v>30731.42984</v>
      </c>
      <c r="D54" s="275">
        <f>'Delta Esc'!E55+'UCR Past Sonar'!E55+'Comm Catch'!E55</f>
        <v>5212.076418</v>
      </c>
      <c r="E54" s="275">
        <f>'Delta Esc'!F56+'UCR Past Sonar'!F56+'Comm Catch'!F56</f>
        <v>86543.56836</v>
      </c>
      <c r="F54" s="286">
        <f>'Delta Esc'!G56+'UCR Past Sonar'!G56+'Comm Catch'!G56-'Hatchery Returns'!R39</f>
        <v>143493.0549</v>
      </c>
      <c r="G54" s="289">
        <f>'Delta Esc'!H56+'UCR Past Sonar'!H56+'Comm Catch'!H56</f>
        <v>318.4581767</v>
      </c>
      <c r="H54" s="282">
        <f>'Delta Esc'!I57+'UCR Past Sonar'!I57+'Comm Catch'!I57</f>
        <v>349.93494</v>
      </c>
      <c r="I54" s="286">
        <f>'Comm Catch'!J57+'UCR Past Sonar'!J57+'Delta Esc'!J57-'Hatchery Returns'!S40</f>
        <v>785771.2471</v>
      </c>
      <c r="J54" s="136">
        <f>'Delta Esc'!K57+'UCR Past Sonar'!K57+'Comm Catch'!K57</f>
        <v>15188.04765</v>
      </c>
      <c r="K54" s="282">
        <f>'Delta Esc'!L58+'UCR Past Sonar'!L58+'Comm Catch'!L58</f>
        <v>5691.067547</v>
      </c>
      <c r="L54" s="282">
        <f>'Delta Esc'!M58+'UCR Past Sonar'!M58+'Comm Catch'!M58</f>
        <v>217270.9623</v>
      </c>
      <c r="M54" s="282">
        <f>'Delta Esc'!N58+'UCR Past Sonar'!N58+'Comm Catch'!N58</f>
        <v>0</v>
      </c>
      <c r="N54" s="275">
        <f>'Delta Esc'!O59+'UCR Past Sonar'!O59+'Comm Catch'!O59</f>
        <v>301.5301301</v>
      </c>
      <c r="O54" s="275">
        <f>'Delta Esc'!P59+'UCR Past Sonar'!P59+'Comm Catch'!P59</f>
        <v>1048.638156</v>
      </c>
      <c r="P54" s="275">
        <f>'Delta Esc'!Q59+'UCR Past Sonar'!Q59+'Comm Catch'!Q59</f>
        <v>0</v>
      </c>
      <c r="Q54" s="403">
        <f t="shared" si="1"/>
        <v>1292457.726</v>
      </c>
      <c r="R54" s="408">
        <v>2003.0</v>
      </c>
      <c r="S54" s="569">
        <f>Escapement_Data!L49</f>
        <v>653564</v>
      </c>
      <c r="T54" s="275">
        <f t="shared" si="2"/>
        <v>638893.7256</v>
      </c>
      <c r="U54" s="275"/>
      <c r="V54" s="139"/>
      <c r="W54" s="591">
        <f t="shared" si="3"/>
        <v>2003</v>
      </c>
      <c r="X54" s="68"/>
      <c r="Y54" s="483">
        <f t="shared" si="4"/>
        <v>537.7100454</v>
      </c>
      <c r="Z54" s="483">
        <f t="shared" si="5"/>
        <v>35943.50626</v>
      </c>
      <c r="AA54" s="483">
        <f t="shared" si="6"/>
        <v>230355.0815</v>
      </c>
      <c r="AB54" s="483">
        <f t="shared" si="7"/>
        <v>801309.2297</v>
      </c>
      <c r="AC54" s="483">
        <f t="shared" si="8"/>
        <v>222962.0299</v>
      </c>
      <c r="AD54" s="483">
        <f t="shared" si="9"/>
        <v>1350.168286</v>
      </c>
      <c r="AE54" s="3"/>
      <c r="AF54" s="36"/>
      <c r="AG54" s="37"/>
      <c r="AH54" s="38"/>
      <c r="AI54" s="36"/>
      <c r="AJ54" s="38"/>
      <c r="AK54" s="379"/>
      <c r="AL54" s="3"/>
      <c r="AM54" s="3"/>
      <c r="AN54" s="3"/>
      <c r="AO54" s="3"/>
      <c r="AP54" s="3"/>
      <c r="AQ54" s="3"/>
      <c r="AR54" s="3"/>
      <c r="AS54" s="3"/>
      <c r="AT54" s="3"/>
      <c r="AU54" s="3"/>
      <c r="AV54" s="3"/>
      <c r="AW54" s="3"/>
    </row>
    <row r="55">
      <c r="A55" s="406">
        <v>2004.0</v>
      </c>
      <c r="B55" s="289">
        <f>'Delta Esc'!C55+'UCR Past Sonar'!C55+'Comm Catch'!C55</f>
        <v>496.2665033</v>
      </c>
      <c r="C55" s="275">
        <f>'Delta Esc'!D56+'UCR Past Sonar'!D56+'Comm Catch'!D56</f>
        <v>4166.475306</v>
      </c>
      <c r="D55" s="275">
        <f>'Delta Esc'!E56+'UCR Past Sonar'!E56+'Comm Catch'!E56</f>
        <v>4131.963403</v>
      </c>
      <c r="E55" s="275">
        <f>'Delta Esc'!F57+'UCR Past Sonar'!F57+'Comm Catch'!F57</f>
        <v>15389.03688</v>
      </c>
      <c r="F55" s="286">
        <f>'Delta Esc'!G57+'UCR Past Sonar'!G57+'Comm Catch'!G57-'Hatchery Returns'!R40</f>
        <v>102357.9977</v>
      </c>
      <c r="G55" s="289">
        <f>'Delta Esc'!H57+'UCR Past Sonar'!H57+'Comm Catch'!H57</f>
        <v>0</v>
      </c>
      <c r="H55" s="282">
        <f>'Delta Esc'!I58+'UCR Past Sonar'!I58+'Comm Catch'!I58</f>
        <v>232.8810344</v>
      </c>
      <c r="I55" s="286">
        <f>'Comm Catch'!J58+'UCR Past Sonar'!J58+'Delta Esc'!J58-'Hatchery Returns'!S41</f>
        <v>928849.1249</v>
      </c>
      <c r="J55" s="136">
        <f>'Delta Esc'!K58+'UCR Past Sonar'!K58+'Comm Catch'!K58</f>
        <v>37256.78696</v>
      </c>
      <c r="K55" s="282">
        <f>'Delta Esc'!L59+'UCR Past Sonar'!L59+'Comm Catch'!L59</f>
        <v>5023.604942</v>
      </c>
      <c r="L55" s="282">
        <f>'Delta Esc'!M59+'UCR Past Sonar'!M59+'Comm Catch'!M59</f>
        <v>85152.27484</v>
      </c>
      <c r="M55" s="282">
        <f>'Delta Esc'!N59+'UCR Past Sonar'!N59+'Comm Catch'!N59</f>
        <v>0</v>
      </c>
      <c r="N55" s="275">
        <f>'Delta Esc'!O60+'UCR Past Sonar'!O60+'Comm Catch'!O60</f>
        <v>0</v>
      </c>
      <c r="O55" s="275">
        <f>'Delta Esc'!P60+'UCR Past Sonar'!P60+'Comm Catch'!P60</f>
        <v>0</v>
      </c>
      <c r="P55" s="275">
        <f>'Delta Esc'!Q60+'UCR Past Sonar'!Q60+'Comm Catch'!Q60</f>
        <v>0</v>
      </c>
      <c r="Q55" s="403">
        <f t="shared" si="1"/>
        <v>1183056.412</v>
      </c>
      <c r="R55" s="408">
        <v>2004.0</v>
      </c>
      <c r="S55" s="569">
        <f>Escapement_Data!L50</f>
        <v>586275</v>
      </c>
      <c r="T55" s="275">
        <f t="shared" si="2"/>
        <v>596781.4124</v>
      </c>
      <c r="U55" s="275"/>
      <c r="V55" s="139"/>
      <c r="W55" s="591">
        <f t="shared" si="3"/>
        <v>2004</v>
      </c>
      <c r="X55" s="68"/>
      <c r="Y55" s="483">
        <f t="shared" si="4"/>
        <v>496.2665033</v>
      </c>
      <c r="Z55" s="483">
        <f t="shared" si="5"/>
        <v>8298.438709</v>
      </c>
      <c r="AA55" s="483">
        <f t="shared" si="6"/>
        <v>117747.0345</v>
      </c>
      <c r="AB55" s="483">
        <f t="shared" si="7"/>
        <v>966338.7929</v>
      </c>
      <c r="AC55" s="483">
        <f t="shared" si="8"/>
        <v>90175.87978</v>
      </c>
      <c r="AD55" s="483">
        <f t="shared" si="9"/>
        <v>0</v>
      </c>
      <c r="AE55" s="3"/>
      <c r="AF55" s="33"/>
      <c r="AG55" s="33"/>
      <c r="AH55" s="33"/>
      <c r="AI55" s="33"/>
      <c r="AJ55" s="33"/>
      <c r="AK55" s="33"/>
      <c r="AL55" s="3"/>
      <c r="AM55" s="3"/>
      <c r="AN55" s="3"/>
      <c r="AO55" s="3"/>
      <c r="AP55" s="3"/>
      <c r="AQ55" s="3"/>
      <c r="AR55" s="3"/>
      <c r="AS55" s="3"/>
      <c r="AT55" s="3"/>
      <c r="AU55" s="3"/>
      <c r="AV55" s="3"/>
      <c r="AW55" s="3"/>
    </row>
    <row r="56">
      <c r="A56" s="406">
        <v>2005.0</v>
      </c>
      <c r="B56" s="289">
        <f>'Delta Esc'!C56+'UCR Past Sonar'!C56+'Comm Catch'!C56</f>
        <v>0</v>
      </c>
      <c r="C56" s="275">
        <f>'Delta Esc'!D57+'UCR Past Sonar'!D57+'Comm Catch'!D57</f>
        <v>5167.897572</v>
      </c>
      <c r="D56" s="275">
        <f>'Delta Esc'!E57+'UCR Past Sonar'!E57+'Comm Catch'!E57</f>
        <v>2664.043851</v>
      </c>
      <c r="E56" s="275">
        <f>'Delta Esc'!F58+'UCR Past Sonar'!F58+'Comm Catch'!F58</f>
        <v>43775.73103</v>
      </c>
      <c r="F56" s="286">
        <f>'Delta Esc'!G58+'UCR Past Sonar'!G58+'Comm Catch'!G58-'Hatchery Returns'!R41</f>
        <v>344135.9124</v>
      </c>
      <c r="G56" s="289">
        <f>'Delta Esc'!H58+'UCR Past Sonar'!H58+'Comm Catch'!H58</f>
        <v>116.7405432</v>
      </c>
      <c r="H56" s="282">
        <f>'Delta Esc'!I59+'UCR Past Sonar'!I59+'Comm Catch'!I59</f>
        <v>66.59196476</v>
      </c>
      <c r="I56" s="286">
        <f>'Comm Catch'!J59+'UCR Past Sonar'!J59+'Delta Esc'!J59-'Hatchery Returns'!S42</f>
        <v>717032.8472</v>
      </c>
      <c r="J56" s="136">
        <f>'Delta Esc'!K59+'UCR Past Sonar'!K59+'Comm Catch'!K59</f>
        <v>21270.97025</v>
      </c>
      <c r="K56" s="282">
        <f>'Delta Esc'!L60+'UCR Past Sonar'!L60+'Comm Catch'!L60</f>
        <v>4583.592144</v>
      </c>
      <c r="L56" s="282">
        <f>'Delta Esc'!M60+'UCR Past Sonar'!M60+'Comm Catch'!M60</f>
        <v>127111.9172</v>
      </c>
      <c r="M56" s="282">
        <f>'Delta Esc'!N60+'UCR Past Sonar'!N60+'Comm Catch'!N60</f>
        <v>0</v>
      </c>
      <c r="N56" s="275">
        <f>'Delta Esc'!O61+'UCR Past Sonar'!O61+'Comm Catch'!O61</f>
        <v>0</v>
      </c>
      <c r="O56" s="275">
        <f>'Delta Esc'!P61+'UCR Past Sonar'!P61+'Comm Catch'!P61</f>
        <v>855.7552</v>
      </c>
      <c r="P56" s="275">
        <f>'Delta Esc'!Q61+'UCR Past Sonar'!Q61+'Comm Catch'!Q61</f>
        <v>0</v>
      </c>
      <c r="Q56" s="403">
        <f t="shared" si="1"/>
        <v>1266781.999</v>
      </c>
      <c r="R56" s="408">
        <v>2005.0</v>
      </c>
      <c r="S56" s="569">
        <f>Escapement_Data!L51</f>
        <v>633006.3006</v>
      </c>
      <c r="T56" s="275">
        <f t="shared" si="2"/>
        <v>633775.6988</v>
      </c>
      <c r="U56" s="275"/>
      <c r="V56" s="139"/>
      <c r="W56" s="591">
        <f t="shared" si="3"/>
        <v>2005</v>
      </c>
      <c r="X56" s="68"/>
      <c r="Y56" s="483">
        <f t="shared" si="4"/>
        <v>0</v>
      </c>
      <c r="Z56" s="483">
        <f t="shared" si="5"/>
        <v>7831.941423</v>
      </c>
      <c r="AA56" s="483">
        <f t="shared" si="6"/>
        <v>388028.384</v>
      </c>
      <c r="AB56" s="483">
        <f t="shared" si="7"/>
        <v>738370.4094</v>
      </c>
      <c r="AC56" s="483">
        <f t="shared" si="8"/>
        <v>131695.5094</v>
      </c>
      <c r="AD56" s="483">
        <f t="shared" si="9"/>
        <v>855.7552</v>
      </c>
      <c r="AE56" s="3"/>
      <c r="AF56" s="33"/>
      <c r="AG56" s="33"/>
      <c r="AH56" s="33"/>
      <c r="AI56" s="33"/>
      <c r="AJ56" s="33"/>
      <c r="AK56" s="33"/>
      <c r="AL56" s="3"/>
      <c r="AM56" s="3"/>
      <c r="AN56" s="3"/>
      <c r="AO56" s="3"/>
      <c r="AP56" s="3"/>
      <c r="AQ56" s="3"/>
      <c r="AR56" s="3"/>
      <c r="AS56" s="3"/>
      <c r="AT56" s="3"/>
      <c r="AU56" s="3"/>
      <c r="AV56" s="3"/>
      <c r="AW56" s="3"/>
    </row>
    <row r="57">
      <c r="A57" s="406">
        <v>2006.0</v>
      </c>
      <c r="B57" s="289">
        <f>'Delta Esc'!C57+'UCR Past Sonar'!C57+'Comm Catch'!C57</f>
        <v>254.7700848</v>
      </c>
      <c r="C57" s="275">
        <f>'Delta Esc'!D58+'UCR Past Sonar'!D58+'Comm Catch'!D58</f>
        <v>3119.152399</v>
      </c>
      <c r="D57" s="275">
        <f>'Delta Esc'!E58+'UCR Past Sonar'!E58+'Comm Catch'!E58</f>
        <v>1650.045261</v>
      </c>
      <c r="E57" s="275">
        <f>'Delta Esc'!F59+'UCR Past Sonar'!F59+'Comm Catch'!F59</f>
        <v>19151.50619</v>
      </c>
      <c r="F57" s="286">
        <f>'Delta Esc'!G59+'UCR Past Sonar'!G59+'Comm Catch'!G59-'Hatchery Returns'!R42</f>
        <v>403252.4196</v>
      </c>
      <c r="G57" s="289">
        <f>'Delta Esc'!H59+'UCR Past Sonar'!H59+'Comm Catch'!H59</f>
        <v>542.6666617</v>
      </c>
      <c r="H57" s="282">
        <f>'Delta Esc'!I60+'UCR Past Sonar'!I60+'Comm Catch'!I60</f>
        <v>0</v>
      </c>
      <c r="I57" s="286">
        <f>'Comm Catch'!J60+'UCR Past Sonar'!J60+'Delta Esc'!J60-'Hatchery Returns'!S43</f>
        <v>1803809.978</v>
      </c>
      <c r="J57" s="136">
        <f>'Delta Esc'!K60+'UCR Past Sonar'!K60+'Comm Catch'!K60</f>
        <v>47900.02843</v>
      </c>
      <c r="K57" s="282">
        <f>'Delta Esc'!L61+'UCR Past Sonar'!L61+'Comm Catch'!L61</f>
        <v>9989.210479</v>
      </c>
      <c r="L57" s="282">
        <f>'Delta Esc'!M61+'UCR Past Sonar'!M61+'Comm Catch'!M61</f>
        <v>104364.5682</v>
      </c>
      <c r="M57" s="282">
        <f>'Delta Esc'!N61+'UCR Past Sonar'!N61+'Comm Catch'!N61</f>
        <v>0</v>
      </c>
      <c r="N57" s="275">
        <f>'Delta Esc'!O62+'UCR Past Sonar'!O62+'Comm Catch'!O62</f>
        <v>0</v>
      </c>
      <c r="O57" s="275">
        <f>'Delta Esc'!P62+'UCR Past Sonar'!P62+'Comm Catch'!P62</f>
        <v>1180.146928</v>
      </c>
      <c r="P57" s="275">
        <f>'Delta Esc'!Q62+'UCR Past Sonar'!Q62+'Comm Catch'!Q62</f>
        <v>0</v>
      </c>
      <c r="Q57" s="403">
        <f t="shared" si="1"/>
        <v>2395214.493</v>
      </c>
      <c r="R57" s="408">
        <v>2006.0</v>
      </c>
      <c r="S57" s="569">
        <f>Escapement_Data!L52</f>
        <v>777091</v>
      </c>
      <c r="T57" s="275">
        <f t="shared" si="2"/>
        <v>1618123.493</v>
      </c>
      <c r="U57" s="275"/>
      <c r="V57" s="139"/>
      <c r="W57" s="591">
        <f t="shared" si="3"/>
        <v>2006</v>
      </c>
      <c r="X57" s="68"/>
      <c r="Y57" s="483">
        <f t="shared" si="4"/>
        <v>254.7700848</v>
      </c>
      <c r="Z57" s="483">
        <f t="shared" si="5"/>
        <v>4769.19766</v>
      </c>
      <c r="AA57" s="483">
        <f t="shared" si="6"/>
        <v>422946.5924</v>
      </c>
      <c r="AB57" s="483">
        <f t="shared" si="7"/>
        <v>1851710.007</v>
      </c>
      <c r="AC57" s="483">
        <f t="shared" si="8"/>
        <v>114353.7787</v>
      </c>
      <c r="AD57" s="483">
        <f t="shared" si="9"/>
        <v>1180.146928</v>
      </c>
      <c r="AE57" s="3"/>
      <c r="AF57" s="33"/>
      <c r="AG57" s="33"/>
      <c r="AH57" s="33"/>
      <c r="AI57" s="33"/>
      <c r="AJ57" s="33"/>
      <c r="AK57" s="33"/>
      <c r="AL57" s="3"/>
      <c r="AM57" s="3"/>
      <c r="AN57" s="3"/>
      <c r="AO57" s="3"/>
      <c r="AP57" s="3"/>
      <c r="AQ57" s="3"/>
      <c r="AR57" s="3"/>
      <c r="AS57" s="3"/>
      <c r="AT57" s="3"/>
      <c r="AU57" s="3"/>
      <c r="AV57" s="3"/>
      <c r="AW57" s="3"/>
    </row>
    <row r="58">
      <c r="A58" s="406">
        <v>2007.0</v>
      </c>
      <c r="B58" s="289">
        <f>'Delta Esc'!C58+'UCR Past Sonar'!C58+'Comm Catch'!C58</f>
        <v>286.7978965</v>
      </c>
      <c r="C58" s="275">
        <f>'Delta Esc'!D59+'UCR Past Sonar'!D59+'Comm Catch'!D59</f>
        <v>1999.253878</v>
      </c>
      <c r="D58" s="275">
        <f>'Delta Esc'!E59+'UCR Past Sonar'!E59+'Comm Catch'!E59</f>
        <v>7801.597517</v>
      </c>
      <c r="E58" s="275">
        <f>'Delta Esc'!F60+'UCR Past Sonar'!F60+'Comm Catch'!F60</f>
        <v>87686.59445</v>
      </c>
      <c r="F58" s="286">
        <f>'Delta Esc'!G60+'UCR Past Sonar'!G60+'Comm Catch'!G60-'Hatchery Returns'!R43</f>
        <v>436379.6399</v>
      </c>
      <c r="G58" s="289">
        <f>'Delta Esc'!H60+'UCR Past Sonar'!H60+'Comm Catch'!H60</f>
        <v>21.13597436</v>
      </c>
      <c r="H58" s="282">
        <f>'Delta Esc'!I61+'UCR Past Sonar'!I61+'Comm Catch'!I61</f>
        <v>1539.617469</v>
      </c>
      <c r="I58" s="286">
        <f>'Comm Catch'!J61+'UCR Past Sonar'!J61+'Delta Esc'!J61-'Hatchery Returns'!S44</f>
        <v>2065222.844</v>
      </c>
      <c r="J58" s="136">
        <f>'Delta Esc'!K61+'UCR Past Sonar'!K61+'Comm Catch'!K61</f>
        <v>104045.298</v>
      </c>
      <c r="K58" s="282">
        <f>'Delta Esc'!L62+'UCR Past Sonar'!L62+'Comm Catch'!L62</f>
        <v>29942.5067</v>
      </c>
      <c r="L58" s="282">
        <f>'Delta Esc'!M62+'UCR Past Sonar'!M62+'Comm Catch'!M62</f>
        <v>290088.3341</v>
      </c>
      <c r="M58" s="282">
        <f>'Delta Esc'!N62+'UCR Past Sonar'!N62+'Comm Catch'!N62</f>
        <v>0</v>
      </c>
      <c r="N58" s="275">
        <f>'Delta Esc'!O63+'UCR Past Sonar'!O63+'Comm Catch'!O63</f>
        <v>0</v>
      </c>
      <c r="O58" s="275">
        <f>'Delta Esc'!P63+'UCR Past Sonar'!P63+'Comm Catch'!P63</f>
        <v>0</v>
      </c>
      <c r="P58" s="275">
        <f>'Delta Esc'!Q63+'UCR Past Sonar'!Q63+'Comm Catch'!Q63</f>
        <v>0</v>
      </c>
      <c r="Q58" s="403">
        <f t="shared" si="1"/>
        <v>3025013.62</v>
      </c>
      <c r="R58" s="408">
        <v>2007.0</v>
      </c>
      <c r="S58" s="569">
        <f>Escapement_Data!L53</f>
        <v>786932</v>
      </c>
      <c r="T58" s="275">
        <f t="shared" si="2"/>
        <v>2238081.62</v>
      </c>
      <c r="U58" s="275"/>
      <c r="V58" s="139"/>
      <c r="W58" s="591">
        <f t="shared" si="3"/>
        <v>2007</v>
      </c>
      <c r="X58" s="68"/>
      <c r="Y58" s="483">
        <f t="shared" si="4"/>
        <v>286.7978965</v>
      </c>
      <c r="Z58" s="483">
        <f t="shared" si="5"/>
        <v>9800.851395</v>
      </c>
      <c r="AA58" s="483">
        <f t="shared" si="6"/>
        <v>524087.3704</v>
      </c>
      <c r="AB58" s="483">
        <f t="shared" si="7"/>
        <v>2170807.759</v>
      </c>
      <c r="AC58" s="483">
        <f t="shared" si="8"/>
        <v>320030.8408</v>
      </c>
      <c r="AD58" s="483">
        <f t="shared" si="9"/>
        <v>0</v>
      </c>
      <c r="AE58" s="3"/>
      <c r="AF58" s="33"/>
      <c r="AG58" s="33"/>
      <c r="AH58" s="33"/>
      <c r="AI58" s="33"/>
      <c r="AJ58" s="33"/>
      <c r="AK58" s="33"/>
      <c r="AL58" s="3"/>
      <c r="AM58" s="3"/>
      <c r="AN58" s="3"/>
      <c r="AO58" s="3"/>
      <c r="AP58" s="3"/>
      <c r="AQ58" s="3"/>
      <c r="AR58" s="3"/>
      <c r="AS58" s="3"/>
      <c r="AT58" s="3"/>
      <c r="AU58" s="3"/>
      <c r="AV58" s="3"/>
      <c r="AW58" s="3"/>
    </row>
    <row r="59">
      <c r="A59" s="451">
        <v>2008.0</v>
      </c>
      <c r="B59" s="289">
        <f>'Delta Esc'!C59+'UCR Past Sonar'!C59+'Comm Catch'!C59</f>
        <v>108.3522771</v>
      </c>
      <c r="C59" s="275">
        <f>'Delta Esc'!D60+'UCR Past Sonar'!D60+'Comm Catch'!D60</f>
        <v>647.3381407</v>
      </c>
      <c r="D59" s="275">
        <f>'Delta Esc'!E60+'UCR Past Sonar'!E60+'Comm Catch'!E60</f>
        <v>1305.15665</v>
      </c>
      <c r="E59" s="275">
        <f>'Delta Esc'!F61+'UCR Past Sonar'!F61+'Comm Catch'!F61</f>
        <v>66185.49601</v>
      </c>
      <c r="F59" s="286">
        <f>'Delta Esc'!G61+'UCR Past Sonar'!G61+'Comm Catch'!G61-'Hatchery Returns'!R44</f>
        <v>449923.5355</v>
      </c>
      <c r="G59" s="289">
        <f>'Delta Esc'!H61+'UCR Past Sonar'!H61+'Comm Catch'!H61</f>
        <v>81.63560273</v>
      </c>
      <c r="H59" s="282">
        <f>'Delta Esc'!I62+'UCR Past Sonar'!I62+'Comm Catch'!I62</f>
        <v>721.8878923</v>
      </c>
      <c r="I59" s="286">
        <f>'Comm Catch'!J62+'UCR Past Sonar'!J62+'Delta Esc'!J62-'Hatchery Returns'!S45</f>
        <v>1451188.62</v>
      </c>
      <c r="J59" s="136">
        <f>'Delta Esc'!K62+'UCR Past Sonar'!K62+'Comm Catch'!K62</f>
        <v>83887.88507</v>
      </c>
      <c r="K59" s="282">
        <f>'Delta Esc'!L63+'UCR Past Sonar'!L63+'Comm Catch'!L63</f>
        <v>2632.930292</v>
      </c>
      <c r="L59" s="282">
        <f>'Delta Esc'!M63+'UCR Past Sonar'!M63+'Comm Catch'!M63</f>
        <v>181245.0249</v>
      </c>
      <c r="M59" s="282">
        <f>'Delta Esc'!N63+'UCR Past Sonar'!N63+'Comm Catch'!N63</f>
        <v>0</v>
      </c>
      <c r="N59" s="275">
        <f>'Delta Esc'!O64+'UCR Past Sonar'!O64+'Comm Catch'!O64</f>
        <v>0</v>
      </c>
      <c r="O59" s="275">
        <f>'Delta Esc'!P64+'UCR Past Sonar'!P64+'Comm Catch'!P64</f>
        <v>0</v>
      </c>
      <c r="P59" s="275">
        <f>'Delta Esc'!Q64+'UCR Past Sonar'!Q64+'Comm Catch'!Q64</f>
        <v>0</v>
      </c>
      <c r="Q59" s="403">
        <f t="shared" si="1"/>
        <v>2237927.862</v>
      </c>
      <c r="R59" s="408">
        <v>2008.0</v>
      </c>
      <c r="S59" s="569">
        <f>Escapement_Data!L54</f>
        <v>615240</v>
      </c>
      <c r="T59" s="275">
        <f t="shared" si="2"/>
        <v>1622687.862</v>
      </c>
      <c r="U59" s="275"/>
      <c r="V59" s="139"/>
      <c r="W59" s="601">
        <f t="shared" si="3"/>
        <v>2008</v>
      </c>
      <c r="X59" s="68"/>
      <c r="Y59" s="483">
        <f t="shared" si="4"/>
        <v>108.3522771</v>
      </c>
      <c r="Z59" s="483">
        <f t="shared" si="5"/>
        <v>1952.494791</v>
      </c>
      <c r="AA59" s="483">
        <f t="shared" si="6"/>
        <v>516190.6671</v>
      </c>
      <c r="AB59" s="483">
        <f t="shared" si="7"/>
        <v>1535798.393</v>
      </c>
      <c r="AC59" s="483">
        <f t="shared" si="8"/>
        <v>183877.9552</v>
      </c>
      <c r="AD59" s="483">
        <f t="shared" si="9"/>
        <v>0</v>
      </c>
      <c r="AE59" s="3"/>
      <c r="AF59" s="33"/>
      <c r="AG59" s="33"/>
      <c r="AH59" s="33"/>
      <c r="AI59" s="33"/>
      <c r="AJ59" s="33"/>
      <c r="AK59" s="33"/>
      <c r="AL59" s="3"/>
      <c r="AM59" s="3"/>
      <c r="AN59" s="3"/>
      <c r="AO59" s="3"/>
      <c r="AP59" s="3"/>
      <c r="AQ59" s="3"/>
      <c r="AR59" s="3"/>
      <c r="AS59" s="3"/>
      <c r="AT59" s="3"/>
      <c r="AU59" s="3"/>
      <c r="AV59" s="3"/>
      <c r="AW59" s="3"/>
    </row>
    <row r="60">
      <c r="A60" s="406">
        <v>2009.0</v>
      </c>
      <c r="B60" s="289">
        <f>'Delta Esc'!C60+'UCR Past Sonar'!C60+'Comm Catch'!C60</f>
        <v>21.13597436</v>
      </c>
      <c r="C60" s="275">
        <f>'Delta Esc'!D61+'UCR Past Sonar'!D61+'Comm Catch'!D61</f>
        <v>4431.666854</v>
      </c>
      <c r="D60" s="275">
        <f>'Delta Esc'!E61+'UCR Past Sonar'!E61+'Comm Catch'!E61</f>
        <v>2886.09355</v>
      </c>
      <c r="E60" s="275">
        <f>'Delta Esc'!F62+'UCR Past Sonar'!F62+'Comm Catch'!F62</f>
        <v>21812.54867</v>
      </c>
      <c r="F60" s="286">
        <f>'Delta Esc'!G62+'UCR Past Sonar'!G62+'Comm Catch'!G62-'Hatchery Returns'!R45</f>
        <v>653048.395</v>
      </c>
      <c r="G60" s="289">
        <f>'Delta Esc'!H62+'UCR Past Sonar'!H62+'Comm Catch'!H62</f>
        <v>228.6364239</v>
      </c>
      <c r="H60" s="282">
        <f>'Delta Esc'!I63+'UCR Past Sonar'!I63+'Comm Catch'!I63</f>
        <v>446.805022</v>
      </c>
      <c r="I60" s="286">
        <f>'Comm Catch'!J63+'UCR Past Sonar'!J63+'Delta Esc'!J63-'Hatchery Returns'!S46</f>
        <v>1897540.148</v>
      </c>
      <c r="J60" s="136">
        <f>'Delta Esc'!K63+'UCR Past Sonar'!K63+'Comm Catch'!K63</f>
        <v>83444.00175</v>
      </c>
      <c r="K60" s="282">
        <f>'Delta Esc'!L64+'UCR Past Sonar'!L64+'Comm Catch'!L64</f>
        <v>11401.34134</v>
      </c>
      <c r="L60" s="282">
        <f>'Delta Esc'!M64+'UCR Past Sonar'!M64+'Comm Catch'!M64</f>
        <v>357145.8296</v>
      </c>
      <c r="M60" s="282">
        <f>'Delta Esc'!N64+'UCR Past Sonar'!N64+'Comm Catch'!N64</f>
        <v>53.87855194</v>
      </c>
      <c r="N60" s="275">
        <f>'Delta Esc'!O65+'UCR Past Sonar'!O65+'Comm Catch'!O65</f>
        <v>222.3924216</v>
      </c>
      <c r="O60" s="275">
        <f>'Delta Esc'!P65+'UCR Past Sonar'!P65+'Comm Catch'!P65</f>
        <v>222.3924216</v>
      </c>
      <c r="P60" s="275">
        <f>'Delta Esc'!Q65+'UCR Past Sonar'!Q65+'Comm Catch'!Q65</f>
        <v>339.3451404</v>
      </c>
      <c r="Q60" s="403">
        <f t="shared" si="1"/>
        <v>3033244.611</v>
      </c>
      <c r="R60" s="408">
        <v>2009.0</v>
      </c>
      <c r="S60" s="569">
        <f>Escapement_Data!L55</f>
        <v>605329</v>
      </c>
      <c r="T60" s="275">
        <f t="shared" si="2"/>
        <v>2427915.611</v>
      </c>
      <c r="U60" s="275"/>
      <c r="V60" s="139"/>
      <c r="W60" s="601">
        <f t="shared" si="3"/>
        <v>2009</v>
      </c>
      <c r="X60" s="68"/>
      <c r="Y60" s="483">
        <f t="shared" si="4"/>
        <v>21.13597436</v>
      </c>
      <c r="Z60" s="483">
        <f t="shared" si="5"/>
        <v>7317.760404</v>
      </c>
      <c r="AA60" s="483">
        <f t="shared" si="6"/>
        <v>675089.5801</v>
      </c>
      <c r="AB60" s="483">
        <f t="shared" si="7"/>
        <v>1981430.955</v>
      </c>
      <c r="AC60" s="483">
        <f t="shared" si="8"/>
        <v>368601.0495</v>
      </c>
      <c r="AD60" s="483">
        <f t="shared" si="9"/>
        <v>784.1299835</v>
      </c>
      <c r="AE60" s="3"/>
      <c r="AF60" s="33"/>
      <c r="AG60" s="33"/>
      <c r="AH60" s="33"/>
      <c r="AI60" s="33"/>
      <c r="AJ60" s="33"/>
      <c r="AK60" s="33"/>
      <c r="AL60" s="3"/>
      <c r="AM60" s="3"/>
      <c r="AN60" s="3"/>
      <c r="AO60" s="3"/>
      <c r="AP60" s="3"/>
      <c r="AQ60" s="3"/>
      <c r="AR60" s="3"/>
      <c r="AS60" s="3"/>
      <c r="AT60" s="3"/>
      <c r="AU60" s="3"/>
      <c r="AV60" s="3"/>
      <c r="AW60" s="3"/>
    </row>
    <row r="61">
      <c r="A61" s="406">
        <v>2010.0</v>
      </c>
      <c r="B61" s="289">
        <f>'Delta Esc'!C61+'UCR Past Sonar'!C61+'Comm Catch'!C61</f>
        <v>0</v>
      </c>
      <c r="C61" s="275">
        <f>'Delta Esc'!D62+'UCR Past Sonar'!D62+'Comm Catch'!D62</f>
        <v>1073.19453</v>
      </c>
      <c r="D61" s="275">
        <f>'Delta Esc'!E62+'UCR Past Sonar'!E62+'Comm Catch'!E62</f>
        <v>2020.106547</v>
      </c>
      <c r="E61" s="275">
        <f>'Delta Esc'!F63+'UCR Past Sonar'!F63+'Comm Catch'!F63</f>
        <v>13386.30455</v>
      </c>
      <c r="F61" s="286">
        <f>'Delta Esc'!G63+'UCR Past Sonar'!G63+'Comm Catch'!G63-'Hatchery Returns'!R46</f>
        <v>724199.2701</v>
      </c>
      <c r="G61" s="289">
        <f>'Delta Esc'!H63+'UCR Past Sonar'!H63+'Comm Catch'!H63</f>
        <v>682.4481629</v>
      </c>
      <c r="H61" s="282">
        <f>'Delta Esc'!I64+'UCR Past Sonar'!I64+'Comm Catch'!I64</f>
        <v>1584.251106</v>
      </c>
      <c r="I61" s="286">
        <f>'Comm Catch'!J64+'UCR Past Sonar'!J64+'Delta Esc'!J64-'Hatchery Returns'!S47</f>
        <v>1714561.097</v>
      </c>
      <c r="J61" s="136">
        <f>'Delta Esc'!K64+'UCR Past Sonar'!K64+'Comm Catch'!K64</f>
        <v>75008.99928</v>
      </c>
      <c r="K61" s="282">
        <f>'Delta Esc'!L65+'UCR Past Sonar'!L65+'Comm Catch'!L65</f>
        <v>9094.282529</v>
      </c>
      <c r="L61" s="282">
        <f>'Delta Esc'!M65+'UCR Past Sonar'!M65+'Comm Catch'!M65</f>
        <v>156271.4604</v>
      </c>
      <c r="M61" s="467"/>
      <c r="N61" s="467"/>
      <c r="O61" s="467"/>
      <c r="P61" s="467"/>
      <c r="Q61" s="403">
        <f t="shared" si="1"/>
        <v>2697881.415</v>
      </c>
      <c r="R61" s="408">
        <v>2010.0</v>
      </c>
      <c r="S61" s="569">
        <f>Escapement_Data!L56</f>
        <v>668184</v>
      </c>
      <c r="T61" s="275">
        <f t="shared" si="2"/>
        <v>2029697.415</v>
      </c>
      <c r="U61" s="275"/>
      <c r="V61" s="139"/>
      <c r="W61" s="601">
        <f t="shared" si="3"/>
        <v>2010</v>
      </c>
      <c r="X61" s="68"/>
      <c r="Y61" s="483">
        <f t="shared" si="4"/>
        <v>0</v>
      </c>
      <c r="Z61" s="483">
        <f t="shared" si="5"/>
        <v>3093.301077</v>
      </c>
      <c r="AA61" s="483">
        <f t="shared" si="6"/>
        <v>738268.0229</v>
      </c>
      <c r="AB61" s="483">
        <f t="shared" si="7"/>
        <v>1791154.348</v>
      </c>
      <c r="AC61" s="483">
        <f t="shared" si="8"/>
        <v>165365.743</v>
      </c>
      <c r="AD61" s="483">
        <f t="shared" si="9"/>
        <v>0</v>
      </c>
      <c r="AE61" s="3"/>
      <c r="AF61" s="33"/>
      <c r="AG61" s="33"/>
      <c r="AH61" s="33"/>
      <c r="AI61" s="33"/>
      <c r="AJ61" s="33"/>
      <c r="AK61" s="33"/>
      <c r="AL61" s="3"/>
      <c r="AM61" s="3"/>
      <c r="AN61" s="3"/>
      <c r="AO61" s="3"/>
      <c r="AP61" s="3"/>
      <c r="AQ61" s="3"/>
      <c r="AR61" s="3"/>
      <c r="AS61" s="3"/>
      <c r="AT61" s="3"/>
      <c r="AU61" s="3"/>
      <c r="AV61" s="3"/>
      <c r="AW61" s="3"/>
    </row>
    <row r="62">
      <c r="A62" s="406">
        <v>2011.0</v>
      </c>
      <c r="B62" s="289">
        <f>'Delta Esc'!C62+'UCR Past Sonar'!C62+'Comm Catch'!C62</f>
        <v>0</v>
      </c>
      <c r="C62" s="275">
        <f>'Delta Esc'!D63+'UCR Past Sonar'!D63+'Comm Catch'!D63</f>
        <v>2514.820102</v>
      </c>
      <c r="D62" s="275">
        <f>'Delta Esc'!E63+'UCR Past Sonar'!E63+'Comm Catch'!E63</f>
        <v>10955.04963</v>
      </c>
      <c r="E62" s="275">
        <f>'Delta Esc'!F64+'UCR Past Sonar'!F64+'Comm Catch'!F64</f>
        <v>230724.6663</v>
      </c>
      <c r="F62" s="286">
        <f>'Delta Esc'!G64+'UCR Past Sonar'!G64+'Comm Catch'!G64-'Hatchery Returns'!R47</f>
        <v>560877.351</v>
      </c>
      <c r="G62" s="289">
        <f>'Delta Esc'!H64+'UCR Past Sonar'!H64+'Comm Catch'!H64</f>
        <v>0</v>
      </c>
      <c r="H62" s="282">
        <f>'Delta Esc'!I65+'UCR Past Sonar'!I65+'Comm Catch'!I65</f>
        <v>222.3924216</v>
      </c>
      <c r="I62" s="286">
        <f>'Comm Catch'!J65+'UCR Past Sonar'!J65+'Delta Esc'!J65-'Hatchery Returns'!S48</f>
        <v>1336974.242</v>
      </c>
      <c r="J62" s="136">
        <f>'Delta Esc'!K65+'UCR Past Sonar'!K65+'Comm Catch'!K65</f>
        <v>63152.96578</v>
      </c>
      <c r="K62" s="467"/>
      <c r="L62" s="467"/>
      <c r="M62" s="467"/>
      <c r="N62" s="467"/>
      <c r="O62" s="467"/>
      <c r="P62" s="467"/>
      <c r="Q62" s="403">
        <f t="shared" si="1"/>
        <v>2205421.487</v>
      </c>
      <c r="R62" s="408">
        <v>2011.0</v>
      </c>
      <c r="S62" s="569">
        <f>Escapement_Data!L57</f>
        <v>759798</v>
      </c>
      <c r="T62" s="275"/>
      <c r="U62" s="275"/>
      <c r="V62" s="139"/>
      <c r="W62" s="601">
        <f t="shared" si="3"/>
        <v>2011</v>
      </c>
      <c r="X62" s="68"/>
      <c r="Y62" s="483">
        <f t="shared" si="4"/>
        <v>0</v>
      </c>
      <c r="Z62" s="483">
        <f t="shared" si="5"/>
        <v>13469.86973</v>
      </c>
      <c r="AA62" s="483">
        <f t="shared" si="6"/>
        <v>791602.0173</v>
      </c>
      <c r="AB62" s="483">
        <f t="shared" si="7"/>
        <v>1400349.6</v>
      </c>
      <c r="AC62" s="483">
        <f t="shared" si="8"/>
        <v>0</v>
      </c>
      <c r="AD62" s="483">
        <f t="shared" si="9"/>
        <v>0</v>
      </c>
      <c r="AE62" s="3"/>
      <c r="AF62" s="33"/>
      <c r="AG62" s="33"/>
      <c r="AH62" s="33"/>
      <c r="AI62" s="33"/>
      <c r="AJ62" s="33"/>
      <c r="AK62" s="33"/>
      <c r="AL62" s="3"/>
      <c r="AM62" s="3"/>
      <c r="AN62" s="3"/>
      <c r="AO62" s="3"/>
      <c r="AP62" s="3"/>
      <c r="AQ62" s="3"/>
      <c r="AR62" s="3"/>
      <c r="AS62" s="3"/>
      <c r="AT62" s="3"/>
      <c r="AU62" s="3"/>
      <c r="AV62" s="3"/>
      <c r="AW62" s="3"/>
    </row>
    <row r="63">
      <c r="A63" s="406">
        <v>2012.0</v>
      </c>
      <c r="B63" s="289">
        <f>'Delta Esc'!C63+'UCR Past Sonar'!C63+'Comm Catch'!C63</f>
        <v>22.73966976</v>
      </c>
      <c r="C63" s="275">
        <f>'Delta Esc'!D64+'UCR Past Sonar'!D64+'Comm Catch'!D64</f>
        <v>2260.764793</v>
      </c>
      <c r="D63" s="275">
        <f>'Delta Esc'!E64+'UCR Past Sonar'!E64+'Comm Catch'!E64</f>
        <v>5830.407378</v>
      </c>
      <c r="E63" s="275">
        <f>'Delta Esc'!F65+'UCR Past Sonar'!F65+'Comm Catch'!F65</f>
        <v>50015.39172</v>
      </c>
      <c r="F63" s="286">
        <f>'Delta Esc'!G65+'UCR Past Sonar'!G65+'Comm Catch'!G65-'Hatchery Returns'!R48</f>
        <v>192977.7591</v>
      </c>
      <c r="G63" s="289">
        <f>'Delta Esc'!H65+'UCR Past Sonar'!H65+'Comm Catch'!H65</f>
        <v>0</v>
      </c>
      <c r="H63" s="467"/>
      <c r="I63" s="467"/>
      <c r="J63" s="467"/>
      <c r="K63" s="467"/>
      <c r="L63" s="467"/>
      <c r="M63" s="467"/>
      <c r="N63" s="467"/>
      <c r="O63" s="467"/>
      <c r="P63" s="467"/>
      <c r="Q63" s="403"/>
      <c r="R63" s="408">
        <v>2012.0</v>
      </c>
      <c r="S63" s="569">
        <f>Escapement_Data!L58</f>
        <v>1086617</v>
      </c>
      <c r="T63" s="275"/>
      <c r="U63" s="275"/>
      <c r="V63" s="139"/>
      <c r="W63" s="601">
        <f t="shared" si="3"/>
        <v>2012</v>
      </c>
      <c r="X63" s="68"/>
      <c r="Y63" s="483">
        <f t="shared" si="4"/>
        <v>22.73966976</v>
      </c>
      <c r="Z63" s="483">
        <f t="shared" si="5"/>
        <v>8091.172171</v>
      </c>
      <c r="AA63" s="483">
        <f t="shared" si="6"/>
        <v>242993.1508</v>
      </c>
      <c r="AB63" s="483">
        <f t="shared" si="7"/>
        <v>0</v>
      </c>
      <c r="AC63" s="483">
        <f t="shared" si="8"/>
        <v>0</v>
      </c>
      <c r="AD63" s="483">
        <f t="shared" si="9"/>
        <v>0</v>
      </c>
      <c r="AE63" s="3"/>
      <c r="AF63" s="33"/>
      <c r="AG63" s="33"/>
      <c r="AH63" s="33"/>
      <c r="AI63" s="33"/>
      <c r="AJ63" s="33"/>
      <c r="AK63" s="33"/>
      <c r="AL63" s="3"/>
      <c r="AM63" s="3"/>
      <c r="AN63" s="3"/>
      <c r="AO63" s="3"/>
      <c r="AP63" s="3"/>
      <c r="AQ63" s="3"/>
      <c r="AR63" s="3"/>
      <c r="AS63" s="3"/>
      <c r="AT63" s="3"/>
      <c r="AU63" s="3"/>
      <c r="AV63" s="3"/>
      <c r="AW63" s="3"/>
    </row>
    <row r="64">
      <c r="A64" s="406">
        <v>2013.0</v>
      </c>
      <c r="B64" s="289">
        <f>'Delta Esc'!C64+'UCR Past Sonar'!C64+'Comm Catch'!C64</f>
        <v>188.4776781</v>
      </c>
      <c r="C64" s="275">
        <f>'Delta Esc'!D65+'UCR Past Sonar'!D65+'Comm Catch'!D65</f>
        <v>7109.184122</v>
      </c>
      <c r="D64" s="275">
        <f>'Delta Esc'!E65+'UCR Past Sonar'!E65+'Comm Catch'!E65</f>
        <v>3653.253482</v>
      </c>
      <c r="E64" s="467"/>
      <c r="F64" s="467"/>
      <c r="G64" s="467"/>
      <c r="H64" s="467"/>
      <c r="I64" s="467"/>
      <c r="J64" s="467"/>
      <c r="K64" s="467"/>
      <c r="L64" s="467"/>
      <c r="M64" s="467"/>
      <c r="N64" s="467"/>
      <c r="O64" s="467"/>
      <c r="P64" s="467"/>
      <c r="Q64" s="403"/>
      <c r="R64" s="408">
        <v>2013.0</v>
      </c>
      <c r="S64" s="569">
        <f>Escapement_Data!L59</f>
        <v>1007451</v>
      </c>
      <c r="T64" s="275"/>
      <c r="U64" s="275"/>
      <c r="V64" s="139"/>
      <c r="W64" s="124"/>
      <c r="X64" s="68"/>
      <c r="Y64" s="3"/>
      <c r="Z64" s="3"/>
      <c r="AA64" s="3"/>
      <c r="AB64" s="3"/>
      <c r="AC64" s="3"/>
      <c r="AD64" s="3"/>
      <c r="AE64" s="3"/>
      <c r="AF64" s="33"/>
      <c r="AG64" s="33"/>
      <c r="AH64" s="33"/>
      <c r="AI64" s="33"/>
      <c r="AJ64" s="33"/>
      <c r="AK64" s="33"/>
      <c r="AL64" s="3"/>
      <c r="AM64" s="3"/>
      <c r="AN64" s="3"/>
      <c r="AO64" s="3"/>
      <c r="AP64" s="3"/>
      <c r="AQ64" s="3"/>
      <c r="AR64" s="3"/>
      <c r="AS64" s="3"/>
      <c r="AT64" s="3"/>
      <c r="AU64" s="3"/>
      <c r="AV64" s="3"/>
      <c r="AW64" s="3"/>
    </row>
    <row r="65">
      <c r="A65" s="406">
        <v>2014.0</v>
      </c>
      <c r="B65" s="289"/>
      <c r="C65" s="275"/>
      <c r="D65" s="275"/>
      <c r="E65" s="467"/>
      <c r="F65" s="467"/>
      <c r="G65" s="467"/>
      <c r="H65" s="467"/>
      <c r="I65" s="467"/>
      <c r="J65" s="467"/>
      <c r="K65" s="467"/>
      <c r="L65" s="467"/>
      <c r="M65" s="467"/>
      <c r="N65" s="467"/>
      <c r="O65" s="467"/>
      <c r="P65" s="467"/>
      <c r="Q65" s="403"/>
      <c r="R65" s="408">
        <v>2014.0</v>
      </c>
      <c r="S65" s="286"/>
      <c r="T65" s="275"/>
      <c r="U65" s="275"/>
      <c r="V65" s="139"/>
      <c r="W65" s="124"/>
      <c r="X65" s="68"/>
      <c r="Y65" s="3"/>
      <c r="Z65" s="3"/>
      <c r="AA65" s="3"/>
      <c r="AB65" s="3"/>
      <c r="AC65" s="3"/>
      <c r="AD65" s="3"/>
      <c r="AE65" s="3"/>
      <c r="AF65" s="33"/>
      <c r="AG65" s="33"/>
      <c r="AH65" s="33"/>
      <c r="AI65" s="33"/>
      <c r="AJ65" s="33"/>
      <c r="AK65" s="33"/>
      <c r="AL65" s="3"/>
      <c r="AM65" s="3"/>
      <c r="AN65" s="3"/>
      <c r="AO65" s="3"/>
      <c r="AP65" s="3"/>
      <c r="AQ65" s="3"/>
      <c r="AR65" s="3"/>
      <c r="AS65" s="3"/>
      <c r="AT65" s="3"/>
      <c r="AU65" s="3"/>
      <c r="AV65" s="3"/>
      <c r="AW65" s="3"/>
    </row>
    <row r="66">
      <c r="A66" s="451"/>
      <c r="B66" s="289"/>
      <c r="C66" s="275"/>
      <c r="D66" s="467"/>
      <c r="E66" s="467"/>
      <c r="F66" s="467"/>
      <c r="G66" s="467"/>
      <c r="H66" s="467"/>
      <c r="I66" s="467"/>
      <c r="J66" s="467"/>
      <c r="K66" s="467"/>
      <c r="L66" s="467"/>
      <c r="M66" s="467"/>
      <c r="N66" s="467"/>
      <c r="O66" s="467"/>
      <c r="P66" s="467"/>
      <c r="Q66" s="403"/>
      <c r="R66" s="451"/>
      <c r="S66" s="286"/>
      <c r="T66" s="275"/>
      <c r="U66" s="275"/>
      <c r="V66" s="139"/>
      <c r="W66" s="124"/>
      <c r="X66" s="68"/>
      <c r="Y66" s="3"/>
      <c r="Z66" s="3"/>
      <c r="AA66" s="3"/>
      <c r="AB66" s="3"/>
      <c r="AC66" s="3"/>
      <c r="AD66" s="3"/>
      <c r="AE66" s="3"/>
      <c r="AF66" s="33"/>
      <c r="AG66" s="33"/>
      <c r="AH66" s="33"/>
      <c r="AI66" s="33"/>
      <c r="AJ66" s="33"/>
      <c r="AK66" s="33"/>
      <c r="AL66" s="3"/>
      <c r="AM66" s="3"/>
      <c r="AN66" s="3"/>
      <c r="AO66" s="3"/>
      <c r="AP66" s="3"/>
      <c r="AQ66" s="3"/>
      <c r="AR66" s="3"/>
      <c r="AS66" s="3"/>
      <c r="AT66" s="3"/>
      <c r="AU66" s="3"/>
      <c r="AV66" s="3"/>
      <c r="AW66" s="3"/>
    </row>
    <row r="67">
      <c r="A67" s="451"/>
      <c r="B67" s="289"/>
      <c r="C67" s="467"/>
      <c r="D67" s="467"/>
      <c r="E67" s="467"/>
      <c r="F67" s="467"/>
      <c r="G67" s="467"/>
      <c r="H67" s="467"/>
      <c r="I67" s="467"/>
      <c r="J67" s="467"/>
      <c r="K67" s="467"/>
      <c r="L67" s="467"/>
      <c r="M67" s="467"/>
      <c r="N67" s="467"/>
      <c r="O67" s="467"/>
      <c r="P67" s="467"/>
      <c r="Q67" s="403"/>
      <c r="R67" s="451"/>
      <c r="S67" s="286"/>
      <c r="T67" s="275"/>
      <c r="U67" s="275"/>
      <c r="V67" s="139"/>
      <c r="W67" s="124"/>
      <c r="X67" s="68"/>
      <c r="Y67" s="3"/>
      <c r="Z67" s="3"/>
      <c r="AA67" s="3"/>
      <c r="AB67" s="3"/>
      <c r="AC67" s="3"/>
      <c r="AD67" s="3"/>
      <c r="AE67" s="3"/>
      <c r="AF67" s="33"/>
      <c r="AG67" s="33"/>
      <c r="AH67" s="33"/>
      <c r="AI67" s="33"/>
      <c r="AJ67" s="33"/>
      <c r="AK67" s="33"/>
      <c r="AL67" s="3"/>
      <c r="AM67" s="3"/>
      <c r="AN67" s="3"/>
      <c r="AO67" s="3"/>
      <c r="AP67" s="3"/>
      <c r="AQ67" s="3"/>
      <c r="AR67" s="3"/>
      <c r="AS67" s="3"/>
      <c r="AT67" s="3"/>
      <c r="AU67" s="3"/>
      <c r="AV67" s="3"/>
      <c r="AW67" s="3"/>
    </row>
    <row r="68">
      <c r="A68" s="3"/>
      <c r="B68" s="249"/>
      <c r="C68" s="249"/>
      <c r="D68" s="249"/>
      <c r="E68" s="249"/>
      <c r="F68" s="249"/>
      <c r="G68" s="249"/>
      <c r="H68" s="249"/>
      <c r="I68" s="249"/>
      <c r="J68" s="249"/>
      <c r="K68" s="249"/>
      <c r="L68" s="249"/>
      <c r="M68" s="249"/>
      <c r="N68" s="249"/>
      <c r="O68" s="249"/>
      <c r="P68" s="249"/>
      <c r="Q68" s="249"/>
      <c r="R68" s="3"/>
      <c r="S68" s="3"/>
      <c r="T68" s="3"/>
      <c r="U68" s="3"/>
      <c r="V68" s="3"/>
      <c r="W68" s="68"/>
      <c r="X68" s="68"/>
      <c r="Y68" s="3"/>
      <c r="Z68" s="3"/>
      <c r="AA68" s="3"/>
      <c r="AB68" s="3"/>
      <c r="AC68" s="3"/>
      <c r="AD68" s="3"/>
      <c r="AE68" s="3"/>
      <c r="AF68" s="3"/>
      <c r="AG68" s="3"/>
      <c r="AH68" s="3"/>
      <c r="AI68" s="3"/>
      <c r="AJ68" s="3"/>
      <c r="AK68" s="3"/>
      <c r="AL68" s="3"/>
      <c r="AM68" s="3"/>
      <c r="AN68" s="3"/>
      <c r="AO68" s="3"/>
      <c r="AP68" s="3"/>
      <c r="AQ68" s="3"/>
      <c r="AR68" s="3"/>
      <c r="AS68" s="3"/>
      <c r="AT68" s="3"/>
      <c r="AU68" s="3"/>
      <c r="AV68" s="3"/>
      <c r="AW68" s="3"/>
    </row>
    <row r="69">
      <c r="A69" s="3"/>
      <c r="B69" s="266" t="s">
        <v>152</v>
      </c>
      <c r="C69" s="266" t="s">
        <v>153</v>
      </c>
      <c r="D69" s="266" t="s">
        <v>154</v>
      </c>
      <c r="E69" s="266" t="s">
        <v>155</v>
      </c>
      <c r="F69" s="266" t="s">
        <v>156</v>
      </c>
      <c r="G69" s="266" t="s">
        <v>157</v>
      </c>
      <c r="H69" s="266" t="s">
        <v>158</v>
      </c>
      <c r="I69" s="266" t="s">
        <v>159</v>
      </c>
      <c r="J69" s="266" t="s">
        <v>160</v>
      </c>
      <c r="K69" s="266" t="s">
        <v>161</v>
      </c>
      <c r="L69" s="266" t="s">
        <v>162</v>
      </c>
      <c r="M69" s="266" t="s">
        <v>163</v>
      </c>
      <c r="N69" s="266" t="s">
        <v>164</v>
      </c>
      <c r="O69" s="266" t="s">
        <v>165</v>
      </c>
      <c r="P69" s="266" t="s">
        <v>166</v>
      </c>
      <c r="Q69" s="470" t="s">
        <v>121</v>
      </c>
      <c r="R69" s="3"/>
      <c r="S69" s="3"/>
      <c r="T69" s="3"/>
      <c r="U69" s="3"/>
      <c r="V69" s="3"/>
      <c r="W69" s="68"/>
      <c r="X69" s="68"/>
      <c r="Y69" s="3"/>
      <c r="Z69" s="3"/>
      <c r="AA69" s="3"/>
      <c r="AB69" s="3"/>
      <c r="AC69" s="3"/>
      <c r="AD69" s="3"/>
      <c r="AE69" s="3"/>
      <c r="AF69" s="3"/>
      <c r="AG69" s="3"/>
      <c r="AH69" s="3"/>
      <c r="AI69" s="3"/>
      <c r="AJ69" s="3"/>
      <c r="AK69" s="3"/>
      <c r="AL69" s="3"/>
      <c r="AM69" s="3"/>
      <c r="AN69" s="3"/>
      <c r="AO69" s="3"/>
      <c r="AP69" s="3"/>
      <c r="AQ69" s="3"/>
      <c r="AR69" s="3"/>
      <c r="AS69" s="3"/>
      <c r="AT69" s="3"/>
      <c r="AU69" s="3"/>
      <c r="AV69" s="3"/>
      <c r="AW69" s="3"/>
    </row>
    <row r="70">
      <c r="A70" s="602" t="s">
        <v>127</v>
      </c>
      <c r="B70" s="471">
        <f t="shared" ref="B70:Q70" si="18">AVERAGE(B12:B68)</f>
        <v>154.0477453</v>
      </c>
      <c r="C70" s="471">
        <f t="shared" si="18"/>
        <v>11820.44648</v>
      </c>
      <c r="D70" s="471">
        <f t="shared" si="18"/>
        <v>4328.695081</v>
      </c>
      <c r="E70" s="471">
        <f t="shared" si="18"/>
        <v>86546.14321</v>
      </c>
      <c r="F70" s="471">
        <f t="shared" si="18"/>
        <v>266254.9227</v>
      </c>
      <c r="G70" s="471">
        <f t="shared" si="18"/>
        <v>275.8957604</v>
      </c>
      <c r="H70" s="471">
        <f t="shared" si="18"/>
        <v>1002.48031</v>
      </c>
      <c r="I70" s="471">
        <f t="shared" si="18"/>
        <v>1105569.613</v>
      </c>
      <c r="J70" s="471">
        <f t="shared" si="18"/>
        <v>29309.84708</v>
      </c>
      <c r="K70" s="471">
        <f t="shared" si="18"/>
        <v>7237.186807</v>
      </c>
      <c r="L70" s="471">
        <f t="shared" si="18"/>
        <v>120716.3174</v>
      </c>
      <c r="M70" s="471">
        <f t="shared" si="18"/>
        <v>39.40605495</v>
      </c>
      <c r="N70" s="471">
        <f t="shared" si="18"/>
        <v>82.36327553</v>
      </c>
      <c r="O70" s="471">
        <f t="shared" si="18"/>
        <v>463.5170934</v>
      </c>
      <c r="P70" s="471">
        <f t="shared" si="18"/>
        <v>143.0731211</v>
      </c>
      <c r="Q70" s="471">
        <f t="shared" si="18"/>
        <v>1633507.836</v>
      </c>
      <c r="R70" s="3"/>
      <c r="S70" s="3"/>
      <c r="T70" s="3"/>
      <c r="U70" s="3"/>
      <c r="V70" s="3"/>
      <c r="W70" s="68"/>
      <c r="X70" s="68"/>
      <c r="Y70" s="3"/>
      <c r="Z70" s="3"/>
      <c r="AA70" s="3"/>
      <c r="AB70" s="3"/>
      <c r="AC70" s="3"/>
      <c r="AD70" s="3"/>
      <c r="AE70" s="3"/>
      <c r="AF70" s="3"/>
      <c r="AG70" s="3"/>
      <c r="AH70" s="3"/>
      <c r="AI70" s="3"/>
      <c r="AJ70" s="3"/>
      <c r="AK70" s="3"/>
      <c r="AL70" s="3"/>
      <c r="AM70" s="3"/>
      <c r="AN70" s="3"/>
      <c r="AO70" s="3"/>
      <c r="AP70" s="3"/>
      <c r="AQ70" s="3"/>
      <c r="AR70" s="3"/>
      <c r="AS70" s="3"/>
      <c r="AT70" s="3"/>
      <c r="AU70" s="3"/>
      <c r="AV70" s="3"/>
      <c r="AW70" s="3"/>
    </row>
    <row r="71">
      <c r="A71" s="602" t="s">
        <v>432</v>
      </c>
      <c r="B71" s="471">
        <f t="shared" ref="B71:Q71" si="19">SUM(B12:B68)</f>
        <v>7856.435009</v>
      </c>
      <c r="C71" s="471">
        <f t="shared" si="19"/>
        <v>614663.2168</v>
      </c>
      <c r="D71" s="471">
        <f t="shared" si="19"/>
        <v>225092.1442</v>
      </c>
      <c r="E71" s="471">
        <f t="shared" si="19"/>
        <v>4500399.447</v>
      </c>
      <c r="F71" s="471">
        <f t="shared" si="19"/>
        <v>13845255.98</v>
      </c>
      <c r="G71" s="471">
        <f t="shared" si="19"/>
        <v>14346.57954</v>
      </c>
      <c r="H71" s="471">
        <f t="shared" si="19"/>
        <v>51126.49581</v>
      </c>
      <c r="I71" s="471">
        <f t="shared" si="19"/>
        <v>56384050.28</v>
      </c>
      <c r="J71" s="471">
        <f t="shared" si="19"/>
        <v>1494802.201</v>
      </c>
      <c r="K71" s="471">
        <f t="shared" si="19"/>
        <v>361859.3404</v>
      </c>
      <c r="L71" s="471">
        <f t="shared" si="19"/>
        <v>6035815.872</v>
      </c>
      <c r="M71" s="471">
        <f t="shared" si="19"/>
        <v>1930.896693</v>
      </c>
      <c r="N71" s="471">
        <f t="shared" si="19"/>
        <v>4035.800501</v>
      </c>
      <c r="O71" s="471">
        <f t="shared" si="19"/>
        <v>22712.33758</v>
      </c>
      <c r="P71" s="471">
        <f t="shared" si="19"/>
        <v>7010.582932</v>
      </c>
      <c r="Q71" s="471">
        <f t="shared" si="19"/>
        <v>83308899.63</v>
      </c>
      <c r="R71" s="9"/>
      <c r="S71" s="3"/>
      <c r="T71" s="3"/>
      <c r="U71" s="3"/>
      <c r="V71" s="3"/>
      <c r="W71" s="68"/>
      <c r="X71" s="68"/>
      <c r="Y71" s="3"/>
      <c r="Z71" s="3"/>
      <c r="AA71" s="3"/>
      <c r="AB71" s="3"/>
      <c r="AC71" s="3"/>
      <c r="AD71" s="3"/>
      <c r="AE71" s="3"/>
      <c r="AF71" s="3"/>
      <c r="AG71" s="3"/>
      <c r="AH71" s="3"/>
      <c r="AI71" s="3"/>
      <c r="AJ71" s="3"/>
      <c r="AK71" s="3"/>
      <c r="AL71" s="3"/>
      <c r="AM71" s="3"/>
      <c r="AN71" s="3"/>
      <c r="AO71" s="3"/>
      <c r="AP71" s="3"/>
      <c r="AQ71" s="3"/>
      <c r="AR71" s="3"/>
      <c r="AS71" s="3"/>
      <c r="AT71" s="3"/>
      <c r="AU71" s="3"/>
      <c r="AV71" s="3"/>
      <c r="AW71" s="3"/>
    </row>
    <row r="72">
      <c r="A72" s="602" t="s">
        <v>433</v>
      </c>
      <c r="B72" s="473">
        <f t="shared" ref="B72:Q72" si="20">B71/$Q71</f>
        <v>0.00009430487073</v>
      </c>
      <c r="C72" s="473">
        <f t="shared" si="20"/>
        <v>0.007378121901</v>
      </c>
      <c r="D72" s="473">
        <f t="shared" si="20"/>
        <v>0.002701897939</v>
      </c>
      <c r="E72" s="473">
        <f t="shared" si="20"/>
        <v>0.05402063246</v>
      </c>
      <c r="F72" s="473">
        <f t="shared" si="20"/>
        <v>0.1661917999</v>
      </c>
      <c r="G72" s="473">
        <f t="shared" si="20"/>
        <v>0.0001722094471</v>
      </c>
      <c r="H72" s="473">
        <f t="shared" si="20"/>
        <v>0.0006136978887</v>
      </c>
      <c r="I72" s="473">
        <f t="shared" si="20"/>
        <v>0.6768070462</v>
      </c>
      <c r="J72" s="473">
        <f t="shared" si="20"/>
        <v>0.01794288735</v>
      </c>
      <c r="K72" s="473">
        <f t="shared" si="20"/>
        <v>0.004343585643</v>
      </c>
      <c r="L72" s="473">
        <f t="shared" si="20"/>
        <v>0.07245103343</v>
      </c>
      <c r="M72" s="473">
        <f t="shared" si="20"/>
        <v>0.00002317755608</v>
      </c>
      <c r="N72" s="473">
        <f t="shared" si="20"/>
        <v>0.00004844380995</v>
      </c>
      <c r="O72" s="473">
        <f t="shared" si="20"/>
        <v>0.0002726279867</v>
      </c>
      <c r="P72" s="473">
        <f t="shared" si="20"/>
        <v>0.00008415166883</v>
      </c>
      <c r="Q72" s="473">
        <f t="shared" si="20"/>
        <v>1</v>
      </c>
      <c r="R72" s="3"/>
      <c r="S72" s="473"/>
      <c r="T72" s="3"/>
      <c r="U72" s="3"/>
      <c r="V72" s="3"/>
      <c r="W72" s="68"/>
      <c r="X72" s="68"/>
      <c r="Y72" s="3"/>
      <c r="Z72" s="3"/>
      <c r="AA72" s="3"/>
      <c r="AB72" s="3"/>
      <c r="AC72" s="3"/>
      <c r="AD72" s="3"/>
      <c r="AE72" s="3"/>
      <c r="AF72" s="3"/>
      <c r="AG72" s="3"/>
      <c r="AH72" s="3"/>
      <c r="AI72" s="3"/>
      <c r="AJ72" s="3"/>
      <c r="AK72" s="3"/>
      <c r="AL72" s="3"/>
      <c r="AM72" s="3"/>
      <c r="AN72" s="3"/>
      <c r="AO72" s="3"/>
      <c r="AP72" s="3"/>
      <c r="AQ72" s="3"/>
      <c r="AR72" s="3"/>
      <c r="AS72" s="3"/>
      <c r="AT72" s="3"/>
      <c r="AU72" s="3"/>
      <c r="AV72" s="3"/>
      <c r="AW72" s="3"/>
    </row>
    <row r="73">
      <c r="A73" s="3"/>
      <c r="B73" s="249"/>
      <c r="C73" s="249"/>
      <c r="D73" s="249">
        <v>6.0</v>
      </c>
      <c r="E73" s="249">
        <v>4.0</v>
      </c>
      <c r="F73" s="249">
        <v>3.0</v>
      </c>
      <c r="G73" s="249"/>
      <c r="H73" s="249"/>
      <c r="I73" s="249">
        <v>1.0</v>
      </c>
      <c r="J73" s="249">
        <v>5.0</v>
      </c>
      <c r="K73" s="249"/>
      <c r="L73" s="249">
        <v>2.0</v>
      </c>
      <c r="M73" s="249"/>
      <c r="N73" s="249"/>
      <c r="O73" s="249"/>
      <c r="P73" s="249"/>
      <c r="Q73" s="249"/>
      <c r="R73" s="3"/>
      <c r="S73" s="3"/>
      <c r="T73" s="3"/>
      <c r="U73" s="3"/>
      <c r="V73" s="3"/>
      <c r="W73" s="68"/>
      <c r="X73" s="68"/>
      <c r="Y73" s="3"/>
      <c r="Z73" s="3"/>
      <c r="AA73" s="3"/>
      <c r="AB73" s="3"/>
      <c r="AC73" s="3"/>
      <c r="AD73" s="3"/>
      <c r="AE73" s="3"/>
      <c r="AF73" s="3"/>
      <c r="AG73" s="3"/>
      <c r="AH73" s="3"/>
      <c r="AI73" s="3"/>
      <c r="AJ73" s="3"/>
      <c r="AK73" s="3"/>
      <c r="AL73" s="3"/>
      <c r="AM73" s="3"/>
      <c r="AN73" s="3"/>
      <c r="AO73" s="3"/>
      <c r="AP73" s="3"/>
      <c r="AQ73" s="3"/>
      <c r="AR73" s="3"/>
      <c r="AS73" s="3"/>
      <c r="AT73" s="3"/>
      <c r="AU73" s="3"/>
      <c r="AV73" s="3"/>
      <c r="AW73" s="3"/>
    </row>
    <row r="74">
      <c r="A74" s="3"/>
      <c r="B74" s="249"/>
      <c r="C74" s="249"/>
      <c r="D74" s="249"/>
      <c r="E74" s="249"/>
      <c r="F74" s="249"/>
      <c r="G74" s="249"/>
      <c r="H74" s="249"/>
      <c r="I74" s="249"/>
      <c r="J74" s="249"/>
      <c r="K74" s="249"/>
      <c r="L74" s="249"/>
      <c r="M74" s="249"/>
      <c r="N74" s="249"/>
      <c r="O74" s="249"/>
      <c r="P74" s="249"/>
      <c r="Q74" s="249"/>
      <c r="R74" s="3"/>
      <c r="S74" s="3"/>
      <c r="T74" s="3"/>
      <c r="U74" s="3"/>
      <c r="V74" s="3"/>
      <c r="W74" s="68"/>
      <c r="X74" s="68"/>
      <c r="Y74" s="3"/>
      <c r="Z74" s="3"/>
      <c r="AA74" s="3"/>
      <c r="AB74" s="3"/>
      <c r="AC74" s="3"/>
      <c r="AD74" s="3"/>
      <c r="AE74" s="3"/>
      <c r="AF74" s="3"/>
      <c r="AG74" s="3"/>
      <c r="AH74" s="3"/>
      <c r="AI74" s="3"/>
      <c r="AJ74" s="3"/>
      <c r="AK74" s="3"/>
      <c r="AL74" s="3"/>
      <c r="AM74" s="3"/>
      <c r="AN74" s="3"/>
      <c r="AO74" s="3"/>
      <c r="AP74" s="3"/>
      <c r="AQ74" s="3"/>
      <c r="AR74" s="3"/>
      <c r="AS74" s="3"/>
      <c r="AT74" s="3"/>
      <c r="AU74" s="3"/>
      <c r="AV74" s="3"/>
      <c r="AW74" s="3"/>
    </row>
    <row r="75">
      <c r="A75" s="3"/>
      <c r="B75" s="249"/>
      <c r="C75" s="249"/>
      <c r="D75" s="249" t="s">
        <v>264</v>
      </c>
      <c r="E75" s="249"/>
      <c r="F75" s="249"/>
      <c r="G75" s="473">
        <f>SUM(D72:F72)+I72+J72+L72</f>
        <v>0.9901152973</v>
      </c>
      <c r="H75" s="249"/>
      <c r="I75" s="249"/>
      <c r="J75" s="249"/>
      <c r="K75" s="249"/>
      <c r="L75" s="249"/>
      <c r="M75" s="249"/>
      <c r="N75" s="249"/>
      <c r="O75" s="249"/>
      <c r="P75" s="475" t="s">
        <v>434</v>
      </c>
      <c r="Q75" s="275">
        <f>AVERAGE(Q12:Q47)</f>
        <v>1428667.93</v>
      </c>
      <c r="R75" s="3"/>
      <c r="S75" s="275">
        <f>AVERAGE(S12:S47)</f>
        <v>469286.692</v>
      </c>
      <c r="T75" s="275"/>
      <c r="U75" s="275"/>
      <c r="V75" s="3"/>
      <c r="W75" s="68"/>
      <c r="X75" s="68"/>
      <c r="Y75" s="3"/>
      <c r="Z75" s="3"/>
      <c r="AA75" s="3"/>
      <c r="AB75" s="3"/>
      <c r="AC75" s="3"/>
      <c r="AD75" s="3"/>
      <c r="AE75" s="3"/>
      <c r="AF75" s="3"/>
      <c r="AG75" s="3"/>
      <c r="AH75" s="3"/>
      <c r="AI75" s="3"/>
      <c r="AJ75" s="3"/>
      <c r="AK75" s="3"/>
      <c r="AL75" s="3"/>
      <c r="AM75" s="3"/>
      <c r="AN75" s="3"/>
      <c r="AO75" s="3"/>
      <c r="AP75" s="3"/>
      <c r="AQ75" s="3"/>
      <c r="AR75" s="3"/>
      <c r="AS75" s="3"/>
      <c r="AT75" s="3"/>
      <c r="AU75" s="3"/>
      <c r="AV75" s="3"/>
      <c r="AW75" s="3"/>
    </row>
    <row r="76">
      <c r="A76" s="3"/>
      <c r="B76" s="249"/>
      <c r="C76" s="249"/>
      <c r="D76" s="249" t="s">
        <v>266</v>
      </c>
      <c r="E76" s="249"/>
      <c r="F76" s="249"/>
      <c r="G76" s="473">
        <f>1-G75</f>
        <v>0.009884702727</v>
      </c>
      <c r="H76" s="249"/>
      <c r="I76" s="249"/>
      <c r="J76" s="249"/>
      <c r="K76" s="249"/>
      <c r="L76" s="249"/>
      <c r="M76" s="249"/>
      <c r="N76" s="249"/>
      <c r="O76" s="249"/>
      <c r="P76" s="475" t="s">
        <v>267</v>
      </c>
      <c r="Q76" s="275">
        <f>AVERAGE(Q29:Q47)</f>
        <v>1794886.124</v>
      </c>
      <c r="R76" s="3"/>
      <c r="S76" s="275">
        <f>AVERAGE(S29:S47)</f>
        <v>590688.0023</v>
      </c>
      <c r="T76" s="275"/>
      <c r="U76" s="275"/>
      <c r="V76" s="3"/>
      <c r="W76" s="68"/>
      <c r="X76" s="68"/>
      <c r="Y76" s="3"/>
      <c r="Z76" s="3"/>
      <c r="AA76" s="3"/>
      <c r="AB76" s="3"/>
      <c r="AC76" s="3"/>
      <c r="AD76" s="3"/>
      <c r="AE76" s="3"/>
      <c r="AF76" s="3"/>
      <c r="AG76" s="3"/>
      <c r="AH76" s="3"/>
      <c r="AI76" s="3"/>
      <c r="AJ76" s="3"/>
      <c r="AK76" s="3"/>
      <c r="AL76" s="3"/>
      <c r="AM76" s="3"/>
      <c r="AN76" s="3"/>
      <c r="AO76" s="3"/>
      <c r="AP76" s="3"/>
      <c r="AQ76" s="3"/>
      <c r="AR76" s="3"/>
      <c r="AS76" s="3"/>
      <c r="AT76" s="3"/>
      <c r="AU76" s="3"/>
      <c r="AV76" s="3"/>
      <c r="AW76" s="3"/>
    </row>
    <row r="77">
      <c r="A77" s="3"/>
      <c r="B77" s="3"/>
      <c r="C77" s="3"/>
      <c r="D77" s="3"/>
      <c r="E77" s="3"/>
      <c r="F77" s="3"/>
      <c r="G77" s="436"/>
      <c r="H77" s="3"/>
      <c r="I77" s="3"/>
      <c r="J77" s="3"/>
      <c r="K77" s="3"/>
      <c r="L77" s="3"/>
      <c r="M77" s="3"/>
      <c r="N77" s="3"/>
      <c r="O77" s="3"/>
      <c r="P77" s="3"/>
      <c r="Q77" s="249"/>
      <c r="R77" s="3"/>
      <c r="S77" s="3"/>
      <c r="T77" s="3"/>
      <c r="U77" s="3"/>
      <c r="V77" s="3"/>
      <c r="W77" s="68"/>
      <c r="X77" s="68"/>
      <c r="Y77" s="3"/>
      <c r="Z77" s="3"/>
      <c r="AA77" s="3"/>
      <c r="AB77" s="3"/>
      <c r="AC77" s="3"/>
      <c r="AD77" s="3"/>
      <c r="AE77" s="3"/>
      <c r="AF77" s="3"/>
      <c r="AG77" s="3"/>
      <c r="AH77" s="3"/>
      <c r="AI77" s="3"/>
      <c r="AJ77" s="3"/>
      <c r="AK77" s="3"/>
      <c r="AL77" s="3"/>
      <c r="AM77" s="3"/>
      <c r="AN77" s="3"/>
      <c r="AO77" s="3"/>
      <c r="AP77" s="3"/>
      <c r="AQ77" s="3"/>
      <c r="AR77" s="3"/>
      <c r="AS77" s="3"/>
      <c r="AT77" s="3"/>
      <c r="AU77" s="3"/>
      <c r="AV77" s="3"/>
      <c r="AW77" s="3"/>
    </row>
    <row r="78">
      <c r="A78" s="3"/>
      <c r="B78" s="3"/>
      <c r="C78" s="3"/>
      <c r="D78" s="3"/>
      <c r="E78" s="3"/>
      <c r="F78" s="3"/>
      <c r="G78" s="3"/>
      <c r="H78" s="3"/>
      <c r="I78" s="3"/>
      <c r="J78" s="3"/>
      <c r="K78" s="3"/>
      <c r="L78" s="3"/>
      <c r="M78" s="3"/>
      <c r="N78" s="3"/>
      <c r="O78" s="3"/>
      <c r="P78" s="3"/>
      <c r="Q78" s="3"/>
      <c r="R78" s="3"/>
      <c r="S78" s="3"/>
      <c r="T78" s="3"/>
      <c r="U78" s="3"/>
      <c r="V78" s="3"/>
      <c r="W78" s="68"/>
      <c r="X78" s="68"/>
      <c r="Y78" s="3"/>
      <c r="Z78" s="3"/>
      <c r="AA78" s="3"/>
      <c r="AB78" s="3"/>
      <c r="AC78" s="3"/>
      <c r="AD78" s="3"/>
      <c r="AE78" s="3"/>
      <c r="AF78" s="3"/>
      <c r="AG78" s="3"/>
      <c r="AH78" s="3"/>
      <c r="AI78" s="3"/>
      <c r="AJ78" s="3"/>
      <c r="AK78" s="3"/>
      <c r="AL78" s="3"/>
      <c r="AM78" s="3"/>
      <c r="AN78" s="3"/>
      <c r="AO78" s="3"/>
      <c r="AP78" s="3"/>
      <c r="AQ78" s="3"/>
      <c r="AR78" s="3"/>
      <c r="AS78" s="3"/>
      <c r="AT78" s="3"/>
      <c r="AU78" s="3"/>
      <c r="AV78" s="3"/>
      <c r="AW78" s="3"/>
    </row>
    <row r="79">
      <c r="A79" s="3"/>
      <c r="B79" s="3"/>
      <c r="C79" s="3"/>
      <c r="D79" s="3"/>
      <c r="E79" s="3"/>
      <c r="F79" s="3"/>
      <c r="G79" s="3"/>
      <c r="H79" s="3"/>
      <c r="I79" s="3"/>
      <c r="J79" s="3"/>
      <c r="K79" s="3"/>
      <c r="L79" s="3"/>
      <c r="M79" s="3"/>
      <c r="N79" s="3"/>
      <c r="O79" s="3"/>
      <c r="P79" s="3"/>
      <c r="Q79" s="3"/>
      <c r="R79" s="3"/>
      <c r="S79" s="3"/>
      <c r="T79" s="3"/>
      <c r="U79" s="3"/>
      <c r="V79" s="3"/>
      <c r="W79" s="68"/>
      <c r="X79" s="68"/>
      <c r="Y79" s="3"/>
      <c r="Z79" s="3"/>
      <c r="AA79" s="3"/>
      <c r="AB79" s="3"/>
      <c r="AC79" s="3"/>
      <c r="AD79" s="3"/>
      <c r="AE79" s="3"/>
      <c r="AF79" s="3"/>
      <c r="AG79" s="3"/>
      <c r="AH79" s="3"/>
      <c r="AI79" s="3"/>
      <c r="AJ79" s="3"/>
      <c r="AK79" s="3"/>
      <c r="AL79" s="3"/>
      <c r="AM79" s="3"/>
      <c r="AN79" s="3"/>
      <c r="AO79" s="3"/>
      <c r="AP79" s="3"/>
      <c r="AQ79" s="3"/>
      <c r="AR79" s="3"/>
      <c r="AS79" s="3"/>
      <c r="AT79" s="3"/>
      <c r="AU79" s="3"/>
      <c r="AV79" s="3"/>
      <c r="AW79" s="3"/>
    </row>
    <row r="80">
      <c r="A80" s="3"/>
      <c r="B80" s="3"/>
      <c r="C80" s="3"/>
      <c r="D80" s="3"/>
      <c r="E80" s="3"/>
      <c r="F80" s="3"/>
      <c r="G80" s="3"/>
      <c r="H80" s="3"/>
      <c r="I80" s="3"/>
      <c r="J80" s="3"/>
      <c r="K80" s="3"/>
      <c r="L80" s="3"/>
      <c r="M80" s="3"/>
      <c r="N80" s="3"/>
      <c r="O80" s="3"/>
      <c r="P80" s="3"/>
      <c r="Q80" s="3"/>
      <c r="R80" s="3"/>
      <c r="S80" s="3"/>
      <c r="T80" s="3"/>
      <c r="U80" s="3"/>
      <c r="V80" s="3"/>
      <c r="W80" s="68"/>
      <c r="X80" s="68"/>
      <c r="Y80" s="3"/>
      <c r="Z80" s="3"/>
      <c r="AA80" s="3"/>
      <c r="AB80" s="3"/>
      <c r="AC80" s="3"/>
      <c r="AD80" s="3"/>
      <c r="AE80" s="3"/>
      <c r="AF80" s="3"/>
      <c r="AG80" s="3"/>
      <c r="AH80" s="3"/>
      <c r="AI80" s="3"/>
      <c r="AJ80" s="3"/>
      <c r="AK80" s="3"/>
      <c r="AL80" s="3"/>
      <c r="AM80" s="3"/>
      <c r="AN80" s="3"/>
      <c r="AO80" s="3"/>
      <c r="AP80" s="3"/>
      <c r="AQ80" s="3"/>
      <c r="AR80" s="3"/>
      <c r="AS80" s="3"/>
      <c r="AT80" s="3"/>
      <c r="AU80" s="3"/>
      <c r="AV80" s="3"/>
      <c r="AW80" s="3"/>
    </row>
    <row r="81">
      <c r="A81" s="3"/>
      <c r="B81" s="3"/>
      <c r="C81" s="3"/>
      <c r="D81" s="3"/>
      <c r="E81" s="3"/>
      <c r="F81" s="3"/>
      <c r="G81" s="3"/>
      <c r="H81" s="3"/>
      <c r="I81" s="3"/>
      <c r="J81" s="3"/>
      <c r="K81" s="3"/>
      <c r="L81" s="3"/>
      <c r="M81" s="3"/>
      <c r="N81" s="3"/>
      <c r="O81" s="3"/>
      <c r="P81" s="3"/>
      <c r="Q81" s="3"/>
      <c r="R81" s="3"/>
      <c r="S81" s="3"/>
      <c r="T81" s="3"/>
      <c r="U81" s="3"/>
      <c r="V81" s="3"/>
      <c r="W81" s="68"/>
      <c r="X81" s="68"/>
      <c r="Y81" s="3"/>
      <c r="Z81" s="3"/>
      <c r="AA81" s="3"/>
      <c r="AB81" s="3"/>
      <c r="AC81" s="3"/>
      <c r="AD81" s="3"/>
      <c r="AE81" s="3"/>
      <c r="AF81" s="3"/>
      <c r="AG81" s="3"/>
      <c r="AH81" s="3"/>
      <c r="AI81" s="3"/>
      <c r="AJ81" s="3"/>
      <c r="AK81" s="3"/>
      <c r="AL81" s="3"/>
      <c r="AM81" s="3"/>
      <c r="AN81" s="3"/>
      <c r="AO81" s="3"/>
      <c r="AP81" s="3"/>
      <c r="AQ81" s="3"/>
      <c r="AR81" s="3"/>
      <c r="AS81" s="3"/>
      <c r="AT81" s="3"/>
      <c r="AU81" s="3"/>
      <c r="AV81" s="3"/>
      <c r="AW81" s="3"/>
    </row>
    <row r="82">
      <c r="A82" s="3"/>
      <c r="B82" s="3"/>
      <c r="C82" s="3"/>
      <c r="D82" s="3"/>
      <c r="E82" s="3"/>
      <c r="F82" s="3"/>
      <c r="G82" s="3"/>
      <c r="H82" s="3"/>
      <c r="I82" s="3"/>
      <c r="J82" s="3"/>
      <c r="K82" s="3"/>
      <c r="L82" s="3"/>
      <c r="M82" s="3"/>
      <c r="N82" s="3"/>
      <c r="O82" s="3"/>
      <c r="P82" s="3"/>
      <c r="Q82" s="3"/>
      <c r="R82" s="3"/>
      <c r="S82" s="3"/>
      <c r="T82" s="3"/>
      <c r="U82" s="3"/>
      <c r="V82" s="3"/>
      <c r="W82" s="68"/>
      <c r="X82" s="68"/>
      <c r="Y82" s="3"/>
      <c r="Z82" s="3"/>
      <c r="AA82" s="3"/>
      <c r="AB82" s="3"/>
      <c r="AC82" s="3"/>
      <c r="AD82" s="3"/>
      <c r="AE82" s="3"/>
      <c r="AF82" s="3"/>
      <c r="AG82" s="3"/>
      <c r="AH82" s="3"/>
      <c r="AI82" s="3"/>
      <c r="AJ82" s="3"/>
      <c r="AK82" s="3"/>
      <c r="AL82" s="3"/>
      <c r="AM82" s="3"/>
      <c r="AN82" s="3"/>
      <c r="AO82" s="3"/>
      <c r="AP82" s="3"/>
      <c r="AQ82" s="3"/>
      <c r="AR82" s="3"/>
      <c r="AS82" s="3"/>
      <c r="AT82" s="3"/>
      <c r="AU82" s="3"/>
      <c r="AV82" s="3"/>
      <c r="AW82" s="3"/>
    </row>
    <row r="83">
      <c r="A83" s="3"/>
      <c r="B83" s="3"/>
      <c r="C83" s="3"/>
      <c r="D83" s="3"/>
      <c r="E83" s="3"/>
      <c r="F83" s="3"/>
      <c r="G83" s="3"/>
      <c r="H83" s="3"/>
      <c r="I83" s="3"/>
      <c r="J83" s="3"/>
      <c r="K83" s="3"/>
      <c r="L83" s="3"/>
      <c r="M83" s="3"/>
      <c r="N83" s="3"/>
      <c r="O83" s="3"/>
      <c r="P83" s="3"/>
      <c r="Q83" s="3"/>
      <c r="R83" s="3"/>
      <c r="S83" s="3"/>
      <c r="T83" s="3"/>
      <c r="U83" s="3"/>
      <c r="V83" s="3"/>
      <c r="W83" s="68"/>
      <c r="X83" s="68"/>
      <c r="Y83" s="3"/>
      <c r="Z83" s="3"/>
      <c r="AA83" s="3"/>
      <c r="AB83" s="3"/>
      <c r="AC83" s="3"/>
      <c r="AD83" s="3"/>
      <c r="AE83" s="3"/>
      <c r="AF83" s="3"/>
      <c r="AG83" s="3"/>
      <c r="AH83" s="3"/>
      <c r="AI83" s="3"/>
      <c r="AJ83" s="3"/>
      <c r="AK83" s="3"/>
      <c r="AL83" s="3"/>
      <c r="AM83" s="3"/>
      <c r="AN83" s="3"/>
      <c r="AO83" s="3"/>
      <c r="AP83" s="3"/>
      <c r="AQ83" s="3"/>
      <c r="AR83" s="3"/>
      <c r="AS83" s="3"/>
      <c r="AT83" s="3"/>
      <c r="AU83" s="3"/>
      <c r="AV83" s="3"/>
      <c r="AW83" s="3"/>
    </row>
    <row r="84">
      <c r="A84" s="3"/>
      <c r="B84" s="3"/>
      <c r="C84" s="3"/>
      <c r="D84" s="3"/>
      <c r="E84" s="3"/>
      <c r="F84" s="3"/>
      <c r="G84" s="3"/>
      <c r="H84" s="3"/>
      <c r="I84" s="3"/>
      <c r="J84" s="3"/>
      <c r="K84" s="3"/>
      <c r="L84" s="3"/>
      <c r="M84" s="3"/>
      <c r="N84" s="3"/>
      <c r="O84" s="3"/>
      <c r="P84" s="3"/>
      <c r="Q84" s="3"/>
      <c r="R84" s="3"/>
      <c r="S84" s="3"/>
      <c r="T84" s="3"/>
      <c r="U84" s="3"/>
      <c r="V84" s="3"/>
      <c r="W84" s="68"/>
      <c r="X84" s="68"/>
      <c r="Y84" s="3"/>
      <c r="Z84" s="3"/>
      <c r="AA84" s="3"/>
      <c r="AB84" s="3"/>
      <c r="AC84" s="3"/>
      <c r="AD84" s="3"/>
      <c r="AE84" s="3"/>
      <c r="AF84" s="3"/>
      <c r="AG84" s="3"/>
      <c r="AH84" s="3"/>
      <c r="AI84" s="3"/>
      <c r="AJ84" s="3"/>
      <c r="AK84" s="3"/>
      <c r="AL84" s="3"/>
      <c r="AM84" s="3"/>
      <c r="AN84" s="3"/>
      <c r="AO84" s="3"/>
      <c r="AP84" s="3"/>
      <c r="AQ84" s="3"/>
      <c r="AR84" s="3"/>
      <c r="AS84" s="3"/>
      <c r="AT84" s="3"/>
      <c r="AU84" s="3"/>
      <c r="AV84" s="3"/>
      <c r="AW84" s="3"/>
    </row>
    <row r="85">
      <c r="A85" s="3"/>
      <c r="B85" s="3"/>
      <c r="C85" s="3"/>
      <c r="D85" s="3"/>
      <c r="E85" s="3"/>
      <c r="F85" s="3"/>
      <c r="G85" s="3"/>
      <c r="H85" s="3"/>
      <c r="I85" s="3"/>
      <c r="J85" s="3"/>
      <c r="K85" s="3"/>
      <c r="L85" s="3"/>
      <c r="M85" s="3"/>
      <c r="N85" s="3"/>
      <c r="O85" s="3"/>
      <c r="P85" s="3"/>
      <c r="Q85" s="3"/>
      <c r="R85" s="3"/>
      <c r="S85" s="3"/>
      <c r="T85" s="3"/>
      <c r="U85" s="3"/>
      <c r="V85" s="3"/>
      <c r="W85" s="68"/>
      <c r="X85" s="68"/>
      <c r="Y85" s="3"/>
      <c r="Z85" s="3"/>
      <c r="AA85" s="3"/>
      <c r="AB85" s="3"/>
      <c r="AC85" s="3"/>
      <c r="AD85" s="3"/>
      <c r="AE85" s="3"/>
      <c r="AF85" s="3"/>
      <c r="AG85" s="3"/>
      <c r="AH85" s="3"/>
      <c r="AI85" s="3"/>
      <c r="AJ85" s="3"/>
      <c r="AK85" s="3"/>
      <c r="AL85" s="3"/>
      <c r="AM85" s="3"/>
      <c r="AN85" s="3"/>
      <c r="AO85" s="3"/>
      <c r="AP85" s="3"/>
      <c r="AQ85" s="3"/>
      <c r="AR85" s="3"/>
      <c r="AS85" s="3"/>
      <c r="AT85" s="3"/>
      <c r="AU85" s="3"/>
      <c r="AV85" s="3"/>
      <c r="AW85" s="3"/>
    </row>
    <row r="86">
      <c r="A86" s="3"/>
      <c r="B86" s="3"/>
      <c r="C86" s="3"/>
      <c r="D86" s="3"/>
      <c r="E86" s="3"/>
      <c r="F86" s="3"/>
      <c r="G86" s="3"/>
      <c r="H86" s="3"/>
      <c r="I86" s="3"/>
      <c r="J86" s="3"/>
      <c r="K86" s="3"/>
      <c r="L86" s="3"/>
      <c r="M86" s="3"/>
      <c r="N86" s="3"/>
      <c r="O86" s="3"/>
      <c r="P86" s="3"/>
      <c r="Q86" s="3"/>
      <c r="R86" s="3"/>
      <c r="S86" s="3"/>
      <c r="T86" s="3"/>
      <c r="U86" s="3"/>
      <c r="V86" s="3"/>
      <c r="W86" s="68"/>
      <c r="X86" s="68"/>
      <c r="Y86" s="3"/>
      <c r="Z86" s="3"/>
      <c r="AA86" s="3"/>
      <c r="AB86" s="3"/>
      <c r="AC86" s="3"/>
      <c r="AD86" s="3"/>
      <c r="AE86" s="3"/>
      <c r="AF86" s="3"/>
      <c r="AG86" s="3"/>
      <c r="AH86" s="3"/>
      <c r="AI86" s="3"/>
      <c r="AJ86" s="3"/>
      <c r="AK86" s="3"/>
      <c r="AL86" s="3"/>
      <c r="AM86" s="3"/>
      <c r="AN86" s="3"/>
      <c r="AO86" s="3"/>
      <c r="AP86" s="3"/>
      <c r="AQ86" s="3"/>
      <c r="AR86" s="3"/>
      <c r="AS86" s="3"/>
      <c r="AT86" s="3"/>
      <c r="AU86" s="3"/>
      <c r="AV86" s="3"/>
      <c r="AW86" s="3"/>
    </row>
    <row r="87">
      <c r="A87" s="3"/>
      <c r="B87" s="3"/>
      <c r="C87" s="3"/>
      <c r="D87" s="3"/>
      <c r="E87" s="3"/>
      <c r="F87" s="3"/>
      <c r="G87" s="3"/>
      <c r="H87" s="3"/>
      <c r="I87" s="3"/>
      <c r="J87" s="3"/>
      <c r="K87" s="3"/>
      <c r="L87" s="3"/>
      <c r="M87" s="3"/>
      <c r="N87" s="3"/>
      <c r="O87" s="3"/>
      <c r="P87" s="3"/>
      <c r="Q87" s="249"/>
      <c r="R87" s="3"/>
      <c r="S87" s="3"/>
      <c r="T87" s="3"/>
      <c r="U87" s="3"/>
      <c r="V87" s="3"/>
      <c r="W87" s="68"/>
      <c r="X87" s="68"/>
      <c r="Y87" s="3"/>
      <c r="Z87" s="3"/>
      <c r="AA87" s="3"/>
      <c r="AB87" s="3"/>
      <c r="AC87" s="3"/>
      <c r="AD87" s="3"/>
      <c r="AE87" s="3"/>
      <c r="AF87" s="3"/>
      <c r="AG87" s="3"/>
      <c r="AH87" s="3"/>
      <c r="AI87" s="3"/>
      <c r="AJ87" s="3"/>
      <c r="AK87" s="3"/>
      <c r="AL87" s="3"/>
      <c r="AM87" s="3"/>
      <c r="AN87" s="3"/>
      <c r="AO87" s="3"/>
      <c r="AP87" s="3"/>
      <c r="AQ87" s="3"/>
      <c r="AR87" s="3"/>
      <c r="AS87" s="3"/>
      <c r="AT87" s="3"/>
      <c r="AU87" s="3"/>
      <c r="AV87" s="3"/>
      <c r="AW87" s="3"/>
    </row>
    <row r="88">
      <c r="A88" s="3"/>
      <c r="B88" s="3"/>
      <c r="C88" s="3"/>
      <c r="D88" s="3"/>
      <c r="E88" s="3"/>
      <c r="F88" s="3"/>
      <c r="G88" s="3"/>
      <c r="H88" s="3"/>
      <c r="I88" s="3"/>
      <c r="J88" s="3"/>
      <c r="K88" s="3"/>
      <c r="L88" s="3"/>
      <c r="M88" s="3"/>
      <c r="N88" s="3"/>
      <c r="O88" s="3"/>
      <c r="P88" s="3"/>
      <c r="Q88" s="249"/>
      <c r="R88" s="3"/>
      <c r="S88" s="3"/>
      <c r="T88" s="3"/>
      <c r="U88" s="3"/>
      <c r="V88" s="3"/>
      <c r="W88" s="68"/>
      <c r="X88" s="68"/>
      <c r="Y88" s="3"/>
      <c r="Z88" s="3"/>
      <c r="AA88" s="3"/>
      <c r="AB88" s="3"/>
      <c r="AC88" s="3"/>
      <c r="AD88" s="3"/>
      <c r="AE88" s="3"/>
      <c r="AF88" s="3"/>
      <c r="AG88" s="3"/>
      <c r="AH88" s="3"/>
      <c r="AI88" s="3"/>
      <c r="AJ88" s="3"/>
      <c r="AK88" s="3"/>
      <c r="AL88" s="3"/>
      <c r="AM88" s="3"/>
      <c r="AN88" s="3"/>
      <c r="AO88" s="3"/>
      <c r="AP88" s="3"/>
      <c r="AQ88" s="3"/>
      <c r="AR88" s="3"/>
      <c r="AS88" s="3"/>
      <c r="AT88" s="3"/>
      <c r="AU88" s="3"/>
      <c r="AV88" s="3"/>
      <c r="AW88" s="3"/>
    </row>
    <row r="89">
      <c r="A89" s="3"/>
      <c r="B89" s="3"/>
      <c r="C89" s="3"/>
      <c r="D89" s="3"/>
      <c r="E89" s="3"/>
      <c r="F89" s="3"/>
      <c r="G89" s="3"/>
      <c r="H89" s="3"/>
      <c r="I89" s="3"/>
      <c r="J89" s="3"/>
      <c r="K89" s="3"/>
      <c r="L89" s="3"/>
      <c r="M89" s="3"/>
      <c r="N89" s="3"/>
      <c r="O89" s="3"/>
      <c r="P89" s="3"/>
      <c r="Q89" s="249"/>
      <c r="R89" s="3"/>
      <c r="S89" s="3"/>
      <c r="T89" s="3"/>
      <c r="U89" s="3"/>
      <c r="V89" s="3"/>
      <c r="W89" s="68"/>
      <c r="X89" s="68"/>
      <c r="Y89" s="3"/>
      <c r="Z89" s="3"/>
      <c r="AA89" s="3"/>
      <c r="AB89" s="3"/>
      <c r="AC89" s="3"/>
      <c r="AD89" s="3"/>
      <c r="AE89" s="3"/>
      <c r="AF89" s="3"/>
      <c r="AG89" s="3"/>
      <c r="AH89" s="3"/>
      <c r="AI89" s="3"/>
      <c r="AJ89" s="3"/>
      <c r="AK89" s="3"/>
      <c r="AL89" s="3"/>
      <c r="AM89" s="3"/>
      <c r="AN89" s="3"/>
      <c r="AO89" s="3"/>
      <c r="AP89" s="3"/>
      <c r="AQ89" s="3"/>
      <c r="AR89" s="3"/>
      <c r="AS89" s="3"/>
      <c r="AT89" s="3"/>
      <c r="AU89" s="3"/>
      <c r="AV89" s="3"/>
      <c r="AW89" s="3"/>
    </row>
    <row r="90">
      <c r="A90" s="3"/>
      <c r="B90" s="3"/>
      <c r="C90" s="3"/>
      <c r="D90" s="3"/>
      <c r="E90" s="3"/>
      <c r="F90" s="3"/>
      <c r="G90" s="3"/>
      <c r="H90" s="3"/>
      <c r="I90" s="3"/>
      <c r="J90" s="3"/>
      <c r="K90" s="3"/>
      <c r="L90" s="3"/>
      <c r="M90" s="3"/>
      <c r="N90" s="3"/>
      <c r="O90" s="3"/>
      <c r="P90" s="3"/>
      <c r="Q90" s="249"/>
      <c r="R90" s="3"/>
      <c r="S90" s="3"/>
      <c r="T90" s="3"/>
      <c r="U90" s="3"/>
      <c r="V90" s="3"/>
      <c r="W90" s="68"/>
      <c r="X90" s="68"/>
      <c r="Y90" s="3"/>
      <c r="Z90" s="3"/>
      <c r="AA90" s="3"/>
      <c r="AB90" s="3"/>
      <c r="AC90" s="3"/>
      <c r="AD90" s="3"/>
      <c r="AE90" s="3"/>
      <c r="AF90" s="3"/>
      <c r="AG90" s="3"/>
      <c r="AH90" s="3"/>
      <c r="AI90" s="3"/>
      <c r="AJ90" s="3"/>
      <c r="AK90" s="3"/>
      <c r="AL90" s="3"/>
      <c r="AM90" s="3"/>
      <c r="AN90" s="3"/>
      <c r="AO90" s="3"/>
      <c r="AP90" s="3"/>
      <c r="AQ90" s="3"/>
      <c r="AR90" s="3"/>
      <c r="AS90" s="3"/>
      <c r="AT90" s="3"/>
      <c r="AU90" s="3"/>
      <c r="AV90" s="3"/>
      <c r="AW90" s="3"/>
    </row>
    <row r="91">
      <c r="A91" s="3"/>
      <c r="B91" s="3"/>
      <c r="C91" s="3"/>
      <c r="D91" s="3"/>
      <c r="E91" s="3"/>
      <c r="F91" s="3"/>
      <c r="G91" s="3"/>
      <c r="H91" s="3"/>
      <c r="I91" s="3"/>
      <c r="J91" s="3"/>
      <c r="K91" s="3"/>
      <c r="L91" s="3"/>
      <c r="M91" s="3"/>
      <c r="N91" s="3"/>
      <c r="O91" s="3"/>
      <c r="P91" s="3"/>
      <c r="Q91" s="249"/>
      <c r="R91" s="3"/>
      <c r="S91" s="3"/>
      <c r="T91" s="3"/>
      <c r="U91" s="3"/>
      <c r="V91" s="3"/>
      <c r="W91" s="68"/>
      <c r="X91" s="68"/>
      <c r="Y91" s="3"/>
      <c r="Z91" s="3"/>
      <c r="AA91" s="3"/>
      <c r="AB91" s="3"/>
      <c r="AC91" s="3"/>
      <c r="AD91" s="3"/>
      <c r="AE91" s="3"/>
      <c r="AF91" s="3"/>
      <c r="AG91" s="3"/>
      <c r="AH91" s="3"/>
      <c r="AI91" s="3"/>
      <c r="AJ91" s="3"/>
      <c r="AK91" s="3"/>
      <c r="AL91" s="3"/>
      <c r="AM91" s="3"/>
      <c r="AN91" s="3"/>
      <c r="AO91" s="3"/>
      <c r="AP91" s="3"/>
      <c r="AQ91" s="3"/>
      <c r="AR91" s="3"/>
      <c r="AS91" s="3"/>
      <c r="AT91" s="3"/>
      <c r="AU91" s="3"/>
      <c r="AV91" s="3"/>
      <c r="AW91" s="3"/>
    </row>
    <row r="92">
      <c r="A92" s="3"/>
      <c r="B92" s="3"/>
      <c r="C92" s="3"/>
      <c r="D92" s="3"/>
      <c r="E92" s="3"/>
      <c r="F92" s="3"/>
      <c r="G92" s="3"/>
      <c r="H92" s="3"/>
      <c r="I92" s="3"/>
      <c r="J92" s="3"/>
      <c r="K92" s="3"/>
      <c r="L92" s="3"/>
      <c r="M92" s="3"/>
      <c r="N92" s="3"/>
      <c r="O92" s="3"/>
      <c r="P92" s="3"/>
      <c r="Q92" s="249"/>
      <c r="R92" s="3"/>
      <c r="S92" s="3"/>
      <c r="T92" s="3"/>
      <c r="U92" s="3"/>
      <c r="V92" s="3"/>
      <c r="W92" s="68"/>
      <c r="X92" s="68"/>
      <c r="Y92" s="3"/>
      <c r="Z92" s="3"/>
      <c r="AA92" s="3"/>
      <c r="AB92" s="3"/>
      <c r="AC92" s="3"/>
      <c r="AD92" s="3"/>
      <c r="AE92" s="3"/>
      <c r="AF92" s="3"/>
      <c r="AG92" s="3"/>
      <c r="AH92" s="3"/>
      <c r="AI92" s="3"/>
      <c r="AJ92" s="3"/>
      <c r="AK92" s="3"/>
      <c r="AL92" s="3"/>
      <c r="AM92" s="3"/>
      <c r="AN92" s="3"/>
      <c r="AO92" s="3"/>
      <c r="AP92" s="3"/>
      <c r="AQ92" s="3"/>
      <c r="AR92" s="3"/>
      <c r="AS92" s="3"/>
      <c r="AT92" s="3"/>
      <c r="AU92" s="3"/>
      <c r="AV92" s="3"/>
      <c r="AW92" s="3"/>
    </row>
    <row r="93">
      <c r="A93" s="3"/>
      <c r="B93" s="3"/>
      <c r="C93" s="3"/>
      <c r="D93" s="3"/>
      <c r="E93" s="3"/>
      <c r="F93" s="3"/>
      <c r="G93" s="3"/>
      <c r="H93" s="3"/>
      <c r="I93" s="3"/>
      <c r="J93" s="3"/>
      <c r="K93" s="3"/>
      <c r="L93" s="3"/>
      <c r="M93" s="3"/>
      <c r="N93" s="3"/>
      <c r="O93" s="3"/>
      <c r="P93" s="3"/>
      <c r="Q93" s="249"/>
      <c r="R93" s="3"/>
      <c r="S93" s="3"/>
      <c r="T93" s="3"/>
      <c r="U93" s="3"/>
      <c r="V93" s="3"/>
      <c r="W93" s="68"/>
      <c r="X93" s="68"/>
      <c r="Y93" s="3"/>
      <c r="Z93" s="3"/>
      <c r="AA93" s="3"/>
      <c r="AB93" s="3"/>
      <c r="AC93" s="3"/>
      <c r="AD93" s="3"/>
      <c r="AE93" s="3"/>
      <c r="AF93" s="3"/>
      <c r="AG93" s="3"/>
      <c r="AH93" s="3"/>
      <c r="AI93" s="3"/>
      <c r="AJ93" s="3"/>
      <c r="AK93" s="3"/>
      <c r="AL93" s="3"/>
      <c r="AM93" s="3"/>
      <c r="AN93" s="3"/>
      <c r="AO93" s="3"/>
      <c r="AP93" s="3"/>
      <c r="AQ93" s="3"/>
      <c r="AR93" s="3"/>
      <c r="AS93" s="3"/>
      <c r="AT93" s="3"/>
      <c r="AU93" s="3"/>
      <c r="AV93" s="3"/>
      <c r="AW93" s="3"/>
    </row>
    <row r="94">
      <c r="A94" s="3"/>
      <c r="B94" s="3"/>
      <c r="C94" s="3"/>
      <c r="D94" s="3"/>
      <c r="E94" s="3"/>
      <c r="F94" s="3"/>
      <c r="G94" s="3"/>
      <c r="H94" s="3"/>
      <c r="I94" s="3"/>
      <c r="J94" s="3"/>
      <c r="K94" s="3"/>
      <c r="L94" s="3"/>
      <c r="M94" s="3"/>
      <c r="N94" s="3"/>
      <c r="O94" s="3"/>
      <c r="P94" s="3"/>
      <c r="Q94" s="249"/>
      <c r="R94" s="3"/>
      <c r="S94" s="3"/>
      <c r="T94" s="3"/>
      <c r="U94" s="3"/>
      <c r="V94" s="3"/>
      <c r="W94" s="68"/>
      <c r="X94" s="68"/>
      <c r="Y94" s="3"/>
      <c r="Z94" s="3"/>
      <c r="AA94" s="3"/>
      <c r="AB94" s="3"/>
      <c r="AC94" s="3"/>
      <c r="AD94" s="3"/>
      <c r="AE94" s="3"/>
      <c r="AF94" s="3"/>
      <c r="AG94" s="3"/>
      <c r="AH94" s="3"/>
      <c r="AI94" s="3"/>
      <c r="AJ94" s="3"/>
      <c r="AK94" s="3"/>
      <c r="AL94" s="3"/>
      <c r="AM94" s="3"/>
      <c r="AN94" s="3"/>
      <c r="AO94" s="3"/>
      <c r="AP94" s="3"/>
      <c r="AQ94" s="3"/>
      <c r="AR94" s="3"/>
      <c r="AS94" s="3"/>
      <c r="AT94" s="3"/>
      <c r="AU94" s="3"/>
      <c r="AV94" s="3"/>
      <c r="AW94" s="3"/>
    </row>
    <row r="95">
      <c r="A95" s="3"/>
      <c r="B95" s="3"/>
      <c r="C95" s="3"/>
      <c r="D95" s="3"/>
      <c r="E95" s="3"/>
      <c r="F95" s="3"/>
      <c r="G95" s="3"/>
      <c r="H95" s="3"/>
      <c r="I95" s="3"/>
      <c r="J95" s="3"/>
      <c r="K95" s="3"/>
      <c r="L95" s="3"/>
      <c r="M95" s="3"/>
      <c r="N95" s="3"/>
      <c r="O95" s="3"/>
      <c r="P95" s="3"/>
      <c r="Q95" s="249"/>
      <c r="R95" s="3"/>
      <c r="S95" s="3"/>
      <c r="T95" s="3"/>
      <c r="U95" s="3"/>
      <c r="V95" s="3"/>
      <c r="W95" s="68"/>
      <c r="X95" s="68"/>
      <c r="Y95" s="3"/>
      <c r="Z95" s="3"/>
      <c r="AA95" s="3"/>
      <c r="AB95" s="3"/>
      <c r="AC95" s="3"/>
      <c r="AD95" s="3"/>
      <c r="AE95" s="3"/>
      <c r="AF95" s="3"/>
      <c r="AG95" s="3"/>
      <c r="AH95" s="3"/>
      <c r="AI95" s="3"/>
      <c r="AJ95" s="3"/>
      <c r="AK95" s="3"/>
      <c r="AL95" s="3"/>
      <c r="AM95" s="3"/>
      <c r="AN95" s="3"/>
      <c r="AO95" s="3"/>
      <c r="AP95" s="3"/>
      <c r="AQ95" s="3"/>
      <c r="AR95" s="3"/>
      <c r="AS95" s="3"/>
      <c r="AT95" s="3"/>
      <c r="AU95" s="3"/>
      <c r="AV95" s="3"/>
      <c r="AW95" s="3"/>
    </row>
    <row r="96">
      <c r="A96" s="3"/>
      <c r="B96" s="3"/>
      <c r="C96" s="3"/>
      <c r="D96" s="3"/>
      <c r="E96" s="3"/>
      <c r="F96" s="3"/>
      <c r="G96" s="3"/>
      <c r="H96" s="3"/>
      <c r="I96" s="3"/>
      <c r="J96" s="3"/>
      <c r="K96" s="3"/>
      <c r="L96" s="3"/>
      <c r="M96" s="3"/>
      <c r="N96" s="3"/>
      <c r="O96" s="3"/>
      <c r="P96" s="3"/>
      <c r="Q96" s="249"/>
      <c r="R96" s="3"/>
      <c r="S96" s="3"/>
      <c r="T96" s="3"/>
      <c r="U96" s="3"/>
      <c r="V96" s="3"/>
      <c r="W96" s="68"/>
      <c r="X96" s="68"/>
      <c r="Y96" s="3"/>
      <c r="Z96" s="3"/>
      <c r="AA96" s="3"/>
      <c r="AB96" s="3"/>
      <c r="AC96" s="3"/>
      <c r="AD96" s="3"/>
      <c r="AE96" s="3"/>
      <c r="AF96" s="3"/>
      <c r="AG96" s="3"/>
      <c r="AH96" s="3"/>
      <c r="AI96" s="3"/>
      <c r="AJ96" s="3"/>
      <c r="AK96" s="3"/>
      <c r="AL96" s="3"/>
      <c r="AM96" s="3"/>
      <c r="AN96" s="3"/>
      <c r="AO96" s="3"/>
      <c r="AP96" s="3"/>
      <c r="AQ96" s="3"/>
      <c r="AR96" s="3"/>
      <c r="AS96" s="3"/>
      <c r="AT96" s="3"/>
      <c r="AU96" s="3"/>
      <c r="AV96" s="3"/>
      <c r="AW96" s="3"/>
    </row>
    <row r="97">
      <c r="A97" s="3"/>
      <c r="B97" s="3"/>
      <c r="C97" s="3"/>
      <c r="D97" s="3"/>
      <c r="E97" s="3"/>
      <c r="F97" s="3"/>
      <c r="G97" s="3"/>
      <c r="H97" s="3"/>
      <c r="I97" s="3"/>
      <c r="J97" s="3"/>
      <c r="K97" s="3"/>
      <c r="L97" s="3"/>
      <c r="M97" s="3"/>
      <c r="N97" s="3"/>
      <c r="O97" s="3"/>
      <c r="P97" s="3"/>
      <c r="Q97" s="249"/>
      <c r="R97" s="3"/>
      <c r="S97" s="3"/>
      <c r="T97" s="3"/>
      <c r="U97" s="3"/>
      <c r="V97" s="3"/>
      <c r="W97" s="68"/>
      <c r="X97" s="68"/>
      <c r="Y97" s="3"/>
      <c r="Z97" s="3"/>
      <c r="AA97" s="3"/>
      <c r="AB97" s="3"/>
      <c r="AC97" s="3"/>
      <c r="AD97" s="3"/>
      <c r="AE97" s="3"/>
      <c r="AF97" s="3"/>
      <c r="AG97" s="3"/>
      <c r="AH97" s="3"/>
      <c r="AI97" s="3"/>
      <c r="AJ97" s="3"/>
      <c r="AK97" s="3"/>
      <c r="AL97" s="3"/>
      <c r="AM97" s="3"/>
      <c r="AN97" s="3"/>
      <c r="AO97" s="3"/>
      <c r="AP97" s="3"/>
      <c r="AQ97" s="3"/>
      <c r="AR97" s="3"/>
      <c r="AS97" s="3"/>
      <c r="AT97" s="3"/>
      <c r="AU97" s="3"/>
      <c r="AV97" s="3"/>
      <c r="AW97" s="3"/>
    </row>
    <row r="98">
      <c r="A98" s="3"/>
      <c r="B98" s="3"/>
      <c r="C98" s="3"/>
      <c r="D98" s="3"/>
      <c r="E98" s="3"/>
      <c r="F98" s="3"/>
      <c r="G98" s="3"/>
      <c r="H98" s="3"/>
      <c r="I98" s="3"/>
      <c r="J98" s="3"/>
      <c r="K98" s="3"/>
      <c r="L98" s="3"/>
      <c r="M98" s="3"/>
      <c r="N98" s="3"/>
      <c r="O98" s="3"/>
      <c r="P98" s="3"/>
      <c r="Q98" s="249"/>
      <c r="R98" s="3"/>
      <c r="S98" s="3"/>
      <c r="T98" s="3"/>
      <c r="U98" s="3"/>
      <c r="V98" s="3"/>
      <c r="W98" s="68"/>
      <c r="X98" s="68"/>
      <c r="Y98" s="3"/>
      <c r="Z98" s="3"/>
      <c r="AA98" s="3"/>
      <c r="AB98" s="3"/>
      <c r="AC98" s="3"/>
      <c r="AD98" s="3"/>
      <c r="AE98" s="3"/>
      <c r="AF98" s="3"/>
      <c r="AG98" s="3"/>
      <c r="AH98" s="3"/>
      <c r="AI98" s="3"/>
      <c r="AJ98" s="3"/>
      <c r="AK98" s="3"/>
      <c r="AL98" s="3"/>
      <c r="AM98" s="3"/>
      <c r="AN98" s="3"/>
      <c r="AO98" s="3"/>
      <c r="AP98" s="3"/>
      <c r="AQ98" s="3"/>
      <c r="AR98" s="3"/>
      <c r="AS98" s="3"/>
      <c r="AT98" s="3"/>
      <c r="AU98" s="3"/>
      <c r="AV98" s="3"/>
      <c r="AW98" s="3"/>
    </row>
    <row r="99">
      <c r="A99" s="3"/>
      <c r="B99" s="3"/>
      <c r="C99" s="3"/>
      <c r="D99" s="3"/>
      <c r="E99" s="3"/>
      <c r="F99" s="3"/>
      <c r="G99" s="3"/>
      <c r="H99" s="3"/>
      <c r="I99" s="3"/>
      <c r="J99" s="3"/>
      <c r="K99" s="3"/>
      <c r="L99" s="3"/>
      <c r="M99" s="3"/>
      <c r="N99" s="3"/>
      <c r="O99" s="3"/>
      <c r="P99" s="3"/>
      <c r="Q99" s="249"/>
      <c r="R99" s="3"/>
      <c r="S99" s="3"/>
      <c r="T99" s="3"/>
      <c r="U99" s="3"/>
      <c r="V99" s="3"/>
      <c r="W99" s="68"/>
      <c r="X99" s="68"/>
      <c r="Y99" s="3"/>
      <c r="Z99" s="3"/>
      <c r="AA99" s="3"/>
      <c r="AB99" s="3"/>
      <c r="AC99" s="3"/>
      <c r="AD99" s="3"/>
      <c r="AE99" s="3"/>
      <c r="AF99" s="3"/>
      <c r="AG99" s="3"/>
      <c r="AH99" s="3"/>
      <c r="AI99" s="3"/>
      <c r="AJ99" s="3"/>
      <c r="AK99" s="3"/>
      <c r="AL99" s="3"/>
      <c r="AM99" s="3"/>
      <c r="AN99" s="3"/>
      <c r="AO99" s="3"/>
      <c r="AP99" s="3"/>
      <c r="AQ99" s="3"/>
      <c r="AR99" s="3"/>
      <c r="AS99" s="3"/>
      <c r="AT99" s="3"/>
      <c r="AU99" s="3"/>
      <c r="AV99" s="3"/>
      <c r="AW99" s="3"/>
    </row>
    <row r="100">
      <c r="A100" s="3"/>
      <c r="B100" s="3"/>
      <c r="C100" s="3"/>
      <c r="D100" s="3"/>
      <c r="E100" s="3"/>
      <c r="F100" s="3"/>
      <c r="G100" s="3"/>
      <c r="H100" s="3"/>
      <c r="I100" s="3"/>
      <c r="J100" s="3"/>
      <c r="K100" s="3"/>
      <c r="L100" s="3"/>
      <c r="M100" s="3"/>
      <c r="N100" s="3"/>
      <c r="O100" s="3"/>
      <c r="P100" s="3"/>
      <c r="Q100" s="249"/>
      <c r="R100" s="3"/>
      <c r="S100" s="3"/>
      <c r="T100" s="3"/>
      <c r="U100" s="3"/>
      <c r="V100" s="3"/>
      <c r="W100" s="68"/>
      <c r="X100" s="68"/>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row>
    <row r="101">
      <c r="A101" s="3"/>
      <c r="B101" s="3"/>
      <c r="C101" s="3"/>
      <c r="D101" s="3"/>
      <c r="E101" s="3"/>
      <c r="F101" s="3"/>
      <c r="G101" s="3"/>
      <c r="H101" s="3"/>
      <c r="I101" s="3"/>
      <c r="J101" s="3"/>
      <c r="K101" s="3"/>
      <c r="L101" s="3"/>
      <c r="M101" s="3"/>
      <c r="N101" s="3"/>
      <c r="O101" s="3"/>
      <c r="P101" s="3"/>
      <c r="Q101" s="249"/>
      <c r="R101" s="3"/>
      <c r="S101" s="3"/>
      <c r="T101" s="3"/>
      <c r="U101" s="3"/>
      <c r="V101" s="3"/>
      <c r="W101" s="68"/>
      <c r="X101" s="68"/>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row>
    <row r="102">
      <c r="A102" s="3"/>
      <c r="B102" s="3"/>
      <c r="C102" s="3"/>
      <c r="D102" s="3"/>
      <c r="E102" s="3"/>
      <c r="F102" s="3"/>
      <c r="G102" s="3"/>
      <c r="H102" s="3"/>
      <c r="I102" s="3"/>
      <c r="J102" s="3"/>
      <c r="K102" s="3"/>
      <c r="L102" s="3"/>
      <c r="M102" s="3"/>
      <c r="N102" s="3"/>
      <c r="O102" s="3"/>
      <c r="P102" s="3"/>
      <c r="Q102" s="249"/>
      <c r="R102" s="3"/>
      <c r="S102" s="3"/>
      <c r="T102" s="3"/>
      <c r="U102" s="3"/>
      <c r="V102" s="3"/>
      <c r="W102" s="68"/>
      <c r="X102" s="68"/>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row>
    <row r="103">
      <c r="A103" s="3"/>
      <c r="B103" s="3"/>
      <c r="C103" s="3"/>
      <c r="D103" s="3"/>
      <c r="E103" s="3"/>
      <c r="F103" s="3"/>
      <c r="G103" s="3"/>
      <c r="H103" s="3"/>
      <c r="I103" s="3"/>
      <c r="J103" s="3"/>
      <c r="K103" s="3"/>
      <c r="L103" s="3"/>
      <c r="M103" s="3"/>
      <c r="N103" s="3"/>
      <c r="O103" s="3"/>
      <c r="P103" s="3"/>
      <c r="Q103" s="249"/>
      <c r="R103" s="3"/>
      <c r="S103" s="3"/>
      <c r="T103" s="3"/>
      <c r="U103" s="3"/>
      <c r="V103" s="3"/>
      <c r="W103" s="68"/>
      <c r="X103" s="68"/>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row>
    <row r="104">
      <c r="A104" s="3"/>
      <c r="B104" s="3"/>
      <c r="C104" s="3"/>
      <c r="D104" s="3"/>
      <c r="E104" s="3"/>
      <c r="F104" s="3"/>
      <c r="G104" s="3"/>
      <c r="H104" s="3"/>
      <c r="I104" s="3"/>
      <c r="J104" s="3"/>
      <c r="K104" s="3"/>
      <c r="L104" s="3"/>
      <c r="M104" s="3"/>
      <c r="N104" s="3"/>
      <c r="O104" s="3"/>
      <c r="P104" s="3"/>
      <c r="Q104" s="249"/>
      <c r="R104" s="3"/>
      <c r="S104" s="3"/>
      <c r="T104" s="3"/>
      <c r="U104" s="3"/>
      <c r="V104" s="3"/>
      <c r="W104" s="68"/>
      <c r="X104" s="68"/>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row>
    <row r="105">
      <c r="A105" s="3"/>
      <c r="B105" s="3"/>
      <c r="C105" s="3"/>
      <c r="D105" s="3"/>
      <c r="E105" s="3"/>
      <c r="F105" s="3"/>
      <c r="G105" s="3"/>
      <c r="H105" s="3"/>
      <c r="I105" s="3"/>
      <c r="J105" s="3"/>
      <c r="K105" s="3"/>
      <c r="L105" s="3"/>
      <c r="M105" s="3"/>
      <c r="N105" s="3"/>
      <c r="O105" s="3"/>
      <c r="P105" s="3"/>
      <c r="Q105" s="249"/>
      <c r="R105" s="3"/>
      <c r="S105" s="3"/>
      <c r="T105" s="3"/>
      <c r="U105" s="3"/>
      <c r="V105" s="3"/>
      <c r="W105" s="68"/>
      <c r="X105" s="68"/>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row>
    <row r="106">
      <c r="A106" s="3"/>
      <c r="B106" s="3"/>
      <c r="C106" s="3"/>
      <c r="D106" s="3"/>
      <c r="E106" s="3"/>
      <c r="F106" s="3"/>
      <c r="G106" s="3"/>
      <c r="H106" s="3"/>
      <c r="I106" s="3"/>
      <c r="J106" s="3"/>
      <c r="K106" s="3"/>
      <c r="L106" s="3"/>
      <c r="M106" s="3"/>
      <c r="N106" s="3"/>
      <c r="O106" s="3"/>
      <c r="P106" s="3"/>
      <c r="Q106" s="249"/>
      <c r="R106" s="3"/>
      <c r="S106" s="3"/>
      <c r="T106" s="3"/>
      <c r="U106" s="3"/>
      <c r="V106" s="3"/>
      <c r="W106" s="68"/>
      <c r="X106" s="68"/>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row>
    <row r="107">
      <c r="A107" s="3"/>
      <c r="B107" s="3"/>
      <c r="C107" s="3"/>
      <c r="D107" s="3"/>
      <c r="E107" s="3"/>
      <c r="F107" s="3"/>
      <c r="G107" s="3"/>
      <c r="H107" s="3"/>
      <c r="I107" s="3"/>
      <c r="J107" s="3"/>
      <c r="K107" s="3"/>
      <c r="L107" s="3"/>
      <c r="M107" s="3"/>
      <c r="N107" s="3"/>
      <c r="O107" s="3"/>
      <c r="P107" s="3"/>
      <c r="Q107" s="249"/>
      <c r="R107" s="3"/>
      <c r="S107" s="3"/>
      <c r="T107" s="3"/>
      <c r="U107" s="3"/>
      <c r="V107" s="3"/>
      <c r="W107" s="68"/>
      <c r="X107" s="68"/>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row>
    <row r="108">
      <c r="A108" s="3"/>
      <c r="B108" s="3"/>
      <c r="C108" s="3"/>
      <c r="D108" s="3"/>
      <c r="E108" s="3"/>
      <c r="F108" s="3"/>
      <c r="G108" s="3"/>
      <c r="H108" s="3"/>
      <c r="I108" s="3"/>
      <c r="J108" s="3"/>
      <c r="K108" s="3"/>
      <c r="L108" s="3"/>
      <c r="M108" s="3"/>
      <c r="N108" s="3"/>
      <c r="O108" s="3"/>
      <c r="P108" s="3"/>
      <c r="Q108" s="249"/>
      <c r="R108" s="3"/>
      <c r="S108" s="3"/>
      <c r="T108" s="3"/>
      <c r="U108" s="3"/>
      <c r="V108" s="3"/>
      <c r="W108" s="68"/>
      <c r="X108" s="68"/>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row>
    <row r="109">
      <c r="A109" s="3"/>
      <c r="B109" s="3"/>
      <c r="C109" s="3"/>
      <c r="D109" s="3"/>
      <c r="E109" s="3"/>
      <c r="F109" s="3"/>
      <c r="G109" s="3"/>
      <c r="H109" s="3"/>
      <c r="I109" s="3"/>
      <c r="J109" s="3"/>
      <c r="K109" s="3"/>
      <c r="L109" s="3"/>
      <c r="M109" s="3"/>
      <c r="N109" s="3"/>
      <c r="O109" s="3"/>
      <c r="P109" s="3"/>
      <c r="Q109" s="249"/>
      <c r="R109" s="3"/>
      <c r="S109" s="3"/>
      <c r="T109" s="3"/>
      <c r="U109" s="3"/>
      <c r="V109" s="3"/>
      <c r="W109" s="68"/>
      <c r="X109" s="68"/>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row>
    <row r="110">
      <c r="A110" s="3"/>
      <c r="B110" s="3"/>
      <c r="C110" s="3"/>
      <c r="D110" s="3"/>
      <c r="E110" s="3"/>
      <c r="F110" s="3"/>
      <c r="G110" s="3"/>
      <c r="H110" s="3"/>
      <c r="I110" s="3"/>
      <c r="J110" s="3"/>
      <c r="K110" s="3"/>
      <c r="L110" s="3"/>
      <c r="M110" s="3"/>
      <c r="N110" s="3"/>
      <c r="O110" s="3"/>
      <c r="P110" s="3"/>
      <c r="Q110" s="249"/>
      <c r="R110" s="3"/>
      <c r="S110" s="3"/>
      <c r="T110" s="3"/>
      <c r="U110" s="3"/>
      <c r="V110" s="3"/>
      <c r="W110" s="68"/>
      <c r="X110" s="68"/>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row>
    <row r="111">
      <c r="A111" s="3"/>
      <c r="B111" s="3"/>
      <c r="C111" s="3"/>
      <c r="D111" s="3"/>
      <c r="E111" s="3"/>
      <c r="F111" s="3"/>
      <c r="G111" s="3"/>
      <c r="H111" s="3"/>
      <c r="I111" s="3"/>
      <c r="J111" s="3"/>
      <c r="K111" s="3"/>
      <c r="L111" s="3"/>
      <c r="M111" s="3"/>
      <c r="N111" s="3"/>
      <c r="O111" s="3"/>
      <c r="P111" s="3"/>
      <c r="Q111" s="249"/>
      <c r="R111" s="3"/>
      <c r="S111" s="3"/>
      <c r="T111" s="3"/>
      <c r="U111" s="3"/>
      <c r="V111" s="3"/>
      <c r="W111" s="68"/>
      <c r="X111" s="68"/>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row>
    <row r="112">
      <c r="A112" s="3"/>
      <c r="B112" s="3"/>
      <c r="C112" s="3"/>
      <c r="D112" s="3"/>
      <c r="E112" s="3"/>
      <c r="F112" s="3"/>
      <c r="G112" s="3"/>
      <c r="H112" s="3"/>
      <c r="I112" s="3"/>
      <c r="J112" s="3"/>
      <c r="K112" s="3"/>
      <c r="L112" s="3"/>
      <c r="M112" s="3"/>
      <c r="N112" s="3"/>
      <c r="O112" s="3"/>
      <c r="P112" s="3"/>
      <c r="Q112" s="249"/>
      <c r="R112" s="3"/>
      <c r="S112" s="3"/>
      <c r="T112" s="3"/>
      <c r="U112" s="3"/>
      <c r="V112" s="3"/>
      <c r="W112" s="68"/>
      <c r="X112" s="68"/>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row>
    <row r="113">
      <c r="A113" s="3"/>
      <c r="B113" s="3"/>
      <c r="C113" s="3"/>
      <c r="D113" s="3"/>
      <c r="E113" s="3"/>
      <c r="F113" s="3"/>
      <c r="G113" s="3"/>
      <c r="H113" s="3"/>
      <c r="I113" s="3"/>
      <c r="J113" s="3"/>
      <c r="K113" s="3"/>
      <c r="L113" s="3"/>
      <c r="M113" s="3"/>
      <c r="N113" s="3"/>
      <c r="O113" s="3"/>
      <c r="P113" s="3"/>
      <c r="Q113" s="249"/>
      <c r="R113" s="3"/>
      <c r="S113" s="3"/>
      <c r="T113" s="3"/>
      <c r="U113" s="3"/>
      <c r="V113" s="3"/>
      <c r="W113" s="68"/>
      <c r="X113" s="68"/>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row>
    <row r="114">
      <c r="A114" s="3"/>
      <c r="B114" s="3"/>
      <c r="C114" s="3"/>
      <c r="D114" s="3"/>
      <c r="E114" s="3"/>
      <c r="F114" s="3"/>
      <c r="G114" s="3"/>
      <c r="H114" s="3"/>
      <c r="I114" s="3"/>
      <c r="J114" s="3"/>
      <c r="K114" s="3"/>
      <c r="L114" s="3"/>
      <c r="M114" s="3"/>
      <c r="N114" s="3"/>
      <c r="O114" s="3"/>
      <c r="P114" s="3"/>
      <c r="Q114" s="249"/>
      <c r="R114" s="3"/>
      <c r="S114" s="3"/>
      <c r="T114" s="3"/>
      <c r="U114" s="3"/>
      <c r="V114" s="3"/>
      <c r="W114" s="68"/>
      <c r="X114" s="68"/>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row>
    <row r="115">
      <c r="A115" s="3"/>
      <c r="B115" s="3"/>
      <c r="C115" s="3"/>
      <c r="D115" s="3"/>
      <c r="E115" s="3"/>
      <c r="F115" s="3"/>
      <c r="G115" s="3"/>
      <c r="H115" s="3"/>
      <c r="I115" s="3"/>
      <c r="J115" s="3"/>
      <c r="K115" s="3"/>
      <c r="L115" s="3"/>
      <c r="M115" s="3"/>
      <c r="N115" s="3"/>
      <c r="O115" s="3"/>
      <c r="P115" s="3"/>
      <c r="Q115" s="249"/>
      <c r="R115" s="3"/>
      <c r="S115" s="3"/>
      <c r="T115" s="3"/>
      <c r="U115" s="3"/>
      <c r="V115" s="3"/>
      <c r="W115" s="68"/>
      <c r="X115" s="68"/>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row>
    <row r="116">
      <c r="A116" s="3"/>
      <c r="B116" s="3"/>
      <c r="C116" s="3"/>
      <c r="D116" s="3"/>
      <c r="E116" s="3"/>
      <c r="F116" s="3"/>
      <c r="G116" s="3"/>
      <c r="H116" s="3"/>
      <c r="I116" s="3"/>
      <c r="J116" s="3"/>
      <c r="K116" s="3"/>
      <c r="L116" s="3"/>
      <c r="M116" s="3"/>
      <c r="N116" s="3"/>
      <c r="O116" s="3"/>
      <c r="P116" s="3"/>
      <c r="Q116" s="249"/>
      <c r="R116" s="3"/>
      <c r="S116" s="3"/>
      <c r="T116" s="3"/>
      <c r="U116" s="3"/>
      <c r="V116" s="3"/>
      <c r="W116" s="68"/>
      <c r="X116" s="68"/>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row>
    <row r="117">
      <c r="A117" s="3"/>
      <c r="B117" s="3"/>
      <c r="C117" s="3"/>
      <c r="D117" s="3"/>
      <c r="E117" s="3"/>
      <c r="F117" s="3"/>
      <c r="G117" s="3"/>
      <c r="H117" s="3"/>
      <c r="I117" s="3"/>
      <c r="J117" s="3"/>
      <c r="K117" s="3"/>
      <c r="L117" s="3"/>
      <c r="M117" s="3"/>
      <c r="N117" s="3"/>
      <c r="O117" s="3"/>
      <c r="P117" s="3"/>
      <c r="Q117" s="249"/>
      <c r="R117" s="3"/>
      <c r="S117" s="3"/>
      <c r="T117" s="3"/>
      <c r="U117" s="3"/>
      <c r="V117" s="3"/>
      <c r="W117" s="68"/>
      <c r="X117" s="68"/>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c r="A118" s="3"/>
      <c r="B118" s="3"/>
      <c r="C118" s="3"/>
      <c r="D118" s="3"/>
      <c r="E118" s="3"/>
      <c r="F118" s="3"/>
      <c r="G118" s="3"/>
      <c r="H118" s="3"/>
      <c r="I118" s="3"/>
      <c r="J118" s="3"/>
      <c r="K118" s="3"/>
      <c r="L118" s="3"/>
      <c r="M118" s="3"/>
      <c r="N118" s="3"/>
      <c r="O118" s="3"/>
      <c r="P118" s="3"/>
      <c r="Q118" s="249"/>
      <c r="R118" s="3"/>
      <c r="S118" s="3"/>
      <c r="T118" s="3"/>
      <c r="U118" s="3"/>
      <c r="V118" s="3"/>
      <c r="W118" s="68"/>
      <c r="X118" s="68"/>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row>
    <row r="119">
      <c r="A119" s="3"/>
      <c r="B119" s="3"/>
      <c r="C119" s="3"/>
      <c r="D119" s="3"/>
      <c r="E119" s="3"/>
      <c r="F119" s="3"/>
      <c r="G119" s="3"/>
      <c r="H119" s="3"/>
      <c r="I119" s="3"/>
      <c r="J119" s="3"/>
      <c r="K119" s="3"/>
      <c r="L119" s="3"/>
      <c r="M119" s="3"/>
      <c r="N119" s="3"/>
      <c r="O119" s="3"/>
      <c r="P119" s="3"/>
      <c r="Q119" s="249"/>
      <c r="R119" s="3"/>
      <c r="S119" s="3"/>
      <c r="T119" s="3"/>
      <c r="U119" s="3"/>
      <c r="V119" s="3"/>
      <c r="W119" s="68"/>
      <c r="X119" s="68"/>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row>
    <row r="120">
      <c r="A120" s="3"/>
      <c r="B120" s="3"/>
      <c r="C120" s="3"/>
      <c r="D120" s="3"/>
      <c r="E120" s="3"/>
      <c r="F120" s="3"/>
      <c r="G120" s="3"/>
      <c r="H120" s="3"/>
      <c r="I120" s="3"/>
      <c r="J120" s="3"/>
      <c r="K120" s="3"/>
      <c r="L120" s="3"/>
      <c r="M120" s="3"/>
      <c r="N120" s="3"/>
      <c r="O120" s="3"/>
      <c r="P120" s="3"/>
      <c r="Q120" s="249"/>
      <c r="R120" s="3"/>
      <c r="S120" s="3"/>
      <c r="T120" s="3"/>
      <c r="U120" s="3"/>
      <c r="V120" s="3"/>
      <c r="W120" s="68"/>
      <c r="X120" s="68"/>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row>
    <row r="121">
      <c r="A121" s="3"/>
      <c r="B121" s="3"/>
      <c r="C121" s="3"/>
      <c r="D121" s="3"/>
      <c r="E121" s="3"/>
      <c r="F121" s="3"/>
      <c r="G121" s="3"/>
      <c r="H121" s="3"/>
      <c r="I121" s="3"/>
      <c r="J121" s="3"/>
      <c r="K121" s="3"/>
      <c r="L121" s="3"/>
      <c r="M121" s="3"/>
      <c r="N121" s="3"/>
      <c r="O121" s="3"/>
      <c r="P121" s="3"/>
      <c r="Q121" s="249"/>
      <c r="R121" s="3"/>
      <c r="S121" s="3"/>
      <c r="T121" s="3"/>
      <c r="U121" s="3"/>
      <c r="V121" s="3"/>
      <c r="W121" s="68"/>
      <c r="X121" s="68"/>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row>
    <row r="122">
      <c r="A122" s="3"/>
      <c r="B122" s="3"/>
      <c r="C122" s="3"/>
      <c r="D122" s="3"/>
      <c r="E122" s="3"/>
      <c r="F122" s="3"/>
      <c r="G122" s="3"/>
      <c r="H122" s="3"/>
      <c r="I122" s="3"/>
      <c r="J122" s="3"/>
      <c r="K122" s="3"/>
      <c r="L122" s="3"/>
      <c r="M122" s="3"/>
      <c r="N122" s="3"/>
      <c r="O122" s="3"/>
      <c r="P122" s="3"/>
      <c r="Q122" s="249"/>
      <c r="R122" s="3"/>
      <c r="S122" s="3"/>
      <c r="T122" s="3"/>
      <c r="U122" s="3"/>
      <c r="V122" s="3"/>
      <c r="W122" s="68"/>
      <c r="X122" s="68"/>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row>
    <row r="123">
      <c r="A123" s="3"/>
      <c r="B123" s="3"/>
      <c r="C123" s="3"/>
      <c r="D123" s="3"/>
      <c r="E123" s="3"/>
      <c r="F123" s="3"/>
      <c r="G123" s="3"/>
      <c r="H123" s="3"/>
      <c r="I123" s="3"/>
      <c r="J123" s="3"/>
      <c r="K123" s="3"/>
      <c r="L123" s="3"/>
      <c r="M123" s="3"/>
      <c r="N123" s="3"/>
      <c r="O123" s="3"/>
      <c r="P123" s="3"/>
      <c r="Q123" s="249"/>
      <c r="R123" s="3"/>
      <c r="S123" s="3"/>
      <c r="T123" s="3"/>
      <c r="U123" s="3"/>
      <c r="V123" s="3"/>
      <c r="W123" s="68"/>
      <c r="X123" s="68"/>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4">
      <c r="A124" s="3"/>
      <c r="B124" s="3"/>
      <c r="C124" s="3"/>
      <c r="D124" s="3"/>
      <c r="E124" s="3"/>
      <c r="F124" s="3"/>
      <c r="G124" s="3"/>
      <c r="H124" s="3"/>
      <c r="I124" s="3"/>
      <c r="J124" s="3"/>
      <c r="K124" s="3"/>
      <c r="L124" s="3"/>
      <c r="M124" s="3"/>
      <c r="N124" s="3"/>
      <c r="O124" s="3"/>
      <c r="P124" s="3"/>
      <c r="Q124" s="249"/>
      <c r="R124" s="3"/>
      <c r="S124" s="3"/>
      <c r="T124" s="3"/>
      <c r="U124" s="3"/>
      <c r="V124" s="3"/>
      <c r="W124" s="68"/>
      <c r="X124" s="68"/>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row>
    <row r="125">
      <c r="A125" s="3"/>
      <c r="B125" s="3"/>
      <c r="C125" s="3"/>
      <c r="D125" s="3"/>
      <c r="E125" s="3"/>
      <c r="F125" s="3"/>
      <c r="G125" s="3"/>
      <c r="H125" s="3"/>
      <c r="I125" s="3"/>
      <c r="J125" s="3"/>
      <c r="K125" s="3"/>
      <c r="L125" s="3"/>
      <c r="M125" s="3"/>
      <c r="N125" s="3"/>
      <c r="O125" s="3"/>
      <c r="P125" s="3"/>
      <c r="Q125" s="249"/>
      <c r="R125" s="3"/>
      <c r="S125" s="3"/>
      <c r="T125" s="3"/>
      <c r="U125" s="3"/>
      <c r="V125" s="3"/>
      <c r="W125" s="68"/>
      <c r="X125" s="68"/>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row>
    <row r="126">
      <c r="A126" s="3"/>
      <c r="B126" s="3"/>
      <c r="C126" s="3"/>
      <c r="D126" s="3"/>
      <c r="E126" s="3"/>
      <c r="F126" s="3"/>
      <c r="G126" s="3"/>
      <c r="H126" s="3"/>
      <c r="I126" s="3"/>
      <c r="J126" s="3"/>
      <c r="K126" s="3"/>
      <c r="L126" s="3"/>
      <c r="M126" s="3"/>
      <c r="N126" s="3"/>
      <c r="O126" s="3"/>
      <c r="P126" s="3"/>
      <c r="Q126" s="249"/>
      <c r="R126" s="3"/>
      <c r="S126" s="3"/>
      <c r="T126" s="3"/>
      <c r="U126" s="3"/>
      <c r="V126" s="3"/>
      <c r="W126" s="68"/>
      <c r="X126" s="68"/>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row>
    <row r="127">
      <c r="A127" s="3"/>
      <c r="B127" s="3"/>
      <c r="C127" s="3"/>
      <c r="D127" s="3"/>
      <c r="E127" s="3"/>
      <c r="F127" s="3"/>
      <c r="G127" s="3"/>
      <c r="H127" s="3"/>
      <c r="I127" s="3"/>
      <c r="J127" s="3"/>
      <c r="K127" s="3"/>
      <c r="L127" s="3"/>
      <c r="M127" s="3"/>
      <c r="N127" s="3"/>
      <c r="O127" s="3"/>
      <c r="P127" s="3"/>
      <c r="Q127" s="249"/>
      <c r="R127" s="3"/>
      <c r="S127" s="3"/>
      <c r="T127" s="3"/>
      <c r="U127" s="3"/>
      <c r="V127" s="3"/>
      <c r="W127" s="68"/>
      <c r="X127" s="68"/>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row>
    <row r="128">
      <c r="A128" s="3"/>
      <c r="B128" s="3"/>
      <c r="C128" s="3"/>
      <c r="D128" s="3"/>
      <c r="E128" s="3"/>
      <c r="F128" s="3"/>
      <c r="G128" s="3"/>
      <c r="H128" s="3"/>
      <c r="I128" s="3"/>
      <c r="J128" s="3"/>
      <c r="K128" s="3"/>
      <c r="L128" s="3"/>
      <c r="M128" s="3"/>
      <c r="N128" s="3"/>
      <c r="O128" s="3"/>
      <c r="P128" s="3"/>
      <c r="Q128" s="249"/>
      <c r="R128" s="3"/>
      <c r="S128" s="3"/>
      <c r="T128" s="3"/>
      <c r="U128" s="3"/>
      <c r="V128" s="3"/>
      <c r="W128" s="68"/>
      <c r="X128" s="68"/>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row>
    <row r="129">
      <c r="A129" s="3"/>
      <c r="B129" s="3"/>
      <c r="C129" s="3"/>
      <c r="D129" s="3"/>
      <c r="E129" s="3"/>
      <c r="F129" s="3"/>
      <c r="G129" s="3"/>
      <c r="H129" s="3"/>
      <c r="I129" s="3"/>
      <c r="J129" s="3"/>
      <c r="K129" s="3"/>
      <c r="L129" s="3"/>
      <c r="M129" s="3"/>
      <c r="N129" s="3"/>
      <c r="O129" s="3"/>
      <c r="P129" s="3"/>
      <c r="Q129" s="249"/>
      <c r="R129" s="3"/>
      <c r="S129" s="3"/>
      <c r="T129" s="3"/>
      <c r="U129" s="3"/>
      <c r="V129" s="3"/>
      <c r="W129" s="68"/>
      <c r="X129" s="68"/>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row>
    <row r="130">
      <c r="A130" s="3"/>
      <c r="B130" s="3"/>
      <c r="C130" s="3"/>
      <c r="D130" s="3"/>
      <c r="E130" s="3"/>
      <c r="F130" s="3"/>
      <c r="G130" s="3"/>
      <c r="H130" s="3"/>
      <c r="I130" s="3"/>
      <c r="J130" s="3"/>
      <c r="K130" s="3"/>
      <c r="L130" s="3"/>
      <c r="M130" s="3"/>
      <c r="N130" s="3"/>
      <c r="O130" s="3"/>
      <c r="P130" s="3"/>
      <c r="Q130" s="249"/>
      <c r="R130" s="3"/>
      <c r="S130" s="3"/>
      <c r="T130" s="3"/>
      <c r="U130" s="3"/>
      <c r="V130" s="3"/>
      <c r="W130" s="68"/>
      <c r="X130" s="68"/>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row>
    <row r="131">
      <c r="A131" s="3"/>
      <c r="B131" s="3"/>
      <c r="C131" s="3"/>
      <c r="D131" s="3"/>
      <c r="E131" s="3"/>
      <c r="F131" s="3"/>
      <c r="G131" s="3"/>
      <c r="H131" s="3"/>
      <c r="I131" s="3"/>
      <c r="J131" s="3"/>
      <c r="K131" s="3"/>
      <c r="L131" s="3"/>
      <c r="M131" s="3"/>
      <c r="N131" s="3"/>
      <c r="O131" s="3"/>
      <c r="P131" s="3"/>
      <c r="Q131" s="249"/>
      <c r="R131" s="3"/>
      <c r="S131" s="3"/>
      <c r="T131" s="3"/>
      <c r="U131" s="3"/>
      <c r="V131" s="3"/>
      <c r="W131" s="68"/>
      <c r="X131" s="68"/>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row>
    <row r="132">
      <c r="A132" s="3"/>
      <c r="B132" s="3"/>
      <c r="C132" s="3"/>
      <c r="D132" s="3"/>
      <c r="E132" s="3"/>
      <c r="F132" s="3"/>
      <c r="G132" s="3"/>
      <c r="H132" s="3"/>
      <c r="I132" s="3"/>
      <c r="J132" s="3"/>
      <c r="K132" s="3"/>
      <c r="L132" s="3"/>
      <c r="M132" s="3"/>
      <c r="N132" s="3"/>
      <c r="O132" s="3"/>
      <c r="P132" s="3"/>
      <c r="Q132" s="249"/>
      <c r="R132" s="3"/>
      <c r="S132" s="3"/>
      <c r="T132" s="3"/>
      <c r="U132" s="3"/>
      <c r="V132" s="3"/>
      <c r="W132" s="68"/>
      <c r="X132" s="68"/>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row>
    <row r="133">
      <c r="A133" s="3"/>
      <c r="B133" s="3"/>
      <c r="C133" s="3"/>
      <c r="D133" s="3"/>
      <c r="E133" s="3"/>
      <c r="F133" s="3"/>
      <c r="G133" s="3"/>
      <c r="H133" s="3"/>
      <c r="I133" s="3"/>
      <c r="J133" s="3"/>
      <c r="K133" s="3"/>
      <c r="L133" s="3"/>
      <c r="M133" s="3"/>
      <c r="N133" s="3"/>
      <c r="O133" s="3"/>
      <c r="P133" s="3"/>
      <c r="Q133" s="249"/>
      <c r="R133" s="3"/>
      <c r="S133" s="3"/>
      <c r="T133" s="3"/>
      <c r="U133" s="3"/>
      <c r="V133" s="3"/>
      <c r="W133" s="68"/>
      <c r="X133" s="68"/>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row>
    <row r="134">
      <c r="A134" s="3"/>
      <c r="B134" s="3"/>
      <c r="C134" s="3"/>
      <c r="D134" s="3"/>
      <c r="E134" s="3"/>
      <c r="F134" s="3"/>
      <c r="G134" s="3"/>
      <c r="H134" s="3"/>
      <c r="I134" s="3"/>
      <c r="J134" s="3"/>
      <c r="K134" s="3"/>
      <c r="L134" s="3"/>
      <c r="M134" s="3"/>
      <c r="N134" s="3"/>
      <c r="O134" s="3"/>
      <c r="P134" s="3"/>
      <c r="Q134" s="249"/>
      <c r="R134" s="3"/>
      <c r="S134" s="3"/>
      <c r="T134" s="3"/>
      <c r="U134" s="3"/>
      <c r="V134" s="3"/>
      <c r="W134" s="68"/>
      <c r="X134" s="68"/>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row>
    <row r="135">
      <c r="A135" s="3"/>
      <c r="B135" s="3"/>
      <c r="C135" s="3"/>
      <c r="D135" s="3"/>
      <c r="E135" s="3"/>
      <c r="F135" s="3"/>
      <c r="G135" s="3"/>
      <c r="H135" s="3"/>
      <c r="I135" s="3"/>
      <c r="J135" s="3"/>
      <c r="K135" s="3"/>
      <c r="L135" s="3"/>
      <c r="M135" s="3"/>
      <c r="N135" s="3"/>
      <c r="O135" s="3"/>
      <c r="P135" s="3"/>
      <c r="Q135" s="249"/>
      <c r="R135" s="3"/>
      <c r="S135" s="3"/>
      <c r="T135" s="3"/>
      <c r="U135" s="3"/>
      <c r="V135" s="3"/>
      <c r="W135" s="68"/>
      <c r="X135" s="68"/>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row>
    <row r="136">
      <c r="A136" s="3"/>
      <c r="B136" s="3"/>
      <c r="C136" s="3"/>
      <c r="D136" s="3"/>
      <c r="E136" s="3"/>
      <c r="F136" s="3"/>
      <c r="G136" s="3"/>
      <c r="H136" s="3"/>
      <c r="I136" s="3"/>
      <c r="J136" s="3"/>
      <c r="K136" s="3"/>
      <c r="L136" s="3"/>
      <c r="M136" s="3"/>
      <c r="N136" s="3"/>
      <c r="O136" s="3"/>
      <c r="P136" s="3"/>
      <c r="Q136" s="249"/>
      <c r="R136" s="3"/>
      <c r="S136" s="3"/>
      <c r="T136" s="3"/>
      <c r="U136" s="3"/>
      <c r="V136" s="3"/>
      <c r="W136" s="68"/>
      <c r="X136" s="68"/>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row>
    <row r="137">
      <c r="A137" s="3"/>
      <c r="B137" s="3"/>
      <c r="C137" s="3"/>
      <c r="D137" s="3"/>
      <c r="E137" s="3"/>
      <c r="F137" s="3"/>
      <c r="G137" s="3"/>
      <c r="H137" s="3"/>
      <c r="I137" s="3"/>
      <c r="J137" s="3"/>
      <c r="K137" s="3"/>
      <c r="L137" s="3"/>
      <c r="M137" s="3"/>
      <c r="N137" s="3"/>
      <c r="O137" s="3"/>
      <c r="P137" s="3"/>
      <c r="Q137" s="249"/>
      <c r="R137" s="3"/>
      <c r="S137" s="3"/>
      <c r="T137" s="3"/>
      <c r="U137" s="3"/>
      <c r="V137" s="3"/>
      <c r="W137" s="68"/>
      <c r="X137" s="68"/>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row>
    <row r="138">
      <c r="A138" s="3"/>
      <c r="B138" s="3"/>
      <c r="C138" s="3"/>
      <c r="D138" s="3"/>
      <c r="E138" s="3"/>
      <c r="F138" s="3"/>
      <c r="G138" s="3"/>
      <c r="H138" s="3"/>
      <c r="I138" s="3"/>
      <c r="J138" s="3"/>
      <c r="K138" s="3"/>
      <c r="L138" s="3"/>
      <c r="M138" s="3"/>
      <c r="N138" s="3"/>
      <c r="O138" s="3"/>
      <c r="P138" s="3"/>
      <c r="Q138" s="249"/>
      <c r="R138" s="3"/>
      <c r="S138" s="3"/>
      <c r="T138" s="3"/>
      <c r="U138" s="3"/>
      <c r="V138" s="3"/>
      <c r="W138" s="68"/>
      <c r="X138" s="68"/>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row>
    <row r="139">
      <c r="A139" s="3"/>
      <c r="B139" s="3"/>
      <c r="C139" s="3"/>
      <c r="D139" s="3"/>
      <c r="E139" s="3"/>
      <c r="F139" s="3"/>
      <c r="G139" s="3"/>
      <c r="H139" s="3"/>
      <c r="I139" s="3"/>
      <c r="J139" s="3"/>
      <c r="K139" s="3"/>
      <c r="L139" s="3"/>
      <c r="M139" s="3"/>
      <c r="N139" s="3"/>
      <c r="O139" s="3"/>
      <c r="P139" s="3"/>
      <c r="Q139" s="249"/>
      <c r="R139" s="3"/>
      <c r="S139" s="3"/>
      <c r="T139" s="3"/>
      <c r="U139" s="3"/>
      <c r="V139" s="3"/>
      <c r="W139" s="68"/>
      <c r="X139" s="68"/>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row>
    <row r="140">
      <c r="A140" s="3"/>
      <c r="B140" s="3"/>
      <c r="C140" s="3"/>
      <c r="D140" s="3"/>
      <c r="E140" s="3"/>
      <c r="F140" s="3"/>
      <c r="G140" s="3"/>
      <c r="H140" s="3"/>
      <c r="I140" s="3"/>
      <c r="J140" s="3"/>
      <c r="K140" s="3"/>
      <c r="L140" s="3"/>
      <c r="M140" s="3"/>
      <c r="N140" s="3"/>
      <c r="O140" s="3"/>
      <c r="P140" s="3"/>
      <c r="Q140" s="249"/>
      <c r="R140" s="3"/>
      <c r="S140" s="3"/>
      <c r="T140" s="3"/>
      <c r="U140" s="3"/>
      <c r="V140" s="3"/>
      <c r="W140" s="68"/>
      <c r="X140" s="68"/>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row>
    <row r="141">
      <c r="A141" s="3"/>
      <c r="B141" s="3"/>
      <c r="C141" s="3"/>
      <c r="D141" s="3"/>
      <c r="E141" s="3"/>
      <c r="F141" s="3"/>
      <c r="G141" s="3"/>
      <c r="H141" s="3"/>
      <c r="I141" s="3"/>
      <c r="J141" s="3"/>
      <c r="K141" s="3"/>
      <c r="L141" s="3"/>
      <c r="M141" s="3"/>
      <c r="N141" s="3"/>
      <c r="O141" s="3"/>
      <c r="P141" s="3"/>
      <c r="Q141" s="249"/>
      <c r="R141" s="3"/>
      <c r="S141" s="3"/>
      <c r="T141" s="3"/>
      <c r="U141" s="3"/>
      <c r="V141" s="3"/>
      <c r="W141" s="68"/>
      <c r="X141" s="68"/>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row>
    <row r="142">
      <c r="A142" s="3"/>
      <c r="B142" s="3"/>
      <c r="C142" s="3"/>
      <c r="D142" s="3"/>
      <c r="E142" s="3"/>
      <c r="F142" s="3"/>
      <c r="G142" s="3"/>
      <c r="H142" s="3"/>
      <c r="I142" s="3"/>
      <c r="J142" s="3"/>
      <c r="K142" s="3"/>
      <c r="L142" s="3"/>
      <c r="M142" s="3"/>
      <c r="N142" s="3"/>
      <c r="O142" s="3"/>
      <c r="P142" s="3"/>
      <c r="Q142" s="249"/>
      <c r="R142" s="3"/>
      <c r="S142" s="3"/>
      <c r="T142" s="3"/>
      <c r="U142" s="3"/>
      <c r="V142" s="3"/>
      <c r="W142" s="68"/>
      <c r="X142" s="68"/>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row>
    <row r="143">
      <c r="A143" s="3"/>
      <c r="B143" s="3"/>
      <c r="C143" s="3"/>
      <c r="D143" s="3"/>
      <c r="E143" s="3"/>
      <c r="F143" s="3"/>
      <c r="G143" s="3"/>
      <c r="H143" s="3"/>
      <c r="I143" s="3"/>
      <c r="J143" s="3"/>
      <c r="K143" s="3"/>
      <c r="L143" s="3"/>
      <c r="M143" s="3"/>
      <c r="N143" s="3"/>
      <c r="O143" s="3"/>
      <c r="P143" s="3"/>
      <c r="Q143" s="249"/>
      <c r="R143" s="3"/>
      <c r="S143" s="3"/>
      <c r="T143" s="3"/>
      <c r="U143" s="3"/>
      <c r="V143" s="3"/>
      <c r="W143" s="68"/>
      <c r="X143" s="68"/>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row>
    <row r="144">
      <c r="A144" s="3"/>
      <c r="B144" s="3"/>
      <c r="C144" s="3"/>
      <c r="D144" s="3"/>
      <c r="E144" s="3"/>
      <c r="F144" s="137"/>
      <c r="G144" s="3"/>
      <c r="H144" s="3"/>
      <c r="I144" s="3"/>
      <c r="J144" s="3"/>
      <c r="K144" s="3"/>
      <c r="L144" s="3"/>
      <c r="M144" s="3"/>
      <c r="N144" s="3"/>
      <c r="O144" s="3"/>
      <c r="P144" s="3"/>
      <c r="Q144" s="249"/>
      <c r="R144" s="3"/>
      <c r="S144" s="3"/>
      <c r="T144" s="3"/>
      <c r="U144" s="3"/>
      <c r="V144" s="3"/>
      <c r="W144" s="68"/>
      <c r="X144" s="68"/>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row>
    <row r="145">
      <c r="A145" s="3"/>
      <c r="B145" s="3"/>
      <c r="C145" s="3"/>
      <c r="D145" s="3"/>
      <c r="E145" s="3"/>
      <c r="F145" s="3"/>
      <c r="G145" s="3"/>
      <c r="H145" s="3"/>
      <c r="I145" s="3"/>
      <c r="J145" s="3"/>
      <c r="K145" s="3"/>
      <c r="L145" s="3"/>
      <c r="M145" s="3"/>
      <c r="N145" s="3"/>
      <c r="O145" s="3"/>
      <c r="P145" s="3"/>
      <c r="Q145" s="249"/>
      <c r="R145" s="3"/>
      <c r="S145" s="3"/>
      <c r="T145" s="3"/>
      <c r="U145" s="3"/>
      <c r="V145" s="3"/>
      <c r="W145" s="68"/>
      <c r="X145" s="68"/>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row>
    <row r="146">
      <c r="A146" s="3"/>
      <c r="B146" s="3"/>
      <c r="C146" s="3"/>
      <c r="D146" s="3"/>
      <c r="E146" s="3"/>
      <c r="F146" s="3"/>
      <c r="G146" s="3"/>
      <c r="H146" s="3"/>
      <c r="I146" s="3"/>
      <c r="J146" s="3"/>
      <c r="K146" s="3"/>
      <c r="L146" s="3"/>
      <c r="M146" s="3"/>
      <c r="N146" s="3"/>
      <c r="O146" s="3"/>
      <c r="P146" s="3"/>
      <c r="Q146" s="249"/>
      <c r="R146" s="3"/>
      <c r="S146" s="3"/>
      <c r="T146" s="3"/>
      <c r="U146" s="3"/>
      <c r="V146" s="3"/>
      <c r="W146" s="68"/>
      <c r="X146" s="68"/>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row>
    <row r="147">
      <c r="A147" s="3"/>
      <c r="B147" s="3"/>
      <c r="C147" s="3"/>
      <c r="D147" s="3"/>
      <c r="E147" s="3"/>
      <c r="F147" s="3"/>
      <c r="G147" s="3"/>
      <c r="H147" s="3"/>
      <c r="I147" s="3"/>
      <c r="J147" s="3"/>
      <c r="K147" s="3"/>
      <c r="L147" s="3"/>
      <c r="M147" s="3"/>
      <c r="N147" s="3"/>
      <c r="O147" s="3"/>
      <c r="P147" s="3"/>
      <c r="Q147" s="249"/>
      <c r="R147" s="3"/>
      <c r="S147" s="3"/>
      <c r="T147" s="3"/>
      <c r="U147" s="3"/>
      <c r="V147" s="3"/>
      <c r="W147" s="68"/>
      <c r="X147" s="68"/>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row>
    <row r="148">
      <c r="A148" s="3"/>
      <c r="B148" s="3"/>
      <c r="C148" s="3"/>
      <c r="D148" s="3"/>
      <c r="E148" s="3"/>
      <c r="F148" s="3"/>
      <c r="G148" s="3"/>
      <c r="H148" s="3"/>
      <c r="I148" s="3"/>
      <c r="J148" s="3"/>
      <c r="K148" s="3"/>
      <c r="L148" s="3"/>
      <c r="M148" s="3"/>
      <c r="N148" s="3"/>
      <c r="O148" s="3"/>
      <c r="P148" s="3"/>
      <c r="Q148" s="249"/>
      <c r="R148" s="3"/>
      <c r="S148" s="3"/>
      <c r="T148" s="3"/>
      <c r="U148" s="3"/>
      <c r="V148" s="3"/>
      <c r="W148" s="68"/>
      <c r="X148" s="68"/>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row>
    <row r="149">
      <c r="A149" s="3"/>
      <c r="B149" s="3"/>
      <c r="C149" s="3"/>
      <c r="D149" s="3"/>
      <c r="E149" s="3"/>
      <c r="F149" s="3"/>
      <c r="G149" s="3"/>
      <c r="H149" s="3"/>
      <c r="I149" s="3"/>
      <c r="J149" s="3"/>
      <c r="K149" s="3"/>
      <c r="L149" s="3"/>
      <c r="M149" s="3"/>
      <c r="N149" s="3"/>
      <c r="O149" s="3"/>
      <c r="P149" s="3"/>
      <c r="Q149" s="249"/>
      <c r="R149" s="3"/>
      <c r="S149" s="3"/>
      <c r="T149" s="3"/>
      <c r="U149" s="3"/>
      <c r="V149" s="3"/>
      <c r="W149" s="68"/>
      <c r="X149" s="68"/>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row>
    <row r="150">
      <c r="A150" s="3"/>
      <c r="B150" s="3"/>
      <c r="C150" s="3"/>
      <c r="D150" s="3"/>
      <c r="E150" s="3"/>
      <c r="F150" s="3"/>
      <c r="G150" s="3"/>
      <c r="H150" s="3"/>
      <c r="I150" s="3"/>
      <c r="J150" s="3"/>
      <c r="K150" s="3"/>
      <c r="L150" s="3"/>
      <c r="M150" s="3"/>
      <c r="N150" s="3"/>
      <c r="O150" s="3"/>
      <c r="P150" s="3"/>
      <c r="Q150" s="249"/>
      <c r="R150" s="3"/>
      <c r="S150" s="3"/>
      <c r="T150" s="3"/>
      <c r="U150" s="3"/>
      <c r="V150" s="3"/>
      <c r="W150" s="68"/>
      <c r="X150" s="68"/>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row>
    <row r="151">
      <c r="A151" s="3"/>
      <c r="B151" s="3"/>
      <c r="C151" s="3"/>
      <c r="D151" s="3"/>
      <c r="E151" s="3"/>
      <c r="F151" s="3"/>
      <c r="G151" s="3"/>
      <c r="H151" s="3"/>
      <c r="I151" s="3"/>
      <c r="J151" s="3"/>
      <c r="K151" s="3"/>
      <c r="L151" s="3"/>
      <c r="M151" s="3"/>
      <c r="N151" s="3"/>
      <c r="O151" s="3"/>
      <c r="P151" s="3"/>
      <c r="Q151" s="249"/>
      <c r="R151" s="3"/>
      <c r="S151" s="3"/>
      <c r="T151" s="3"/>
      <c r="U151" s="3"/>
      <c r="V151" s="3"/>
      <c r="W151" s="68"/>
      <c r="X151" s="68"/>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row>
    <row r="152">
      <c r="A152" s="3"/>
      <c r="B152" s="3"/>
      <c r="C152" s="3"/>
      <c r="D152" s="3"/>
      <c r="E152" s="3"/>
      <c r="F152" s="3"/>
      <c r="G152" s="3"/>
      <c r="H152" s="3"/>
      <c r="I152" s="3"/>
      <c r="J152" s="3"/>
      <c r="K152" s="3"/>
      <c r="L152" s="3"/>
      <c r="M152" s="3"/>
      <c r="N152" s="3"/>
      <c r="O152" s="3"/>
      <c r="P152" s="3"/>
      <c r="Q152" s="249"/>
      <c r="R152" s="3"/>
      <c r="S152" s="3"/>
      <c r="T152" s="3"/>
      <c r="U152" s="3"/>
      <c r="V152" s="3"/>
      <c r="W152" s="68"/>
      <c r="X152" s="68"/>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row>
    <row r="153">
      <c r="A153" s="3"/>
      <c r="B153" s="3"/>
      <c r="C153" s="3"/>
      <c r="D153" s="3"/>
      <c r="E153" s="3"/>
      <c r="F153" s="3"/>
      <c r="G153" s="3"/>
      <c r="H153" s="3"/>
      <c r="I153" s="3"/>
      <c r="J153" s="3"/>
      <c r="K153" s="3"/>
      <c r="L153" s="3"/>
      <c r="M153" s="3"/>
      <c r="N153" s="3"/>
      <c r="O153" s="3"/>
      <c r="P153" s="3"/>
      <c r="Q153" s="249"/>
      <c r="R153" s="3"/>
      <c r="S153" s="3"/>
      <c r="T153" s="3"/>
      <c r="U153" s="3"/>
      <c r="V153" s="3"/>
      <c r="W153" s="68"/>
      <c r="X153" s="68"/>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row>
    <row r="154">
      <c r="A154" s="3"/>
      <c r="B154" s="3"/>
      <c r="C154" s="3"/>
      <c r="D154" s="3"/>
      <c r="E154" s="3"/>
      <c r="F154" s="3"/>
      <c r="G154" s="3"/>
      <c r="H154" s="3"/>
      <c r="I154" s="3"/>
      <c r="J154" s="3"/>
      <c r="K154" s="3"/>
      <c r="L154" s="3"/>
      <c r="M154" s="3"/>
      <c r="N154" s="3"/>
      <c r="O154" s="3"/>
      <c r="P154" s="3"/>
      <c r="Q154" s="249"/>
      <c r="R154" s="3"/>
      <c r="S154" s="3"/>
      <c r="T154" s="3"/>
      <c r="U154" s="3"/>
      <c r="V154" s="3"/>
      <c r="W154" s="68"/>
      <c r="X154" s="68"/>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row>
    <row r="155">
      <c r="A155" s="3"/>
      <c r="B155" s="3"/>
      <c r="C155" s="3"/>
      <c r="D155" s="3"/>
      <c r="E155" s="3"/>
      <c r="F155" s="3"/>
      <c r="G155" s="3"/>
      <c r="H155" s="3"/>
      <c r="I155" s="3"/>
      <c r="J155" s="3"/>
      <c r="K155" s="3"/>
      <c r="L155" s="3"/>
      <c r="M155" s="3"/>
      <c r="N155" s="3"/>
      <c r="O155" s="3"/>
      <c r="P155" s="3"/>
      <c r="Q155" s="249"/>
      <c r="R155" s="3"/>
      <c r="S155" s="3"/>
      <c r="T155" s="3"/>
      <c r="U155" s="3"/>
      <c r="V155" s="3"/>
      <c r="W155" s="68"/>
      <c r="X155" s="68"/>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row>
    <row r="156">
      <c r="A156" s="3"/>
      <c r="B156" s="3"/>
      <c r="C156" s="3"/>
      <c r="D156" s="3"/>
      <c r="E156" s="3"/>
      <c r="F156" s="3"/>
      <c r="G156" s="3"/>
      <c r="H156" s="3"/>
      <c r="I156" s="3"/>
      <c r="J156" s="3"/>
      <c r="K156" s="3"/>
      <c r="L156" s="3"/>
      <c r="M156" s="3"/>
      <c r="N156" s="3"/>
      <c r="O156" s="3"/>
      <c r="P156" s="3"/>
      <c r="Q156" s="249"/>
      <c r="R156" s="3"/>
      <c r="S156" s="3"/>
      <c r="T156" s="3"/>
      <c r="U156" s="3"/>
      <c r="V156" s="3"/>
      <c r="W156" s="68"/>
      <c r="X156" s="68"/>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row>
    <row r="157">
      <c r="A157" s="3"/>
      <c r="B157" s="3"/>
      <c r="C157" s="3"/>
      <c r="D157" s="3"/>
      <c r="E157" s="3"/>
      <c r="F157" s="3"/>
      <c r="G157" s="3"/>
      <c r="H157" s="3"/>
      <c r="I157" s="3"/>
      <c r="J157" s="3"/>
      <c r="K157" s="3"/>
      <c r="L157" s="3"/>
      <c r="M157" s="3"/>
      <c r="N157" s="3"/>
      <c r="O157" s="3"/>
      <c r="P157" s="3"/>
      <c r="Q157" s="249"/>
      <c r="R157" s="3"/>
      <c r="S157" s="3"/>
      <c r="T157" s="3"/>
      <c r="U157" s="3"/>
      <c r="V157" s="3"/>
      <c r="W157" s="68"/>
      <c r="X157" s="68"/>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row>
    <row r="158">
      <c r="A158" s="3"/>
      <c r="B158" s="3"/>
      <c r="C158" s="3"/>
      <c r="D158" s="3"/>
      <c r="E158" s="3"/>
      <c r="F158" s="3"/>
      <c r="G158" s="3"/>
      <c r="H158" s="3"/>
      <c r="I158" s="3"/>
      <c r="J158" s="3"/>
      <c r="K158" s="3"/>
      <c r="L158" s="3"/>
      <c r="M158" s="3"/>
      <c r="N158" s="3"/>
      <c r="O158" s="3"/>
      <c r="P158" s="3"/>
      <c r="Q158" s="249"/>
      <c r="R158" s="3"/>
      <c r="S158" s="3"/>
      <c r="T158" s="3"/>
      <c r="U158" s="3"/>
      <c r="V158" s="3"/>
      <c r="W158" s="68"/>
      <c r="X158" s="68"/>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row>
    <row r="159">
      <c r="A159" s="3"/>
      <c r="B159" s="3"/>
      <c r="C159" s="3"/>
      <c r="D159" s="3"/>
      <c r="E159" s="3"/>
      <c r="F159" s="3"/>
      <c r="G159" s="3"/>
      <c r="H159" s="3"/>
      <c r="I159" s="3"/>
      <c r="J159" s="3"/>
      <c r="K159" s="3"/>
      <c r="L159" s="3"/>
      <c r="M159" s="3"/>
      <c r="N159" s="3"/>
      <c r="O159" s="3"/>
      <c r="P159" s="3"/>
      <c r="Q159" s="249"/>
      <c r="R159" s="3"/>
      <c r="S159" s="3"/>
      <c r="T159" s="3"/>
      <c r="U159" s="3"/>
      <c r="V159" s="3"/>
      <c r="W159" s="68"/>
      <c r="X159" s="68"/>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row>
    <row r="160">
      <c r="A160" s="3"/>
      <c r="B160" s="3"/>
      <c r="C160" s="3"/>
      <c r="D160" s="3"/>
      <c r="E160" s="3"/>
      <c r="F160" s="3"/>
      <c r="G160" s="3"/>
      <c r="H160" s="3"/>
      <c r="I160" s="3"/>
      <c r="J160" s="3"/>
      <c r="K160" s="3"/>
      <c r="L160" s="3"/>
      <c r="M160" s="3"/>
      <c r="N160" s="3"/>
      <c r="O160" s="3"/>
      <c r="P160" s="3"/>
      <c r="Q160" s="249"/>
      <c r="R160" s="3"/>
      <c r="S160" s="3"/>
      <c r="T160" s="3"/>
      <c r="U160" s="3"/>
      <c r="V160" s="3"/>
      <c r="W160" s="68"/>
      <c r="X160" s="68"/>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row>
    <row r="161">
      <c r="A161" s="3"/>
      <c r="B161" s="3"/>
      <c r="C161" s="3"/>
      <c r="D161" s="3"/>
      <c r="E161" s="3"/>
      <c r="F161" s="3"/>
      <c r="G161" s="3"/>
      <c r="H161" s="3"/>
      <c r="I161" s="3"/>
      <c r="J161" s="3"/>
      <c r="K161" s="3"/>
      <c r="L161" s="3"/>
      <c r="M161" s="3"/>
      <c r="N161" s="3"/>
      <c r="O161" s="3"/>
      <c r="P161" s="3"/>
      <c r="Q161" s="249"/>
      <c r="R161" s="3"/>
      <c r="S161" s="3"/>
      <c r="T161" s="3"/>
      <c r="U161" s="3"/>
      <c r="V161" s="3"/>
      <c r="W161" s="68"/>
      <c r="X161" s="68"/>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row>
    <row r="162">
      <c r="A162" s="3"/>
      <c r="B162" s="3"/>
      <c r="C162" s="3"/>
      <c r="D162" s="3"/>
      <c r="E162" s="3"/>
      <c r="F162" s="3"/>
      <c r="G162" s="3"/>
      <c r="H162" s="3"/>
      <c r="I162" s="3"/>
      <c r="J162" s="3"/>
      <c r="K162" s="3"/>
      <c r="L162" s="3"/>
      <c r="M162" s="3"/>
      <c r="N162" s="3"/>
      <c r="O162" s="3"/>
      <c r="P162" s="3"/>
      <c r="Q162" s="249"/>
      <c r="R162" s="3"/>
      <c r="S162" s="3"/>
      <c r="T162" s="3"/>
      <c r="U162" s="3"/>
      <c r="V162" s="3"/>
      <c r="W162" s="68"/>
      <c r="X162" s="68"/>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row>
    <row r="163">
      <c r="A163" s="3"/>
      <c r="B163" s="3"/>
      <c r="C163" s="3"/>
      <c r="D163" s="3"/>
      <c r="E163" s="3"/>
      <c r="F163" s="3"/>
      <c r="G163" s="3"/>
      <c r="H163" s="3"/>
      <c r="I163" s="3"/>
      <c r="J163" s="3"/>
      <c r="K163" s="3"/>
      <c r="L163" s="3"/>
      <c r="M163" s="3"/>
      <c r="N163" s="3"/>
      <c r="O163" s="3"/>
      <c r="P163" s="3"/>
      <c r="Q163" s="249"/>
      <c r="R163" s="3"/>
      <c r="S163" s="3"/>
      <c r="T163" s="3"/>
      <c r="U163" s="3"/>
      <c r="V163" s="3"/>
      <c r="W163" s="68"/>
      <c r="X163" s="68"/>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row>
    <row r="164">
      <c r="A164" s="3"/>
      <c r="B164" s="3"/>
      <c r="C164" s="3"/>
      <c r="D164" s="3"/>
      <c r="E164" s="3"/>
      <c r="F164" s="3"/>
      <c r="G164" s="3"/>
      <c r="H164" s="3"/>
      <c r="I164" s="3"/>
      <c r="J164" s="3"/>
      <c r="K164" s="3"/>
      <c r="L164" s="3"/>
      <c r="M164" s="3"/>
      <c r="N164" s="3"/>
      <c r="O164" s="3"/>
      <c r="P164" s="3"/>
      <c r="Q164" s="249"/>
      <c r="R164" s="3"/>
      <c r="S164" s="3"/>
      <c r="T164" s="3"/>
      <c r="U164" s="3"/>
      <c r="V164" s="3"/>
      <c r="W164" s="68"/>
      <c r="X164" s="68"/>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row>
    <row r="165">
      <c r="A165" s="3"/>
      <c r="B165" s="3"/>
      <c r="C165" s="3"/>
      <c r="D165" s="3"/>
      <c r="E165" s="3"/>
      <c r="F165" s="3"/>
      <c r="G165" s="3"/>
      <c r="H165" s="3"/>
      <c r="I165" s="3"/>
      <c r="J165" s="3"/>
      <c r="K165" s="3"/>
      <c r="L165" s="3"/>
      <c r="M165" s="3"/>
      <c r="N165" s="3"/>
      <c r="O165" s="3"/>
      <c r="P165" s="3"/>
      <c r="Q165" s="249"/>
      <c r="R165" s="3"/>
      <c r="S165" s="3"/>
      <c r="T165" s="3"/>
      <c r="U165" s="3"/>
      <c r="V165" s="3"/>
      <c r="W165" s="68"/>
      <c r="X165" s="68"/>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row>
    <row r="166">
      <c r="A166" s="3"/>
      <c r="B166" s="3"/>
      <c r="C166" s="3"/>
      <c r="D166" s="3"/>
      <c r="E166" s="3"/>
      <c r="F166" s="3"/>
      <c r="G166" s="3"/>
      <c r="H166" s="3"/>
      <c r="I166" s="3"/>
      <c r="J166" s="3"/>
      <c r="K166" s="3"/>
      <c r="L166" s="3"/>
      <c r="M166" s="3"/>
      <c r="N166" s="3"/>
      <c r="O166" s="3"/>
      <c r="P166" s="3"/>
      <c r="Q166" s="249"/>
      <c r="R166" s="3"/>
      <c r="S166" s="3"/>
      <c r="T166" s="3"/>
      <c r="U166" s="3"/>
      <c r="V166" s="3"/>
      <c r="W166" s="68"/>
      <c r="X166" s="68"/>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row>
    <row r="167">
      <c r="A167" s="3"/>
      <c r="B167" s="3"/>
      <c r="C167" s="3"/>
      <c r="D167" s="3"/>
      <c r="E167" s="3"/>
      <c r="F167" s="3"/>
      <c r="G167" s="3"/>
      <c r="H167" s="3"/>
      <c r="I167" s="3"/>
      <c r="J167" s="3"/>
      <c r="K167" s="3"/>
      <c r="L167" s="3"/>
      <c r="M167" s="3"/>
      <c r="N167" s="3"/>
      <c r="O167" s="3"/>
      <c r="P167" s="3"/>
      <c r="Q167" s="249"/>
      <c r="R167" s="3"/>
      <c r="S167" s="3"/>
      <c r="T167" s="3"/>
      <c r="U167" s="3"/>
      <c r="V167" s="3"/>
      <c r="W167" s="68"/>
      <c r="X167" s="68"/>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row>
    <row r="168">
      <c r="A168" s="3"/>
      <c r="B168" s="3"/>
      <c r="C168" s="3"/>
      <c r="D168" s="3"/>
      <c r="E168" s="3"/>
      <c r="F168" s="3"/>
      <c r="G168" s="3"/>
      <c r="H168" s="3"/>
      <c r="I168" s="3"/>
      <c r="J168" s="3"/>
      <c r="K168" s="3"/>
      <c r="L168" s="3"/>
      <c r="M168" s="3"/>
      <c r="N168" s="3"/>
      <c r="O168" s="3"/>
      <c r="P168" s="3"/>
      <c r="Q168" s="249"/>
      <c r="R168" s="3"/>
      <c r="S168" s="3"/>
      <c r="T168" s="3"/>
      <c r="U168" s="3"/>
      <c r="V168" s="3"/>
      <c r="W168" s="68"/>
      <c r="X168" s="68"/>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row>
    <row r="169">
      <c r="A169" s="3"/>
      <c r="B169" s="3"/>
      <c r="C169" s="3"/>
      <c r="D169" s="3"/>
      <c r="E169" s="3"/>
      <c r="F169" s="3"/>
      <c r="G169" s="3"/>
      <c r="H169" s="3"/>
      <c r="I169" s="3"/>
      <c r="J169" s="3"/>
      <c r="K169" s="3"/>
      <c r="L169" s="3"/>
      <c r="M169" s="3"/>
      <c r="N169" s="3"/>
      <c r="O169" s="3"/>
      <c r="P169" s="3"/>
      <c r="Q169" s="249"/>
      <c r="R169" s="3"/>
      <c r="S169" s="3"/>
      <c r="T169" s="3"/>
      <c r="U169" s="3"/>
      <c r="V169" s="3"/>
      <c r="W169" s="68"/>
      <c r="X169" s="68"/>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row>
    <row r="170">
      <c r="A170" s="3"/>
      <c r="B170" s="3"/>
      <c r="C170" s="3"/>
      <c r="D170" s="3"/>
      <c r="E170" s="3"/>
      <c r="F170" s="3"/>
      <c r="G170" s="3"/>
      <c r="H170" s="3"/>
      <c r="I170" s="3"/>
      <c r="J170" s="3"/>
      <c r="K170" s="3"/>
      <c r="L170" s="3"/>
      <c r="M170" s="3"/>
      <c r="N170" s="3"/>
      <c r="O170" s="3"/>
      <c r="P170" s="3"/>
      <c r="Q170" s="249"/>
      <c r="R170" s="3"/>
      <c r="S170" s="3"/>
      <c r="T170" s="3"/>
      <c r="U170" s="3"/>
      <c r="V170" s="3"/>
      <c r="W170" s="68"/>
      <c r="X170" s="68"/>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row>
    <row r="171">
      <c r="A171" s="3"/>
      <c r="B171" s="3"/>
      <c r="C171" s="3"/>
      <c r="D171" s="3"/>
      <c r="E171" s="3"/>
      <c r="F171" s="3"/>
      <c r="G171" s="3"/>
      <c r="H171" s="3"/>
      <c r="I171" s="3"/>
      <c r="J171" s="3"/>
      <c r="K171" s="3"/>
      <c r="L171" s="3"/>
      <c r="M171" s="3"/>
      <c r="N171" s="3"/>
      <c r="O171" s="3"/>
      <c r="P171" s="3"/>
      <c r="Q171" s="249"/>
      <c r="R171" s="3"/>
      <c r="S171" s="3"/>
      <c r="T171" s="3"/>
      <c r="U171" s="3"/>
      <c r="V171" s="3"/>
      <c r="W171" s="68"/>
      <c r="X171" s="68"/>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row>
    <row r="172">
      <c r="A172" s="3"/>
      <c r="B172" s="3"/>
      <c r="C172" s="3"/>
      <c r="D172" s="3"/>
      <c r="E172" s="3"/>
      <c r="F172" s="3"/>
      <c r="G172" s="3"/>
      <c r="H172" s="3"/>
      <c r="I172" s="3"/>
      <c r="J172" s="3"/>
      <c r="K172" s="3"/>
      <c r="L172" s="3"/>
      <c r="M172" s="3"/>
      <c r="N172" s="3"/>
      <c r="O172" s="3"/>
      <c r="P172" s="3"/>
      <c r="Q172" s="249"/>
      <c r="R172" s="3"/>
      <c r="S172" s="3"/>
      <c r="T172" s="3"/>
      <c r="U172" s="3"/>
      <c r="V172" s="3"/>
      <c r="W172" s="68"/>
      <c r="X172" s="68"/>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row>
    <row r="173">
      <c r="A173" s="3"/>
      <c r="B173" s="3"/>
      <c r="C173" s="3"/>
      <c r="D173" s="3"/>
      <c r="E173" s="3"/>
      <c r="F173" s="3"/>
      <c r="G173" s="3"/>
      <c r="H173" s="3"/>
      <c r="I173" s="3"/>
      <c r="J173" s="3"/>
      <c r="K173" s="3"/>
      <c r="L173" s="3"/>
      <c r="M173" s="3"/>
      <c r="N173" s="3"/>
      <c r="O173" s="3"/>
      <c r="P173" s="3"/>
      <c r="Q173" s="249"/>
      <c r="R173" s="3"/>
      <c r="S173" s="3"/>
      <c r="T173" s="3"/>
      <c r="U173" s="3"/>
      <c r="V173" s="3"/>
      <c r="W173" s="68"/>
      <c r="X173" s="68"/>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row>
    <row r="174">
      <c r="A174" s="3"/>
      <c r="B174" s="3"/>
      <c r="C174" s="3"/>
      <c r="D174" s="3"/>
      <c r="E174" s="3"/>
      <c r="F174" s="3"/>
      <c r="G174" s="3"/>
      <c r="H174" s="3"/>
      <c r="I174" s="3"/>
      <c r="J174" s="3"/>
      <c r="K174" s="3"/>
      <c r="L174" s="3"/>
      <c r="M174" s="3"/>
      <c r="N174" s="3"/>
      <c r="O174" s="3"/>
      <c r="P174" s="3"/>
      <c r="Q174" s="249"/>
      <c r="R174" s="3"/>
      <c r="S174" s="3"/>
      <c r="T174" s="3"/>
      <c r="U174" s="3"/>
      <c r="V174" s="3"/>
      <c r="W174" s="68"/>
      <c r="X174" s="68"/>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row>
    <row r="175">
      <c r="A175" s="3"/>
      <c r="B175" s="3"/>
      <c r="C175" s="3"/>
      <c r="D175" s="3"/>
      <c r="E175" s="3"/>
      <c r="F175" s="3"/>
      <c r="G175" s="3"/>
      <c r="H175" s="3"/>
      <c r="I175" s="3"/>
      <c r="J175" s="3"/>
      <c r="K175" s="3"/>
      <c r="L175" s="3"/>
      <c r="M175" s="3"/>
      <c r="N175" s="3"/>
      <c r="O175" s="3"/>
      <c r="P175" s="3"/>
      <c r="Q175" s="249"/>
      <c r="R175" s="3"/>
      <c r="S175" s="3"/>
      <c r="T175" s="3"/>
      <c r="U175" s="3"/>
      <c r="V175" s="3"/>
      <c r="W175" s="68"/>
      <c r="X175" s="68"/>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row>
    <row r="176">
      <c r="A176" s="3"/>
      <c r="B176" s="3"/>
      <c r="C176" s="3"/>
      <c r="D176" s="3"/>
      <c r="E176" s="3"/>
      <c r="F176" s="3"/>
      <c r="G176" s="3"/>
      <c r="H176" s="3"/>
      <c r="I176" s="3"/>
      <c r="J176" s="3"/>
      <c r="K176" s="3"/>
      <c r="L176" s="3"/>
      <c r="M176" s="3"/>
      <c r="N176" s="3"/>
      <c r="O176" s="3"/>
      <c r="P176" s="3"/>
      <c r="Q176" s="249"/>
      <c r="R176" s="3"/>
      <c r="S176" s="3"/>
      <c r="T176" s="3"/>
      <c r="U176" s="3"/>
      <c r="V176" s="3"/>
      <c r="W176" s="68"/>
      <c r="X176" s="68"/>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row>
    <row r="177">
      <c r="A177" s="3"/>
      <c r="B177" s="3"/>
      <c r="C177" s="3"/>
      <c r="D177" s="3"/>
      <c r="E177" s="3"/>
      <c r="F177" s="3"/>
      <c r="G177" s="3"/>
      <c r="H177" s="3"/>
      <c r="I177" s="3"/>
      <c r="J177" s="3"/>
      <c r="K177" s="3"/>
      <c r="L177" s="3"/>
      <c r="M177" s="3"/>
      <c r="N177" s="3"/>
      <c r="O177" s="3"/>
      <c r="P177" s="3"/>
      <c r="Q177" s="249"/>
      <c r="R177" s="3"/>
      <c r="S177" s="3"/>
      <c r="T177" s="3"/>
      <c r="U177" s="3"/>
      <c r="V177" s="3"/>
      <c r="W177" s="68"/>
      <c r="X177" s="68"/>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row>
    <row r="178">
      <c r="A178" s="3"/>
      <c r="B178" s="3"/>
      <c r="C178" s="3"/>
      <c r="D178" s="3"/>
      <c r="E178" s="3"/>
      <c r="F178" s="3"/>
      <c r="G178" s="3"/>
      <c r="H178" s="3"/>
      <c r="I178" s="3"/>
      <c r="J178" s="3"/>
      <c r="K178" s="3"/>
      <c r="L178" s="3"/>
      <c r="M178" s="3"/>
      <c r="N178" s="3"/>
      <c r="O178" s="3"/>
      <c r="P178" s="3"/>
      <c r="Q178" s="249"/>
      <c r="R178" s="3"/>
      <c r="S178" s="3"/>
      <c r="T178" s="3"/>
      <c r="U178" s="3"/>
      <c r="V178" s="3"/>
      <c r="W178" s="68"/>
      <c r="X178" s="68"/>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row>
    <row r="179">
      <c r="A179" s="3"/>
      <c r="B179" s="3"/>
      <c r="C179" s="3"/>
      <c r="D179" s="3"/>
      <c r="E179" s="3"/>
      <c r="F179" s="3"/>
      <c r="G179" s="3"/>
      <c r="H179" s="3"/>
      <c r="I179" s="3"/>
      <c r="J179" s="3"/>
      <c r="K179" s="3"/>
      <c r="L179" s="3"/>
      <c r="M179" s="3"/>
      <c r="N179" s="3"/>
      <c r="O179" s="3"/>
      <c r="P179" s="3"/>
      <c r="Q179" s="249"/>
      <c r="R179" s="3"/>
      <c r="S179" s="3"/>
      <c r="T179" s="3"/>
      <c r="U179" s="3"/>
      <c r="V179" s="3"/>
      <c r="W179" s="68"/>
      <c r="X179" s="68"/>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row>
    <row r="180">
      <c r="A180" s="3"/>
      <c r="B180" s="3"/>
      <c r="C180" s="3"/>
      <c r="D180" s="3"/>
      <c r="E180" s="3"/>
      <c r="F180" s="3"/>
      <c r="G180" s="3"/>
      <c r="H180" s="3"/>
      <c r="I180" s="3"/>
      <c r="J180" s="3"/>
      <c r="K180" s="3"/>
      <c r="L180" s="3"/>
      <c r="M180" s="3"/>
      <c r="N180" s="3"/>
      <c r="O180" s="3"/>
      <c r="P180" s="3"/>
      <c r="Q180" s="249"/>
      <c r="R180" s="3"/>
      <c r="S180" s="3"/>
      <c r="T180" s="3"/>
      <c r="U180" s="3"/>
      <c r="V180" s="3"/>
      <c r="W180" s="68"/>
      <c r="X180" s="68"/>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row>
    <row r="181">
      <c r="A181" s="3"/>
      <c r="B181" s="3"/>
      <c r="C181" s="3"/>
      <c r="D181" s="3"/>
      <c r="E181" s="3"/>
      <c r="F181" s="3"/>
      <c r="G181" s="3"/>
      <c r="H181" s="3"/>
      <c r="I181" s="3"/>
      <c r="J181" s="3"/>
      <c r="K181" s="3"/>
      <c r="L181" s="3"/>
      <c r="M181" s="3"/>
      <c r="N181" s="3"/>
      <c r="O181" s="3"/>
      <c r="P181" s="3"/>
      <c r="Q181" s="249"/>
      <c r="R181" s="3"/>
      <c r="S181" s="3"/>
      <c r="T181" s="3"/>
      <c r="U181" s="3"/>
      <c r="V181" s="3"/>
      <c r="W181" s="68"/>
      <c r="X181" s="68"/>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row>
    <row r="182">
      <c r="A182" s="3"/>
      <c r="B182" s="3"/>
      <c r="C182" s="3"/>
      <c r="D182" s="3"/>
      <c r="E182" s="3"/>
      <c r="F182" s="3"/>
      <c r="G182" s="3"/>
      <c r="H182" s="3"/>
      <c r="I182" s="3"/>
      <c r="J182" s="3"/>
      <c r="K182" s="3"/>
      <c r="L182" s="3"/>
      <c r="M182" s="3"/>
      <c r="N182" s="3"/>
      <c r="O182" s="3"/>
      <c r="P182" s="3"/>
      <c r="Q182" s="249"/>
      <c r="R182" s="3"/>
      <c r="S182" s="3"/>
      <c r="T182" s="3"/>
      <c r="U182" s="3"/>
      <c r="V182" s="3"/>
      <c r="W182" s="68"/>
      <c r="X182" s="68"/>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row>
    <row r="183">
      <c r="A183" s="3"/>
      <c r="B183" s="3"/>
      <c r="C183" s="3"/>
      <c r="D183" s="3"/>
      <c r="E183" s="3"/>
      <c r="F183" s="3"/>
      <c r="G183" s="3"/>
      <c r="H183" s="3"/>
      <c r="I183" s="3"/>
      <c r="J183" s="3"/>
      <c r="K183" s="3"/>
      <c r="L183" s="3"/>
      <c r="M183" s="3"/>
      <c r="N183" s="3"/>
      <c r="O183" s="3"/>
      <c r="P183" s="3"/>
      <c r="Q183" s="249"/>
      <c r="R183" s="3"/>
      <c r="S183" s="3"/>
      <c r="T183" s="3"/>
      <c r="U183" s="3"/>
      <c r="V183" s="3"/>
      <c r="W183" s="68"/>
      <c r="X183" s="68"/>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row>
    <row r="184">
      <c r="A184" s="3"/>
      <c r="B184" s="3"/>
      <c r="C184" s="3"/>
      <c r="D184" s="3"/>
      <c r="E184" s="3"/>
      <c r="F184" s="3"/>
      <c r="G184" s="3"/>
      <c r="H184" s="3"/>
      <c r="I184" s="3"/>
      <c r="J184" s="3"/>
      <c r="K184" s="3"/>
      <c r="L184" s="3"/>
      <c r="M184" s="3"/>
      <c r="N184" s="3"/>
      <c r="O184" s="3"/>
      <c r="P184" s="3"/>
      <c r="Q184" s="249"/>
      <c r="R184" s="3"/>
      <c r="S184" s="3"/>
      <c r="T184" s="3"/>
      <c r="U184" s="3"/>
      <c r="V184" s="3"/>
      <c r="W184" s="68"/>
      <c r="X184" s="68"/>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row>
    <row r="185">
      <c r="A185" s="3"/>
      <c r="B185" s="3"/>
      <c r="C185" s="3"/>
      <c r="D185" s="3"/>
      <c r="E185" s="3"/>
      <c r="F185" s="3"/>
      <c r="G185" s="3"/>
      <c r="H185" s="3"/>
      <c r="I185" s="3"/>
      <c r="J185" s="3"/>
      <c r="K185" s="3"/>
      <c r="L185" s="3"/>
      <c r="M185" s="3"/>
      <c r="N185" s="3"/>
      <c r="O185" s="3"/>
      <c r="P185" s="3"/>
      <c r="Q185" s="249"/>
      <c r="R185" s="3"/>
      <c r="S185" s="3"/>
      <c r="T185" s="3"/>
      <c r="U185" s="3"/>
      <c r="V185" s="3"/>
      <c r="W185" s="68"/>
      <c r="X185" s="68"/>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row>
    <row r="186">
      <c r="A186" s="3"/>
      <c r="B186" s="3"/>
      <c r="C186" s="3"/>
      <c r="D186" s="3"/>
      <c r="E186" s="3"/>
      <c r="F186" s="3"/>
      <c r="G186" s="3"/>
      <c r="H186" s="3"/>
      <c r="I186" s="3"/>
      <c r="J186" s="3"/>
      <c r="K186" s="3"/>
      <c r="L186" s="3"/>
      <c r="M186" s="3"/>
      <c r="N186" s="3"/>
      <c r="O186" s="3"/>
      <c r="P186" s="3"/>
      <c r="Q186" s="249"/>
      <c r="R186" s="3"/>
      <c r="S186" s="3"/>
      <c r="T186" s="3"/>
      <c r="U186" s="3"/>
      <c r="V186" s="3"/>
      <c r="W186" s="68"/>
      <c r="X186" s="68"/>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c r="A187" s="3"/>
      <c r="B187" s="3"/>
      <c r="C187" s="3"/>
      <c r="D187" s="3"/>
      <c r="E187" s="3"/>
      <c r="F187" s="3"/>
      <c r="G187" s="3"/>
      <c r="H187" s="3"/>
      <c r="I187" s="3"/>
      <c r="J187" s="3"/>
      <c r="K187" s="3"/>
      <c r="L187" s="3"/>
      <c r="M187" s="3"/>
      <c r="N187" s="3"/>
      <c r="O187" s="3"/>
      <c r="P187" s="3"/>
      <c r="Q187" s="249"/>
      <c r="R187" s="3"/>
      <c r="S187" s="3"/>
      <c r="T187" s="3"/>
      <c r="U187" s="3"/>
      <c r="V187" s="3"/>
      <c r="W187" s="68"/>
      <c r="X187" s="68"/>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row>
    <row r="188">
      <c r="A188" s="3"/>
      <c r="B188" s="3"/>
      <c r="C188" s="3"/>
      <c r="D188" s="3"/>
      <c r="E188" s="3"/>
      <c r="F188" s="3"/>
      <c r="G188" s="3"/>
      <c r="H188" s="3"/>
      <c r="I188" s="3"/>
      <c r="J188" s="3"/>
      <c r="K188" s="3"/>
      <c r="L188" s="3"/>
      <c r="M188" s="3"/>
      <c r="N188" s="3"/>
      <c r="O188" s="3"/>
      <c r="P188" s="3"/>
      <c r="Q188" s="249"/>
      <c r="R188" s="3"/>
      <c r="S188" s="3"/>
      <c r="T188" s="3"/>
      <c r="U188" s="3"/>
      <c r="V188" s="3"/>
      <c r="W188" s="68"/>
      <c r="X188" s="68"/>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row>
    <row r="189">
      <c r="A189" s="3"/>
      <c r="B189" s="3"/>
      <c r="C189" s="3"/>
      <c r="D189" s="3"/>
      <c r="E189" s="3"/>
      <c r="F189" s="3"/>
      <c r="G189" s="3"/>
      <c r="H189" s="3"/>
      <c r="I189" s="3"/>
      <c r="J189" s="3"/>
      <c r="K189" s="3"/>
      <c r="L189" s="3"/>
      <c r="M189" s="3"/>
      <c r="N189" s="3"/>
      <c r="O189" s="3"/>
      <c r="P189" s="3"/>
      <c r="Q189" s="249"/>
      <c r="R189" s="3"/>
      <c r="S189" s="3"/>
      <c r="T189" s="3"/>
      <c r="U189" s="3"/>
      <c r="V189" s="3"/>
      <c r="W189" s="68"/>
      <c r="X189" s="68"/>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c r="A190" s="3"/>
      <c r="B190" s="3"/>
      <c r="C190" s="3"/>
      <c r="D190" s="3"/>
      <c r="E190" s="3"/>
      <c r="F190" s="3"/>
      <c r="G190" s="3"/>
      <c r="H190" s="3"/>
      <c r="I190" s="3"/>
      <c r="J190" s="3"/>
      <c r="K190" s="3"/>
      <c r="L190" s="3"/>
      <c r="M190" s="3"/>
      <c r="N190" s="3"/>
      <c r="O190" s="3"/>
      <c r="P190" s="3"/>
      <c r="Q190" s="249"/>
      <c r="R190" s="3"/>
      <c r="S190" s="3"/>
      <c r="T190" s="3"/>
      <c r="U190" s="3"/>
      <c r="V190" s="3"/>
      <c r="W190" s="68"/>
      <c r="X190" s="68"/>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row>
    <row r="191">
      <c r="A191" s="3"/>
      <c r="B191" s="3"/>
      <c r="C191" s="3"/>
      <c r="D191" s="3"/>
      <c r="E191" s="3"/>
      <c r="F191" s="3"/>
      <c r="G191" s="3"/>
      <c r="H191" s="3"/>
      <c r="I191" s="3"/>
      <c r="J191" s="3"/>
      <c r="K191" s="3"/>
      <c r="L191" s="3"/>
      <c r="M191" s="3"/>
      <c r="N191" s="3"/>
      <c r="O191" s="3"/>
      <c r="P191" s="3"/>
      <c r="Q191" s="249"/>
      <c r="R191" s="3"/>
      <c r="S191" s="3"/>
      <c r="T191" s="3"/>
      <c r="U191" s="3"/>
      <c r="V191" s="3"/>
      <c r="W191" s="68"/>
      <c r="X191" s="68"/>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row>
    <row r="192">
      <c r="A192" s="3"/>
      <c r="B192" s="3"/>
      <c r="C192" s="3"/>
      <c r="D192" s="3"/>
      <c r="E192" s="3"/>
      <c r="F192" s="3"/>
      <c r="G192" s="3"/>
      <c r="H192" s="3"/>
      <c r="I192" s="3"/>
      <c r="J192" s="3"/>
      <c r="K192" s="3"/>
      <c r="L192" s="3"/>
      <c r="M192" s="3"/>
      <c r="N192" s="3"/>
      <c r="O192" s="3"/>
      <c r="P192" s="3"/>
      <c r="Q192" s="249"/>
      <c r="R192" s="3"/>
      <c r="S192" s="3"/>
      <c r="T192" s="3"/>
      <c r="U192" s="3"/>
      <c r="V192" s="3"/>
      <c r="W192" s="68"/>
      <c r="X192" s="68"/>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row>
    <row r="193">
      <c r="A193" s="3"/>
      <c r="B193" s="3"/>
      <c r="C193" s="3"/>
      <c r="D193" s="3"/>
      <c r="E193" s="3"/>
      <c r="F193" s="3"/>
      <c r="G193" s="3"/>
      <c r="H193" s="3"/>
      <c r="I193" s="3"/>
      <c r="J193" s="3"/>
      <c r="K193" s="3"/>
      <c r="L193" s="3"/>
      <c r="M193" s="3"/>
      <c r="N193" s="3"/>
      <c r="O193" s="3"/>
      <c r="P193" s="3"/>
      <c r="Q193" s="249"/>
      <c r="R193" s="3"/>
      <c r="S193" s="3"/>
      <c r="T193" s="3"/>
      <c r="U193" s="3"/>
      <c r="V193" s="3"/>
      <c r="W193" s="68"/>
      <c r="X193" s="68"/>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row>
    <row r="194">
      <c r="A194" s="3"/>
      <c r="B194" s="3"/>
      <c r="C194" s="3"/>
      <c r="D194" s="3"/>
      <c r="E194" s="3"/>
      <c r="F194" s="3"/>
      <c r="G194" s="3"/>
      <c r="H194" s="3"/>
      <c r="I194" s="3"/>
      <c r="J194" s="3"/>
      <c r="K194" s="3"/>
      <c r="L194" s="3"/>
      <c r="M194" s="3"/>
      <c r="N194" s="3"/>
      <c r="O194" s="3"/>
      <c r="P194" s="3"/>
      <c r="Q194" s="249"/>
      <c r="R194" s="3"/>
      <c r="S194" s="3"/>
      <c r="T194" s="3"/>
      <c r="U194" s="3"/>
      <c r="V194" s="3"/>
      <c r="W194" s="68"/>
      <c r="X194" s="68"/>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row>
    <row r="195">
      <c r="A195" s="3"/>
      <c r="B195" s="3"/>
      <c r="C195" s="3"/>
      <c r="D195" s="3"/>
      <c r="E195" s="3"/>
      <c r="F195" s="3"/>
      <c r="G195" s="3"/>
      <c r="H195" s="3"/>
      <c r="I195" s="3"/>
      <c r="J195" s="3"/>
      <c r="K195" s="3"/>
      <c r="L195" s="3"/>
      <c r="M195" s="3"/>
      <c r="N195" s="3"/>
      <c r="O195" s="3"/>
      <c r="P195" s="3"/>
      <c r="Q195" s="249"/>
      <c r="R195" s="3"/>
      <c r="S195" s="3"/>
      <c r="T195" s="3"/>
      <c r="U195" s="3"/>
      <c r="V195" s="3"/>
      <c r="W195" s="68"/>
      <c r="X195" s="68"/>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row>
    <row r="196">
      <c r="A196" s="3"/>
      <c r="B196" s="3"/>
      <c r="C196" s="3"/>
      <c r="D196" s="3"/>
      <c r="E196" s="3"/>
      <c r="F196" s="3"/>
      <c r="G196" s="3"/>
      <c r="H196" s="3"/>
      <c r="I196" s="3"/>
      <c r="J196" s="3"/>
      <c r="K196" s="3"/>
      <c r="L196" s="3"/>
      <c r="M196" s="3"/>
      <c r="N196" s="3"/>
      <c r="O196" s="3"/>
      <c r="P196" s="3"/>
      <c r="Q196" s="249"/>
      <c r="R196" s="3"/>
      <c r="S196" s="3"/>
      <c r="T196" s="3"/>
      <c r="U196" s="3"/>
      <c r="V196" s="3"/>
      <c r="W196" s="68"/>
      <c r="X196" s="68"/>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row>
    <row r="197">
      <c r="A197" s="3"/>
      <c r="B197" s="3"/>
      <c r="C197" s="3"/>
      <c r="D197" s="3"/>
      <c r="E197" s="3"/>
      <c r="F197" s="3"/>
      <c r="G197" s="3"/>
      <c r="H197" s="3"/>
      <c r="I197" s="3"/>
      <c r="J197" s="3"/>
      <c r="K197" s="3"/>
      <c r="L197" s="3"/>
      <c r="M197" s="3"/>
      <c r="N197" s="3"/>
      <c r="O197" s="3"/>
      <c r="P197" s="3"/>
      <c r="Q197" s="249"/>
      <c r="R197" s="3"/>
      <c r="S197" s="3"/>
      <c r="T197" s="3"/>
      <c r="U197" s="3"/>
      <c r="V197" s="3"/>
      <c r="W197" s="68"/>
      <c r="X197" s="68"/>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row>
    <row r="198">
      <c r="A198" s="3"/>
      <c r="B198" s="3"/>
      <c r="C198" s="3"/>
      <c r="D198" s="3"/>
      <c r="E198" s="3"/>
      <c r="F198" s="3"/>
      <c r="G198" s="3"/>
      <c r="H198" s="3"/>
      <c r="I198" s="3"/>
      <c r="J198" s="3"/>
      <c r="K198" s="3"/>
      <c r="L198" s="3"/>
      <c r="M198" s="3"/>
      <c r="N198" s="3"/>
      <c r="O198" s="3"/>
      <c r="P198" s="3"/>
      <c r="Q198" s="249"/>
      <c r="R198" s="3"/>
      <c r="S198" s="3"/>
      <c r="T198" s="3"/>
      <c r="U198" s="3"/>
      <c r="V198" s="3"/>
      <c r="W198" s="68"/>
      <c r="X198" s="68"/>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row>
    <row r="199">
      <c r="A199" s="3"/>
      <c r="B199" s="3"/>
      <c r="C199" s="3"/>
      <c r="D199" s="3"/>
      <c r="E199" s="3"/>
      <c r="F199" s="3"/>
      <c r="G199" s="3"/>
      <c r="H199" s="3"/>
      <c r="I199" s="3"/>
      <c r="J199" s="3"/>
      <c r="K199" s="3"/>
      <c r="L199" s="3"/>
      <c r="M199" s="3"/>
      <c r="N199" s="3"/>
      <c r="O199" s="3"/>
      <c r="P199" s="3"/>
      <c r="Q199" s="249"/>
      <c r="R199" s="3"/>
      <c r="S199" s="3"/>
      <c r="T199" s="3"/>
      <c r="U199" s="3"/>
      <c r="V199" s="3"/>
      <c r="W199" s="68"/>
      <c r="X199" s="68"/>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row>
    <row r="200">
      <c r="A200" s="3"/>
      <c r="B200" s="3"/>
      <c r="C200" s="3"/>
      <c r="D200" s="3"/>
      <c r="E200" s="3"/>
      <c r="F200" s="3"/>
      <c r="G200" s="3"/>
      <c r="H200" s="3"/>
      <c r="I200" s="3"/>
      <c r="J200" s="3"/>
      <c r="K200" s="3"/>
      <c r="L200" s="3"/>
      <c r="M200" s="3"/>
      <c r="N200" s="3"/>
      <c r="O200" s="3"/>
      <c r="P200" s="3"/>
      <c r="Q200" s="249"/>
      <c r="R200" s="3"/>
      <c r="S200" s="3"/>
      <c r="T200" s="3"/>
      <c r="U200" s="3"/>
      <c r="V200" s="3"/>
      <c r="W200" s="68"/>
      <c r="X200" s="68"/>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row>
    <row r="201">
      <c r="A201" s="3"/>
      <c r="B201" s="3"/>
      <c r="C201" s="3"/>
      <c r="D201" s="3"/>
      <c r="E201" s="3"/>
      <c r="F201" s="3"/>
      <c r="G201" s="3"/>
      <c r="H201" s="3"/>
      <c r="I201" s="3"/>
      <c r="J201" s="3"/>
      <c r="K201" s="3"/>
      <c r="L201" s="3"/>
      <c r="M201" s="3"/>
      <c r="N201" s="3"/>
      <c r="O201" s="3"/>
      <c r="P201" s="3"/>
      <c r="Q201" s="249"/>
      <c r="R201" s="3"/>
      <c r="S201" s="3"/>
      <c r="T201" s="3"/>
      <c r="U201" s="3"/>
      <c r="V201" s="3"/>
      <c r="W201" s="68"/>
      <c r="X201" s="68"/>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row>
    <row r="202">
      <c r="A202" s="3"/>
      <c r="B202" s="3"/>
      <c r="C202" s="3"/>
      <c r="D202" s="3"/>
      <c r="E202" s="3"/>
      <c r="F202" s="3"/>
      <c r="G202" s="3"/>
      <c r="H202" s="3"/>
      <c r="I202" s="3"/>
      <c r="J202" s="3"/>
      <c r="K202" s="3"/>
      <c r="L202" s="3"/>
      <c r="M202" s="3"/>
      <c r="N202" s="3"/>
      <c r="O202" s="3"/>
      <c r="P202" s="3"/>
      <c r="Q202" s="249"/>
      <c r="R202" s="3"/>
      <c r="S202" s="3"/>
      <c r="T202" s="3"/>
      <c r="U202" s="3"/>
      <c r="V202" s="3"/>
      <c r="W202" s="68"/>
      <c r="X202" s="68"/>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row>
    <row r="203">
      <c r="A203" s="3"/>
      <c r="B203" s="3"/>
      <c r="C203" s="3"/>
      <c r="D203" s="3"/>
      <c r="E203" s="3"/>
      <c r="F203" s="3"/>
      <c r="G203" s="3"/>
      <c r="H203" s="3"/>
      <c r="I203" s="3"/>
      <c r="J203" s="3"/>
      <c r="K203" s="3"/>
      <c r="L203" s="3"/>
      <c r="M203" s="3"/>
      <c r="N203" s="3"/>
      <c r="O203" s="3"/>
      <c r="P203" s="3"/>
      <c r="Q203" s="249"/>
      <c r="R203" s="3"/>
      <c r="S203" s="3"/>
      <c r="T203" s="3"/>
      <c r="U203" s="3"/>
      <c r="V203" s="3"/>
      <c r="W203" s="68"/>
      <c r="X203" s="68"/>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row>
    <row r="204">
      <c r="A204" s="3"/>
      <c r="B204" s="3"/>
      <c r="C204" s="3"/>
      <c r="D204" s="3"/>
      <c r="E204" s="3"/>
      <c r="F204" s="3"/>
      <c r="G204" s="3"/>
      <c r="H204" s="3"/>
      <c r="I204" s="3"/>
      <c r="J204" s="3"/>
      <c r="K204" s="3"/>
      <c r="L204" s="3"/>
      <c r="M204" s="3"/>
      <c r="N204" s="3"/>
      <c r="O204" s="3"/>
      <c r="P204" s="3"/>
      <c r="Q204" s="249"/>
      <c r="R204" s="3"/>
      <c r="S204" s="3"/>
      <c r="T204" s="3"/>
      <c r="U204" s="3"/>
      <c r="V204" s="3"/>
      <c r="W204" s="68"/>
      <c r="X204" s="68"/>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row>
    <row r="205">
      <c r="A205" s="3"/>
      <c r="B205" s="3"/>
      <c r="C205" s="3"/>
      <c r="D205" s="3"/>
      <c r="E205" s="3"/>
      <c r="F205" s="3"/>
      <c r="G205" s="3"/>
      <c r="H205" s="3"/>
      <c r="I205" s="3"/>
      <c r="J205" s="3"/>
      <c r="K205" s="3"/>
      <c r="L205" s="3"/>
      <c r="M205" s="3"/>
      <c r="N205" s="3"/>
      <c r="O205" s="3"/>
      <c r="P205" s="3"/>
      <c r="Q205" s="249"/>
      <c r="R205" s="3"/>
      <c r="S205" s="3"/>
      <c r="T205" s="3"/>
      <c r="U205" s="3"/>
      <c r="V205" s="3"/>
      <c r="W205" s="68"/>
      <c r="X205" s="68"/>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row>
    <row r="206">
      <c r="A206" s="3"/>
      <c r="B206" s="3"/>
      <c r="C206" s="3"/>
      <c r="D206" s="3"/>
      <c r="E206" s="3"/>
      <c r="F206" s="3"/>
      <c r="G206" s="3"/>
      <c r="H206" s="3"/>
      <c r="I206" s="3"/>
      <c r="J206" s="3"/>
      <c r="K206" s="3"/>
      <c r="L206" s="3"/>
      <c r="M206" s="3"/>
      <c r="N206" s="3"/>
      <c r="O206" s="3"/>
      <c r="P206" s="3"/>
      <c r="Q206" s="249"/>
      <c r="R206" s="3"/>
      <c r="S206" s="3"/>
      <c r="T206" s="3"/>
      <c r="U206" s="3"/>
      <c r="V206" s="3"/>
      <c r="W206" s="68"/>
      <c r="X206" s="68"/>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row>
    <row r="207">
      <c r="A207" s="3"/>
      <c r="B207" s="3"/>
      <c r="C207" s="3"/>
      <c r="D207" s="3"/>
      <c r="E207" s="3"/>
      <c r="F207" s="3"/>
      <c r="G207" s="3"/>
      <c r="H207" s="3"/>
      <c r="I207" s="3"/>
      <c r="J207" s="3"/>
      <c r="K207" s="3"/>
      <c r="L207" s="3"/>
      <c r="M207" s="3"/>
      <c r="N207" s="3"/>
      <c r="O207" s="3"/>
      <c r="P207" s="3"/>
      <c r="Q207" s="249"/>
      <c r="R207" s="3"/>
      <c r="S207" s="3"/>
      <c r="T207" s="3"/>
      <c r="U207" s="3"/>
      <c r="V207" s="3"/>
      <c r="W207" s="68"/>
      <c r="X207" s="68"/>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row>
    <row r="208">
      <c r="A208" s="3"/>
      <c r="B208" s="3"/>
      <c r="C208" s="3"/>
      <c r="D208" s="3"/>
      <c r="E208" s="3"/>
      <c r="F208" s="3"/>
      <c r="G208" s="3"/>
      <c r="H208" s="3"/>
      <c r="I208" s="3"/>
      <c r="J208" s="3"/>
      <c r="K208" s="3"/>
      <c r="L208" s="3"/>
      <c r="M208" s="3"/>
      <c r="N208" s="3"/>
      <c r="O208" s="3"/>
      <c r="P208" s="3"/>
      <c r="Q208" s="249"/>
      <c r="R208" s="3"/>
      <c r="S208" s="3"/>
      <c r="T208" s="3"/>
      <c r="U208" s="3"/>
      <c r="V208" s="3"/>
      <c r="W208" s="68"/>
      <c r="X208" s="68"/>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row>
    <row r="209">
      <c r="A209" s="3"/>
      <c r="B209" s="3"/>
      <c r="C209" s="3"/>
      <c r="D209" s="3"/>
      <c r="E209" s="3"/>
      <c r="F209" s="3"/>
      <c r="G209" s="3"/>
      <c r="H209" s="3"/>
      <c r="I209" s="3"/>
      <c r="J209" s="3"/>
      <c r="K209" s="3"/>
      <c r="L209" s="3"/>
      <c r="M209" s="3"/>
      <c r="N209" s="3"/>
      <c r="O209" s="3"/>
      <c r="P209" s="3"/>
      <c r="Q209" s="249"/>
      <c r="R209" s="3"/>
      <c r="S209" s="3"/>
      <c r="T209" s="3"/>
      <c r="U209" s="3"/>
      <c r="V209" s="3"/>
      <c r="W209" s="68"/>
      <c r="X209" s="68"/>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row>
    <row r="210">
      <c r="A210" s="3"/>
      <c r="B210" s="3"/>
      <c r="C210" s="3"/>
      <c r="D210" s="3"/>
      <c r="E210" s="3"/>
      <c r="F210" s="3"/>
      <c r="G210" s="3"/>
      <c r="H210" s="3"/>
      <c r="I210" s="3"/>
      <c r="J210" s="3"/>
      <c r="K210" s="3"/>
      <c r="L210" s="3"/>
      <c r="M210" s="3"/>
      <c r="N210" s="3"/>
      <c r="O210" s="3"/>
      <c r="P210" s="3"/>
      <c r="Q210" s="249"/>
      <c r="R210" s="3"/>
      <c r="S210" s="3"/>
      <c r="T210" s="3"/>
      <c r="U210" s="3"/>
      <c r="V210" s="3"/>
      <c r="W210" s="68"/>
      <c r="X210" s="68"/>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row>
    <row r="211">
      <c r="A211" s="3"/>
      <c r="B211" s="3"/>
      <c r="C211" s="3"/>
      <c r="D211" s="3"/>
      <c r="E211" s="3"/>
      <c r="F211" s="3"/>
      <c r="G211" s="3"/>
      <c r="H211" s="3"/>
      <c r="I211" s="3"/>
      <c r="J211" s="3"/>
      <c r="K211" s="3"/>
      <c r="L211" s="3"/>
      <c r="M211" s="3"/>
      <c r="N211" s="3"/>
      <c r="O211" s="3"/>
      <c r="P211" s="3"/>
      <c r="Q211" s="249"/>
      <c r="R211" s="3"/>
      <c r="S211" s="3"/>
      <c r="T211" s="3"/>
      <c r="U211" s="3"/>
      <c r="V211" s="3"/>
      <c r="W211" s="68"/>
      <c r="X211" s="68"/>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row>
    <row r="212">
      <c r="A212" s="3"/>
      <c r="B212" s="3"/>
      <c r="C212" s="3"/>
      <c r="D212" s="3"/>
      <c r="E212" s="3"/>
      <c r="F212" s="3"/>
      <c r="G212" s="3"/>
      <c r="H212" s="3"/>
      <c r="I212" s="3"/>
      <c r="J212" s="3"/>
      <c r="K212" s="3"/>
      <c r="L212" s="3"/>
      <c r="M212" s="3"/>
      <c r="N212" s="3"/>
      <c r="O212" s="3"/>
      <c r="P212" s="3"/>
      <c r="Q212" s="249"/>
      <c r="R212" s="3"/>
      <c r="S212" s="3"/>
      <c r="T212" s="3"/>
      <c r="U212" s="3"/>
      <c r="V212" s="3"/>
      <c r="W212" s="68"/>
      <c r="X212" s="68"/>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row>
    <row r="213">
      <c r="A213" s="3"/>
      <c r="B213" s="3"/>
      <c r="C213" s="3"/>
      <c r="D213" s="3"/>
      <c r="E213" s="3"/>
      <c r="F213" s="3"/>
      <c r="G213" s="3"/>
      <c r="H213" s="3"/>
      <c r="I213" s="3"/>
      <c r="J213" s="3"/>
      <c r="K213" s="3"/>
      <c r="L213" s="3"/>
      <c r="M213" s="3"/>
      <c r="N213" s="3"/>
      <c r="O213" s="3"/>
      <c r="P213" s="3"/>
      <c r="Q213" s="249"/>
      <c r="R213" s="3"/>
      <c r="S213" s="3"/>
      <c r="T213" s="3"/>
      <c r="U213" s="3"/>
      <c r="V213" s="3"/>
      <c r="W213" s="68"/>
      <c r="X213" s="68"/>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row>
    <row r="214">
      <c r="A214" s="3"/>
      <c r="B214" s="3"/>
      <c r="C214" s="3"/>
      <c r="D214" s="3"/>
      <c r="E214" s="3"/>
      <c r="F214" s="3"/>
      <c r="G214" s="3"/>
      <c r="H214" s="3"/>
      <c r="I214" s="3"/>
      <c r="J214" s="3"/>
      <c r="K214" s="3"/>
      <c r="L214" s="3"/>
      <c r="M214" s="3"/>
      <c r="N214" s="3"/>
      <c r="O214" s="3"/>
      <c r="P214" s="3"/>
      <c r="Q214" s="249"/>
      <c r="R214" s="3"/>
      <c r="S214" s="3"/>
      <c r="T214" s="3"/>
      <c r="U214" s="3"/>
      <c r="V214" s="3"/>
      <c r="W214" s="68"/>
      <c r="X214" s="68"/>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row>
    <row r="215">
      <c r="A215" s="3"/>
      <c r="B215" s="3"/>
      <c r="C215" s="3"/>
      <c r="D215" s="3"/>
      <c r="E215" s="3"/>
      <c r="F215" s="3"/>
      <c r="G215" s="3"/>
      <c r="H215" s="3"/>
      <c r="I215" s="3"/>
      <c r="J215" s="3"/>
      <c r="K215" s="3"/>
      <c r="L215" s="3"/>
      <c r="M215" s="3"/>
      <c r="N215" s="3"/>
      <c r="O215" s="3"/>
      <c r="P215" s="3"/>
      <c r="Q215" s="249"/>
      <c r="R215" s="3"/>
      <c r="S215" s="3"/>
      <c r="T215" s="3"/>
      <c r="U215" s="3"/>
      <c r="V215" s="3"/>
      <c r="W215" s="68"/>
      <c r="X215" s="68"/>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row>
    <row r="216">
      <c r="A216" s="3"/>
      <c r="B216" s="3"/>
      <c r="C216" s="3"/>
      <c r="D216" s="3"/>
      <c r="E216" s="3"/>
      <c r="F216" s="3"/>
      <c r="G216" s="3"/>
      <c r="H216" s="3"/>
      <c r="I216" s="3"/>
      <c r="J216" s="3"/>
      <c r="K216" s="3"/>
      <c r="L216" s="3"/>
      <c r="M216" s="3"/>
      <c r="N216" s="3"/>
      <c r="O216" s="3"/>
      <c r="P216" s="3"/>
      <c r="Q216" s="249"/>
      <c r="R216" s="3"/>
      <c r="S216" s="3"/>
      <c r="T216" s="3"/>
      <c r="U216" s="3"/>
      <c r="V216" s="3"/>
      <c r="W216" s="68"/>
      <c r="X216" s="68"/>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row>
    <row r="217">
      <c r="A217" s="3"/>
      <c r="B217" s="3"/>
      <c r="C217" s="3"/>
      <c r="D217" s="3"/>
      <c r="E217" s="3"/>
      <c r="F217" s="3"/>
      <c r="G217" s="3"/>
      <c r="H217" s="3"/>
      <c r="I217" s="3"/>
      <c r="J217" s="3"/>
      <c r="K217" s="3"/>
      <c r="L217" s="3"/>
      <c r="M217" s="3"/>
      <c r="N217" s="3"/>
      <c r="O217" s="3"/>
      <c r="P217" s="3"/>
      <c r="Q217" s="249"/>
      <c r="R217" s="3"/>
      <c r="S217" s="3"/>
      <c r="T217" s="3"/>
      <c r="U217" s="3"/>
      <c r="V217" s="3"/>
      <c r="W217" s="68"/>
      <c r="X217" s="68"/>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row>
    <row r="218">
      <c r="A218" s="3"/>
      <c r="B218" s="3"/>
      <c r="C218" s="3"/>
      <c r="D218" s="3"/>
      <c r="E218" s="3"/>
      <c r="F218" s="3"/>
      <c r="G218" s="3"/>
      <c r="H218" s="3"/>
      <c r="I218" s="3"/>
      <c r="J218" s="3"/>
      <c r="K218" s="3"/>
      <c r="L218" s="3"/>
      <c r="M218" s="3"/>
      <c r="N218" s="3"/>
      <c r="O218" s="3"/>
      <c r="P218" s="3"/>
      <c r="Q218" s="249"/>
      <c r="R218" s="3"/>
      <c r="S218" s="3"/>
      <c r="T218" s="3"/>
      <c r="U218" s="3"/>
      <c r="V218" s="3"/>
      <c r="W218" s="68"/>
      <c r="X218" s="68"/>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row>
    <row r="219">
      <c r="A219" s="3"/>
      <c r="B219" s="3"/>
      <c r="C219" s="3"/>
      <c r="D219" s="3"/>
      <c r="E219" s="3"/>
      <c r="F219" s="3"/>
      <c r="G219" s="3"/>
      <c r="H219" s="3"/>
      <c r="I219" s="3"/>
      <c r="J219" s="3"/>
      <c r="K219" s="3"/>
      <c r="L219" s="3"/>
      <c r="M219" s="3"/>
      <c r="N219" s="3"/>
      <c r="O219" s="3"/>
      <c r="P219" s="3"/>
      <c r="Q219" s="249"/>
      <c r="R219" s="3"/>
      <c r="S219" s="3"/>
      <c r="T219" s="3"/>
      <c r="U219" s="3"/>
      <c r="V219" s="3"/>
      <c r="W219" s="68"/>
      <c r="X219" s="68"/>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row>
    <row r="220">
      <c r="A220" s="3"/>
      <c r="B220" s="3"/>
      <c r="C220" s="3"/>
      <c r="D220" s="3"/>
      <c r="E220" s="3"/>
      <c r="F220" s="3"/>
      <c r="G220" s="3"/>
      <c r="H220" s="3"/>
      <c r="I220" s="3"/>
      <c r="J220" s="3"/>
      <c r="K220" s="3"/>
      <c r="L220" s="3"/>
      <c r="M220" s="3"/>
      <c r="N220" s="3"/>
      <c r="O220" s="3"/>
      <c r="P220" s="3"/>
      <c r="Q220" s="249"/>
      <c r="R220" s="3"/>
      <c r="S220" s="3"/>
      <c r="T220" s="3"/>
      <c r="U220" s="3"/>
      <c r="V220" s="3"/>
      <c r="W220" s="68"/>
      <c r="X220" s="68"/>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row>
    <row r="221">
      <c r="A221" s="3"/>
      <c r="B221" s="3"/>
      <c r="C221" s="3"/>
      <c r="D221" s="3"/>
      <c r="E221" s="3"/>
      <c r="F221" s="3"/>
      <c r="G221" s="3"/>
      <c r="H221" s="3"/>
      <c r="I221" s="3"/>
      <c r="J221" s="3"/>
      <c r="K221" s="3"/>
      <c r="L221" s="3"/>
      <c r="M221" s="3"/>
      <c r="N221" s="3"/>
      <c r="O221" s="3"/>
      <c r="P221" s="3"/>
      <c r="Q221" s="249"/>
      <c r="R221" s="3"/>
      <c r="S221" s="3"/>
      <c r="T221" s="3"/>
      <c r="U221" s="3"/>
      <c r="V221" s="3"/>
      <c r="W221" s="68"/>
      <c r="X221" s="68"/>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row>
    <row r="222">
      <c r="A222" s="3"/>
      <c r="B222" s="3"/>
      <c r="C222" s="3"/>
      <c r="D222" s="3"/>
      <c r="E222" s="3"/>
      <c r="F222" s="3"/>
      <c r="G222" s="3"/>
      <c r="H222" s="3"/>
      <c r="I222" s="3"/>
      <c r="J222" s="3"/>
      <c r="K222" s="3"/>
      <c r="L222" s="3"/>
      <c r="M222" s="3"/>
      <c r="N222" s="3"/>
      <c r="O222" s="3"/>
      <c r="P222" s="3"/>
      <c r="Q222" s="249"/>
      <c r="R222" s="3"/>
      <c r="S222" s="3"/>
      <c r="T222" s="3"/>
      <c r="U222" s="3"/>
      <c r="V222" s="3"/>
      <c r="W222" s="68"/>
      <c r="X222" s="68"/>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row>
    <row r="223">
      <c r="A223" s="3"/>
      <c r="B223" s="3"/>
      <c r="C223" s="3"/>
      <c r="D223" s="3"/>
      <c r="E223" s="3"/>
      <c r="F223" s="3"/>
      <c r="G223" s="3"/>
      <c r="H223" s="3"/>
      <c r="I223" s="3"/>
      <c r="J223" s="3"/>
      <c r="K223" s="3"/>
      <c r="L223" s="3"/>
      <c r="M223" s="3"/>
      <c r="N223" s="3"/>
      <c r="O223" s="3"/>
      <c r="P223" s="3"/>
      <c r="Q223" s="249"/>
      <c r="R223" s="3"/>
      <c r="S223" s="3"/>
      <c r="T223" s="3"/>
      <c r="U223" s="3"/>
      <c r="V223" s="3"/>
      <c r="W223" s="68"/>
      <c r="X223" s="68"/>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row>
    <row r="224">
      <c r="A224" s="3"/>
      <c r="B224" s="3"/>
      <c r="C224" s="3"/>
      <c r="D224" s="3"/>
      <c r="E224" s="3"/>
      <c r="F224" s="3"/>
      <c r="G224" s="3"/>
      <c r="H224" s="3"/>
      <c r="I224" s="3"/>
      <c r="J224" s="3"/>
      <c r="K224" s="3"/>
      <c r="L224" s="3"/>
      <c r="M224" s="3"/>
      <c r="N224" s="3"/>
      <c r="O224" s="3"/>
      <c r="P224" s="3"/>
      <c r="Q224" s="249"/>
      <c r="R224" s="3"/>
      <c r="S224" s="3"/>
      <c r="T224" s="3"/>
      <c r="U224" s="3"/>
      <c r="V224" s="3"/>
      <c r="W224" s="68"/>
      <c r="X224" s="68"/>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row>
    <row r="225">
      <c r="A225" s="3"/>
      <c r="B225" s="3"/>
      <c r="C225" s="3"/>
      <c r="D225" s="3"/>
      <c r="E225" s="3"/>
      <c r="F225" s="3"/>
      <c r="G225" s="3"/>
      <c r="H225" s="3"/>
      <c r="I225" s="3"/>
      <c r="J225" s="3"/>
      <c r="K225" s="3"/>
      <c r="L225" s="3"/>
      <c r="M225" s="3"/>
      <c r="N225" s="3"/>
      <c r="O225" s="3"/>
      <c r="P225" s="3"/>
      <c r="Q225" s="249"/>
      <c r="R225" s="3"/>
      <c r="S225" s="3"/>
      <c r="T225" s="3"/>
      <c r="U225" s="3"/>
      <c r="V225" s="3"/>
      <c r="W225" s="68"/>
      <c r="X225" s="68"/>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row>
    <row r="226">
      <c r="A226" s="3"/>
      <c r="B226" s="3"/>
      <c r="C226" s="3"/>
      <c r="D226" s="3"/>
      <c r="E226" s="3"/>
      <c r="F226" s="3"/>
      <c r="G226" s="3"/>
      <c r="H226" s="3"/>
      <c r="I226" s="3"/>
      <c r="J226" s="3"/>
      <c r="K226" s="3"/>
      <c r="L226" s="3"/>
      <c r="M226" s="3"/>
      <c r="N226" s="3"/>
      <c r="O226" s="3"/>
      <c r="P226" s="3"/>
      <c r="Q226" s="249"/>
      <c r="R226" s="3"/>
      <c r="S226" s="3"/>
      <c r="T226" s="3"/>
      <c r="U226" s="3"/>
      <c r="V226" s="3"/>
      <c r="W226" s="68"/>
      <c r="X226" s="68"/>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row>
    <row r="227">
      <c r="A227" s="3"/>
      <c r="B227" s="3"/>
      <c r="C227" s="3"/>
      <c r="D227" s="3"/>
      <c r="E227" s="3"/>
      <c r="F227" s="3"/>
      <c r="G227" s="3"/>
      <c r="H227" s="3"/>
      <c r="I227" s="3"/>
      <c r="J227" s="3"/>
      <c r="K227" s="3"/>
      <c r="L227" s="3"/>
      <c r="M227" s="3"/>
      <c r="N227" s="3"/>
      <c r="O227" s="3"/>
      <c r="P227" s="3"/>
      <c r="Q227" s="249"/>
      <c r="R227" s="3"/>
      <c r="S227" s="3"/>
      <c r="T227" s="3"/>
      <c r="U227" s="3"/>
      <c r="V227" s="3"/>
      <c r="W227" s="68"/>
      <c r="X227" s="68"/>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row>
    <row r="228">
      <c r="A228" s="3"/>
      <c r="B228" s="3"/>
      <c r="C228" s="3"/>
      <c r="D228" s="3"/>
      <c r="E228" s="3"/>
      <c r="F228" s="3"/>
      <c r="G228" s="3"/>
      <c r="H228" s="3"/>
      <c r="I228" s="3"/>
      <c r="J228" s="3"/>
      <c r="K228" s="3"/>
      <c r="L228" s="3"/>
      <c r="M228" s="3"/>
      <c r="N228" s="3"/>
      <c r="O228" s="3"/>
      <c r="P228" s="3"/>
      <c r="Q228" s="249"/>
      <c r="R228" s="3"/>
      <c r="S228" s="3"/>
      <c r="T228" s="3"/>
      <c r="U228" s="3"/>
      <c r="V228" s="3"/>
      <c r="W228" s="68"/>
      <c r="X228" s="68"/>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row>
    <row r="229">
      <c r="A229" s="3"/>
      <c r="B229" s="3"/>
      <c r="C229" s="3"/>
      <c r="D229" s="3"/>
      <c r="E229" s="3"/>
      <c r="F229" s="3"/>
      <c r="G229" s="3"/>
      <c r="H229" s="3"/>
      <c r="I229" s="3"/>
      <c r="J229" s="3"/>
      <c r="K229" s="3"/>
      <c r="L229" s="3"/>
      <c r="M229" s="3"/>
      <c r="N229" s="3"/>
      <c r="O229" s="3"/>
      <c r="P229" s="3"/>
      <c r="Q229" s="249"/>
      <c r="R229" s="3"/>
      <c r="S229" s="3"/>
      <c r="T229" s="3"/>
      <c r="U229" s="3"/>
      <c r="V229" s="3"/>
      <c r="W229" s="68"/>
      <c r="X229" s="68"/>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row>
    <row r="230">
      <c r="A230" s="3"/>
      <c r="B230" s="3"/>
      <c r="C230" s="3"/>
      <c r="D230" s="3"/>
      <c r="E230" s="3"/>
      <c r="F230" s="3"/>
      <c r="G230" s="3"/>
      <c r="H230" s="3"/>
      <c r="I230" s="3"/>
      <c r="J230" s="3"/>
      <c r="K230" s="3"/>
      <c r="L230" s="3"/>
      <c r="M230" s="3"/>
      <c r="N230" s="3"/>
      <c r="O230" s="3"/>
      <c r="P230" s="3"/>
      <c r="Q230" s="249"/>
      <c r="R230" s="3"/>
      <c r="S230" s="3"/>
      <c r="T230" s="3"/>
      <c r="U230" s="3"/>
      <c r="V230" s="3"/>
      <c r="W230" s="68"/>
      <c r="X230" s="68"/>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row>
    <row r="231">
      <c r="A231" s="3"/>
      <c r="B231" s="3"/>
      <c r="C231" s="3"/>
      <c r="D231" s="3"/>
      <c r="E231" s="3"/>
      <c r="F231" s="3"/>
      <c r="G231" s="3"/>
      <c r="H231" s="3"/>
      <c r="I231" s="3"/>
      <c r="J231" s="3"/>
      <c r="K231" s="3"/>
      <c r="L231" s="3"/>
      <c r="M231" s="3"/>
      <c r="N231" s="3"/>
      <c r="O231" s="3"/>
      <c r="P231" s="3"/>
      <c r="Q231" s="249"/>
      <c r="R231" s="3"/>
      <c r="S231" s="3"/>
      <c r="T231" s="3"/>
      <c r="U231" s="3"/>
      <c r="V231" s="3"/>
      <c r="W231" s="68"/>
      <c r="X231" s="68"/>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row>
    <row r="232">
      <c r="A232" s="3"/>
      <c r="B232" s="3"/>
      <c r="C232" s="3"/>
      <c r="D232" s="3"/>
      <c r="E232" s="3"/>
      <c r="F232" s="3"/>
      <c r="G232" s="3"/>
      <c r="H232" s="3"/>
      <c r="I232" s="3"/>
      <c r="J232" s="3"/>
      <c r="K232" s="3"/>
      <c r="L232" s="3"/>
      <c r="M232" s="3"/>
      <c r="N232" s="3"/>
      <c r="O232" s="3"/>
      <c r="P232" s="3"/>
      <c r="Q232" s="249"/>
      <c r="R232" s="3"/>
      <c r="S232" s="3"/>
      <c r="T232" s="3"/>
      <c r="U232" s="3"/>
      <c r="V232" s="3"/>
      <c r="W232" s="68"/>
      <c r="X232" s="68"/>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row>
    <row r="233">
      <c r="A233" s="3"/>
      <c r="B233" s="3"/>
      <c r="C233" s="3"/>
      <c r="D233" s="3"/>
      <c r="E233" s="3"/>
      <c r="F233" s="3"/>
      <c r="G233" s="3"/>
      <c r="H233" s="3"/>
      <c r="I233" s="3"/>
      <c r="J233" s="3"/>
      <c r="K233" s="3"/>
      <c r="L233" s="3"/>
      <c r="M233" s="3"/>
      <c r="N233" s="3"/>
      <c r="O233" s="3"/>
      <c r="P233" s="3"/>
      <c r="Q233" s="249"/>
      <c r="R233" s="3"/>
      <c r="S233" s="3"/>
      <c r="T233" s="3"/>
      <c r="U233" s="3"/>
      <c r="V233" s="3"/>
      <c r="W233" s="68"/>
      <c r="X233" s="68"/>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row>
    <row r="234">
      <c r="A234" s="3"/>
      <c r="B234" s="3"/>
      <c r="C234" s="3"/>
      <c r="D234" s="3"/>
      <c r="E234" s="3"/>
      <c r="F234" s="3"/>
      <c r="G234" s="3"/>
      <c r="H234" s="3"/>
      <c r="I234" s="3"/>
      <c r="J234" s="3"/>
      <c r="K234" s="3"/>
      <c r="L234" s="3"/>
      <c r="M234" s="3"/>
      <c r="N234" s="3"/>
      <c r="O234" s="3"/>
      <c r="P234" s="3"/>
      <c r="Q234" s="249"/>
      <c r="R234" s="3"/>
      <c r="S234" s="3"/>
      <c r="T234" s="3"/>
      <c r="U234" s="3"/>
      <c r="V234" s="3"/>
      <c r="W234" s="68"/>
      <c r="X234" s="68"/>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row>
    <row r="235">
      <c r="A235" s="3"/>
      <c r="B235" s="3"/>
      <c r="C235" s="3"/>
      <c r="D235" s="3"/>
      <c r="E235" s="3"/>
      <c r="F235" s="3"/>
      <c r="G235" s="3"/>
      <c r="H235" s="3"/>
      <c r="I235" s="3"/>
      <c r="J235" s="3"/>
      <c r="K235" s="3"/>
      <c r="L235" s="3"/>
      <c r="M235" s="3"/>
      <c r="N235" s="3"/>
      <c r="O235" s="3"/>
      <c r="P235" s="3"/>
      <c r="Q235" s="249"/>
      <c r="R235" s="3"/>
      <c r="S235" s="3"/>
      <c r="T235" s="3"/>
      <c r="U235" s="3"/>
      <c r="V235" s="3"/>
      <c r="W235" s="68"/>
      <c r="X235" s="68"/>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row>
    <row r="236">
      <c r="A236" s="3"/>
      <c r="B236" s="3"/>
      <c r="C236" s="3"/>
      <c r="D236" s="3"/>
      <c r="E236" s="3"/>
      <c r="F236" s="3"/>
      <c r="G236" s="3"/>
      <c r="H236" s="3"/>
      <c r="I236" s="3"/>
      <c r="J236" s="3"/>
      <c r="K236" s="3"/>
      <c r="L236" s="3"/>
      <c r="M236" s="3"/>
      <c r="N236" s="3"/>
      <c r="O236" s="3"/>
      <c r="P236" s="3"/>
      <c r="Q236" s="249"/>
      <c r="R236" s="3"/>
      <c r="S236" s="3"/>
      <c r="T236" s="3"/>
      <c r="U236" s="3"/>
      <c r="V236" s="3"/>
      <c r="W236" s="68"/>
      <c r="X236" s="68"/>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row>
    <row r="237">
      <c r="A237" s="3"/>
      <c r="B237" s="3"/>
      <c r="C237" s="3"/>
      <c r="D237" s="3"/>
      <c r="E237" s="3"/>
      <c r="F237" s="3"/>
      <c r="G237" s="3"/>
      <c r="H237" s="3"/>
      <c r="I237" s="3"/>
      <c r="J237" s="3"/>
      <c r="K237" s="3"/>
      <c r="L237" s="3"/>
      <c r="M237" s="3"/>
      <c r="N237" s="3"/>
      <c r="O237" s="3"/>
      <c r="P237" s="3"/>
      <c r="Q237" s="249"/>
      <c r="R237" s="3"/>
      <c r="S237" s="3"/>
      <c r="T237" s="3"/>
      <c r="U237" s="3"/>
      <c r="V237" s="3"/>
      <c r="W237" s="68"/>
      <c r="X237" s="68"/>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row>
    <row r="238">
      <c r="A238" s="3"/>
      <c r="B238" s="3"/>
      <c r="C238" s="3"/>
      <c r="D238" s="3"/>
      <c r="E238" s="3"/>
      <c r="F238" s="3"/>
      <c r="G238" s="3"/>
      <c r="H238" s="3"/>
      <c r="I238" s="3"/>
      <c r="J238" s="3"/>
      <c r="K238" s="3"/>
      <c r="L238" s="3"/>
      <c r="M238" s="3"/>
      <c r="N238" s="3"/>
      <c r="O238" s="3"/>
      <c r="P238" s="3"/>
      <c r="Q238" s="249"/>
      <c r="R238" s="3"/>
      <c r="S238" s="3"/>
      <c r="T238" s="3"/>
      <c r="U238" s="3"/>
      <c r="V238" s="3"/>
      <c r="W238" s="68"/>
      <c r="X238" s="68"/>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row>
    <row r="239">
      <c r="A239" s="3"/>
      <c r="B239" s="3"/>
      <c r="C239" s="3"/>
      <c r="D239" s="3"/>
      <c r="E239" s="3"/>
      <c r="F239" s="3"/>
      <c r="G239" s="3"/>
      <c r="H239" s="3"/>
      <c r="I239" s="3"/>
      <c r="J239" s="3"/>
      <c r="K239" s="3"/>
      <c r="L239" s="3"/>
      <c r="M239" s="3"/>
      <c r="N239" s="3"/>
      <c r="O239" s="3"/>
      <c r="P239" s="3"/>
      <c r="Q239" s="249"/>
      <c r="R239" s="3"/>
      <c r="S239" s="3"/>
      <c r="T239" s="3"/>
      <c r="U239" s="3"/>
      <c r="V239" s="3"/>
      <c r="W239" s="68"/>
      <c r="X239" s="68"/>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row>
    <row r="240">
      <c r="A240" s="3"/>
      <c r="B240" s="3"/>
      <c r="C240" s="3"/>
      <c r="D240" s="3"/>
      <c r="E240" s="3"/>
      <c r="F240" s="3"/>
      <c r="G240" s="3"/>
      <c r="H240" s="3"/>
      <c r="I240" s="3"/>
      <c r="J240" s="3"/>
      <c r="K240" s="3"/>
      <c r="L240" s="3"/>
      <c r="M240" s="3"/>
      <c r="N240" s="3"/>
      <c r="O240" s="3"/>
      <c r="P240" s="3"/>
      <c r="Q240" s="249"/>
      <c r="R240" s="3"/>
      <c r="S240" s="3"/>
      <c r="T240" s="3"/>
      <c r="U240" s="3"/>
      <c r="V240" s="3"/>
      <c r="W240" s="68"/>
      <c r="X240" s="68"/>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row>
    <row r="241">
      <c r="A241" s="3"/>
      <c r="B241" s="3"/>
      <c r="C241" s="3"/>
      <c r="D241" s="3"/>
      <c r="E241" s="3"/>
      <c r="F241" s="3"/>
      <c r="G241" s="3"/>
      <c r="H241" s="3"/>
      <c r="I241" s="3"/>
      <c r="J241" s="3"/>
      <c r="K241" s="3"/>
      <c r="L241" s="3"/>
      <c r="M241" s="3"/>
      <c r="N241" s="3"/>
      <c r="O241" s="3"/>
      <c r="P241" s="3"/>
      <c r="Q241" s="249"/>
      <c r="R241" s="3"/>
      <c r="S241" s="3"/>
      <c r="T241" s="3"/>
      <c r="U241" s="3"/>
      <c r="V241" s="3"/>
      <c r="W241" s="68"/>
      <c r="X241" s="68"/>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row>
    <row r="242">
      <c r="A242" s="3"/>
      <c r="B242" s="3"/>
      <c r="C242" s="3"/>
      <c r="D242" s="3"/>
      <c r="E242" s="3"/>
      <c r="F242" s="3"/>
      <c r="G242" s="3"/>
      <c r="H242" s="3"/>
      <c r="I242" s="3"/>
      <c r="J242" s="3"/>
      <c r="K242" s="3"/>
      <c r="L242" s="3"/>
      <c r="M242" s="3"/>
      <c r="N242" s="3"/>
      <c r="O242" s="3"/>
      <c r="P242" s="3"/>
      <c r="Q242" s="249"/>
      <c r="R242" s="3"/>
      <c r="S242" s="3"/>
      <c r="T242" s="3"/>
      <c r="U242" s="3"/>
      <c r="V242" s="3"/>
      <c r="W242" s="68"/>
      <c r="X242" s="68"/>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row>
    <row r="243">
      <c r="A243" s="3"/>
      <c r="B243" s="3"/>
      <c r="C243" s="3"/>
      <c r="D243" s="3"/>
      <c r="E243" s="3"/>
      <c r="F243" s="3"/>
      <c r="G243" s="3"/>
      <c r="H243" s="3"/>
      <c r="I243" s="3"/>
      <c r="J243" s="3"/>
      <c r="K243" s="3"/>
      <c r="L243" s="3"/>
      <c r="M243" s="3"/>
      <c r="N243" s="3"/>
      <c r="O243" s="3"/>
      <c r="P243" s="3"/>
      <c r="Q243" s="249"/>
      <c r="R243" s="3"/>
      <c r="S243" s="3"/>
      <c r="T243" s="3"/>
      <c r="U243" s="3"/>
      <c r="V243" s="3"/>
      <c r="W243" s="68"/>
      <c r="X243" s="68"/>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row>
    <row r="244">
      <c r="A244" s="3"/>
      <c r="B244" s="3"/>
      <c r="C244" s="3"/>
      <c r="D244" s="3"/>
      <c r="E244" s="3"/>
      <c r="F244" s="3"/>
      <c r="G244" s="3"/>
      <c r="H244" s="3"/>
      <c r="I244" s="3"/>
      <c r="J244" s="3"/>
      <c r="K244" s="3"/>
      <c r="L244" s="3"/>
      <c r="M244" s="3"/>
      <c r="N244" s="3"/>
      <c r="O244" s="3"/>
      <c r="P244" s="3"/>
      <c r="Q244" s="249"/>
      <c r="R244" s="3"/>
      <c r="S244" s="3"/>
      <c r="T244" s="3"/>
      <c r="U244" s="3"/>
      <c r="V244" s="3"/>
      <c r="W244" s="68"/>
      <c r="X244" s="68"/>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row>
    <row r="245">
      <c r="A245" s="3"/>
      <c r="B245" s="3"/>
      <c r="C245" s="3"/>
      <c r="D245" s="3"/>
      <c r="E245" s="3"/>
      <c r="F245" s="3"/>
      <c r="G245" s="3"/>
      <c r="H245" s="3"/>
      <c r="I245" s="3"/>
      <c r="J245" s="3"/>
      <c r="K245" s="3"/>
      <c r="L245" s="3"/>
      <c r="M245" s="3"/>
      <c r="N245" s="3"/>
      <c r="O245" s="3"/>
      <c r="P245" s="3"/>
      <c r="Q245" s="249"/>
      <c r="R245" s="3"/>
      <c r="S245" s="3"/>
      <c r="T245" s="3"/>
      <c r="U245" s="3"/>
      <c r="V245" s="3"/>
      <c r="W245" s="68"/>
      <c r="X245" s="68"/>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row>
    <row r="246">
      <c r="A246" s="3"/>
      <c r="B246" s="3"/>
      <c r="C246" s="3"/>
      <c r="D246" s="3"/>
      <c r="E246" s="3"/>
      <c r="F246" s="3"/>
      <c r="G246" s="3"/>
      <c r="H246" s="3"/>
      <c r="I246" s="3"/>
      <c r="J246" s="3"/>
      <c r="K246" s="3"/>
      <c r="L246" s="3"/>
      <c r="M246" s="3"/>
      <c r="N246" s="3"/>
      <c r="O246" s="3"/>
      <c r="P246" s="3"/>
      <c r="Q246" s="249"/>
      <c r="R246" s="3"/>
      <c r="S246" s="3"/>
      <c r="T246" s="3"/>
      <c r="U246" s="3"/>
      <c r="V246" s="3"/>
      <c r="W246" s="68"/>
      <c r="X246" s="68"/>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row>
    <row r="247">
      <c r="A247" s="3"/>
      <c r="B247" s="3"/>
      <c r="C247" s="3"/>
      <c r="D247" s="3"/>
      <c r="E247" s="3"/>
      <c r="F247" s="3"/>
      <c r="G247" s="3"/>
      <c r="H247" s="3"/>
      <c r="I247" s="3"/>
      <c r="J247" s="3"/>
      <c r="K247" s="3"/>
      <c r="L247" s="3"/>
      <c r="M247" s="3"/>
      <c r="N247" s="3"/>
      <c r="O247" s="3"/>
      <c r="P247" s="3"/>
      <c r="Q247" s="249"/>
      <c r="R247" s="3"/>
      <c r="S247" s="3"/>
      <c r="T247" s="3"/>
      <c r="U247" s="3"/>
      <c r="V247" s="3"/>
      <c r="W247" s="68"/>
      <c r="X247" s="68"/>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row>
    <row r="248">
      <c r="A248" s="3"/>
      <c r="B248" s="3"/>
      <c r="C248" s="3"/>
      <c r="D248" s="3"/>
      <c r="E248" s="3"/>
      <c r="F248" s="3"/>
      <c r="G248" s="3"/>
      <c r="H248" s="3"/>
      <c r="I248" s="3"/>
      <c r="J248" s="3"/>
      <c r="K248" s="3"/>
      <c r="L248" s="3"/>
      <c r="M248" s="3"/>
      <c r="N248" s="3"/>
      <c r="O248" s="3"/>
      <c r="P248" s="3"/>
      <c r="Q248" s="249"/>
      <c r="R248" s="3"/>
      <c r="S248" s="3"/>
      <c r="T248" s="3"/>
      <c r="U248" s="3"/>
      <c r="V248" s="3"/>
      <c r="W248" s="68"/>
      <c r="X248" s="68"/>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row>
    <row r="249">
      <c r="A249" s="3"/>
      <c r="B249" s="3"/>
      <c r="C249" s="3"/>
      <c r="D249" s="3"/>
      <c r="E249" s="3"/>
      <c r="F249" s="3"/>
      <c r="G249" s="3"/>
      <c r="H249" s="3"/>
      <c r="I249" s="3"/>
      <c r="J249" s="3"/>
      <c r="K249" s="3"/>
      <c r="L249" s="3"/>
      <c r="M249" s="3"/>
      <c r="N249" s="3"/>
      <c r="O249" s="3"/>
      <c r="P249" s="3"/>
      <c r="Q249" s="249"/>
      <c r="R249" s="3"/>
      <c r="S249" s="3"/>
      <c r="T249" s="3"/>
      <c r="U249" s="3"/>
      <c r="V249" s="3"/>
      <c r="W249" s="68"/>
      <c r="X249" s="68"/>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row>
    <row r="250">
      <c r="A250" s="3"/>
      <c r="B250" s="3"/>
      <c r="C250" s="3"/>
      <c r="D250" s="3"/>
      <c r="E250" s="3"/>
      <c r="F250" s="3"/>
      <c r="G250" s="3"/>
      <c r="H250" s="3"/>
      <c r="I250" s="3"/>
      <c r="J250" s="3"/>
      <c r="K250" s="3"/>
      <c r="L250" s="3"/>
      <c r="M250" s="3"/>
      <c r="N250" s="3"/>
      <c r="O250" s="3"/>
      <c r="P250" s="3"/>
      <c r="Q250" s="249"/>
      <c r="R250" s="3"/>
      <c r="S250" s="3"/>
      <c r="T250" s="3"/>
      <c r="U250" s="3"/>
      <c r="V250" s="3"/>
      <c r="W250" s="68"/>
      <c r="X250" s="68"/>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row>
    <row r="251">
      <c r="A251" s="3"/>
      <c r="B251" s="3"/>
      <c r="C251" s="3"/>
      <c r="D251" s="3"/>
      <c r="E251" s="3"/>
      <c r="F251" s="3"/>
      <c r="G251" s="3"/>
      <c r="H251" s="3"/>
      <c r="I251" s="3"/>
      <c r="J251" s="3"/>
      <c r="K251" s="3"/>
      <c r="L251" s="3"/>
      <c r="M251" s="3"/>
      <c r="N251" s="3"/>
      <c r="O251" s="3"/>
      <c r="P251" s="3"/>
      <c r="Q251" s="249"/>
      <c r="R251" s="3"/>
      <c r="S251" s="3"/>
      <c r="T251" s="3"/>
      <c r="U251" s="3"/>
      <c r="V251" s="3"/>
      <c r="W251" s="68"/>
      <c r="X251" s="68"/>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row>
    <row r="252">
      <c r="A252" s="3"/>
      <c r="B252" s="3"/>
      <c r="C252" s="3"/>
      <c r="D252" s="3"/>
      <c r="E252" s="3"/>
      <c r="F252" s="3"/>
      <c r="G252" s="3"/>
      <c r="H252" s="3"/>
      <c r="I252" s="3"/>
      <c r="J252" s="3"/>
      <c r="K252" s="3"/>
      <c r="L252" s="3"/>
      <c r="M252" s="3"/>
      <c r="N252" s="3"/>
      <c r="O252" s="3"/>
      <c r="P252" s="3"/>
      <c r="Q252" s="249"/>
      <c r="R252" s="3"/>
      <c r="S252" s="3"/>
      <c r="T252" s="3"/>
      <c r="U252" s="3"/>
      <c r="V252" s="3"/>
      <c r="W252" s="68"/>
      <c r="X252" s="68"/>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row>
    <row r="253">
      <c r="A253" s="3"/>
      <c r="B253" s="3"/>
      <c r="C253" s="3"/>
      <c r="D253" s="3"/>
      <c r="E253" s="3"/>
      <c r="F253" s="3"/>
      <c r="G253" s="3"/>
      <c r="H253" s="3"/>
      <c r="I253" s="3"/>
      <c r="J253" s="3"/>
      <c r="K253" s="3"/>
      <c r="L253" s="3"/>
      <c r="M253" s="3"/>
      <c r="N253" s="3"/>
      <c r="O253" s="3"/>
      <c r="P253" s="3"/>
      <c r="Q253" s="249"/>
      <c r="R253" s="3"/>
      <c r="S253" s="3"/>
      <c r="T253" s="3"/>
      <c r="U253" s="3"/>
      <c r="V253" s="3"/>
      <c r="W253" s="68"/>
      <c r="X253" s="68"/>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row>
    <row r="254">
      <c r="A254" s="3"/>
      <c r="B254" s="3"/>
      <c r="C254" s="3"/>
      <c r="D254" s="3"/>
      <c r="E254" s="3"/>
      <c r="F254" s="3"/>
      <c r="G254" s="3"/>
      <c r="H254" s="3"/>
      <c r="I254" s="3"/>
      <c r="J254" s="3"/>
      <c r="K254" s="3"/>
      <c r="L254" s="3"/>
      <c r="M254" s="3"/>
      <c r="N254" s="3"/>
      <c r="O254" s="3"/>
      <c r="P254" s="3"/>
      <c r="Q254" s="249"/>
      <c r="R254" s="3"/>
      <c r="S254" s="3"/>
      <c r="T254" s="3"/>
      <c r="U254" s="3"/>
      <c r="V254" s="3"/>
      <c r="W254" s="68"/>
      <c r="X254" s="68"/>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row>
    <row r="255">
      <c r="A255" s="3"/>
      <c r="B255" s="3"/>
      <c r="C255" s="3"/>
      <c r="D255" s="3"/>
      <c r="E255" s="3"/>
      <c r="F255" s="3"/>
      <c r="G255" s="3"/>
      <c r="H255" s="3"/>
      <c r="I255" s="3"/>
      <c r="J255" s="3"/>
      <c r="K255" s="3"/>
      <c r="L255" s="3"/>
      <c r="M255" s="3"/>
      <c r="N255" s="3"/>
      <c r="O255" s="3"/>
      <c r="P255" s="3"/>
      <c r="Q255" s="249"/>
      <c r="R255" s="3"/>
      <c r="S255" s="3"/>
      <c r="T255" s="3"/>
      <c r="U255" s="3"/>
      <c r="V255" s="3"/>
      <c r="W255" s="68"/>
      <c r="X255" s="68"/>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row>
    <row r="256">
      <c r="A256" s="3"/>
      <c r="B256" s="3"/>
      <c r="C256" s="3"/>
      <c r="D256" s="3"/>
      <c r="E256" s="3"/>
      <c r="F256" s="3"/>
      <c r="G256" s="3"/>
      <c r="H256" s="3"/>
      <c r="I256" s="3"/>
      <c r="J256" s="3"/>
      <c r="K256" s="3"/>
      <c r="L256" s="3"/>
      <c r="M256" s="3"/>
      <c r="N256" s="3"/>
      <c r="O256" s="3"/>
      <c r="P256" s="3"/>
      <c r="Q256" s="249"/>
      <c r="R256" s="3"/>
      <c r="S256" s="3"/>
      <c r="T256" s="3"/>
      <c r="U256" s="3"/>
      <c r="V256" s="3"/>
      <c r="W256" s="68"/>
      <c r="X256" s="68"/>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row>
    <row r="257">
      <c r="A257" s="3"/>
      <c r="B257" s="3"/>
      <c r="C257" s="3"/>
      <c r="D257" s="3"/>
      <c r="E257" s="3"/>
      <c r="F257" s="3"/>
      <c r="G257" s="3"/>
      <c r="H257" s="3"/>
      <c r="I257" s="3"/>
      <c r="J257" s="3"/>
      <c r="K257" s="3"/>
      <c r="L257" s="3"/>
      <c r="M257" s="3"/>
      <c r="N257" s="3"/>
      <c r="O257" s="3"/>
      <c r="P257" s="3"/>
      <c r="Q257" s="249"/>
      <c r="R257" s="3"/>
      <c r="S257" s="3"/>
      <c r="T257" s="3"/>
      <c r="U257" s="3"/>
      <c r="V257" s="3"/>
      <c r="W257" s="68"/>
      <c r="X257" s="68"/>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row>
    <row r="258">
      <c r="A258" s="3"/>
      <c r="B258" s="3"/>
      <c r="C258" s="3"/>
      <c r="D258" s="3"/>
      <c r="E258" s="3"/>
      <c r="F258" s="3"/>
      <c r="G258" s="3"/>
      <c r="H258" s="3"/>
      <c r="I258" s="3"/>
      <c r="J258" s="3"/>
      <c r="K258" s="3"/>
      <c r="L258" s="3"/>
      <c r="M258" s="3"/>
      <c r="N258" s="3"/>
      <c r="O258" s="3"/>
      <c r="P258" s="3"/>
      <c r="Q258" s="249"/>
      <c r="R258" s="3"/>
      <c r="S258" s="3"/>
      <c r="T258" s="3"/>
      <c r="U258" s="3"/>
      <c r="V258" s="3"/>
      <c r="W258" s="68"/>
      <c r="X258" s="68"/>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row>
    <row r="259">
      <c r="A259" s="3"/>
      <c r="B259" s="3"/>
      <c r="C259" s="3"/>
      <c r="D259" s="3"/>
      <c r="E259" s="3"/>
      <c r="F259" s="3"/>
      <c r="G259" s="3"/>
      <c r="H259" s="3"/>
      <c r="I259" s="3"/>
      <c r="J259" s="3"/>
      <c r="K259" s="3"/>
      <c r="L259" s="3"/>
      <c r="M259" s="3"/>
      <c r="N259" s="3"/>
      <c r="O259" s="3"/>
      <c r="P259" s="3"/>
      <c r="Q259" s="249"/>
      <c r="R259" s="3"/>
      <c r="S259" s="3"/>
      <c r="T259" s="3"/>
      <c r="U259" s="3"/>
      <c r="V259" s="3"/>
      <c r="W259" s="68"/>
      <c r="X259" s="68"/>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row>
    <row r="260">
      <c r="A260" s="3"/>
      <c r="B260" s="3"/>
      <c r="C260" s="3"/>
      <c r="D260" s="3"/>
      <c r="E260" s="3"/>
      <c r="F260" s="3"/>
      <c r="G260" s="3"/>
      <c r="H260" s="3"/>
      <c r="I260" s="3"/>
      <c r="J260" s="3"/>
      <c r="K260" s="3"/>
      <c r="L260" s="3"/>
      <c r="M260" s="3"/>
      <c r="N260" s="3"/>
      <c r="O260" s="3"/>
      <c r="P260" s="3"/>
      <c r="Q260" s="249"/>
      <c r="R260" s="3"/>
      <c r="S260" s="3"/>
      <c r="T260" s="3"/>
      <c r="U260" s="3"/>
      <c r="V260" s="3"/>
      <c r="W260" s="68"/>
      <c r="X260" s="68"/>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row>
    <row r="261">
      <c r="A261" s="3"/>
      <c r="B261" s="3"/>
      <c r="C261" s="3"/>
      <c r="D261" s="3"/>
      <c r="E261" s="3"/>
      <c r="F261" s="3"/>
      <c r="G261" s="3"/>
      <c r="H261" s="3"/>
      <c r="I261" s="3"/>
      <c r="J261" s="3"/>
      <c r="K261" s="3"/>
      <c r="L261" s="3"/>
      <c r="M261" s="3"/>
      <c r="N261" s="3"/>
      <c r="O261" s="3"/>
      <c r="P261" s="3"/>
      <c r="Q261" s="249"/>
      <c r="R261" s="3"/>
      <c r="S261" s="3"/>
      <c r="T261" s="3"/>
      <c r="U261" s="3"/>
      <c r="V261" s="3"/>
      <c r="W261" s="68"/>
      <c r="X261" s="68"/>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row>
    <row r="262">
      <c r="A262" s="3"/>
      <c r="B262" s="3"/>
      <c r="C262" s="3"/>
      <c r="D262" s="3"/>
      <c r="E262" s="3"/>
      <c r="F262" s="3"/>
      <c r="G262" s="3"/>
      <c r="H262" s="3"/>
      <c r="I262" s="3"/>
      <c r="J262" s="3"/>
      <c r="K262" s="3"/>
      <c r="L262" s="3"/>
      <c r="M262" s="3"/>
      <c r="N262" s="3"/>
      <c r="O262" s="3"/>
      <c r="P262" s="3"/>
      <c r="Q262" s="249"/>
      <c r="R262" s="3"/>
      <c r="S262" s="3"/>
      <c r="T262" s="3"/>
      <c r="U262" s="3"/>
      <c r="V262" s="3"/>
      <c r="W262" s="68"/>
      <c r="X262" s="68"/>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row>
    <row r="263">
      <c r="A263" s="3"/>
      <c r="B263" s="3"/>
      <c r="C263" s="3"/>
      <c r="D263" s="3"/>
      <c r="E263" s="3"/>
      <c r="F263" s="3"/>
      <c r="G263" s="3"/>
      <c r="H263" s="3"/>
      <c r="I263" s="3"/>
      <c r="J263" s="3"/>
      <c r="K263" s="3"/>
      <c r="L263" s="3"/>
      <c r="M263" s="3"/>
      <c r="N263" s="3"/>
      <c r="O263" s="3"/>
      <c r="P263" s="3"/>
      <c r="Q263" s="249"/>
      <c r="R263" s="3"/>
      <c r="S263" s="3"/>
      <c r="T263" s="3"/>
      <c r="U263" s="3"/>
      <c r="V263" s="3"/>
      <c r="W263" s="68"/>
      <c r="X263" s="68"/>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row>
    <row r="264">
      <c r="A264" s="3"/>
      <c r="B264" s="3"/>
      <c r="C264" s="3"/>
      <c r="D264" s="3"/>
      <c r="E264" s="3"/>
      <c r="F264" s="3"/>
      <c r="G264" s="3"/>
      <c r="H264" s="3"/>
      <c r="I264" s="3"/>
      <c r="J264" s="3"/>
      <c r="K264" s="3"/>
      <c r="L264" s="3"/>
      <c r="M264" s="3"/>
      <c r="N264" s="3"/>
      <c r="O264" s="3"/>
      <c r="P264" s="3"/>
      <c r="Q264" s="249"/>
      <c r="R264" s="3"/>
      <c r="S264" s="3"/>
      <c r="T264" s="3"/>
      <c r="U264" s="3"/>
      <c r="V264" s="3"/>
      <c r="W264" s="68"/>
      <c r="X264" s="68"/>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row>
    <row r="265">
      <c r="A265" s="3"/>
      <c r="B265" s="3"/>
      <c r="C265" s="3"/>
      <c r="D265" s="3"/>
      <c r="E265" s="3"/>
      <c r="F265" s="3"/>
      <c r="G265" s="3"/>
      <c r="H265" s="3"/>
      <c r="I265" s="3"/>
      <c r="J265" s="3"/>
      <c r="K265" s="3"/>
      <c r="L265" s="3"/>
      <c r="M265" s="3"/>
      <c r="N265" s="3"/>
      <c r="O265" s="3"/>
      <c r="P265" s="3"/>
      <c r="Q265" s="249"/>
      <c r="R265" s="3"/>
      <c r="S265" s="3"/>
      <c r="T265" s="3"/>
      <c r="U265" s="3"/>
      <c r="V265" s="3"/>
      <c r="W265" s="68"/>
      <c r="X265" s="68"/>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row>
    <row r="266">
      <c r="A266" s="3"/>
      <c r="B266" s="3"/>
      <c r="C266" s="3"/>
      <c r="D266" s="3"/>
      <c r="E266" s="3"/>
      <c r="F266" s="3"/>
      <c r="G266" s="3"/>
      <c r="H266" s="3"/>
      <c r="I266" s="3"/>
      <c r="J266" s="3"/>
      <c r="K266" s="3"/>
      <c r="L266" s="3"/>
      <c r="M266" s="3"/>
      <c r="N266" s="3"/>
      <c r="O266" s="3"/>
      <c r="P266" s="3"/>
      <c r="Q266" s="249"/>
      <c r="R266" s="3"/>
      <c r="S266" s="3"/>
      <c r="T266" s="3"/>
      <c r="U266" s="3"/>
      <c r="V266" s="3"/>
      <c r="W266" s="68"/>
      <c r="X266" s="68"/>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row>
    <row r="267">
      <c r="A267" s="3"/>
      <c r="B267" s="3"/>
      <c r="C267" s="3"/>
      <c r="D267" s="3"/>
      <c r="E267" s="3"/>
      <c r="F267" s="3"/>
      <c r="G267" s="3"/>
      <c r="H267" s="3"/>
      <c r="I267" s="3"/>
      <c r="J267" s="3"/>
      <c r="K267" s="3"/>
      <c r="L267" s="3"/>
      <c r="M267" s="3"/>
      <c r="N267" s="3"/>
      <c r="O267" s="3"/>
      <c r="P267" s="3"/>
      <c r="Q267" s="249"/>
      <c r="R267" s="3"/>
      <c r="S267" s="3"/>
      <c r="T267" s="3"/>
      <c r="U267" s="3"/>
      <c r="V267" s="3"/>
      <c r="W267" s="68"/>
      <c r="X267" s="68"/>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row>
    <row r="268">
      <c r="A268" s="3"/>
      <c r="B268" s="3"/>
      <c r="C268" s="3"/>
      <c r="D268" s="3"/>
      <c r="E268" s="3"/>
      <c r="F268" s="3"/>
      <c r="G268" s="3"/>
      <c r="H268" s="3"/>
      <c r="I268" s="3"/>
      <c r="J268" s="3"/>
      <c r="K268" s="3"/>
      <c r="L268" s="3"/>
      <c r="M268" s="3"/>
      <c r="N268" s="3"/>
      <c r="O268" s="3"/>
      <c r="P268" s="3"/>
      <c r="Q268" s="249"/>
      <c r="R268" s="3"/>
      <c r="S268" s="3"/>
      <c r="T268" s="3"/>
      <c r="U268" s="3"/>
      <c r="V268" s="3"/>
      <c r="W268" s="68"/>
      <c r="X268" s="68"/>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row>
    <row r="269">
      <c r="A269" s="3"/>
      <c r="B269" s="3"/>
      <c r="C269" s="3"/>
      <c r="D269" s="3"/>
      <c r="E269" s="3"/>
      <c r="F269" s="3"/>
      <c r="G269" s="3"/>
      <c r="H269" s="3"/>
      <c r="I269" s="3"/>
      <c r="J269" s="3"/>
      <c r="K269" s="3"/>
      <c r="L269" s="3"/>
      <c r="M269" s="3"/>
      <c r="N269" s="3"/>
      <c r="O269" s="3"/>
      <c r="P269" s="3"/>
      <c r="Q269" s="249"/>
      <c r="R269" s="3"/>
      <c r="S269" s="3"/>
      <c r="T269" s="3"/>
      <c r="U269" s="3"/>
      <c r="V269" s="3"/>
      <c r="W269" s="68"/>
      <c r="X269" s="68"/>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row>
    <row r="270">
      <c r="A270" s="3"/>
      <c r="B270" s="3"/>
      <c r="C270" s="3"/>
      <c r="D270" s="3"/>
      <c r="E270" s="3"/>
      <c r="F270" s="3"/>
      <c r="G270" s="3"/>
      <c r="H270" s="3"/>
      <c r="I270" s="3"/>
      <c r="J270" s="3"/>
      <c r="K270" s="3"/>
      <c r="L270" s="3"/>
      <c r="M270" s="3"/>
      <c r="N270" s="3"/>
      <c r="O270" s="3"/>
      <c r="P270" s="3"/>
      <c r="Q270" s="249"/>
      <c r="R270" s="3"/>
      <c r="S270" s="3"/>
      <c r="T270" s="3"/>
      <c r="U270" s="3"/>
      <c r="V270" s="3"/>
      <c r="W270" s="68"/>
      <c r="X270" s="68"/>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row>
    <row r="271">
      <c r="A271" s="3"/>
      <c r="B271" s="3"/>
      <c r="C271" s="3"/>
      <c r="D271" s="3"/>
      <c r="E271" s="3"/>
      <c r="F271" s="3"/>
      <c r="G271" s="3"/>
      <c r="H271" s="3"/>
      <c r="I271" s="3"/>
      <c r="J271" s="3"/>
      <c r="K271" s="3"/>
      <c r="L271" s="3"/>
      <c r="M271" s="3"/>
      <c r="N271" s="3"/>
      <c r="O271" s="3"/>
      <c r="P271" s="3"/>
      <c r="Q271" s="249"/>
      <c r="R271" s="3"/>
      <c r="S271" s="3"/>
      <c r="T271" s="3"/>
      <c r="U271" s="3"/>
      <c r="V271" s="3"/>
      <c r="W271" s="68"/>
      <c r="X271" s="68"/>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row>
    <row r="272">
      <c r="A272" s="3"/>
      <c r="B272" s="3"/>
      <c r="C272" s="3"/>
      <c r="D272" s="3"/>
      <c r="E272" s="3"/>
      <c r="F272" s="3"/>
      <c r="G272" s="3"/>
      <c r="H272" s="3"/>
      <c r="I272" s="3"/>
      <c r="J272" s="3"/>
      <c r="K272" s="3"/>
      <c r="L272" s="3"/>
      <c r="M272" s="3"/>
      <c r="N272" s="3"/>
      <c r="O272" s="3"/>
      <c r="P272" s="3"/>
      <c r="Q272" s="249"/>
      <c r="R272" s="3"/>
      <c r="S272" s="3"/>
      <c r="T272" s="3"/>
      <c r="U272" s="3"/>
      <c r="V272" s="3"/>
      <c r="W272" s="68"/>
      <c r="X272" s="68"/>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row>
    <row r="273">
      <c r="A273" s="3"/>
      <c r="B273" s="3"/>
      <c r="C273" s="3"/>
      <c r="D273" s="3"/>
      <c r="E273" s="3"/>
      <c r="F273" s="3"/>
      <c r="G273" s="3"/>
      <c r="H273" s="3"/>
      <c r="I273" s="3"/>
      <c r="J273" s="3"/>
      <c r="K273" s="3"/>
      <c r="L273" s="3"/>
      <c r="M273" s="3"/>
      <c r="N273" s="3"/>
      <c r="O273" s="3"/>
      <c r="P273" s="3"/>
      <c r="Q273" s="249"/>
      <c r="R273" s="3"/>
      <c r="S273" s="3"/>
      <c r="T273" s="3"/>
      <c r="U273" s="3"/>
      <c r="V273" s="3"/>
      <c r="W273" s="68"/>
      <c r="X273" s="68"/>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row>
    <row r="274">
      <c r="A274" s="3"/>
      <c r="B274" s="3"/>
      <c r="C274" s="3"/>
      <c r="D274" s="3"/>
      <c r="E274" s="3"/>
      <c r="F274" s="3"/>
      <c r="G274" s="3"/>
      <c r="H274" s="3"/>
      <c r="I274" s="3"/>
      <c r="J274" s="3"/>
      <c r="K274" s="3"/>
      <c r="L274" s="3"/>
      <c r="M274" s="3"/>
      <c r="N274" s="3"/>
      <c r="O274" s="3"/>
      <c r="P274" s="3"/>
      <c r="Q274" s="249"/>
      <c r="R274" s="3"/>
      <c r="S274" s="3"/>
      <c r="T274" s="3"/>
      <c r="U274" s="3"/>
      <c r="V274" s="3"/>
      <c r="W274" s="68"/>
      <c r="X274" s="68"/>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row>
    <row r="275">
      <c r="A275" s="3"/>
      <c r="B275" s="3"/>
      <c r="C275" s="3"/>
      <c r="D275" s="3"/>
      <c r="E275" s="3"/>
      <c r="F275" s="3"/>
      <c r="G275" s="3"/>
      <c r="H275" s="3"/>
      <c r="I275" s="3"/>
      <c r="J275" s="3"/>
      <c r="K275" s="3"/>
      <c r="L275" s="3"/>
      <c r="M275" s="3"/>
      <c r="N275" s="3"/>
      <c r="O275" s="3"/>
      <c r="P275" s="3"/>
      <c r="Q275" s="249"/>
      <c r="R275" s="3"/>
      <c r="S275" s="3"/>
      <c r="T275" s="3"/>
      <c r="U275" s="3"/>
      <c r="V275" s="3"/>
      <c r="W275" s="68"/>
      <c r="X275" s="68"/>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row>
    <row r="276">
      <c r="A276" s="3"/>
      <c r="B276" s="3"/>
      <c r="C276" s="3"/>
      <c r="D276" s="3"/>
      <c r="E276" s="3"/>
      <c r="F276" s="3"/>
      <c r="G276" s="3"/>
      <c r="H276" s="3"/>
      <c r="I276" s="3"/>
      <c r="J276" s="3"/>
      <c r="K276" s="3"/>
      <c r="L276" s="3"/>
      <c r="M276" s="3"/>
      <c r="N276" s="3"/>
      <c r="O276" s="3"/>
      <c r="P276" s="3"/>
      <c r="Q276" s="249"/>
      <c r="R276" s="3"/>
      <c r="S276" s="3"/>
      <c r="T276" s="3"/>
      <c r="U276" s="3"/>
      <c r="V276" s="3"/>
      <c r="W276" s="68"/>
      <c r="X276" s="68"/>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row>
    <row r="277">
      <c r="A277" s="3"/>
      <c r="B277" s="3"/>
      <c r="C277" s="3"/>
      <c r="D277" s="3"/>
      <c r="E277" s="3"/>
      <c r="F277" s="3"/>
      <c r="G277" s="3"/>
      <c r="H277" s="3"/>
      <c r="I277" s="3"/>
      <c r="J277" s="3"/>
      <c r="K277" s="3"/>
      <c r="L277" s="3"/>
      <c r="M277" s="3"/>
      <c r="N277" s="3"/>
      <c r="O277" s="3"/>
      <c r="P277" s="3"/>
      <c r="Q277" s="249"/>
      <c r="R277" s="3"/>
      <c r="S277" s="3"/>
      <c r="T277" s="3"/>
      <c r="U277" s="3"/>
      <c r="V277" s="3"/>
      <c r="W277" s="68"/>
      <c r="X277" s="68"/>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row>
    <row r="278">
      <c r="A278" s="3"/>
      <c r="B278" s="3"/>
      <c r="C278" s="3"/>
      <c r="D278" s="3"/>
      <c r="E278" s="3"/>
      <c r="F278" s="3"/>
      <c r="G278" s="3"/>
      <c r="H278" s="3"/>
      <c r="I278" s="3"/>
      <c r="J278" s="3"/>
      <c r="K278" s="3"/>
      <c r="L278" s="3"/>
      <c r="M278" s="3"/>
      <c r="N278" s="3"/>
      <c r="O278" s="3"/>
      <c r="P278" s="3"/>
      <c r="Q278" s="249"/>
      <c r="R278" s="3"/>
      <c r="S278" s="3"/>
      <c r="T278" s="3"/>
      <c r="U278" s="3"/>
      <c r="V278" s="3"/>
      <c r="W278" s="68"/>
      <c r="X278" s="68"/>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row>
    <row r="279">
      <c r="A279" s="3"/>
      <c r="B279" s="3"/>
      <c r="C279" s="3"/>
      <c r="D279" s="3"/>
      <c r="E279" s="3"/>
      <c r="F279" s="3"/>
      <c r="G279" s="3"/>
      <c r="H279" s="3"/>
      <c r="I279" s="3"/>
      <c r="J279" s="3"/>
      <c r="K279" s="3"/>
      <c r="L279" s="3"/>
      <c r="M279" s="3"/>
      <c r="N279" s="3"/>
      <c r="O279" s="3"/>
      <c r="P279" s="3"/>
      <c r="Q279" s="249"/>
      <c r="R279" s="3"/>
      <c r="S279" s="3"/>
      <c r="T279" s="3"/>
      <c r="U279" s="3"/>
      <c r="V279" s="3"/>
      <c r="W279" s="68"/>
      <c r="X279" s="68"/>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row>
    <row r="280">
      <c r="A280" s="3"/>
      <c r="B280" s="3"/>
      <c r="C280" s="3"/>
      <c r="D280" s="3"/>
      <c r="E280" s="3"/>
      <c r="F280" s="3"/>
      <c r="G280" s="3"/>
      <c r="H280" s="3"/>
      <c r="I280" s="3"/>
      <c r="J280" s="3"/>
      <c r="K280" s="3"/>
      <c r="L280" s="3"/>
      <c r="M280" s="3"/>
      <c r="N280" s="3"/>
      <c r="O280" s="3"/>
      <c r="P280" s="3"/>
      <c r="Q280" s="249"/>
      <c r="R280" s="3"/>
      <c r="S280" s="3"/>
      <c r="T280" s="3"/>
      <c r="U280" s="3"/>
      <c r="V280" s="3"/>
      <c r="W280" s="68"/>
      <c r="X280" s="68"/>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row>
    <row r="281">
      <c r="A281" s="3"/>
      <c r="B281" s="3"/>
      <c r="C281" s="3"/>
      <c r="D281" s="3"/>
      <c r="E281" s="3"/>
      <c r="F281" s="3"/>
      <c r="G281" s="3"/>
      <c r="H281" s="3"/>
      <c r="I281" s="3"/>
      <c r="J281" s="3"/>
      <c r="K281" s="3"/>
      <c r="L281" s="3"/>
      <c r="M281" s="3"/>
      <c r="N281" s="3"/>
      <c r="O281" s="3"/>
      <c r="P281" s="3"/>
      <c r="Q281" s="249"/>
      <c r="R281" s="3"/>
      <c r="S281" s="3"/>
      <c r="T281" s="3"/>
      <c r="U281" s="3"/>
      <c r="V281" s="3"/>
      <c r="W281" s="68"/>
      <c r="X281" s="68"/>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row>
    <row r="282">
      <c r="A282" s="3"/>
      <c r="B282" s="3"/>
      <c r="C282" s="3"/>
      <c r="D282" s="3"/>
      <c r="E282" s="3"/>
      <c r="F282" s="3"/>
      <c r="G282" s="3"/>
      <c r="H282" s="3"/>
      <c r="I282" s="3"/>
      <c r="J282" s="3"/>
      <c r="K282" s="3"/>
      <c r="L282" s="3"/>
      <c r="M282" s="3"/>
      <c r="N282" s="3"/>
      <c r="O282" s="3"/>
      <c r="P282" s="3"/>
      <c r="Q282" s="249"/>
      <c r="R282" s="3"/>
      <c r="S282" s="3"/>
      <c r="T282" s="3"/>
      <c r="U282" s="3"/>
      <c r="V282" s="3"/>
      <c r="W282" s="68"/>
      <c r="X282" s="68"/>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row>
    <row r="283">
      <c r="A283" s="3"/>
      <c r="B283" s="3"/>
      <c r="C283" s="3"/>
      <c r="D283" s="3"/>
      <c r="E283" s="3"/>
      <c r="F283" s="3"/>
      <c r="G283" s="3"/>
      <c r="H283" s="3"/>
      <c r="I283" s="3"/>
      <c r="J283" s="3"/>
      <c r="K283" s="3"/>
      <c r="L283" s="3"/>
      <c r="M283" s="3"/>
      <c r="N283" s="3"/>
      <c r="O283" s="3"/>
      <c r="P283" s="3"/>
      <c r="Q283" s="249"/>
      <c r="R283" s="3"/>
      <c r="S283" s="3"/>
      <c r="T283" s="3"/>
      <c r="U283" s="3"/>
      <c r="V283" s="3"/>
      <c r="W283" s="68"/>
      <c r="X283" s="68"/>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row>
    <row r="284">
      <c r="A284" s="3"/>
      <c r="B284" s="3"/>
      <c r="C284" s="3"/>
      <c r="D284" s="3"/>
      <c r="E284" s="3"/>
      <c r="F284" s="3"/>
      <c r="G284" s="3"/>
      <c r="H284" s="3"/>
      <c r="I284" s="3"/>
      <c r="J284" s="3"/>
      <c r="K284" s="3"/>
      <c r="L284" s="3"/>
      <c r="M284" s="3"/>
      <c r="N284" s="3"/>
      <c r="O284" s="3"/>
      <c r="P284" s="3"/>
      <c r="Q284" s="249"/>
      <c r="R284" s="3"/>
      <c r="S284" s="3"/>
      <c r="T284" s="3"/>
      <c r="U284" s="3"/>
      <c r="V284" s="3"/>
      <c r="W284" s="68"/>
      <c r="X284" s="68"/>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row>
    <row r="285">
      <c r="A285" s="3"/>
      <c r="B285" s="3"/>
      <c r="C285" s="3"/>
      <c r="D285" s="3"/>
      <c r="E285" s="3"/>
      <c r="F285" s="3"/>
      <c r="G285" s="3"/>
      <c r="H285" s="3"/>
      <c r="I285" s="3"/>
      <c r="J285" s="3"/>
      <c r="K285" s="3"/>
      <c r="L285" s="3"/>
      <c r="M285" s="3"/>
      <c r="N285" s="3"/>
      <c r="O285" s="3"/>
      <c r="P285" s="3"/>
      <c r="Q285" s="249"/>
      <c r="R285" s="3"/>
      <c r="S285" s="3"/>
      <c r="T285" s="3"/>
      <c r="U285" s="3"/>
      <c r="V285" s="3"/>
      <c r="W285" s="68"/>
      <c r="X285" s="68"/>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row>
    <row r="286">
      <c r="A286" s="3"/>
      <c r="B286" s="3"/>
      <c r="C286" s="3"/>
      <c r="D286" s="3"/>
      <c r="E286" s="3"/>
      <c r="F286" s="3"/>
      <c r="G286" s="3"/>
      <c r="H286" s="3"/>
      <c r="I286" s="3"/>
      <c r="J286" s="3"/>
      <c r="K286" s="3"/>
      <c r="L286" s="3"/>
      <c r="M286" s="3"/>
      <c r="N286" s="3"/>
      <c r="O286" s="3"/>
      <c r="P286" s="3"/>
      <c r="Q286" s="249"/>
      <c r="R286" s="3"/>
      <c r="S286" s="3"/>
      <c r="T286" s="3"/>
      <c r="U286" s="3"/>
      <c r="V286" s="3"/>
      <c r="W286" s="68"/>
      <c r="X286" s="68"/>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row>
    <row r="287">
      <c r="A287" s="3"/>
      <c r="B287" s="3"/>
      <c r="C287" s="3"/>
      <c r="D287" s="3"/>
      <c r="E287" s="3"/>
      <c r="F287" s="3"/>
      <c r="G287" s="3"/>
      <c r="H287" s="3"/>
      <c r="I287" s="3"/>
      <c r="J287" s="3"/>
      <c r="K287" s="3"/>
      <c r="L287" s="3"/>
      <c r="M287" s="3"/>
      <c r="N287" s="3"/>
      <c r="O287" s="3"/>
      <c r="P287" s="3"/>
      <c r="Q287" s="249"/>
      <c r="R287" s="3"/>
      <c r="S287" s="3"/>
      <c r="T287" s="3"/>
      <c r="U287" s="3"/>
      <c r="V287" s="3"/>
      <c r="W287" s="68"/>
      <c r="X287" s="68"/>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row>
    <row r="288">
      <c r="A288" s="3"/>
      <c r="B288" s="3"/>
      <c r="C288" s="3"/>
      <c r="D288" s="3"/>
      <c r="E288" s="3"/>
      <c r="F288" s="3"/>
      <c r="G288" s="3"/>
      <c r="H288" s="3"/>
      <c r="I288" s="3"/>
      <c r="J288" s="3"/>
      <c r="K288" s="3"/>
      <c r="L288" s="3"/>
      <c r="M288" s="3"/>
      <c r="N288" s="3"/>
      <c r="O288" s="3"/>
      <c r="P288" s="3"/>
      <c r="Q288" s="249"/>
      <c r="R288" s="3"/>
      <c r="S288" s="3"/>
      <c r="T288" s="3"/>
      <c r="U288" s="3"/>
      <c r="V288" s="3"/>
      <c r="W288" s="68"/>
      <c r="X288" s="68"/>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row>
    <row r="289">
      <c r="A289" s="3"/>
      <c r="B289" s="3"/>
      <c r="C289" s="3"/>
      <c r="D289" s="3"/>
      <c r="E289" s="3"/>
      <c r="F289" s="3"/>
      <c r="G289" s="3"/>
      <c r="H289" s="3"/>
      <c r="I289" s="3"/>
      <c r="J289" s="3"/>
      <c r="K289" s="3"/>
      <c r="L289" s="3"/>
      <c r="M289" s="3"/>
      <c r="N289" s="3"/>
      <c r="O289" s="3"/>
      <c r="P289" s="3"/>
      <c r="Q289" s="249"/>
      <c r="R289" s="3"/>
      <c r="S289" s="3"/>
      <c r="T289" s="3"/>
      <c r="U289" s="3"/>
      <c r="V289" s="3"/>
      <c r="W289" s="68"/>
      <c r="X289" s="68"/>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row>
    <row r="290">
      <c r="A290" s="3"/>
      <c r="B290" s="3"/>
      <c r="C290" s="3"/>
      <c r="D290" s="3"/>
      <c r="E290" s="3"/>
      <c r="F290" s="3"/>
      <c r="G290" s="3"/>
      <c r="H290" s="3"/>
      <c r="I290" s="3"/>
      <c r="J290" s="3"/>
      <c r="K290" s="3"/>
      <c r="L290" s="3"/>
      <c r="M290" s="3"/>
      <c r="N290" s="3"/>
      <c r="O290" s="3"/>
      <c r="P290" s="3"/>
      <c r="Q290" s="249"/>
      <c r="R290" s="3"/>
      <c r="S290" s="3"/>
      <c r="T290" s="3"/>
      <c r="U290" s="3"/>
      <c r="V290" s="3"/>
      <c r="W290" s="68"/>
      <c r="X290" s="68"/>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row>
    <row r="291">
      <c r="A291" s="3"/>
      <c r="B291" s="3"/>
      <c r="C291" s="3"/>
      <c r="D291" s="3"/>
      <c r="E291" s="3"/>
      <c r="F291" s="3"/>
      <c r="G291" s="3"/>
      <c r="H291" s="3"/>
      <c r="I291" s="3"/>
      <c r="J291" s="3"/>
      <c r="K291" s="3"/>
      <c r="L291" s="3"/>
      <c r="M291" s="3"/>
      <c r="N291" s="3"/>
      <c r="O291" s="3"/>
      <c r="P291" s="3"/>
      <c r="Q291" s="249"/>
      <c r="R291" s="3"/>
      <c r="S291" s="3"/>
      <c r="T291" s="3"/>
      <c r="U291" s="3"/>
      <c r="V291" s="3"/>
      <c r="W291" s="68"/>
      <c r="X291" s="68"/>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row>
    <row r="292">
      <c r="A292" s="3"/>
      <c r="B292" s="3"/>
      <c r="C292" s="3"/>
      <c r="D292" s="3"/>
      <c r="E292" s="3"/>
      <c r="F292" s="3"/>
      <c r="G292" s="3"/>
      <c r="H292" s="3"/>
      <c r="I292" s="3"/>
      <c r="J292" s="3"/>
      <c r="K292" s="3"/>
      <c r="L292" s="3"/>
      <c r="M292" s="3"/>
      <c r="N292" s="3"/>
      <c r="O292" s="3"/>
      <c r="P292" s="3"/>
      <c r="Q292" s="249"/>
      <c r="R292" s="3"/>
      <c r="S292" s="3"/>
      <c r="T292" s="3"/>
      <c r="U292" s="3"/>
      <c r="V292" s="3"/>
      <c r="W292" s="68"/>
      <c r="X292" s="68"/>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row>
    <row r="293">
      <c r="A293" s="3"/>
      <c r="B293" s="3"/>
      <c r="C293" s="3"/>
      <c r="D293" s="3"/>
      <c r="E293" s="3"/>
      <c r="F293" s="3"/>
      <c r="G293" s="3"/>
      <c r="H293" s="3"/>
      <c r="I293" s="3"/>
      <c r="J293" s="3"/>
      <c r="K293" s="3"/>
      <c r="L293" s="3"/>
      <c r="M293" s="3"/>
      <c r="N293" s="3"/>
      <c r="O293" s="3"/>
      <c r="P293" s="3"/>
      <c r="Q293" s="249"/>
      <c r="R293" s="3"/>
      <c r="S293" s="3"/>
      <c r="T293" s="3"/>
      <c r="U293" s="3"/>
      <c r="V293" s="3"/>
      <c r="W293" s="68"/>
      <c r="X293" s="68"/>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row>
    <row r="294">
      <c r="A294" s="3"/>
      <c r="B294" s="3"/>
      <c r="C294" s="3"/>
      <c r="D294" s="3"/>
      <c r="E294" s="3"/>
      <c r="F294" s="3"/>
      <c r="G294" s="3"/>
      <c r="H294" s="3"/>
      <c r="I294" s="3"/>
      <c r="J294" s="3"/>
      <c r="K294" s="3"/>
      <c r="L294" s="3"/>
      <c r="M294" s="3"/>
      <c r="N294" s="3"/>
      <c r="O294" s="3"/>
      <c r="P294" s="3"/>
      <c r="Q294" s="249"/>
      <c r="R294" s="3"/>
      <c r="S294" s="3"/>
      <c r="T294" s="3"/>
      <c r="U294" s="3"/>
      <c r="V294" s="3"/>
      <c r="W294" s="68"/>
      <c r="X294" s="68"/>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row>
    <row r="295">
      <c r="A295" s="3"/>
      <c r="B295" s="3"/>
      <c r="C295" s="3"/>
      <c r="D295" s="3"/>
      <c r="E295" s="3"/>
      <c r="F295" s="3"/>
      <c r="G295" s="3"/>
      <c r="H295" s="3"/>
      <c r="I295" s="3"/>
      <c r="J295" s="3"/>
      <c r="K295" s="3"/>
      <c r="L295" s="3"/>
      <c r="M295" s="3"/>
      <c r="N295" s="3"/>
      <c r="O295" s="3"/>
      <c r="P295" s="3"/>
      <c r="Q295" s="249"/>
      <c r="R295" s="3"/>
      <c r="S295" s="3"/>
      <c r="T295" s="3"/>
      <c r="U295" s="3"/>
      <c r="V295" s="3"/>
      <c r="W295" s="68"/>
      <c r="X295" s="68"/>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row>
    <row r="296">
      <c r="A296" s="3"/>
      <c r="B296" s="3"/>
      <c r="C296" s="3"/>
      <c r="D296" s="3"/>
      <c r="E296" s="3"/>
      <c r="F296" s="3"/>
      <c r="G296" s="3"/>
      <c r="H296" s="3"/>
      <c r="I296" s="3"/>
      <c r="J296" s="3"/>
      <c r="K296" s="3"/>
      <c r="L296" s="3"/>
      <c r="M296" s="3"/>
      <c r="N296" s="3"/>
      <c r="O296" s="3"/>
      <c r="P296" s="3"/>
      <c r="Q296" s="249"/>
      <c r="R296" s="3"/>
      <c r="S296" s="3"/>
      <c r="T296" s="3"/>
      <c r="U296" s="3"/>
      <c r="V296" s="3"/>
      <c r="W296" s="68"/>
      <c r="X296" s="68"/>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row>
    <row r="297">
      <c r="A297" s="3"/>
      <c r="B297" s="3"/>
      <c r="C297" s="3"/>
      <c r="D297" s="3"/>
      <c r="E297" s="3"/>
      <c r="F297" s="3"/>
      <c r="G297" s="3"/>
      <c r="H297" s="3"/>
      <c r="I297" s="3"/>
      <c r="J297" s="3"/>
      <c r="K297" s="3"/>
      <c r="L297" s="3"/>
      <c r="M297" s="3"/>
      <c r="N297" s="3"/>
      <c r="O297" s="3"/>
      <c r="P297" s="3"/>
      <c r="Q297" s="249"/>
      <c r="R297" s="3"/>
      <c r="S297" s="3"/>
      <c r="T297" s="3"/>
      <c r="U297" s="3"/>
      <c r="V297" s="3"/>
      <c r="W297" s="68"/>
      <c r="X297" s="68"/>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row>
    <row r="298">
      <c r="A298" s="3"/>
      <c r="B298" s="3"/>
      <c r="C298" s="3"/>
      <c r="D298" s="3"/>
      <c r="E298" s="3"/>
      <c r="F298" s="3"/>
      <c r="G298" s="3"/>
      <c r="H298" s="3"/>
      <c r="I298" s="3"/>
      <c r="J298" s="3"/>
      <c r="K298" s="3"/>
      <c r="L298" s="3"/>
      <c r="M298" s="3"/>
      <c r="N298" s="3"/>
      <c r="O298" s="3"/>
      <c r="P298" s="3"/>
      <c r="Q298" s="249"/>
      <c r="R298" s="3"/>
      <c r="S298" s="3"/>
      <c r="T298" s="3"/>
      <c r="U298" s="3"/>
      <c r="V298" s="3"/>
      <c r="W298" s="68"/>
      <c r="X298" s="68"/>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row>
    <row r="299">
      <c r="A299" s="3"/>
      <c r="B299" s="3"/>
      <c r="C299" s="3"/>
      <c r="D299" s="3"/>
      <c r="E299" s="3"/>
      <c r="F299" s="3"/>
      <c r="G299" s="3"/>
      <c r="H299" s="3"/>
      <c r="I299" s="3"/>
      <c r="J299" s="3"/>
      <c r="K299" s="3"/>
      <c r="L299" s="3"/>
      <c r="M299" s="3"/>
      <c r="N299" s="3"/>
      <c r="O299" s="3"/>
      <c r="P299" s="3"/>
      <c r="Q299" s="249"/>
      <c r="R299" s="3"/>
      <c r="S299" s="3"/>
      <c r="T299" s="3"/>
      <c r="U299" s="3"/>
      <c r="V299" s="3"/>
      <c r="W299" s="68"/>
      <c r="X299" s="68"/>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row>
    <row r="300">
      <c r="A300" s="3"/>
      <c r="B300" s="3"/>
      <c r="C300" s="3"/>
      <c r="D300" s="3"/>
      <c r="E300" s="3"/>
      <c r="F300" s="3"/>
      <c r="G300" s="3"/>
      <c r="H300" s="3"/>
      <c r="I300" s="3"/>
      <c r="J300" s="3"/>
      <c r="K300" s="3"/>
      <c r="L300" s="3"/>
      <c r="M300" s="3"/>
      <c r="N300" s="3"/>
      <c r="O300" s="3"/>
      <c r="P300" s="3"/>
      <c r="Q300" s="249"/>
      <c r="R300" s="3"/>
      <c r="S300" s="3"/>
      <c r="T300" s="3"/>
      <c r="U300" s="3"/>
      <c r="V300" s="3"/>
      <c r="W300" s="68"/>
      <c r="X300" s="68"/>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row>
    <row r="301">
      <c r="A301" s="3"/>
      <c r="B301" s="3"/>
      <c r="C301" s="3"/>
      <c r="D301" s="3"/>
      <c r="E301" s="3"/>
      <c r="F301" s="3"/>
      <c r="G301" s="3"/>
      <c r="H301" s="3"/>
      <c r="I301" s="3"/>
      <c r="J301" s="3"/>
      <c r="K301" s="3"/>
      <c r="L301" s="3"/>
      <c r="M301" s="3"/>
      <c r="N301" s="3"/>
      <c r="O301" s="3"/>
      <c r="P301" s="3"/>
      <c r="Q301" s="249"/>
      <c r="R301" s="3"/>
      <c r="S301" s="3"/>
      <c r="T301" s="3"/>
      <c r="U301" s="3"/>
      <c r="V301" s="3"/>
      <c r="W301" s="68"/>
      <c r="X301" s="68"/>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row>
    <row r="302">
      <c r="A302" s="3"/>
      <c r="B302" s="3"/>
      <c r="C302" s="3"/>
      <c r="D302" s="3"/>
      <c r="E302" s="3"/>
      <c r="F302" s="3"/>
      <c r="G302" s="3"/>
      <c r="H302" s="3"/>
      <c r="I302" s="3"/>
      <c r="J302" s="3"/>
      <c r="K302" s="3"/>
      <c r="L302" s="3"/>
      <c r="M302" s="3"/>
      <c r="N302" s="3"/>
      <c r="O302" s="3"/>
      <c r="P302" s="3"/>
      <c r="Q302" s="249"/>
      <c r="R302" s="3"/>
      <c r="S302" s="3"/>
      <c r="T302" s="3"/>
      <c r="U302" s="3"/>
      <c r="V302" s="3"/>
      <c r="W302" s="68"/>
      <c r="X302" s="68"/>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row>
    <row r="303">
      <c r="A303" s="3"/>
      <c r="B303" s="3"/>
      <c r="C303" s="3"/>
      <c r="D303" s="3"/>
      <c r="E303" s="3"/>
      <c r="F303" s="3"/>
      <c r="G303" s="3"/>
      <c r="H303" s="3"/>
      <c r="I303" s="3"/>
      <c r="J303" s="3"/>
      <c r="K303" s="3"/>
      <c r="L303" s="3"/>
      <c r="M303" s="3"/>
      <c r="N303" s="3"/>
      <c r="O303" s="3"/>
      <c r="P303" s="3"/>
      <c r="Q303" s="249"/>
      <c r="R303" s="3"/>
      <c r="S303" s="3"/>
      <c r="T303" s="3"/>
      <c r="U303" s="3"/>
      <c r="V303" s="3"/>
      <c r="W303" s="68"/>
      <c r="X303" s="68"/>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row>
    <row r="304">
      <c r="A304" s="3"/>
      <c r="B304" s="3"/>
      <c r="C304" s="3"/>
      <c r="D304" s="3"/>
      <c r="E304" s="3"/>
      <c r="F304" s="3"/>
      <c r="G304" s="3"/>
      <c r="H304" s="3"/>
      <c r="I304" s="3"/>
      <c r="J304" s="3"/>
      <c r="K304" s="3"/>
      <c r="L304" s="3"/>
      <c r="M304" s="3"/>
      <c r="N304" s="3"/>
      <c r="O304" s="3"/>
      <c r="P304" s="3"/>
      <c r="Q304" s="249"/>
      <c r="R304" s="3"/>
      <c r="S304" s="3"/>
      <c r="T304" s="3"/>
      <c r="U304" s="3"/>
      <c r="V304" s="3"/>
      <c r="W304" s="68"/>
      <c r="X304" s="68"/>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row>
    <row r="305">
      <c r="A305" s="3"/>
      <c r="B305" s="3"/>
      <c r="C305" s="3"/>
      <c r="D305" s="3"/>
      <c r="E305" s="3"/>
      <c r="F305" s="3"/>
      <c r="G305" s="3"/>
      <c r="H305" s="3"/>
      <c r="I305" s="3"/>
      <c r="J305" s="3"/>
      <c r="K305" s="3"/>
      <c r="L305" s="3"/>
      <c r="M305" s="3"/>
      <c r="N305" s="3"/>
      <c r="O305" s="3"/>
      <c r="P305" s="3"/>
      <c r="Q305" s="249"/>
      <c r="R305" s="3"/>
      <c r="S305" s="3"/>
      <c r="T305" s="3"/>
      <c r="U305" s="3"/>
      <c r="V305" s="3"/>
      <c r="W305" s="68"/>
      <c r="X305" s="68"/>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row>
    <row r="306">
      <c r="A306" s="3"/>
      <c r="B306" s="3"/>
      <c r="C306" s="3"/>
      <c r="D306" s="3"/>
      <c r="E306" s="3"/>
      <c r="F306" s="3"/>
      <c r="G306" s="3"/>
      <c r="H306" s="3"/>
      <c r="I306" s="3"/>
      <c r="J306" s="3"/>
      <c r="K306" s="3"/>
      <c r="L306" s="3"/>
      <c r="M306" s="3"/>
      <c r="N306" s="3"/>
      <c r="O306" s="3"/>
      <c r="P306" s="3"/>
      <c r="Q306" s="249"/>
      <c r="R306" s="3"/>
      <c r="S306" s="3"/>
      <c r="T306" s="3"/>
      <c r="U306" s="3"/>
      <c r="V306" s="3"/>
      <c r="W306" s="68"/>
      <c r="X306" s="68"/>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row>
    <row r="307">
      <c r="A307" s="3"/>
      <c r="B307" s="3"/>
      <c r="C307" s="3"/>
      <c r="D307" s="3"/>
      <c r="E307" s="3"/>
      <c r="F307" s="3"/>
      <c r="G307" s="3"/>
      <c r="H307" s="3"/>
      <c r="I307" s="3"/>
      <c r="J307" s="3"/>
      <c r="K307" s="3"/>
      <c r="L307" s="3"/>
      <c r="M307" s="3"/>
      <c r="N307" s="3"/>
      <c r="O307" s="3"/>
      <c r="P307" s="3"/>
      <c r="Q307" s="249"/>
      <c r="R307" s="3"/>
      <c r="S307" s="3"/>
      <c r="T307" s="3"/>
      <c r="U307" s="3"/>
      <c r="V307" s="3"/>
      <c r="W307" s="68"/>
      <c r="X307" s="68"/>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row>
    <row r="308">
      <c r="A308" s="3"/>
      <c r="B308" s="3"/>
      <c r="C308" s="3"/>
      <c r="D308" s="3"/>
      <c r="E308" s="3"/>
      <c r="F308" s="3"/>
      <c r="G308" s="3"/>
      <c r="H308" s="3"/>
      <c r="I308" s="3"/>
      <c r="J308" s="3"/>
      <c r="K308" s="3"/>
      <c r="L308" s="3"/>
      <c r="M308" s="3"/>
      <c r="N308" s="3"/>
      <c r="O308" s="3"/>
      <c r="P308" s="3"/>
      <c r="Q308" s="249"/>
      <c r="R308" s="3"/>
      <c r="S308" s="3"/>
      <c r="T308" s="3"/>
      <c r="U308" s="3"/>
      <c r="V308" s="3"/>
      <c r="W308" s="68"/>
      <c r="X308" s="68"/>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row>
    <row r="309">
      <c r="A309" s="3"/>
      <c r="B309" s="3"/>
      <c r="C309" s="3"/>
      <c r="D309" s="3"/>
      <c r="E309" s="3"/>
      <c r="F309" s="3"/>
      <c r="G309" s="3"/>
      <c r="H309" s="3"/>
      <c r="I309" s="3"/>
      <c r="J309" s="3"/>
      <c r="K309" s="3"/>
      <c r="L309" s="3"/>
      <c r="M309" s="3"/>
      <c r="N309" s="3"/>
      <c r="O309" s="3"/>
      <c r="P309" s="3"/>
      <c r="Q309" s="249"/>
      <c r="R309" s="3"/>
      <c r="S309" s="3"/>
      <c r="T309" s="3"/>
      <c r="U309" s="3"/>
      <c r="V309" s="3"/>
      <c r="W309" s="68"/>
      <c r="X309" s="68"/>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row>
    <row r="310">
      <c r="A310" s="3"/>
      <c r="B310" s="3"/>
      <c r="C310" s="3"/>
      <c r="D310" s="3"/>
      <c r="E310" s="3"/>
      <c r="F310" s="3"/>
      <c r="G310" s="3"/>
      <c r="H310" s="3"/>
      <c r="I310" s="3"/>
      <c r="J310" s="3"/>
      <c r="K310" s="3"/>
      <c r="L310" s="3"/>
      <c r="M310" s="3"/>
      <c r="N310" s="3"/>
      <c r="O310" s="3"/>
      <c r="P310" s="3"/>
      <c r="Q310" s="249"/>
      <c r="R310" s="3"/>
      <c r="S310" s="3"/>
      <c r="T310" s="3"/>
      <c r="U310" s="3"/>
      <c r="V310" s="3"/>
      <c r="W310" s="68"/>
      <c r="X310" s="68"/>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row>
    <row r="311">
      <c r="A311" s="3"/>
      <c r="B311" s="3"/>
      <c r="C311" s="3"/>
      <c r="D311" s="3"/>
      <c r="E311" s="3"/>
      <c r="F311" s="3"/>
      <c r="G311" s="3"/>
      <c r="H311" s="3"/>
      <c r="I311" s="3"/>
      <c r="J311" s="3"/>
      <c r="K311" s="3"/>
      <c r="L311" s="3"/>
      <c r="M311" s="3"/>
      <c r="N311" s="3"/>
      <c r="O311" s="3"/>
      <c r="P311" s="3"/>
      <c r="Q311" s="249"/>
      <c r="R311" s="3"/>
      <c r="S311" s="3"/>
      <c r="T311" s="3"/>
      <c r="U311" s="3"/>
      <c r="V311" s="3"/>
      <c r="W311" s="68"/>
      <c r="X311" s="68"/>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row>
    <row r="312">
      <c r="A312" s="3"/>
      <c r="B312" s="3"/>
      <c r="C312" s="3"/>
      <c r="D312" s="3"/>
      <c r="E312" s="3"/>
      <c r="F312" s="3"/>
      <c r="G312" s="3"/>
      <c r="H312" s="3"/>
      <c r="I312" s="3"/>
      <c r="J312" s="3"/>
      <c r="K312" s="3"/>
      <c r="L312" s="3"/>
      <c r="M312" s="3"/>
      <c r="N312" s="3"/>
      <c r="O312" s="3"/>
      <c r="P312" s="3"/>
      <c r="Q312" s="249"/>
      <c r="R312" s="3"/>
      <c r="S312" s="3"/>
      <c r="T312" s="3"/>
      <c r="U312" s="3"/>
      <c r="V312" s="3"/>
      <c r="W312" s="68"/>
      <c r="X312" s="68"/>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row>
    <row r="313">
      <c r="A313" s="3"/>
      <c r="B313" s="3"/>
      <c r="C313" s="3"/>
      <c r="D313" s="3"/>
      <c r="E313" s="3"/>
      <c r="F313" s="3"/>
      <c r="G313" s="3"/>
      <c r="H313" s="3"/>
      <c r="I313" s="3"/>
      <c r="J313" s="3"/>
      <c r="K313" s="3"/>
      <c r="L313" s="3"/>
      <c r="M313" s="3"/>
      <c r="N313" s="3"/>
      <c r="O313" s="3"/>
      <c r="P313" s="3"/>
      <c r="Q313" s="249"/>
      <c r="R313" s="3"/>
      <c r="S313" s="3"/>
      <c r="T313" s="3"/>
      <c r="U313" s="3"/>
      <c r="V313" s="3"/>
      <c r="W313" s="68"/>
      <c r="X313" s="68"/>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row>
    <row r="314">
      <c r="A314" s="3"/>
      <c r="B314" s="3"/>
      <c r="C314" s="3"/>
      <c r="D314" s="3"/>
      <c r="E314" s="3"/>
      <c r="F314" s="3"/>
      <c r="G314" s="3"/>
      <c r="H314" s="3"/>
      <c r="I314" s="3"/>
      <c r="J314" s="3"/>
      <c r="K314" s="3"/>
      <c r="L314" s="3"/>
      <c r="M314" s="3"/>
      <c r="N314" s="3"/>
      <c r="O314" s="3"/>
      <c r="P314" s="3"/>
      <c r="Q314" s="249"/>
      <c r="R314" s="3"/>
      <c r="S314" s="3"/>
      <c r="T314" s="3"/>
      <c r="U314" s="3"/>
      <c r="V314" s="3"/>
      <c r="W314" s="68"/>
      <c r="X314" s="68"/>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row>
    <row r="315">
      <c r="A315" s="3"/>
      <c r="B315" s="3"/>
      <c r="C315" s="3"/>
      <c r="D315" s="3"/>
      <c r="E315" s="3"/>
      <c r="F315" s="3"/>
      <c r="G315" s="3"/>
      <c r="H315" s="3"/>
      <c r="I315" s="3"/>
      <c r="J315" s="3"/>
      <c r="K315" s="3"/>
      <c r="L315" s="3"/>
      <c r="M315" s="3"/>
      <c r="N315" s="3"/>
      <c r="O315" s="3"/>
      <c r="P315" s="3"/>
      <c r="Q315" s="249"/>
      <c r="R315" s="3"/>
      <c r="S315" s="3"/>
      <c r="T315" s="3"/>
      <c r="U315" s="3"/>
      <c r="V315" s="3"/>
      <c r="W315" s="68"/>
      <c r="X315" s="68"/>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row>
    <row r="316">
      <c r="A316" s="3"/>
      <c r="B316" s="3"/>
      <c r="C316" s="3"/>
      <c r="D316" s="3"/>
      <c r="E316" s="3"/>
      <c r="F316" s="3"/>
      <c r="G316" s="3"/>
      <c r="H316" s="3"/>
      <c r="I316" s="3"/>
      <c r="J316" s="3"/>
      <c r="K316" s="3"/>
      <c r="L316" s="3"/>
      <c r="M316" s="3"/>
      <c r="N316" s="3"/>
      <c r="O316" s="3"/>
      <c r="P316" s="3"/>
      <c r="Q316" s="249"/>
      <c r="R316" s="3"/>
      <c r="S316" s="3"/>
      <c r="T316" s="3"/>
      <c r="U316" s="3"/>
      <c r="V316" s="3"/>
      <c r="W316" s="68"/>
      <c r="X316" s="68"/>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row>
    <row r="317">
      <c r="A317" s="3"/>
      <c r="B317" s="3"/>
      <c r="C317" s="3"/>
      <c r="D317" s="3"/>
      <c r="E317" s="3"/>
      <c r="F317" s="3"/>
      <c r="G317" s="3"/>
      <c r="H317" s="3"/>
      <c r="I317" s="3"/>
      <c r="J317" s="3"/>
      <c r="K317" s="3"/>
      <c r="L317" s="3"/>
      <c r="M317" s="3"/>
      <c r="N317" s="3"/>
      <c r="O317" s="3"/>
      <c r="P317" s="3"/>
      <c r="Q317" s="249"/>
      <c r="R317" s="3"/>
      <c r="S317" s="3"/>
      <c r="T317" s="3"/>
      <c r="U317" s="3"/>
      <c r="V317" s="3"/>
      <c r="W317" s="68"/>
      <c r="X317" s="68"/>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row>
    <row r="318">
      <c r="A318" s="3"/>
      <c r="B318" s="3"/>
      <c r="C318" s="3"/>
      <c r="D318" s="3"/>
      <c r="E318" s="3"/>
      <c r="F318" s="3"/>
      <c r="G318" s="3"/>
      <c r="H318" s="3"/>
      <c r="I318" s="3"/>
      <c r="J318" s="3"/>
      <c r="K318" s="3"/>
      <c r="L318" s="3"/>
      <c r="M318" s="3"/>
      <c r="N318" s="3"/>
      <c r="O318" s="3"/>
      <c r="P318" s="3"/>
      <c r="Q318" s="249"/>
      <c r="R318" s="3"/>
      <c r="S318" s="3"/>
      <c r="T318" s="3"/>
      <c r="U318" s="3"/>
      <c r="V318" s="3"/>
      <c r="W318" s="68"/>
      <c r="X318" s="68"/>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row>
    <row r="319">
      <c r="A319" s="3"/>
      <c r="B319" s="3"/>
      <c r="C319" s="3"/>
      <c r="D319" s="3"/>
      <c r="E319" s="3"/>
      <c r="F319" s="3"/>
      <c r="G319" s="3"/>
      <c r="H319" s="3"/>
      <c r="I319" s="3"/>
      <c r="J319" s="3"/>
      <c r="K319" s="3"/>
      <c r="L319" s="3"/>
      <c r="M319" s="3"/>
      <c r="N319" s="3"/>
      <c r="O319" s="3"/>
      <c r="P319" s="3"/>
      <c r="Q319" s="249"/>
      <c r="R319" s="3"/>
      <c r="S319" s="3"/>
      <c r="T319" s="3"/>
      <c r="U319" s="3"/>
      <c r="V319" s="3"/>
      <c r="W319" s="68"/>
      <c r="X319" s="68"/>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row>
    <row r="320">
      <c r="A320" s="3"/>
      <c r="B320" s="3"/>
      <c r="C320" s="3"/>
      <c r="D320" s="3"/>
      <c r="E320" s="3"/>
      <c r="F320" s="3"/>
      <c r="G320" s="3"/>
      <c r="H320" s="3"/>
      <c r="I320" s="3"/>
      <c r="J320" s="3"/>
      <c r="K320" s="3"/>
      <c r="L320" s="3"/>
      <c r="M320" s="3"/>
      <c r="N320" s="3"/>
      <c r="O320" s="3"/>
      <c r="P320" s="3"/>
      <c r="Q320" s="249"/>
      <c r="R320" s="3"/>
      <c r="S320" s="3"/>
      <c r="T320" s="3"/>
      <c r="U320" s="3"/>
      <c r="V320" s="3"/>
      <c r="W320" s="68"/>
      <c r="X320" s="68"/>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row>
    <row r="321">
      <c r="A321" s="3"/>
      <c r="B321" s="3"/>
      <c r="C321" s="3"/>
      <c r="D321" s="3"/>
      <c r="E321" s="3"/>
      <c r="F321" s="3"/>
      <c r="G321" s="3"/>
      <c r="H321" s="3"/>
      <c r="I321" s="3"/>
      <c r="J321" s="3"/>
      <c r="K321" s="3"/>
      <c r="L321" s="3"/>
      <c r="M321" s="3"/>
      <c r="N321" s="3"/>
      <c r="O321" s="3"/>
      <c r="P321" s="3"/>
      <c r="Q321" s="249"/>
      <c r="R321" s="3"/>
      <c r="S321" s="3"/>
      <c r="T321" s="3"/>
      <c r="U321" s="3"/>
      <c r="V321" s="3"/>
      <c r="W321" s="68"/>
      <c r="X321" s="68"/>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row>
    <row r="322">
      <c r="A322" s="3"/>
      <c r="B322" s="3"/>
      <c r="C322" s="3"/>
      <c r="D322" s="3"/>
      <c r="E322" s="3"/>
      <c r="F322" s="3"/>
      <c r="G322" s="3"/>
      <c r="H322" s="3"/>
      <c r="I322" s="3"/>
      <c r="J322" s="3"/>
      <c r="K322" s="3"/>
      <c r="L322" s="3"/>
      <c r="M322" s="3"/>
      <c r="N322" s="3"/>
      <c r="O322" s="3"/>
      <c r="P322" s="3"/>
      <c r="Q322" s="249"/>
      <c r="R322" s="3"/>
      <c r="S322" s="3"/>
      <c r="T322" s="3"/>
      <c r="U322" s="3"/>
      <c r="V322" s="3"/>
      <c r="W322" s="68"/>
      <c r="X322" s="68"/>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row>
    <row r="323">
      <c r="A323" s="3"/>
      <c r="B323" s="3"/>
      <c r="C323" s="3"/>
      <c r="D323" s="3"/>
      <c r="E323" s="3"/>
      <c r="F323" s="3"/>
      <c r="G323" s="3"/>
      <c r="H323" s="3"/>
      <c r="I323" s="3"/>
      <c r="J323" s="3"/>
      <c r="K323" s="3"/>
      <c r="L323" s="3"/>
      <c r="M323" s="3"/>
      <c r="N323" s="3"/>
      <c r="O323" s="3"/>
      <c r="P323" s="3"/>
      <c r="Q323" s="249"/>
      <c r="R323" s="3"/>
      <c r="S323" s="3"/>
      <c r="T323" s="3"/>
      <c r="U323" s="3"/>
      <c r="V323" s="3"/>
      <c r="W323" s="68"/>
      <c r="X323" s="68"/>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row>
    <row r="324">
      <c r="A324" s="3"/>
      <c r="B324" s="3"/>
      <c r="C324" s="3"/>
      <c r="D324" s="3"/>
      <c r="E324" s="3"/>
      <c r="F324" s="3"/>
      <c r="G324" s="3"/>
      <c r="H324" s="3"/>
      <c r="I324" s="3"/>
      <c r="J324" s="3"/>
      <c r="K324" s="3"/>
      <c r="L324" s="3"/>
      <c r="M324" s="3"/>
      <c r="N324" s="3"/>
      <c r="O324" s="3"/>
      <c r="P324" s="3"/>
      <c r="Q324" s="249"/>
      <c r="R324" s="3"/>
      <c r="S324" s="3"/>
      <c r="T324" s="3"/>
      <c r="U324" s="3"/>
      <c r="V324" s="3"/>
      <c r="W324" s="68"/>
      <c r="X324" s="68"/>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row>
    <row r="325">
      <c r="A325" s="3"/>
      <c r="B325" s="3"/>
      <c r="C325" s="3"/>
      <c r="D325" s="3"/>
      <c r="E325" s="3"/>
      <c r="F325" s="3"/>
      <c r="G325" s="3"/>
      <c r="H325" s="3"/>
      <c r="I325" s="3"/>
      <c r="J325" s="3"/>
      <c r="K325" s="3"/>
      <c r="L325" s="3"/>
      <c r="M325" s="3"/>
      <c r="N325" s="3"/>
      <c r="O325" s="3"/>
      <c r="P325" s="3"/>
      <c r="Q325" s="249"/>
      <c r="R325" s="3"/>
      <c r="S325" s="3"/>
      <c r="T325" s="3"/>
      <c r="U325" s="3"/>
      <c r="V325" s="3"/>
      <c r="W325" s="68"/>
      <c r="X325" s="68"/>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row>
    <row r="326">
      <c r="A326" s="3"/>
      <c r="B326" s="3"/>
      <c r="C326" s="3"/>
      <c r="D326" s="3"/>
      <c r="E326" s="3"/>
      <c r="F326" s="3"/>
      <c r="G326" s="3"/>
      <c r="H326" s="3"/>
      <c r="I326" s="3"/>
      <c r="J326" s="3"/>
      <c r="K326" s="3"/>
      <c r="L326" s="3"/>
      <c r="M326" s="3"/>
      <c r="N326" s="3"/>
      <c r="O326" s="3"/>
      <c r="P326" s="3"/>
      <c r="Q326" s="249"/>
      <c r="R326" s="3"/>
      <c r="S326" s="3"/>
      <c r="T326" s="3"/>
      <c r="U326" s="3"/>
      <c r="V326" s="3"/>
      <c r="W326" s="68"/>
      <c r="X326" s="68"/>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row>
    <row r="327">
      <c r="A327" s="3"/>
      <c r="B327" s="3"/>
      <c r="C327" s="3"/>
      <c r="D327" s="3"/>
      <c r="E327" s="3"/>
      <c r="F327" s="3"/>
      <c r="G327" s="3"/>
      <c r="H327" s="3"/>
      <c r="I327" s="3"/>
      <c r="J327" s="3"/>
      <c r="K327" s="3"/>
      <c r="L327" s="3"/>
      <c r="M327" s="3"/>
      <c r="N327" s="3"/>
      <c r="O327" s="3"/>
      <c r="P327" s="3"/>
      <c r="Q327" s="249"/>
      <c r="R327" s="3"/>
      <c r="S327" s="3"/>
      <c r="T327" s="3"/>
      <c r="U327" s="3"/>
      <c r="V327" s="3"/>
      <c r="W327" s="68"/>
      <c r="X327" s="68"/>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row>
    <row r="328">
      <c r="A328" s="3"/>
      <c r="B328" s="3"/>
      <c r="C328" s="3"/>
      <c r="D328" s="3"/>
      <c r="E328" s="3"/>
      <c r="F328" s="3"/>
      <c r="G328" s="3"/>
      <c r="H328" s="3"/>
      <c r="I328" s="3"/>
      <c r="J328" s="3"/>
      <c r="K328" s="3"/>
      <c r="L328" s="3"/>
      <c r="M328" s="3"/>
      <c r="N328" s="3"/>
      <c r="O328" s="3"/>
      <c r="P328" s="3"/>
      <c r="Q328" s="249"/>
      <c r="R328" s="3"/>
      <c r="S328" s="3"/>
      <c r="T328" s="3"/>
      <c r="U328" s="3"/>
      <c r="V328" s="3"/>
      <c r="W328" s="68"/>
      <c r="X328" s="68"/>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row>
    <row r="329">
      <c r="A329" s="3"/>
      <c r="B329" s="3"/>
      <c r="C329" s="3"/>
      <c r="D329" s="3"/>
      <c r="E329" s="3"/>
      <c r="F329" s="3"/>
      <c r="G329" s="3"/>
      <c r="H329" s="3"/>
      <c r="I329" s="3"/>
      <c r="J329" s="3"/>
      <c r="K329" s="3"/>
      <c r="L329" s="3"/>
      <c r="M329" s="3"/>
      <c r="N329" s="3"/>
      <c r="O329" s="3"/>
      <c r="P329" s="3"/>
      <c r="Q329" s="249"/>
      <c r="R329" s="3"/>
      <c r="S329" s="3"/>
      <c r="T329" s="3"/>
      <c r="U329" s="3"/>
      <c r="V329" s="3"/>
      <c r="W329" s="68"/>
      <c r="X329" s="68"/>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row>
    <row r="330">
      <c r="A330" s="3"/>
      <c r="B330" s="3"/>
      <c r="C330" s="3"/>
      <c r="D330" s="3"/>
      <c r="E330" s="3"/>
      <c r="F330" s="3"/>
      <c r="G330" s="3"/>
      <c r="H330" s="3"/>
      <c r="I330" s="3"/>
      <c r="J330" s="3"/>
      <c r="K330" s="3"/>
      <c r="L330" s="3"/>
      <c r="M330" s="3"/>
      <c r="N330" s="3"/>
      <c r="O330" s="3"/>
      <c r="P330" s="3"/>
      <c r="Q330" s="249"/>
      <c r="R330" s="3"/>
      <c r="S330" s="3"/>
      <c r="T330" s="3"/>
      <c r="U330" s="3"/>
      <c r="V330" s="3"/>
      <c r="W330" s="68"/>
      <c r="X330" s="68"/>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row>
    <row r="331">
      <c r="A331" s="3"/>
      <c r="B331" s="3"/>
      <c r="C331" s="3"/>
      <c r="D331" s="3"/>
      <c r="E331" s="3"/>
      <c r="F331" s="3"/>
      <c r="G331" s="3"/>
      <c r="H331" s="3"/>
      <c r="I331" s="3"/>
      <c r="J331" s="3"/>
      <c r="K331" s="3"/>
      <c r="L331" s="3"/>
      <c r="M331" s="3"/>
      <c r="N331" s="3"/>
      <c r="O331" s="3"/>
      <c r="P331" s="3"/>
      <c r="Q331" s="249"/>
      <c r="R331" s="3"/>
      <c r="S331" s="3"/>
      <c r="T331" s="3"/>
      <c r="U331" s="3"/>
      <c r="V331" s="3"/>
      <c r="W331" s="68"/>
      <c r="X331" s="68"/>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row>
    <row r="332">
      <c r="A332" s="3"/>
      <c r="B332" s="3"/>
      <c r="C332" s="3"/>
      <c r="D332" s="3"/>
      <c r="E332" s="3"/>
      <c r="F332" s="3"/>
      <c r="G332" s="3"/>
      <c r="H332" s="3"/>
      <c r="I332" s="3"/>
      <c r="J332" s="3"/>
      <c r="K332" s="3"/>
      <c r="L332" s="3"/>
      <c r="M332" s="3"/>
      <c r="N332" s="3"/>
      <c r="O332" s="3"/>
      <c r="P332" s="3"/>
      <c r="Q332" s="249"/>
      <c r="R332" s="3"/>
      <c r="S332" s="3"/>
      <c r="T332" s="3"/>
      <c r="U332" s="3"/>
      <c r="V332" s="3"/>
      <c r="W332" s="68"/>
      <c r="X332" s="68"/>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row>
    <row r="333">
      <c r="A333" s="3"/>
      <c r="B333" s="3"/>
      <c r="C333" s="3"/>
      <c r="D333" s="3"/>
      <c r="E333" s="3"/>
      <c r="F333" s="3"/>
      <c r="G333" s="3"/>
      <c r="H333" s="3"/>
      <c r="I333" s="3"/>
      <c r="J333" s="3"/>
      <c r="K333" s="3"/>
      <c r="L333" s="3"/>
      <c r="M333" s="3"/>
      <c r="N333" s="3"/>
      <c r="O333" s="3"/>
      <c r="P333" s="3"/>
      <c r="Q333" s="249"/>
      <c r="R333" s="3"/>
      <c r="S333" s="3"/>
      <c r="T333" s="3"/>
      <c r="U333" s="3"/>
      <c r="V333" s="3"/>
      <c r="W333" s="68"/>
      <c r="X333" s="68"/>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row>
    <row r="334">
      <c r="A334" s="3"/>
      <c r="B334" s="3"/>
      <c r="C334" s="3"/>
      <c r="D334" s="3"/>
      <c r="E334" s="3"/>
      <c r="F334" s="3"/>
      <c r="G334" s="3"/>
      <c r="H334" s="3"/>
      <c r="I334" s="3"/>
      <c r="J334" s="3"/>
      <c r="K334" s="3"/>
      <c r="L334" s="3"/>
      <c r="M334" s="3"/>
      <c r="N334" s="3"/>
      <c r="O334" s="3"/>
      <c r="P334" s="3"/>
      <c r="Q334" s="249"/>
      <c r="R334" s="3"/>
      <c r="S334" s="3"/>
      <c r="T334" s="3"/>
      <c r="U334" s="3"/>
      <c r="V334" s="3"/>
      <c r="W334" s="68"/>
      <c r="X334" s="68"/>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row>
    <row r="335">
      <c r="A335" s="3"/>
      <c r="B335" s="3"/>
      <c r="C335" s="3"/>
      <c r="D335" s="3"/>
      <c r="E335" s="3"/>
      <c r="F335" s="3"/>
      <c r="G335" s="3"/>
      <c r="H335" s="3"/>
      <c r="I335" s="3"/>
      <c r="J335" s="3"/>
      <c r="K335" s="3"/>
      <c r="L335" s="3"/>
      <c r="M335" s="3"/>
      <c r="N335" s="3"/>
      <c r="O335" s="3"/>
      <c r="P335" s="3"/>
      <c r="Q335" s="249"/>
      <c r="R335" s="3"/>
      <c r="S335" s="3"/>
      <c r="T335" s="3"/>
      <c r="U335" s="3"/>
      <c r="V335" s="3"/>
      <c r="W335" s="68"/>
      <c r="X335" s="68"/>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row>
    <row r="336">
      <c r="A336" s="3"/>
      <c r="B336" s="3"/>
      <c r="C336" s="3"/>
      <c r="D336" s="3"/>
      <c r="E336" s="3"/>
      <c r="F336" s="3"/>
      <c r="G336" s="3"/>
      <c r="H336" s="3"/>
      <c r="I336" s="3"/>
      <c r="J336" s="3"/>
      <c r="K336" s="3"/>
      <c r="L336" s="3"/>
      <c r="M336" s="3"/>
      <c r="N336" s="3"/>
      <c r="O336" s="3"/>
      <c r="P336" s="3"/>
      <c r="Q336" s="249"/>
      <c r="R336" s="3"/>
      <c r="S336" s="3"/>
      <c r="T336" s="3"/>
      <c r="U336" s="3"/>
      <c r="V336" s="3"/>
      <c r="W336" s="68"/>
      <c r="X336" s="68"/>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row>
    <row r="337">
      <c r="A337" s="3"/>
      <c r="B337" s="3"/>
      <c r="C337" s="3"/>
      <c r="D337" s="3"/>
      <c r="E337" s="3"/>
      <c r="F337" s="3"/>
      <c r="G337" s="3"/>
      <c r="H337" s="3"/>
      <c r="I337" s="3"/>
      <c r="J337" s="3"/>
      <c r="K337" s="3"/>
      <c r="L337" s="3"/>
      <c r="M337" s="3"/>
      <c r="N337" s="3"/>
      <c r="O337" s="3"/>
      <c r="P337" s="3"/>
      <c r="Q337" s="249"/>
      <c r="R337" s="3"/>
      <c r="S337" s="3"/>
      <c r="T337" s="3"/>
      <c r="U337" s="3"/>
      <c r="V337" s="3"/>
      <c r="W337" s="68"/>
      <c r="X337" s="68"/>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row>
    <row r="338">
      <c r="A338" s="3"/>
      <c r="B338" s="3"/>
      <c r="C338" s="3"/>
      <c r="D338" s="3"/>
      <c r="E338" s="3"/>
      <c r="F338" s="3"/>
      <c r="G338" s="3"/>
      <c r="H338" s="3"/>
      <c r="I338" s="3"/>
      <c r="J338" s="3"/>
      <c r="K338" s="3"/>
      <c r="L338" s="3"/>
      <c r="M338" s="3"/>
      <c r="N338" s="3"/>
      <c r="O338" s="3"/>
      <c r="P338" s="3"/>
      <c r="Q338" s="249"/>
      <c r="R338" s="3"/>
      <c r="S338" s="3"/>
      <c r="T338" s="3"/>
      <c r="U338" s="3"/>
      <c r="V338" s="3"/>
      <c r="W338" s="68"/>
      <c r="X338" s="68"/>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row>
    <row r="339">
      <c r="A339" s="3"/>
      <c r="B339" s="3"/>
      <c r="C339" s="3"/>
      <c r="D339" s="3"/>
      <c r="E339" s="3"/>
      <c r="F339" s="3"/>
      <c r="G339" s="3"/>
      <c r="H339" s="3"/>
      <c r="I339" s="3"/>
      <c r="J339" s="3"/>
      <c r="K339" s="3"/>
      <c r="L339" s="3"/>
      <c r="M339" s="3"/>
      <c r="N339" s="3"/>
      <c r="O339" s="3"/>
      <c r="P339" s="3"/>
      <c r="Q339" s="249"/>
      <c r="R339" s="3"/>
      <c r="S339" s="3"/>
      <c r="T339" s="3"/>
      <c r="U339" s="3"/>
      <c r="V339" s="3"/>
      <c r="W339" s="68"/>
      <c r="X339" s="68"/>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row>
    <row r="340">
      <c r="A340" s="3"/>
      <c r="B340" s="3"/>
      <c r="C340" s="3"/>
      <c r="D340" s="3"/>
      <c r="E340" s="3"/>
      <c r="F340" s="3"/>
      <c r="G340" s="3"/>
      <c r="H340" s="3"/>
      <c r="I340" s="3"/>
      <c r="J340" s="3"/>
      <c r="K340" s="3"/>
      <c r="L340" s="3"/>
      <c r="M340" s="3"/>
      <c r="N340" s="3"/>
      <c r="O340" s="3"/>
      <c r="P340" s="3"/>
      <c r="Q340" s="249"/>
      <c r="R340" s="3"/>
      <c r="S340" s="3"/>
      <c r="T340" s="3"/>
      <c r="U340" s="3"/>
      <c r="V340" s="3"/>
      <c r="W340" s="68"/>
      <c r="X340" s="68"/>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row>
    <row r="341">
      <c r="A341" s="3"/>
      <c r="B341" s="3"/>
      <c r="C341" s="3"/>
      <c r="D341" s="3"/>
      <c r="E341" s="3"/>
      <c r="F341" s="3"/>
      <c r="G341" s="3"/>
      <c r="H341" s="3"/>
      <c r="I341" s="3"/>
      <c r="J341" s="3"/>
      <c r="K341" s="3"/>
      <c r="L341" s="3"/>
      <c r="M341" s="3"/>
      <c r="N341" s="3"/>
      <c r="O341" s="3"/>
      <c r="P341" s="3"/>
      <c r="Q341" s="249"/>
      <c r="R341" s="3"/>
      <c r="S341" s="3"/>
      <c r="T341" s="3"/>
      <c r="U341" s="3"/>
      <c r="V341" s="3"/>
      <c r="W341" s="68"/>
      <c r="X341" s="68"/>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row>
    <row r="342">
      <c r="A342" s="3"/>
      <c r="B342" s="3"/>
      <c r="C342" s="3"/>
      <c r="D342" s="3"/>
      <c r="E342" s="3"/>
      <c r="F342" s="3"/>
      <c r="G342" s="3"/>
      <c r="H342" s="3"/>
      <c r="I342" s="3"/>
      <c r="J342" s="3"/>
      <c r="K342" s="3"/>
      <c r="L342" s="3"/>
      <c r="M342" s="3"/>
      <c r="N342" s="3"/>
      <c r="O342" s="3"/>
      <c r="P342" s="3"/>
      <c r="Q342" s="249"/>
      <c r="R342" s="3"/>
      <c r="S342" s="3"/>
      <c r="T342" s="3"/>
      <c r="U342" s="3"/>
      <c r="V342" s="3"/>
      <c r="W342" s="68"/>
      <c r="X342" s="68"/>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row>
    <row r="343">
      <c r="A343" s="3"/>
      <c r="B343" s="3"/>
      <c r="C343" s="3"/>
      <c r="D343" s="3"/>
      <c r="E343" s="3"/>
      <c r="F343" s="3"/>
      <c r="G343" s="3"/>
      <c r="H343" s="3"/>
      <c r="I343" s="3"/>
      <c r="J343" s="3"/>
      <c r="K343" s="3"/>
      <c r="L343" s="3"/>
      <c r="M343" s="3"/>
      <c r="N343" s="3"/>
      <c r="O343" s="3"/>
      <c r="P343" s="3"/>
      <c r="Q343" s="249"/>
      <c r="R343" s="3"/>
      <c r="S343" s="3"/>
      <c r="T343" s="3"/>
      <c r="U343" s="3"/>
      <c r="V343" s="3"/>
      <c r="W343" s="68"/>
      <c r="X343" s="68"/>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row>
    <row r="344">
      <c r="A344" s="3"/>
      <c r="B344" s="3"/>
      <c r="C344" s="3"/>
      <c r="D344" s="3"/>
      <c r="E344" s="3"/>
      <c r="F344" s="3"/>
      <c r="G344" s="3"/>
      <c r="H344" s="3"/>
      <c r="I344" s="3"/>
      <c r="J344" s="3"/>
      <c r="K344" s="3"/>
      <c r="L344" s="3"/>
      <c r="M344" s="3"/>
      <c r="N344" s="3"/>
      <c r="O344" s="3"/>
      <c r="P344" s="3"/>
      <c r="Q344" s="249"/>
      <c r="R344" s="3"/>
      <c r="S344" s="3"/>
      <c r="T344" s="3"/>
      <c r="U344" s="3"/>
      <c r="V344" s="3"/>
      <c r="W344" s="68"/>
      <c r="X344" s="68"/>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row>
    <row r="345">
      <c r="A345" s="3"/>
      <c r="B345" s="3"/>
      <c r="C345" s="3"/>
      <c r="D345" s="3"/>
      <c r="E345" s="3"/>
      <c r="F345" s="3"/>
      <c r="G345" s="3"/>
      <c r="H345" s="3"/>
      <c r="I345" s="3"/>
      <c r="J345" s="3"/>
      <c r="K345" s="3"/>
      <c r="L345" s="3"/>
      <c r="M345" s="3"/>
      <c r="N345" s="3"/>
      <c r="O345" s="3"/>
      <c r="P345" s="3"/>
      <c r="Q345" s="249"/>
      <c r="R345" s="3"/>
      <c r="S345" s="3"/>
      <c r="T345" s="3"/>
      <c r="U345" s="3"/>
      <c r="V345" s="3"/>
      <c r="W345" s="68"/>
      <c r="X345" s="68"/>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row>
    <row r="346">
      <c r="A346" s="3"/>
      <c r="B346" s="3"/>
      <c r="C346" s="3"/>
      <c r="D346" s="3"/>
      <c r="E346" s="3"/>
      <c r="F346" s="3"/>
      <c r="G346" s="3"/>
      <c r="H346" s="3"/>
      <c r="I346" s="3"/>
      <c r="J346" s="3"/>
      <c r="K346" s="3"/>
      <c r="L346" s="3"/>
      <c r="M346" s="3"/>
      <c r="N346" s="3"/>
      <c r="O346" s="3"/>
      <c r="P346" s="3"/>
      <c r="Q346" s="249"/>
      <c r="R346" s="3"/>
      <c r="S346" s="3"/>
      <c r="T346" s="3"/>
      <c r="U346" s="3"/>
      <c r="V346" s="3"/>
      <c r="W346" s="68"/>
      <c r="X346" s="68"/>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row>
    <row r="347">
      <c r="A347" s="3"/>
      <c r="B347" s="3"/>
      <c r="C347" s="3"/>
      <c r="D347" s="3"/>
      <c r="E347" s="3"/>
      <c r="F347" s="3"/>
      <c r="G347" s="3"/>
      <c r="H347" s="3"/>
      <c r="I347" s="3"/>
      <c r="J347" s="3"/>
      <c r="K347" s="3"/>
      <c r="L347" s="3"/>
      <c r="M347" s="3"/>
      <c r="N347" s="3"/>
      <c r="O347" s="3"/>
      <c r="P347" s="3"/>
      <c r="Q347" s="249"/>
      <c r="R347" s="3"/>
      <c r="S347" s="3"/>
      <c r="T347" s="3"/>
      <c r="U347" s="3"/>
      <c r="V347" s="3"/>
      <c r="W347" s="68"/>
      <c r="X347" s="68"/>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row>
    <row r="348">
      <c r="A348" s="3"/>
      <c r="B348" s="3"/>
      <c r="C348" s="3"/>
      <c r="D348" s="3"/>
      <c r="E348" s="3"/>
      <c r="F348" s="3"/>
      <c r="G348" s="3"/>
      <c r="H348" s="3"/>
      <c r="I348" s="3"/>
      <c r="J348" s="3"/>
      <c r="K348" s="3"/>
      <c r="L348" s="3"/>
      <c r="M348" s="3"/>
      <c r="N348" s="3"/>
      <c r="O348" s="3"/>
      <c r="P348" s="3"/>
      <c r="Q348" s="249"/>
      <c r="R348" s="3"/>
      <c r="S348" s="3"/>
      <c r="T348" s="3"/>
      <c r="U348" s="3"/>
      <c r="V348" s="3"/>
      <c r="W348" s="68"/>
      <c r="X348" s="68"/>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row>
    <row r="349">
      <c r="A349" s="3"/>
      <c r="B349" s="3"/>
      <c r="C349" s="3"/>
      <c r="D349" s="3"/>
      <c r="E349" s="3"/>
      <c r="F349" s="3"/>
      <c r="G349" s="3"/>
      <c r="H349" s="3"/>
      <c r="I349" s="3"/>
      <c r="J349" s="3"/>
      <c r="K349" s="3"/>
      <c r="L349" s="3"/>
      <c r="M349" s="3"/>
      <c r="N349" s="3"/>
      <c r="O349" s="3"/>
      <c r="P349" s="3"/>
      <c r="Q349" s="249"/>
      <c r="R349" s="3"/>
      <c r="S349" s="3"/>
      <c r="T349" s="3"/>
      <c r="U349" s="3"/>
      <c r="V349" s="3"/>
      <c r="W349" s="68"/>
      <c r="X349" s="68"/>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row>
    <row r="350">
      <c r="A350" s="3"/>
      <c r="B350" s="3"/>
      <c r="C350" s="3"/>
      <c r="D350" s="3"/>
      <c r="E350" s="3"/>
      <c r="F350" s="3"/>
      <c r="G350" s="3"/>
      <c r="H350" s="3"/>
      <c r="I350" s="3"/>
      <c r="J350" s="3"/>
      <c r="K350" s="3"/>
      <c r="L350" s="3"/>
      <c r="M350" s="3"/>
      <c r="N350" s="3"/>
      <c r="O350" s="3"/>
      <c r="P350" s="3"/>
      <c r="Q350" s="249"/>
      <c r="R350" s="3"/>
      <c r="S350" s="3"/>
      <c r="T350" s="3"/>
      <c r="U350" s="3"/>
      <c r="V350" s="3"/>
      <c r="W350" s="68"/>
      <c r="X350" s="68"/>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row>
    <row r="351">
      <c r="A351" s="3"/>
      <c r="B351" s="3"/>
      <c r="C351" s="3"/>
      <c r="D351" s="3"/>
      <c r="E351" s="3"/>
      <c r="F351" s="3"/>
      <c r="G351" s="3"/>
      <c r="H351" s="3"/>
      <c r="I351" s="3"/>
      <c r="J351" s="3"/>
      <c r="K351" s="3"/>
      <c r="L351" s="3"/>
      <c r="M351" s="3"/>
      <c r="N351" s="3"/>
      <c r="O351" s="3"/>
      <c r="P351" s="3"/>
      <c r="Q351" s="249"/>
      <c r="R351" s="3"/>
      <c r="S351" s="3"/>
      <c r="T351" s="3"/>
      <c r="U351" s="3"/>
      <c r="V351" s="3"/>
      <c r="W351" s="68"/>
      <c r="X351" s="68"/>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row>
    <row r="352">
      <c r="A352" s="3"/>
      <c r="B352" s="3"/>
      <c r="C352" s="3"/>
      <c r="D352" s="3"/>
      <c r="E352" s="3"/>
      <c r="F352" s="3"/>
      <c r="G352" s="3"/>
      <c r="H352" s="3"/>
      <c r="I352" s="3"/>
      <c r="J352" s="3"/>
      <c r="K352" s="3"/>
      <c r="L352" s="3"/>
      <c r="M352" s="3"/>
      <c r="N352" s="3"/>
      <c r="O352" s="3"/>
      <c r="P352" s="3"/>
      <c r="Q352" s="249"/>
      <c r="R352" s="3"/>
      <c r="S352" s="3"/>
      <c r="T352" s="3"/>
      <c r="U352" s="3"/>
      <c r="V352" s="3"/>
      <c r="W352" s="68"/>
      <c r="X352" s="68"/>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row>
    <row r="353">
      <c r="A353" s="3"/>
      <c r="B353" s="3"/>
      <c r="C353" s="3"/>
      <c r="D353" s="3"/>
      <c r="E353" s="3"/>
      <c r="F353" s="3"/>
      <c r="G353" s="3"/>
      <c r="H353" s="3"/>
      <c r="I353" s="3"/>
      <c r="J353" s="3"/>
      <c r="K353" s="3"/>
      <c r="L353" s="3"/>
      <c r="M353" s="3"/>
      <c r="N353" s="3"/>
      <c r="O353" s="3"/>
      <c r="P353" s="3"/>
      <c r="Q353" s="249"/>
      <c r="R353" s="3"/>
      <c r="S353" s="3"/>
      <c r="T353" s="3"/>
      <c r="U353" s="3"/>
      <c r="V353" s="3"/>
      <c r="W353" s="68"/>
      <c r="X353" s="68"/>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row>
    <row r="354">
      <c r="A354" s="3"/>
      <c r="B354" s="3"/>
      <c r="C354" s="3"/>
      <c r="D354" s="3"/>
      <c r="E354" s="3"/>
      <c r="F354" s="3"/>
      <c r="G354" s="3"/>
      <c r="H354" s="3"/>
      <c r="I354" s="3"/>
      <c r="J354" s="3"/>
      <c r="K354" s="3"/>
      <c r="L354" s="3"/>
      <c r="M354" s="3"/>
      <c r="N354" s="3"/>
      <c r="O354" s="3"/>
      <c r="P354" s="3"/>
      <c r="Q354" s="249"/>
      <c r="R354" s="3"/>
      <c r="S354" s="3"/>
      <c r="T354" s="3"/>
      <c r="U354" s="3"/>
      <c r="V354" s="3"/>
      <c r="W354" s="68"/>
      <c r="X354" s="68"/>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row>
    <row r="355">
      <c r="A355" s="3"/>
      <c r="B355" s="3"/>
      <c r="C355" s="3"/>
      <c r="D355" s="3"/>
      <c r="E355" s="3"/>
      <c r="F355" s="3"/>
      <c r="G355" s="3"/>
      <c r="H355" s="3"/>
      <c r="I355" s="3"/>
      <c r="J355" s="3"/>
      <c r="K355" s="3"/>
      <c r="L355" s="3"/>
      <c r="M355" s="3"/>
      <c r="N355" s="3"/>
      <c r="O355" s="3"/>
      <c r="P355" s="3"/>
      <c r="Q355" s="249"/>
      <c r="R355" s="3"/>
      <c r="S355" s="3"/>
      <c r="T355" s="3"/>
      <c r="U355" s="3"/>
      <c r="V355" s="3"/>
      <c r="W355" s="68"/>
      <c r="X355" s="68"/>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row>
    <row r="356">
      <c r="A356" s="3"/>
      <c r="B356" s="3"/>
      <c r="C356" s="3"/>
      <c r="D356" s="3"/>
      <c r="E356" s="3"/>
      <c r="F356" s="3"/>
      <c r="G356" s="3"/>
      <c r="H356" s="3"/>
      <c r="I356" s="3"/>
      <c r="J356" s="3"/>
      <c r="K356" s="3"/>
      <c r="L356" s="3"/>
      <c r="M356" s="3"/>
      <c r="N356" s="3"/>
      <c r="O356" s="3"/>
      <c r="P356" s="3"/>
      <c r="Q356" s="249"/>
      <c r="R356" s="3"/>
      <c r="S356" s="3"/>
      <c r="T356" s="3"/>
      <c r="U356" s="3"/>
      <c r="V356" s="3"/>
      <c r="W356" s="68"/>
      <c r="X356" s="68"/>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row>
    <row r="357">
      <c r="A357" s="3"/>
      <c r="B357" s="3"/>
      <c r="C357" s="3"/>
      <c r="D357" s="3"/>
      <c r="E357" s="3"/>
      <c r="F357" s="3"/>
      <c r="G357" s="3"/>
      <c r="H357" s="3"/>
      <c r="I357" s="3"/>
      <c r="J357" s="3"/>
      <c r="K357" s="3"/>
      <c r="L357" s="3"/>
      <c r="M357" s="3"/>
      <c r="N357" s="3"/>
      <c r="O357" s="3"/>
      <c r="P357" s="3"/>
      <c r="Q357" s="249"/>
      <c r="R357" s="3"/>
      <c r="S357" s="3"/>
      <c r="T357" s="3"/>
      <c r="U357" s="3"/>
      <c r="V357" s="3"/>
      <c r="W357" s="68"/>
      <c r="X357" s="68"/>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row>
    <row r="358">
      <c r="A358" s="3"/>
      <c r="B358" s="3"/>
      <c r="C358" s="3"/>
      <c r="D358" s="3"/>
      <c r="E358" s="3"/>
      <c r="F358" s="3"/>
      <c r="G358" s="3"/>
      <c r="H358" s="3"/>
      <c r="I358" s="3"/>
      <c r="J358" s="3"/>
      <c r="K358" s="3"/>
      <c r="L358" s="3"/>
      <c r="M358" s="3"/>
      <c r="N358" s="3"/>
      <c r="O358" s="3"/>
      <c r="P358" s="3"/>
      <c r="Q358" s="249"/>
      <c r="R358" s="3"/>
      <c r="S358" s="3"/>
      <c r="T358" s="3"/>
      <c r="U358" s="3"/>
      <c r="V358" s="3"/>
      <c r="W358" s="68"/>
      <c r="X358" s="68"/>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row>
    <row r="359">
      <c r="A359" s="3"/>
      <c r="B359" s="3"/>
      <c r="C359" s="3"/>
      <c r="D359" s="3"/>
      <c r="E359" s="3"/>
      <c r="F359" s="3"/>
      <c r="G359" s="3"/>
      <c r="H359" s="3"/>
      <c r="I359" s="3"/>
      <c r="J359" s="3"/>
      <c r="K359" s="3"/>
      <c r="L359" s="3"/>
      <c r="M359" s="3"/>
      <c r="N359" s="3"/>
      <c r="O359" s="3"/>
      <c r="P359" s="3"/>
      <c r="Q359" s="249"/>
      <c r="R359" s="3"/>
      <c r="S359" s="3"/>
      <c r="T359" s="3"/>
      <c r="U359" s="3"/>
      <c r="V359" s="3"/>
      <c r="W359" s="68"/>
      <c r="X359" s="68"/>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row>
    <row r="360">
      <c r="A360" s="3"/>
      <c r="B360" s="3"/>
      <c r="C360" s="3"/>
      <c r="D360" s="3"/>
      <c r="E360" s="3"/>
      <c r="F360" s="3"/>
      <c r="G360" s="3"/>
      <c r="H360" s="3"/>
      <c r="I360" s="3"/>
      <c r="J360" s="3"/>
      <c r="K360" s="3"/>
      <c r="L360" s="3"/>
      <c r="M360" s="3"/>
      <c r="N360" s="3"/>
      <c r="O360" s="3"/>
      <c r="P360" s="3"/>
      <c r="Q360" s="249"/>
      <c r="R360" s="3"/>
      <c r="S360" s="3"/>
      <c r="T360" s="3"/>
      <c r="U360" s="3"/>
      <c r="V360" s="3"/>
      <c r="W360" s="68"/>
      <c r="X360" s="68"/>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row>
    <row r="361">
      <c r="A361" s="3"/>
      <c r="B361" s="3"/>
      <c r="C361" s="3"/>
      <c r="D361" s="3"/>
      <c r="E361" s="3"/>
      <c r="F361" s="3"/>
      <c r="G361" s="3"/>
      <c r="H361" s="3"/>
      <c r="I361" s="3"/>
      <c r="J361" s="3"/>
      <c r="K361" s="3"/>
      <c r="L361" s="3"/>
      <c r="M361" s="3"/>
      <c r="N361" s="3"/>
      <c r="O361" s="3"/>
      <c r="P361" s="3"/>
      <c r="Q361" s="249"/>
      <c r="R361" s="3"/>
      <c r="S361" s="3"/>
      <c r="T361" s="3"/>
      <c r="U361" s="3"/>
      <c r="V361" s="3"/>
      <c r="W361" s="68"/>
      <c r="X361" s="68"/>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row>
    <row r="362">
      <c r="A362" s="3"/>
      <c r="B362" s="3"/>
      <c r="C362" s="3"/>
      <c r="D362" s="3"/>
      <c r="E362" s="3"/>
      <c r="F362" s="3"/>
      <c r="G362" s="3"/>
      <c r="H362" s="3"/>
      <c r="I362" s="3"/>
      <c r="J362" s="3"/>
      <c r="K362" s="3"/>
      <c r="L362" s="3"/>
      <c r="M362" s="3"/>
      <c r="N362" s="3"/>
      <c r="O362" s="3"/>
      <c r="P362" s="3"/>
      <c r="Q362" s="249"/>
      <c r="R362" s="3"/>
      <c r="S362" s="3"/>
      <c r="T362" s="3"/>
      <c r="U362" s="3"/>
      <c r="V362" s="3"/>
      <c r="W362" s="68"/>
      <c r="X362" s="68"/>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row>
    <row r="363">
      <c r="A363" s="3"/>
      <c r="B363" s="3"/>
      <c r="C363" s="3"/>
      <c r="D363" s="3"/>
      <c r="E363" s="3"/>
      <c r="F363" s="3"/>
      <c r="G363" s="3"/>
      <c r="H363" s="3"/>
      <c r="I363" s="3"/>
      <c r="J363" s="3"/>
      <c r="K363" s="3"/>
      <c r="L363" s="3"/>
      <c r="M363" s="3"/>
      <c r="N363" s="3"/>
      <c r="O363" s="3"/>
      <c r="P363" s="3"/>
      <c r="Q363" s="249"/>
      <c r="R363" s="3"/>
      <c r="S363" s="3"/>
      <c r="T363" s="3"/>
      <c r="U363" s="3"/>
      <c r="V363" s="3"/>
      <c r="W363" s="68"/>
      <c r="X363" s="68"/>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row>
    <row r="364">
      <c r="A364" s="3"/>
      <c r="B364" s="3"/>
      <c r="C364" s="3"/>
      <c r="D364" s="3"/>
      <c r="E364" s="3"/>
      <c r="F364" s="3"/>
      <c r="G364" s="3"/>
      <c r="H364" s="3"/>
      <c r="I364" s="3"/>
      <c r="J364" s="3"/>
      <c r="K364" s="3"/>
      <c r="L364" s="3"/>
      <c r="M364" s="3"/>
      <c r="N364" s="3"/>
      <c r="O364" s="3"/>
      <c r="P364" s="3"/>
      <c r="Q364" s="249"/>
      <c r="R364" s="3"/>
      <c r="S364" s="3"/>
      <c r="T364" s="3"/>
      <c r="U364" s="3"/>
      <c r="V364" s="3"/>
      <c r="W364" s="68"/>
      <c r="X364" s="68"/>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row>
    <row r="365">
      <c r="A365" s="3"/>
      <c r="B365" s="3"/>
      <c r="C365" s="3"/>
      <c r="D365" s="3"/>
      <c r="E365" s="3"/>
      <c r="F365" s="3"/>
      <c r="G365" s="3"/>
      <c r="H365" s="3"/>
      <c r="I365" s="3"/>
      <c r="J365" s="3"/>
      <c r="K365" s="3"/>
      <c r="L365" s="3"/>
      <c r="M365" s="3"/>
      <c r="N365" s="3"/>
      <c r="O365" s="3"/>
      <c r="P365" s="3"/>
      <c r="Q365" s="249"/>
      <c r="R365" s="3"/>
      <c r="S365" s="3"/>
      <c r="T365" s="3"/>
      <c r="U365" s="3"/>
      <c r="V365" s="3"/>
      <c r="W365" s="68"/>
      <c r="X365" s="68"/>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row>
    <row r="366">
      <c r="A366" s="3"/>
      <c r="B366" s="3"/>
      <c r="C366" s="3"/>
      <c r="D366" s="3"/>
      <c r="E366" s="3"/>
      <c r="F366" s="3"/>
      <c r="G366" s="3"/>
      <c r="H366" s="3"/>
      <c r="I366" s="3"/>
      <c r="J366" s="3"/>
      <c r="K366" s="3"/>
      <c r="L366" s="3"/>
      <c r="M366" s="3"/>
      <c r="N366" s="3"/>
      <c r="O366" s="3"/>
      <c r="P366" s="3"/>
      <c r="Q366" s="249"/>
      <c r="R366" s="3"/>
      <c r="S366" s="3"/>
      <c r="T366" s="3"/>
      <c r="U366" s="3"/>
      <c r="V366" s="3"/>
      <c r="W366" s="68"/>
      <c r="X366" s="68"/>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row>
    <row r="367">
      <c r="A367" s="3"/>
      <c r="B367" s="3"/>
      <c r="C367" s="3"/>
      <c r="D367" s="3"/>
      <c r="E367" s="3"/>
      <c r="F367" s="3"/>
      <c r="G367" s="3"/>
      <c r="H367" s="3"/>
      <c r="I367" s="3"/>
      <c r="J367" s="3"/>
      <c r="K367" s="3"/>
      <c r="L367" s="3"/>
      <c r="M367" s="3"/>
      <c r="N367" s="3"/>
      <c r="O367" s="3"/>
      <c r="P367" s="3"/>
      <c r="Q367" s="249"/>
      <c r="R367" s="3"/>
      <c r="S367" s="3"/>
      <c r="T367" s="3"/>
      <c r="U367" s="3"/>
      <c r="V367" s="3"/>
      <c r="W367" s="68"/>
      <c r="X367" s="68"/>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row>
    <row r="368">
      <c r="A368" s="3"/>
      <c r="B368" s="3"/>
      <c r="C368" s="3"/>
      <c r="D368" s="3"/>
      <c r="E368" s="3"/>
      <c r="F368" s="3"/>
      <c r="G368" s="3"/>
      <c r="H368" s="3"/>
      <c r="I368" s="3"/>
      <c r="J368" s="3"/>
      <c r="K368" s="3"/>
      <c r="L368" s="3"/>
      <c r="M368" s="3"/>
      <c r="N368" s="3"/>
      <c r="O368" s="3"/>
      <c r="P368" s="3"/>
      <c r="Q368" s="249"/>
      <c r="R368" s="3"/>
      <c r="S368" s="3"/>
      <c r="T368" s="3"/>
      <c r="U368" s="3"/>
      <c r="V368" s="3"/>
      <c r="W368" s="68"/>
      <c r="X368" s="68"/>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row>
    <row r="369">
      <c r="A369" s="3"/>
      <c r="B369" s="3"/>
      <c r="C369" s="3"/>
      <c r="D369" s="3"/>
      <c r="E369" s="3"/>
      <c r="F369" s="3"/>
      <c r="G369" s="3"/>
      <c r="H369" s="3"/>
      <c r="I369" s="3"/>
      <c r="J369" s="3"/>
      <c r="K369" s="3"/>
      <c r="L369" s="3"/>
      <c r="M369" s="3"/>
      <c r="N369" s="3"/>
      <c r="O369" s="3"/>
      <c r="P369" s="3"/>
      <c r="Q369" s="249"/>
      <c r="R369" s="3"/>
      <c r="S369" s="3"/>
      <c r="T369" s="3"/>
      <c r="U369" s="3"/>
      <c r="V369" s="3"/>
      <c r="W369" s="68"/>
      <c r="X369" s="68"/>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row>
    <row r="370">
      <c r="A370" s="3"/>
      <c r="B370" s="3"/>
      <c r="C370" s="3"/>
      <c r="D370" s="3"/>
      <c r="E370" s="3"/>
      <c r="F370" s="3"/>
      <c r="G370" s="3"/>
      <c r="H370" s="3"/>
      <c r="I370" s="3"/>
      <c r="J370" s="3"/>
      <c r="K370" s="3"/>
      <c r="L370" s="3"/>
      <c r="M370" s="3"/>
      <c r="N370" s="3"/>
      <c r="O370" s="3"/>
      <c r="P370" s="3"/>
      <c r="Q370" s="249"/>
      <c r="R370" s="3"/>
      <c r="S370" s="3"/>
      <c r="T370" s="3"/>
      <c r="U370" s="3"/>
      <c r="V370" s="3"/>
      <c r="W370" s="68"/>
      <c r="X370" s="68"/>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row>
    <row r="371">
      <c r="A371" s="3"/>
      <c r="B371" s="3"/>
      <c r="C371" s="3"/>
      <c r="D371" s="3"/>
      <c r="E371" s="3"/>
      <c r="F371" s="3"/>
      <c r="G371" s="3"/>
      <c r="H371" s="3"/>
      <c r="I371" s="3"/>
      <c r="J371" s="3"/>
      <c r="K371" s="3"/>
      <c r="L371" s="3"/>
      <c r="M371" s="3"/>
      <c r="N371" s="3"/>
      <c r="O371" s="3"/>
      <c r="P371" s="3"/>
      <c r="Q371" s="249"/>
      <c r="R371" s="3"/>
      <c r="S371" s="3"/>
      <c r="T371" s="3"/>
      <c r="U371" s="3"/>
      <c r="V371" s="3"/>
      <c r="W371" s="68"/>
      <c r="X371" s="68"/>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row>
    <row r="372">
      <c r="A372" s="3"/>
      <c r="B372" s="3"/>
      <c r="C372" s="3"/>
      <c r="D372" s="3"/>
      <c r="E372" s="3"/>
      <c r="F372" s="3"/>
      <c r="G372" s="3"/>
      <c r="H372" s="3"/>
      <c r="I372" s="3"/>
      <c r="J372" s="3"/>
      <c r="K372" s="3"/>
      <c r="L372" s="3"/>
      <c r="M372" s="3"/>
      <c r="N372" s="3"/>
      <c r="O372" s="3"/>
      <c r="P372" s="3"/>
      <c r="Q372" s="249"/>
      <c r="R372" s="3"/>
      <c r="S372" s="3"/>
      <c r="T372" s="3"/>
      <c r="U372" s="3"/>
      <c r="V372" s="3"/>
      <c r="W372" s="68"/>
      <c r="X372" s="68"/>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row>
    <row r="373">
      <c r="A373" s="3"/>
      <c r="B373" s="3"/>
      <c r="C373" s="3"/>
      <c r="D373" s="3"/>
      <c r="E373" s="3"/>
      <c r="F373" s="3"/>
      <c r="G373" s="3"/>
      <c r="H373" s="3"/>
      <c r="I373" s="3"/>
      <c r="J373" s="3"/>
      <c r="K373" s="3"/>
      <c r="L373" s="3"/>
      <c r="M373" s="3"/>
      <c r="N373" s="3"/>
      <c r="O373" s="3"/>
      <c r="P373" s="3"/>
      <c r="Q373" s="249"/>
      <c r="R373" s="3"/>
      <c r="S373" s="3"/>
      <c r="T373" s="3"/>
      <c r="U373" s="3"/>
      <c r="V373" s="3"/>
      <c r="W373" s="68"/>
      <c r="X373" s="68"/>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row>
    <row r="374">
      <c r="A374" s="3"/>
      <c r="B374" s="3"/>
      <c r="C374" s="3"/>
      <c r="D374" s="3"/>
      <c r="E374" s="3"/>
      <c r="F374" s="3"/>
      <c r="G374" s="3"/>
      <c r="H374" s="3"/>
      <c r="I374" s="3"/>
      <c r="J374" s="3"/>
      <c r="K374" s="3"/>
      <c r="L374" s="3"/>
      <c r="M374" s="3"/>
      <c r="N374" s="3"/>
      <c r="O374" s="3"/>
      <c r="P374" s="3"/>
      <c r="Q374" s="249"/>
      <c r="R374" s="3"/>
      <c r="S374" s="3"/>
      <c r="T374" s="3"/>
      <c r="U374" s="3"/>
      <c r="V374" s="3"/>
      <c r="W374" s="68"/>
      <c r="X374" s="68"/>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row>
    <row r="375">
      <c r="A375" s="3"/>
      <c r="B375" s="3"/>
      <c r="C375" s="3"/>
      <c r="D375" s="3"/>
      <c r="E375" s="3"/>
      <c r="F375" s="3"/>
      <c r="G375" s="3"/>
      <c r="H375" s="3"/>
      <c r="I375" s="3"/>
      <c r="J375" s="3"/>
      <c r="K375" s="3"/>
      <c r="L375" s="3"/>
      <c r="M375" s="3"/>
      <c r="N375" s="3"/>
      <c r="O375" s="3"/>
      <c r="P375" s="3"/>
      <c r="Q375" s="249"/>
      <c r="R375" s="3"/>
      <c r="S375" s="3"/>
      <c r="T375" s="3"/>
      <c r="U375" s="3"/>
      <c r="V375" s="3"/>
      <c r="W375" s="68"/>
      <c r="X375" s="68"/>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row>
    <row r="376">
      <c r="A376" s="3"/>
      <c r="B376" s="3"/>
      <c r="C376" s="3"/>
      <c r="D376" s="3"/>
      <c r="E376" s="3"/>
      <c r="F376" s="3"/>
      <c r="G376" s="3"/>
      <c r="H376" s="3"/>
      <c r="I376" s="3"/>
      <c r="J376" s="3"/>
      <c r="K376" s="3"/>
      <c r="L376" s="3"/>
      <c r="M376" s="3"/>
      <c r="N376" s="3"/>
      <c r="O376" s="3"/>
      <c r="P376" s="3"/>
      <c r="Q376" s="249"/>
      <c r="R376" s="3"/>
      <c r="S376" s="3"/>
      <c r="T376" s="3"/>
      <c r="U376" s="3"/>
      <c r="V376" s="3"/>
      <c r="W376" s="68"/>
      <c r="X376" s="68"/>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row>
    <row r="377">
      <c r="A377" s="3"/>
      <c r="B377" s="3"/>
      <c r="C377" s="3"/>
      <c r="D377" s="3"/>
      <c r="E377" s="3"/>
      <c r="F377" s="3"/>
      <c r="G377" s="3"/>
      <c r="H377" s="3"/>
      <c r="I377" s="3"/>
      <c r="J377" s="3"/>
      <c r="K377" s="3"/>
      <c r="L377" s="3"/>
      <c r="M377" s="3"/>
      <c r="N377" s="3"/>
      <c r="O377" s="3"/>
      <c r="P377" s="3"/>
      <c r="Q377" s="249"/>
      <c r="R377" s="3"/>
      <c r="S377" s="3"/>
      <c r="T377" s="3"/>
      <c r="U377" s="3"/>
      <c r="V377" s="3"/>
      <c r="W377" s="68"/>
      <c r="X377" s="68"/>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row>
    <row r="378">
      <c r="A378" s="3"/>
      <c r="B378" s="3"/>
      <c r="C378" s="3"/>
      <c r="D378" s="3"/>
      <c r="E378" s="3"/>
      <c r="F378" s="3"/>
      <c r="G378" s="3"/>
      <c r="H378" s="3"/>
      <c r="I378" s="3"/>
      <c r="J378" s="3"/>
      <c r="K378" s="3"/>
      <c r="L378" s="3"/>
      <c r="M378" s="3"/>
      <c r="N378" s="3"/>
      <c r="O378" s="3"/>
      <c r="P378" s="3"/>
      <c r="Q378" s="249"/>
      <c r="R378" s="3"/>
      <c r="S378" s="3"/>
      <c r="T378" s="3"/>
      <c r="U378" s="3"/>
      <c r="V378" s="3"/>
      <c r="W378" s="68"/>
      <c r="X378" s="68"/>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row>
    <row r="379">
      <c r="A379" s="3"/>
      <c r="B379" s="3"/>
      <c r="C379" s="3"/>
      <c r="D379" s="3"/>
      <c r="E379" s="3"/>
      <c r="F379" s="3"/>
      <c r="G379" s="3"/>
      <c r="H379" s="3"/>
      <c r="I379" s="3"/>
      <c r="J379" s="3"/>
      <c r="K379" s="3"/>
      <c r="L379" s="3"/>
      <c r="M379" s="3"/>
      <c r="N379" s="3"/>
      <c r="O379" s="3"/>
      <c r="P379" s="3"/>
      <c r="Q379" s="249"/>
      <c r="R379" s="3"/>
      <c r="S379" s="3"/>
      <c r="T379" s="3"/>
      <c r="U379" s="3"/>
      <c r="V379" s="3"/>
      <c r="W379" s="68"/>
      <c r="X379" s="68"/>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row>
    <row r="380">
      <c r="A380" s="3"/>
      <c r="B380" s="3"/>
      <c r="C380" s="3"/>
      <c r="D380" s="3"/>
      <c r="E380" s="3"/>
      <c r="F380" s="3"/>
      <c r="G380" s="3"/>
      <c r="H380" s="3"/>
      <c r="I380" s="3"/>
      <c r="J380" s="3"/>
      <c r="K380" s="3"/>
      <c r="L380" s="3"/>
      <c r="M380" s="3"/>
      <c r="N380" s="3"/>
      <c r="O380" s="3"/>
      <c r="P380" s="3"/>
      <c r="Q380" s="249"/>
      <c r="R380" s="3"/>
      <c r="S380" s="3"/>
      <c r="T380" s="3"/>
      <c r="U380" s="3"/>
      <c r="V380" s="3"/>
      <c r="W380" s="68"/>
      <c r="X380" s="68"/>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row>
    <row r="381">
      <c r="A381" s="3"/>
      <c r="B381" s="3"/>
      <c r="C381" s="3"/>
      <c r="D381" s="3"/>
      <c r="E381" s="3"/>
      <c r="F381" s="3"/>
      <c r="G381" s="3"/>
      <c r="H381" s="3"/>
      <c r="I381" s="3"/>
      <c r="J381" s="3"/>
      <c r="K381" s="3"/>
      <c r="L381" s="3"/>
      <c r="M381" s="3"/>
      <c r="N381" s="3"/>
      <c r="O381" s="3"/>
      <c r="P381" s="3"/>
      <c r="Q381" s="249"/>
      <c r="R381" s="3"/>
      <c r="S381" s="3"/>
      <c r="T381" s="3"/>
      <c r="U381" s="3"/>
      <c r="V381" s="3"/>
      <c r="W381" s="68"/>
      <c r="X381" s="68"/>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row>
    <row r="382">
      <c r="A382" s="3"/>
      <c r="B382" s="3"/>
      <c r="C382" s="3"/>
      <c r="D382" s="3"/>
      <c r="E382" s="3"/>
      <c r="F382" s="3"/>
      <c r="G382" s="3"/>
      <c r="H382" s="3"/>
      <c r="I382" s="3"/>
      <c r="J382" s="3"/>
      <c r="K382" s="3"/>
      <c r="L382" s="3"/>
      <c r="M382" s="3"/>
      <c r="N382" s="3"/>
      <c r="O382" s="3"/>
      <c r="P382" s="3"/>
      <c r="Q382" s="249"/>
      <c r="R382" s="3"/>
      <c r="S382" s="3"/>
      <c r="T382" s="3"/>
      <c r="U382" s="3"/>
      <c r="V382" s="3"/>
      <c r="W382" s="68"/>
      <c r="X382" s="68"/>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row>
    <row r="383">
      <c r="A383" s="3"/>
      <c r="B383" s="3"/>
      <c r="C383" s="3"/>
      <c r="D383" s="3"/>
      <c r="E383" s="3"/>
      <c r="F383" s="3"/>
      <c r="G383" s="3"/>
      <c r="H383" s="3"/>
      <c r="I383" s="3"/>
      <c r="J383" s="3"/>
      <c r="K383" s="3"/>
      <c r="L383" s="3"/>
      <c r="M383" s="3"/>
      <c r="N383" s="3"/>
      <c r="O383" s="3"/>
      <c r="P383" s="3"/>
      <c r="Q383" s="249"/>
      <c r="R383" s="3"/>
      <c r="S383" s="3"/>
      <c r="T383" s="3"/>
      <c r="U383" s="3"/>
      <c r="V383" s="3"/>
      <c r="W383" s="68"/>
      <c r="X383" s="68"/>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row>
    <row r="384">
      <c r="A384" s="3"/>
      <c r="B384" s="3"/>
      <c r="C384" s="3"/>
      <c r="D384" s="3"/>
      <c r="E384" s="3"/>
      <c r="F384" s="3"/>
      <c r="G384" s="3"/>
      <c r="H384" s="3"/>
      <c r="I384" s="3"/>
      <c r="J384" s="3"/>
      <c r="K384" s="3"/>
      <c r="L384" s="3"/>
      <c r="M384" s="3"/>
      <c r="N384" s="3"/>
      <c r="O384" s="3"/>
      <c r="P384" s="3"/>
      <c r="Q384" s="249"/>
      <c r="R384" s="3"/>
      <c r="S384" s="3"/>
      <c r="T384" s="3"/>
      <c r="U384" s="3"/>
      <c r="V384" s="3"/>
      <c r="W384" s="68"/>
      <c r="X384" s="68"/>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row>
    <row r="385">
      <c r="A385" s="3"/>
      <c r="B385" s="3"/>
      <c r="C385" s="3"/>
      <c r="D385" s="3"/>
      <c r="E385" s="3"/>
      <c r="F385" s="3"/>
      <c r="G385" s="3"/>
      <c r="H385" s="3"/>
      <c r="I385" s="3"/>
      <c r="J385" s="3"/>
      <c r="K385" s="3"/>
      <c r="L385" s="3"/>
      <c r="M385" s="3"/>
      <c r="N385" s="3"/>
      <c r="O385" s="3"/>
      <c r="P385" s="3"/>
      <c r="Q385" s="249"/>
      <c r="R385" s="3"/>
      <c r="S385" s="3"/>
      <c r="T385" s="3"/>
      <c r="U385" s="3"/>
      <c r="V385" s="3"/>
      <c r="W385" s="68"/>
      <c r="X385" s="68"/>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row>
    <row r="386">
      <c r="A386" s="3"/>
      <c r="B386" s="3"/>
      <c r="C386" s="3"/>
      <c r="D386" s="3"/>
      <c r="E386" s="3"/>
      <c r="F386" s="3"/>
      <c r="G386" s="3"/>
      <c r="H386" s="3"/>
      <c r="I386" s="3"/>
      <c r="J386" s="3"/>
      <c r="K386" s="3"/>
      <c r="L386" s="3"/>
      <c r="M386" s="3"/>
      <c r="N386" s="3"/>
      <c r="O386" s="3"/>
      <c r="P386" s="3"/>
      <c r="Q386" s="249"/>
      <c r="R386" s="3"/>
      <c r="S386" s="3"/>
      <c r="T386" s="3"/>
      <c r="U386" s="3"/>
      <c r="V386" s="3"/>
      <c r="W386" s="68"/>
      <c r="X386" s="68"/>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row>
    <row r="387">
      <c r="A387" s="3"/>
      <c r="B387" s="3"/>
      <c r="C387" s="3"/>
      <c r="D387" s="3"/>
      <c r="E387" s="3"/>
      <c r="F387" s="3"/>
      <c r="G387" s="3"/>
      <c r="H387" s="3"/>
      <c r="I387" s="3"/>
      <c r="J387" s="3"/>
      <c r="K387" s="3"/>
      <c r="L387" s="3"/>
      <c r="M387" s="3"/>
      <c r="N387" s="3"/>
      <c r="O387" s="3"/>
      <c r="P387" s="3"/>
      <c r="Q387" s="249"/>
      <c r="R387" s="3"/>
      <c r="S387" s="3"/>
      <c r="T387" s="3"/>
      <c r="U387" s="3"/>
      <c r="V387" s="3"/>
      <c r="W387" s="68"/>
      <c r="X387" s="68"/>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row>
    <row r="388">
      <c r="A388" s="3"/>
      <c r="B388" s="3"/>
      <c r="C388" s="3"/>
      <c r="D388" s="3"/>
      <c r="E388" s="3"/>
      <c r="F388" s="3"/>
      <c r="G388" s="3"/>
      <c r="H388" s="3"/>
      <c r="I388" s="3"/>
      <c r="J388" s="3"/>
      <c r="K388" s="3"/>
      <c r="L388" s="3"/>
      <c r="M388" s="3"/>
      <c r="N388" s="3"/>
      <c r="O388" s="3"/>
      <c r="P388" s="3"/>
      <c r="Q388" s="249"/>
      <c r="R388" s="3"/>
      <c r="S388" s="3"/>
      <c r="T388" s="3"/>
      <c r="U388" s="3"/>
      <c r="V388" s="3"/>
      <c r="W388" s="68"/>
      <c r="X388" s="68"/>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row>
    <row r="389">
      <c r="A389" s="3"/>
      <c r="B389" s="3"/>
      <c r="C389" s="3"/>
      <c r="D389" s="3"/>
      <c r="E389" s="3"/>
      <c r="F389" s="3"/>
      <c r="G389" s="3"/>
      <c r="H389" s="3"/>
      <c r="I389" s="3"/>
      <c r="J389" s="3"/>
      <c r="K389" s="3"/>
      <c r="L389" s="3"/>
      <c r="M389" s="3"/>
      <c r="N389" s="3"/>
      <c r="O389" s="3"/>
      <c r="P389" s="3"/>
      <c r="Q389" s="249"/>
      <c r="R389" s="3"/>
      <c r="S389" s="3"/>
      <c r="T389" s="3"/>
      <c r="U389" s="3"/>
      <c r="V389" s="3"/>
      <c r="W389" s="68"/>
      <c r="X389" s="68"/>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row>
    <row r="390">
      <c r="A390" s="3"/>
      <c r="B390" s="3"/>
      <c r="C390" s="3"/>
      <c r="D390" s="3"/>
      <c r="E390" s="3"/>
      <c r="F390" s="3"/>
      <c r="G390" s="3"/>
      <c r="H390" s="3"/>
      <c r="I390" s="3"/>
      <c r="J390" s="3"/>
      <c r="K390" s="3"/>
      <c r="L390" s="3"/>
      <c r="M390" s="3"/>
      <c r="N390" s="3"/>
      <c r="O390" s="3"/>
      <c r="P390" s="3"/>
      <c r="Q390" s="249"/>
      <c r="R390" s="3"/>
      <c r="S390" s="3"/>
      <c r="T390" s="3"/>
      <c r="U390" s="3"/>
      <c r="V390" s="3"/>
      <c r="W390" s="68"/>
      <c r="X390" s="68"/>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row>
    <row r="391">
      <c r="A391" s="3"/>
      <c r="B391" s="3"/>
      <c r="C391" s="3"/>
      <c r="D391" s="3"/>
      <c r="E391" s="3"/>
      <c r="F391" s="3"/>
      <c r="G391" s="3"/>
      <c r="H391" s="3"/>
      <c r="I391" s="3"/>
      <c r="J391" s="3"/>
      <c r="K391" s="3"/>
      <c r="L391" s="3"/>
      <c r="M391" s="3"/>
      <c r="N391" s="3"/>
      <c r="O391" s="3"/>
      <c r="P391" s="3"/>
      <c r="Q391" s="249"/>
      <c r="R391" s="3"/>
      <c r="S391" s="3"/>
      <c r="T391" s="3"/>
      <c r="U391" s="3"/>
      <c r="V391" s="3"/>
      <c r="W391" s="68"/>
      <c r="X391" s="68"/>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row>
    <row r="392">
      <c r="A392" s="3"/>
      <c r="B392" s="3"/>
      <c r="C392" s="3"/>
      <c r="D392" s="3"/>
      <c r="E392" s="3"/>
      <c r="F392" s="3"/>
      <c r="G392" s="3"/>
      <c r="H392" s="3"/>
      <c r="I392" s="3"/>
      <c r="J392" s="3"/>
      <c r="K392" s="3"/>
      <c r="L392" s="3"/>
      <c r="M392" s="3"/>
      <c r="N392" s="3"/>
      <c r="O392" s="3"/>
      <c r="P392" s="3"/>
      <c r="Q392" s="249"/>
      <c r="R392" s="3"/>
      <c r="S392" s="3"/>
      <c r="T392" s="3"/>
      <c r="U392" s="3"/>
      <c r="V392" s="3"/>
      <c r="W392" s="68"/>
      <c r="X392" s="68"/>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row>
    <row r="393">
      <c r="A393" s="3"/>
      <c r="B393" s="3"/>
      <c r="C393" s="3"/>
      <c r="D393" s="3"/>
      <c r="E393" s="3"/>
      <c r="F393" s="3"/>
      <c r="G393" s="3"/>
      <c r="H393" s="3"/>
      <c r="I393" s="3"/>
      <c r="J393" s="3"/>
      <c r="K393" s="3"/>
      <c r="L393" s="3"/>
      <c r="M393" s="3"/>
      <c r="N393" s="3"/>
      <c r="O393" s="3"/>
      <c r="P393" s="3"/>
      <c r="Q393" s="249"/>
      <c r="R393" s="3"/>
      <c r="S393" s="3"/>
      <c r="T393" s="3"/>
      <c r="U393" s="3"/>
      <c r="V393" s="3"/>
      <c r="W393" s="68"/>
      <c r="X393" s="68"/>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row>
    <row r="394">
      <c r="A394" s="3"/>
      <c r="B394" s="3"/>
      <c r="C394" s="3"/>
      <c r="D394" s="3"/>
      <c r="E394" s="3"/>
      <c r="F394" s="3"/>
      <c r="G394" s="3"/>
      <c r="H394" s="3"/>
      <c r="I394" s="3"/>
      <c r="J394" s="3"/>
      <c r="K394" s="3"/>
      <c r="L394" s="3"/>
      <c r="M394" s="3"/>
      <c r="N394" s="3"/>
      <c r="O394" s="3"/>
      <c r="P394" s="3"/>
      <c r="Q394" s="249"/>
      <c r="R394" s="3"/>
      <c r="S394" s="3"/>
      <c r="T394" s="3"/>
      <c r="U394" s="3"/>
      <c r="V394" s="3"/>
      <c r="W394" s="68"/>
      <c r="X394" s="68"/>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row>
    <row r="395">
      <c r="A395" s="3"/>
      <c r="B395" s="3"/>
      <c r="C395" s="3"/>
      <c r="D395" s="3"/>
      <c r="E395" s="3"/>
      <c r="F395" s="3"/>
      <c r="G395" s="3"/>
      <c r="H395" s="3"/>
      <c r="I395" s="3"/>
      <c r="J395" s="3"/>
      <c r="K395" s="3"/>
      <c r="L395" s="3"/>
      <c r="M395" s="3"/>
      <c r="N395" s="3"/>
      <c r="O395" s="3"/>
      <c r="P395" s="3"/>
      <c r="Q395" s="249"/>
      <c r="R395" s="3"/>
      <c r="S395" s="3"/>
      <c r="T395" s="3"/>
      <c r="U395" s="3"/>
      <c r="V395" s="3"/>
      <c r="W395" s="68"/>
      <c r="X395" s="68"/>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row>
    <row r="396">
      <c r="A396" s="3"/>
      <c r="B396" s="3"/>
      <c r="C396" s="3"/>
      <c r="D396" s="3"/>
      <c r="E396" s="3"/>
      <c r="F396" s="3"/>
      <c r="G396" s="3"/>
      <c r="H396" s="3"/>
      <c r="I396" s="3"/>
      <c r="J396" s="3"/>
      <c r="K396" s="3"/>
      <c r="L396" s="3"/>
      <c r="M396" s="3"/>
      <c r="N396" s="3"/>
      <c r="O396" s="3"/>
      <c r="P396" s="3"/>
      <c r="Q396" s="249"/>
      <c r="R396" s="3"/>
      <c r="S396" s="3"/>
      <c r="T396" s="3"/>
      <c r="U396" s="3"/>
      <c r="V396" s="3"/>
      <c r="W396" s="68"/>
      <c r="X396" s="68"/>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row>
    <row r="397">
      <c r="A397" s="3"/>
      <c r="B397" s="3"/>
      <c r="C397" s="3"/>
      <c r="D397" s="3"/>
      <c r="E397" s="3"/>
      <c r="F397" s="3"/>
      <c r="G397" s="3"/>
      <c r="H397" s="3"/>
      <c r="I397" s="3"/>
      <c r="J397" s="3"/>
      <c r="K397" s="3"/>
      <c r="L397" s="3"/>
      <c r="M397" s="3"/>
      <c r="N397" s="3"/>
      <c r="O397" s="3"/>
      <c r="P397" s="3"/>
      <c r="Q397" s="249"/>
      <c r="R397" s="3"/>
      <c r="S397" s="3"/>
      <c r="T397" s="3"/>
      <c r="U397" s="3"/>
      <c r="V397" s="3"/>
      <c r="W397" s="68"/>
      <c r="X397" s="68"/>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row>
    <row r="398">
      <c r="A398" s="3"/>
      <c r="B398" s="3"/>
      <c r="C398" s="3"/>
      <c r="D398" s="3"/>
      <c r="E398" s="3"/>
      <c r="F398" s="3"/>
      <c r="G398" s="3"/>
      <c r="H398" s="3"/>
      <c r="I398" s="3"/>
      <c r="J398" s="3"/>
      <c r="K398" s="3"/>
      <c r="L398" s="3"/>
      <c r="M398" s="3"/>
      <c r="N398" s="3"/>
      <c r="O398" s="3"/>
      <c r="P398" s="3"/>
      <c r="Q398" s="249"/>
      <c r="R398" s="3"/>
      <c r="S398" s="3"/>
      <c r="T398" s="3"/>
      <c r="U398" s="3"/>
      <c r="V398" s="3"/>
      <c r="W398" s="68"/>
      <c r="X398" s="68"/>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row>
    <row r="399">
      <c r="A399" s="3"/>
      <c r="B399" s="3"/>
      <c r="C399" s="3"/>
      <c r="D399" s="3"/>
      <c r="E399" s="3"/>
      <c r="F399" s="3"/>
      <c r="G399" s="3"/>
      <c r="H399" s="3"/>
      <c r="I399" s="3"/>
      <c r="J399" s="3"/>
      <c r="K399" s="3"/>
      <c r="L399" s="3"/>
      <c r="M399" s="3"/>
      <c r="N399" s="3"/>
      <c r="O399" s="3"/>
      <c r="P399" s="3"/>
      <c r="Q399" s="249"/>
      <c r="R399" s="3"/>
      <c r="S399" s="3"/>
      <c r="T399" s="3"/>
      <c r="U399" s="3"/>
      <c r="V399" s="3"/>
      <c r="W399" s="68"/>
      <c r="X399" s="68"/>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row>
    <row r="400">
      <c r="A400" s="3"/>
      <c r="B400" s="3"/>
      <c r="C400" s="3"/>
      <c r="D400" s="3"/>
      <c r="E400" s="3"/>
      <c r="F400" s="3"/>
      <c r="G400" s="3"/>
      <c r="H400" s="3"/>
      <c r="I400" s="3"/>
      <c r="J400" s="3"/>
      <c r="K400" s="3"/>
      <c r="L400" s="3"/>
      <c r="M400" s="3"/>
      <c r="N400" s="3"/>
      <c r="O400" s="3"/>
      <c r="P400" s="3"/>
      <c r="Q400" s="249"/>
      <c r="R400" s="3"/>
      <c r="S400" s="3"/>
      <c r="T400" s="3"/>
      <c r="U400" s="3"/>
      <c r="V400" s="3"/>
      <c r="W400" s="68"/>
      <c r="X400" s="68"/>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row>
    <row r="401">
      <c r="A401" s="3"/>
      <c r="B401" s="3"/>
      <c r="C401" s="3"/>
      <c r="D401" s="3"/>
      <c r="E401" s="3"/>
      <c r="F401" s="3"/>
      <c r="G401" s="3"/>
      <c r="H401" s="3"/>
      <c r="I401" s="3"/>
      <c r="J401" s="3"/>
      <c r="K401" s="3"/>
      <c r="L401" s="3"/>
      <c r="M401" s="3"/>
      <c r="N401" s="3"/>
      <c r="O401" s="3"/>
      <c r="P401" s="3"/>
      <c r="Q401" s="249"/>
      <c r="R401" s="3"/>
      <c r="S401" s="3"/>
      <c r="T401" s="3"/>
      <c r="U401" s="3"/>
      <c r="V401" s="3"/>
      <c r="W401" s="68"/>
      <c r="X401" s="68"/>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row>
    <row r="402">
      <c r="A402" s="3"/>
      <c r="B402" s="3"/>
      <c r="C402" s="3"/>
      <c r="D402" s="3"/>
      <c r="E402" s="3"/>
      <c r="F402" s="3"/>
      <c r="G402" s="3"/>
      <c r="H402" s="3"/>
      <c r="I402" s="3"/>
      <c r="J402" s="3"/>
      <c r="K402" s="3"/>
      <c r="L402" s="3"/>
      <c r="M402" s="3"/>
      <c r="N402" s="3"/>
      <c r="O402" s="3"/>
      <c r="P402" s="3"/>
      <c r="Q402" s="249"/>
      <c r="R402" s="3"/>
      <c r="S402" s="3"/>
      <c r="T402" s="3"/>
      <c r="U402" s="3"/>
      <c r="V402" s="3"/>
      <c r="W402" s="68"/>
      <c r="X402" s="68"/>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row>
    <row r="403">
      <c r="A403" s="3"/>
      <c r="B403" s="3"/>
      <c r="C403" s="3"/>
      <c r="D403" s="3"/>
      <c r="E403" s="3"/>
      <c r="F403" s="3"/>
      <c r="G403" s="3"/>
      <c r="H403" s="3"/>
      <c r="I403" s="3"/>
      <c r="J403" s="3"/>
      <c r="K403" s="3"/>
      <c r="L403" s="3"/>
      <c r="M403" s="3"/>
      <c r="N403" s="3"/>
      <c r="O403" s="3"/>
      <c r="P403" s="3"/>
      <c r="Q403" s="249"/>
      <c r="R403" s="3"/>
      <c r="S403" s="3"/>
      <c r="T403" s="3"/>
      <c r="U403" s="3"/>
      <c r="V403" s="3"/>
      <c r="W403" s="68"/>
      <c r="X403" s="68"/>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row>
    <row r="404">
      <c r="A404" s="3"/>
      <c r="B404" s="3"/>
      <c r="C404" s="3"/>
      <c r="D404" s="3"/>
      <c r="E404" s="3"/>
      <c r="F404" s="3"/>
      <c r="G404" s="3"/>
      <c r="H404" s="3"/>
      <c r="I404" s="3"/>
      <c r="J404" s="3"/>
      <c r="K404" s="3"/>
      <c r="L404" s="3"/>
      <c r="M404" s="3"/>
      <c r="N404" s="3"/>
      <c r="O404" s="3"/>
      <c r="P404" s="3"/>
      <c r="Q404" s="249"/>
      <c r="R404" s="3"/>
      <c r="S404" s="3"/>
      <c r="T404" s="3"/>
      <c r="U404" s="3"/>
      <c r="V404" s="3"/>
      <c r="W404" s="68"/>
      <c r="X404" s="68"/>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row>
    <row r="405">
      <c r="A405" s="3"/>
      <c r="B405" s="3"/>
      <c r="C405" s="3"/>
      <c r="D405" s="3"/>
      <c r="E405" s="3"/>
      <c r="F405" s="3"/>
      <c r="G405" s="3"/>
      <c r="H405" s="3"/>
      <c r="I405" s="3"/>
      <c r="J405" s="3"/>
      <c r="K405" s="3"/>
      <c r="L405" s="3"/>
      <c r="M405" s="3"/>
      <c r="N405" s="3"/>
      <c r="O405" s="3"/>
      <c r="P405" s="3"/>
      <c r="Q405" s="249"/>
      <c r="R405" s="3"/>
      <c r="S405" s="3"/>
      <c r="T405" s="3"/>
      <c r="U405" s="3"/>
      <c r="V405" s="3"/>
      <c r="W405" s="68"/>
      <c r="X405" s="68"/>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row>
    <row r="406">
      <c r="A406" s="3"/>
      <c r="B406" s="3"/>
      <c r="C406" s="3"/>
      <c r="D406" s="3"/>
      <c r="E406" s="3"/>
      <c r="F406" s="3"/>
      <c r="G406" s="3"/>
      <c r="H406" s="3"/>
      <c r="I406" s="3"/>
      <c r="J406" s="3"/>
      <c r="K406" s="3"/>
      <c r="L406" s="3"/>
      <c r="M406" s="3"/>
      <c r="N406" s="3"/>
      <c r="O406" s="3"/>
      <c r="P406" s="3"/>
      <c r="Q406" s="249"/>
      <c r="R406" s="3"/>
      <c r="S406" s="3"/>
      <c r="T406" s="3"/>
      <c r="U406" s="3"/>
      <c r="V406" s="3"/>
      <c r="W406" s="68"/>
      <c r="X406" s="68"/>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row>
    <row r="407">
      <c r="A407" s="3"/>
      <c r="B407" s="3"/>
      <c r="C407" s="3"/>
      <c r="D407" s="3"/>
      <c r="E407" s="3"/>
      <c r="F407" s="3"/>
      <c r="G407" s="3"/>
      <c r="H407" s="3"/>
      <c r="I407" s="3"/>
      <c r="J407" s="3"/>
      <c r="K407" s="3"/>
      <c r="L407" s="3"/>
      <c r="M407" s="3"/>
      <c r="N407" s="3"/>
      <c r="O407" s="3"/>
      <c r="P407" s="3"/>
      <c r="Q407" s="249"/>
      <c r="R407" s="3"/>
      <c r="S407" s="3"/>
      <c r="T407" s="3"/>
      <c r="U407" s="3"/>
      <c r="V407" s="3"/>
      <c r="W407" s="68"/>
      <c r="X407" s="68"/>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row>
    <row r="408">
      <c r="A408" s="3"/>
      <c r="B408" s="3"/>
      <c r="C408" s="3"/>
      <c r="D408" s="3"/>
      <c r="E408" s="3"/>
      <c r="F408" s="3"/>
      <c r="G408" s="3"/>
      <c r="H408" s="3"/>
      <c r="I408" s="3"/>
      <c r="J408" s="3"/>
      <c r="K408" s="3"/>
      <c r="L408" s="3"/>
      <c r="M408" s="3"/>
      <c r="N408" s="3"/>
      <c r="O408" s="3"/>
      <c r="P408" s="3"/>
      <c r="Q408" s="249"/>
      <c r="R408" s="3"/>
      <c r="S408" s="3"/>
      <c r="T408" s="3"/>
      <c r="U408" s="3"/>
      <c r="V408" s="3"/>
      <c r="W408" s="68"/>
      <c r="X408" s="68"/>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row>
    <row r="409">
      <c r="A409" s="3"/>
      <c r="B409" s="3"/>
      <c r="C409" s="3"/>
      <c r="D409" s="3"/>
      <c r="E409" s="3"/>
      <c r="F409" s="3"/>
      <c r="G409" s="3"/>
      <c r="H409" s="3"/>
      <c r="I409" s="3"/>
      <c r="J409" s="3"/>
      <c r="K409" s="3"/>
      <c r="L409" s="3"/>
      <c r="M409" s="3"/>
      <c r="N409" s="3"/>
      <c r="O409" s="3"/>
      <c r="P409" s="3"/>
      <c r="Q409" s="249"/>
      <c r="R409" s="3"/>
      <c r="S409" s="3"/>
      <c r="T409" s="3"/>
      <c r="U409" s="3"/>
      <c r="V409" s="3"/>
      <c r="W409" s="68"/>
      <c r="X409" s="68"/>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row>
    <row r="410">
      <c r="A410" s="3"/>
      <c r="B410" s="3"/>
      <c r="C410" s="3"/>
      <c r="D410" s="3"/>
      <c r="E410" s="3"/>
      <c r="F410" s="3"/>
      <c r="G410" s="3"/>
      <c r="H410" s="3"/>
      <c r="I410" s="3"/>
      <c r="J410" s="3"/>
      <c r="K410" s="3"/>
      <c r="L410" s="3"/>
      <c r="M410" s="3"/>
      <c r="N410" s="3"/>
      <c r="O410" s="3"/>
      <c r="P410" s="3"/>
      <c r="Q410" s="249"/>
      <c r="R410" s="3"/>
      <c r="S410" s="3"/>
      <c r="T410" s="3"/>
      <c r="U410" s="3"/>
      <c r="V410" s="3"/>
      <c r="W410" s="68"/>
      <c r="X410" s="68"/>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row>
    <row r="411">
      <c r="A411" s="3"/>
      <c r="B411" s="3"/>
      <c r="C411" s="3"/>
      <c r="D411" s="3"/>
      <c r="E411" s="3"/>
      <c r="F411" s="3"/>
      <c r="G411" s="3"/>
      <c r="H411" s="3"/>
      <c r="I411" s="3"/>
      <c r="J411" s="3"/>
      <c r="K411" s="3"/>
      <c r="L411" s="3"/>
      <c r="M411" s="3"/>
      <c r="N411" s="3"/>
      <c r="O411" s="3"/>
      <c r="P411" s="3"/>
      <c r="Q411" s="249"/>
      <c r="R411" s="3"/>
      <c r="S411" s="3"/>
      <c r="T411" s="3"/>
      <c r="U411" s="3"/>
      <c r="V411" s="3"/>
      <c r="W411" s="68"/>
      <c r="X411" s="68"/>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row>
    <row r="412">
      <c r="A412" s="3"/>
      <c r="B412" s="3"/>
      <c r="C412" s="3"/>
      <c r="D412" s="3"/>
      <c r="E412" s="3"/>
      <c r="F412" s="3"/>
      <c r="G412" s="3"/>
      <c r="H412" s="3"/>
      <c r="I412" s="3"/>
      <c r="J412" s="3"/>
      <c r="K412" s="3"/>
      <c r="L412" s="3"/>
      <c r="M412" s="3"/>
      <c r="N412" s="3"/>
      <c r="O412" s="3"/>
      <c r="P412" s="3"/>
      <c r="Q412" s="249"/>
      <c r="R412" s="3"/>
      <c r="S412" s="3"/>
      <c r="T412" s="3"/>
      <c r="U412" s="3"/>
      <c r="V412" s="3"/>
      <c r="W412" s="68"/>
      <c r="X412" s="68"/>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row>
    <row r="413">
      <c r="A413" s="3"/>
      <c r="B413" s="3"/>
      <c r="C413" s="3"/>
      <c r="D413" s="3"/>
      <c r="E413" s="3"/>
      <c r="F413" s="3"/>
      <c r="G413" s="3"/>
      <c r="H413" s="3"/>
      <c r="I413" s="3"/>
      <c r="J413" s="3"/>
      <c r="K413" s="3"/>
      <c r="L413" s="3"/>
      <c r="M413" s="3"/>
      <c r="N413" s="3"/>
      <c r="O413" s="3"/>
      <c r="P413" s="3"/>
      <c r="Q413" s="249"/>
      <c r="R413" s="3"/>
      <c r="S413" s="3"/>
      <c r="T413" s="3"/>
      <c r="U413" s="3"/>
      <c r="V413" s="3"/>
      <c r="W413" s="68"/>
      <c r="X413" s="68"/>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row>
    <row r="414">
      <c r="A414" s="3"/>
      <c r="B414" s="3"/>
      <c r="C414" s="3"/>
      <c r="D414" s="3"/>
      <c r="E414" s="3"/>
      <c r="F414" s="3"/>
      <c r="G414" s="3"/>
      <c r="H414" s="3"/>
      <c r="I414" s="3"/>
      <c r="J414" s="3"/>
      <c r="K414" s="3"/>
      <c r="L414" s="3"/>
      <c r="M414" s="3"/>
      <c r="N414" s="3"/>
      <c r="O414" s="3"/>
      <c r="P414" s="3"/>
      <c r="Q414" s="249"/>
      <c r="R414" s="3"/>
      <c r="S414" s="3"/>
      <c r="T414" s="3"/>
      <c r="U414" s="3"/>
      <c r="V414" s="3"/>
      <c r="W414" s="68"/>
      <c r="X414" s="68"/>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row>
    <row r="415">
      <c r="A415" s="3"/>
      <c r="B415" s="3"/>
      <c r="C415" s="3"/>
      <c r="D415" s="3"/>
      <c r="E415" s="3"/>
      <c r="F415" s="3"/>
      <c r="G415" s="3"/>
      <c r="H415" s="3"/>
      <c r="I415" s="3"/>
      <c r="J415" s="3"/>
      <c r="K415" s="3"/>
      <c r="L415" s="3"/>
      <c r="M415" s="3"/>
      <c r="N415" s="3"/>
      <c r="O415" s="3"/>
      <c r="P415" s="3"/>
      <c r="Q415" s="249"/>
      <c r="R415" s="3"/>
      <c r="S415" s="3"/>
      <c r="T415" s="3"/>
      <c r="U415" s="3"/>
      <c r="V415" s="3"/>
      <c r="W415" s="68"/>
      <c r="X415" s="68"/>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row>
    <row r="416">
      <c r="A416" s="3"/>
      <c r="B416" s="3"/>
      <c r="C416" s="3"/>
      <c r="D416" s="3"/>
      <c r="E416" s="3"/>
      <c r="F416" s="3"/>
      <c r="G416" s="3"/>
      <c r="H416" s="3"/>
      <c r="I416" s="3"/>
      <c r="J416" s="3"/>
      <c r="K416" s="3"/>
      <c r="L416" s="3"/>
      <c r="M416" s="3"/>
      <c r="N416" s="3"/>
      <c r="O416" s="3"/>
      <c r="P416" s="3"/>
      <c r="Q416" s="249"/>
      <c r="R416" s="3"/>
      <c r="S416" s="3"/>
      <c r="T416" s="3"/>
      <c r="U416" s="3"/>
      <c r="V416" s="3"/>
      <c r="W416" s="68"/>
      <c r="X416" s="68"/>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row>
    <row r="417">
      <c r="A417" s="3"/>
      <c r="B417" s="3"/>
      <c r="C417" s="3"/>
      <c r="D417" s="3"/>
      <c r="E417" s="3"/>
      <c r="F417" s="3"/>
      <c r="G417" s="3"/>
      <c r="H417" s="3"/>
      <c r="I417" s="3"/>
      <c r="J417" s="3"/>
      <c r="K417" s="3"/>
      <c r="L417" s="3"/>
      <c r="M417" s="3"/>
      <c r="N417" s="3"/>
      <c r="O417" s="3"/>
      <c r="P417" s="3"/>
      <c r="Q417" s="249"/>
      <c r="R417" s="3"/>
      <c r="S417" s="3"/>
      <c r="T417" s="3"/>
      <c r="U417" s="3"/>
      <c r="V417" s="3"/>
      <c r="W417" s="68"/>
      <c r="X417" s="68"/>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row>
    <row r="418">
      <c r="A418" s="3"/>
      <c r="B418" s="3"/>
      <c r="C418" s="3"/>
      <c r="D418" s="3"/>
      <c r="E418" s="3"/>
      <c r="F418" s="3"/>
      <c r="G418" s="3"/>
      <c r="H418" s="3"/>
      <c r="I418" s="3"/>
      <c r="J418" s="3"/>
      <c r="K418" s="3"/>
      <c r="L418" s="3"/>
      <c r="M418" s="3"/>
      <c r="N418" s="3"/>
      <c r="O418" s="3"/>
      <c r="P418" s="3"/>
      <c r="Q418" s="249"/>
      <c r="R418" s="3"/>
      <c r="S418" s="3"/>
      <c r="T418" s="3"/>
      <c r="U418" s="3"/>
      <c r="V418" s="3"/>
      <c r="W418" s="68"/>
      <c r="X418" s="68"/>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row>
    <row r="419">
      <c r="A419" s="3"/>
      <c r="B419" s="3"/>
      <c r="C419" s="3"/>
      <c r="D419" s="3"/>
      <c r="E419" s="3"/>
      <c r="F419" s="3"/>
      <c r="G419" s="3"/>
      <c r="H419" s="3"/>
      <c r="I419" s="3"/>
      <c r="J419" s="3"/>
      <c r="K419" s="3"/>
      <c r="L419" s="3"/>
      <c r="M419" s="3"/>
      <c r="N419" s="3"/>
      <c r="O419" s="3"/>
      <c r="P419" s="3"/>
      <c r="Q419" s="249"/>
      <c r="R419" s="3"/>
      <c r="S419" s="3"/>
      <c r="T419" s="3"/>
      <c r="U419" s="3"/>
      <c r="V419" s="3"/>
      <c r="W419" s="68"/>
      <c r="X419" s="68"/>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row>
    <row r="420">
      <c r="A420" s="3"/>
      <c r="B420" s="3"/>
      <c r="C420" s="3"/>
      <c r="D420" s="3"/>
      <c r="E420" s="3"/>
      <c r="F420" s="3"/>
      <c r="G420" s="3"/>
      <c r="H420" s="3"/>
      <c r="I420" s="3"/>
      <c r="J420" s="3"/>
      <c r="K420" s="3"/>
      <c r="L420" s="3"/>
      <c r="M420" s="3"/>
      <c r="N420" s="3"/>
      <c r="O420" s="3"/>
      <c r="P420" s="3"/>
      <c r="Q420" s="249"/>
      <c r="R420" s="3"/>
      <c r="S420" s="3"/>
      <c r="T420" s="3"/>
      <c r="U420" s="3"/>
      <c r="V420" s="3"/>
      <c r="W420" s="68"/>
      <c r="X420" s="68"/>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row>
    <row r="421">
      <c r="A421" s="3"/>
      <c r="B421" s="3"/>
      <c r="C421" s="3"/>
      <c r="D421" s="3"/>
      <c r="E421" s="3"/>
      <c r="F421" s="3"/>
      <c r="G421" s="3"/>
      <c r="H421" s="3"/>
      <c r="I421" s="3"/>
      <c r="J421" s="3"/>
      <c r="K421" s="3"/>
      <c r="L421" s="3"/>
      <c r="M421" s="3"/>
      <c r="N421" s="3"/>
      <c r="O421" s="3"/>
      <c r="P421" s="3"/>
      <c r="Q421" s="249"/>
      <c r="R421" s="3"/>
      <c r="S421" s="3"/>
      <c r="T421" s="3"/>
      <c r="U421" s="3"/>
      <c r="V421" s="3"/>
      <c r="W421" s="68"/>
      <c r="X421" s="68"/>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row>
    <row r="422">
      <c r="A422" s="3"/>
      <c r="B422" s="3"/>
      <c r="C422" s="3"/>
      <c r="D422" s="3"/>
      <c r="E422" s="3"/>
      <c r="F422" s="3"/>
      <c r="G422" s="3"/>
      <c r="H422" s="3"/>
      <c r="I422" s="3"/>
      <c r="J422" s="3"/>
      <c r="K422" s="3"/>
      <c r="L422" s="3"/>
      <c r="M422" s="3"/>
      <c r="N422" s="3"/>
      <c r="O422" s="3"/>
      <c r="P422" s="3"/>
      <c r="Q422" s="249"/>
      <c r="R422" s="3"/>
      <c r="S422" s="3"/>
      <c r="T422" s="3"/>
      <c r="U422" s="3"/>
      <c r="V422" s="3"/>
      <c r="W422" s="68"/>
      <c r="X422" s="68"/>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row>
    <row r="423">
      <c r="A423" s="3"/>
      <c r="B423" s="3"/>
      <c r="C423" s="3"/>
      <c r="D423" s="3"/>
      <c r="E423" s="3"/>
      <c r="F423" s="3"/>
      <c r="G423" s="3"/>
      <c r="H423" s="3"/>
      <c r="I423" s="3"/>
      <c r="J423" s="3"/>
      <c r="K423" s="3"/>
      <c r="L423" s="3"/>
      <c r="M423" s="3"/>
      <c r="N423" s="3"/>
      <c r="O423" s="3"/>
      <c r="P423" s="3"/>
      <c r="Q423" s="249"/>
      <c r="R423" s="3"/>
      <c r="S423" s="3"/>
      <c r="T423" s="3"/>
      <c r="U423" s="3"/>
      <c r="V423" s="3"/>
      <c r="W423" s="68"/>
      <c r="X423" s="68"/>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row>
    <row r="424">
      <c r="A424" s="3"/>
      <c r="B424" s="3"/>
      <c r="C424" s="3"/>
      <c r="D424" s="3"/>
      <c r="E424" s="3"/>
      <c r="F424" s="3"/>
      <c r="G424" s="3"/>
      <c r="H424" s="3"/>
      <c r="I424" s="3"/>
      <c r="J424" s="3"/>
      <c r="K424" s="3"/>
      <c r="L424" s="3"/>
      <c r="M424" s="3"/>
      <c r="N424" s="3"/>
      <c r="O424" s="3"/>
      <c r="P424" s="3"/>
      <c r="Q424" s="249"/>
      <c r="R424" s="3"/>
      <c r="S424" s="3"/>
      <c r="T424" s="3"/>
      <c r="U424" s="3"/>
      <c r="V424" s="3"/>
      <c r="W424" s="68"/>
      <c r="X424" s="68"/>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row>
    <row r="425">
      <c r="A425" s="3"/>
      <c r="B425" s="3"/>
      <c r="C425" s="3"/>
      <c r="D425" s="3"/>
      <c r="E425" s="3"/>
      <c r="F425" s="3"/>
      <c r="G425" s="3"/>
      <c r="H425" s="3"/>
      <c r="I425" s="3"/>
      <c r="J425" s="3"/>
      <c r="K425" s="3"/>
      <c r="L425" s="3"/>
      <c r="M425" s="3"/>
      <c r="N425" s="3"/>
      <c r="O425" s="3"/>
      <c r="P425" s="3"/>
      <c r="Q425" s="249"/>
      <c r="R425" s="3"/>
      <c r="S425" s="3"/>
      <c r="T425" s="3"/>
      <c r="U425" s="3"/>
      <c r="V425" s="3"/>
      <c r="W425" s="68"/>
      <c r="X425" s="68"/>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row>
    <row r="426">
      <c r="A426" s="3"/>
      <c r="B426" s="3"/>
      <c r="C426" s="3"/>
      <c r="D426" s="3"/>
      <c r="E426" s="3"/>
      <c r="F426" s="3"/>
      <c r="G426" s="3"/>
      <c r="H426" s="3"/>
      <c r="I426" s="3"/>
      <c r="J426" s="3"/>
      <c r="K426" s="3"/>
      <c r="L426" s="3"/>
      <c r="M426" s="3"/>
      <c r="N426" s="3"/>
      <c r="O426" s="3"/>
      <c r="P426" s="3"/>
      <c r="Q426" s="249"/>
      <c r="R426" s="3"/>
      <c r="S426" s="3"/>
      <c r="T426" s="3"/>
      <c r="U426" s="3"/>
      <c r="V426" s="3"/>
      <c r="W426" s="68"/>
      <c r="X426" s="68"/>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row>
    <row r="427">
      <c r="A427" s="3"/>
      <c r="B427" s="3"/>
      <c r="C427" s="3"/>
      <c r="D427" s="3"/>
      <c r="E427" s="3"/>
      <c r="F427" s="3"/>
      <c r="G427" s="3"/>
      <c r="H427" s="3"/>
      <c r="I427" s="3"/>
      <c r="J427" s="3"/>
      <c r="K427" s="3"/>
      <c r="L427" s="3"/>
      <c r="M427" s="3"/>
      <c r="N427" s="3"/>
      <c r="O427" s="3"/>
      <c r="P427" s="3"/>
      <c r="Q427" s="249"/>
      <c r="R427" s="3"/>
      <c r="S427" s="3"/>
      <c r="T427" s="3"/>
      <c r="U427" s="3"/>
      <c r="V427" s="3"/>
      <c r="W427" s="68"/>
      <c r="X427" s="68"/>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row>
    <row r="428">
      <c r="A428" s="3"/>
      <c r="B428" s="3"/>
      <c r="C428" s="3"/>
      <c r="D428" s="3"/>
      <c r="E428" s="3"/>
      <c r="F428" s="3"/>
      <c r="G428" s="3"/>
      <c r="H428" s="3"/>
      <c r="I428" s="3"/>
      <c r="J428" s="3"/>
      <c r="K428" s="3"/>
      <c r="L428" s="3"/>
      <c r="M428" s="3"/>
      <c r="N428" s="3"/>
      <c r="O428" s="3"/>
      <c r="P428" s="3"/>
      <c r="Q428" s="249"/>
      <c r="R428" s="3"/>
      <c r="S428" s="3"/>
      <c r="T428" s="3"/>
      <c r="U428" s="3"/>
      <c r="V428" s="3"/>
      <c r="W428" s="68"/>
      <c r="X428" s="68"/>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row>
    <row r="429">
      <c r="A429" s="3"/>
      <c r="B429" s="3"/>
      <c r="C429" s="3"/>
      <c r="D429" s="3"/>
      <c r="E429" s="3"/>
      <c r="F429" s="3"/>
      <c r="G429" s="3"/>
      <c r="H429" s="3"/>
      <c r="I429" s="3"/>
      <c r="J429" s="3"/>
      <c r="K429" s="3"/>
      <c r="L429" s="3"/>
      <c r="M429" s="3"/>
      <c r="N429" s="3"/>
      <c r="O429" s="3"/>
      <c r="P429" s="3"/>
      <c r="Q429" s="249"/>
      <c r="R429" s="3"/>
      <c r="S429" s="3"/>
      <c r="T429" s="3"/>
      <c r="U429" s="3"/>
      <c r="V429" s="3"/>
      <c r="W429" s="68"/>
      <c r="X429" s="68"/>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row>
    <row r="430">
      <c r="A430" s="3"/>
      <c r="B430" s="3"/>
      <c r="C430" s="3"/>
      <c r="D430" s="3"/>
      <c r="E430" s="3"/>
      <c r="F430" s="3"/>
      <c r="G430" s="3"/>
      <c r="H430" s="3"/>
      <c r="I430" s="3"/>
      <c r="J430" s="3"/>
      <c r="K430" s="3"/>
      <c r="L430" s="3"/>
      <c r="M430" s="3"/>
      <c r="N430" s="3"/>
      <c r="O430" s="3"/>
      <c r="P430" s="3"/>
      <c r="Q430" s="249"/>
      <c r="R430" s="3"/>
      <c r="S430" s="3"/>
      <c r="T430" s="3"/>
      <c r="U430" s="3"/>
      <c r="V430" s="3"/>
      <c r="W430" s="68"/>
      <c r="X430" s="68"/>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row>
    <row r="431">
      <c r="A431" s="3"/>
      <c r="B431" s="3"/>
      <c r="C431" s="3"/>
      <c r="D431" s="3"/>
      <c r="E431" s="3"/>
      <c r="F431" s="3"/>
      <c r="G431" s="3"/>
      <c r="H431" s="3"/>
      <c r="I431" s="3"/>
      <c r="J431" s="3"/>
      <c r="K431" s="3"/>
      <c r="L431" s="3"/>
      <c r="M431" s="3"/>
      <c r="N431" s="3"/>
      <c r="O431" s="3"/>
      <c r="P431" s="3"/>
      <c r="Q431" s="249"/>
      <c r="R431" s="3"/>
      <c r="S431" s="3"/>
      <c r="T431" s="3"/>
      <c r="U431" s="3"/>
      <c r="V431" s="3"/>
      <c r="W431" s="68"/>
      <c r="X431" s="68"/>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row>
    <row r="432">
      <c r="A432" s="3"/>
      <c r="B432" s="3"/>
      <c r="C432" s="3"/>
      <c r="D432" s="3"/>
      <c r="E432" s="3"/>
      <c r="F432" s="3"/>
      <c r="G432" s="3"/>
      <c r="H432" s="3"/>
      <c r="I432" s="3"/>
      <c r="J432" s="3"/>
      <c r="K432" s="3"/>
      <c r="L432" s="3"/>
      <c r="M432" s="3"/>
      <c r="N432" s="3"/>
      <c r="O432" s="3"/>
      <c r="P432" s="3"/>
      <c r="Q432" s="249"/>
      <c r="R432" s="3"/>
      <c r="S432" s="3"/>
      <c r="T432" s="3"/>
      <c r="U432" s="3"/>
      <c r="V432" s="3"/>
      <c r="W432" s="68"/>
      <c r="X432" s="68"/>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row>
    <row r="433">
      <c r="A433" s="3"/>
      <c r="B433" s="3"/>
      <c r="C433" s="3"/>
      <c r="D433" s="3"/>
      <c r="E433" s="3"/>
      <c r="F433" s="3"/>
      <c r="G433" s="3"/>
      <c r="H433" s="3"/>
      <c r="I433" s="3"/>
      <c r="J433" s="3"/>
      <c r="K433" s="3"/>
      <c r="L433" s="3"/>
      <c r="M433" s="3"/>
      <c r="N433" s="3"/>
      <c r="O433" s="3"/>
      <c r="P433" s="3"/>
      <c r="Q433" s="249"/>
      <c r="R433" s="3"/>
      <c r="S433" s="3"/>
      <c r="T433" s="3"/>
      <c r="U433" s="3"/>
      <c r="V433" s="3"/>
      <c r="W433" s="68"/>
      <c r="X433" s="68"/>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row>
    <row r="434">
      <c r="A434" s="3"/>
      <c r="B434" s="3"/>
      <c r="C434" s="3"/>
      <c r="D434" s="3"/>
      <c r="E434" s="3"/>
      <c r="F434" s="3"/>
      <c r="G434" s="3"/>
      <c r="H434" s="3"/>
      <c r="I434" s="3"/>
      <c r="J434" s="3"/>
      <c r="K434" s="3"/>
      <c r="L434" s="3"/>
      <c r="M434" s="3"/>
      <c r="N434" s="3"/>
      <c r="O434" s="3"/>
      <c r="P434" s="3"/>
      <c r="Q434" s="249"/>
      <c r="R434" s="3"/>
      <c r="S434" s="3"/>
      <c r="T434" s="3"/>
      <c r="U434" s="3"/>
      <c r="V434" s="3"/>
      <c r="W434" s="68"/>
      <c r="X434" s="68"/>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row>
    <row r="435">
      <c r="A435" s="3"/>
      <c r="B435" s="3"/>
      <c r="C435" s="3"/>
      <c r="D435" s="3"/>
      <c r="E435" s="3"/>
      <c r="F435" s="3"/>
      <c r="G435" s="3"/>
      <c r="H435" s="3"/>
      <c r="I435" s="3"/>
      <c r="J435" s="3"/>
      <c r="K435" s="3"/>
      <c r="L435" s="3"/>
      <c r="M435" s="3"/>
      <c r="N435" s="3"/>
      <c r="O435" s="3"/>
      <c r="P435" s="3"/>
      <c r="Q435" s="249"/>
      <c r="R435" s="3"/>
      <c r="S435" s="3"/>
      <c r="T435" s="3"/>
      <c r="U435" s="3"/>
      <c r="V435" s="3"/>
      <c r="W435" s="68"/>
      <c r="X435" s="68"/>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row>
    <row r="436">
      <c r="A436" s="3"/>
      <c r="B436" s="3"/>
      <c r="C436" s="3"/>
      <c r="D436" s="3"/>
      <c r="E436" s="3"/>
      <c r="F436" s="3"/>
      <c r="G436" s="3"/>
      <c r="H436" s="3"/>
      <c r="I436" s="3"/>
      <c r="J436" s="3"/>
      <c r="K436" s="3"/>
      <c r="L436" s="3"/>
      <c r="M436" s="3"/>
      <c r="N436" s="3"/>
      <c r="O436" s="3"/>
      <c r="P436" s="3"/>
      <c r="Q436" s="249"/>
      <c r="R436" s="3"/>
      <c r="S436" s="3"/>
      <c r="T436" s="3"/>
      <c r="U436" s="3"/>
      <c r="V436" s="3"/>
      <c r="W436" s="68"/>
      <c r="X436" s="68"/>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row>
    <row r="437">
      <c r="A437" s="3"/>
      <c r="B437" s="3"/>
      <c r="C437" s="3"/>
      <c r="D437" s="3"/>
      <c r="E437" s="3"/>
      <c r="F437" s="3"/>
      <c r="G437" s="3"/>
      <c r="H437" s="3"/>
      <c r="I437" s="3"/>
      <c r="J437" s="3"/>
      <c r="K437" s="3"/>
      <c r="L437" s="3"/>
      <c r="M437" s="3"/>
      <c r="N437" s="3"/>
      <c r="O437" s="3"/>
      <c r="P437" s="3"/>
      <c r="Q437" s="249"/>
      <c r="R437" s="3"/>
      <c r="S437" s="3"/>
      <c r="T437" s="3"/>
      <c r="U437" s="3"/>
      <c r="V437" s="3"/>
      <c r="W437" s="68"/>
      <c r="X437" s="68"/>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row>
    <row r="438">
      <c r="A438" s="3"/>
      <c r="B438" s="3"/>
      <c r="C438" s="3"/>
      <c r="D438" s="3"/>
      <c r="E438" s="3"/>
      <c r="F438" s="3"/>
      <c r="G438" s="3"/>
      <c r="H438" s="3"/>
      <c r="I438" s="3"/>
      <c r="J438" s="3"/>
      <c r="K438" s="3"/>
      <c r="L438" s="3"/>
      <c r="M438" s="3"/>
      <c r="N438" s="3"/>
      <c r="O438" s="3"/>
      <c r="P438" s="3"/>
      <c r="Q438" s="249"/>
      <c r="R438" s="3"/>
      <c r="S438" s="3"/>
      <c r="T438" s="3"/>
      <c r="U438" s="3"/>
      <c r="V438" s="3"/>
      <c r="W438" s="68"/>
      <c r="X438" s="68"/>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row>
    <row r="439">
      <c r="A439" s="3"/>
      <c r="B439" s="3"/>
      <c r="C439" s="3"/>
      <c r="D439" s="3"/>
      <c r="E439" s="3"/>
      <c r="F439" s="3"/>
      <c r="G439" s="3"/>
      <c r="H439" s="3"/>
      <c r="I439" s="3"/>
      <c r="J439" s="3"/>
      <c r="K439" s="3"/>
      <c r="L439" s="3"/>
      <c r="M439" s="3"/>
      <c r="N439" s="3"/>
      <c r="O439" s="3"/>
      <c r="P439" s="3"/>
      <c r="Q439" s="249"/>
      <c r="R439" s="3"/>
      <c r="S439" s="3"/>
      <c r="T439" s="3"/>
      <c r="U439" s="3"/>
      <c r="V439" s="3"/>
      <c r="W439" s="68"/>
      <c r="X439" s="68"/>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row>
    <row r="440">
      <c r="A440" s="3"/>
      <c r="B440" s="3"/>
      <c r="C440" s="3"/>
      <c r="D440" s="3"/>
      <c r="E440" s="3"/>
      <c r="F440" s="3"/>
      <c r="G440" s="3"/>
      <c r="H440" s="3"/>
      <c r="I440" s="3"/>
      <c r="J440" s="3"/>
      <c r="K440" s="3"/>
      <c r="L440" s="3"/>
      <c r="M440" s="3"/>
      <c r="N440" s="3"/>
      <c r="O440" s="3"/>
      <c r="P440" s="3"/>
      <c r="Q440" s="249"/>
      <c r="R440" s="3"/>
      <c r="S440" s="3"/>
      <c r="T440" s="3"/>
      <c r="U440" s="3"/>
      <c r="V440" s="3"/>
      <c r="W440" s="68"/>
      <c r="X440" s="68"/>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row>
    <row r="441">
      <c r="A441" s="3"/>
      <c r="B441" s="3"/>
      <c r="C441" s="3"/>
      <c r="D441" s="3"/>
      <c r="E441" s="3"/>
      <c r="F441" s="3"/>
      <c r="G441" s="3"/>
      <c r="H441" s="3"/>
      <c r="I441" s="3"/>
      <c r="J441" s="3"/>
      <c r="K441" s="3"/>
      <c r="L441" s="3"/>
      <c r="M441" s="3"/>
      <c r="N441" s="3"/>
      <c r="O441" s="3"/>
      <c r="P441" s="3"/>
      <c r="Q441" s="249"/>
      <c r="R441" s="3"/>
      <c r="S441" s="3"/>
      <c r="T441" s="3"/>
      <c r="U441" s="3"/>
      <c r="V441" s="3"/>
      <c r="W441" s="68"/>
      <c r="X441" s="68"/>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row>
    <row r="442">
      <c r="A442" s="3"/>
      <c r="B442" s="3"/>
      <c r="C442" s="3"/>
      <c r="D442" s="3"/>
      <c r="E442" s="3"/>
      <c r="F442" s="3"/>
      <c r="G442" s="3"/>
      <c r="H442" s="3"/>
      <c r="I442" s="3"/>
      <c r="J442" s="3"/>
      <c r="K442" s="3"/>
      <c r="L442" s="3"/>
      <c r="M442" s="3"/>
      <c r="N442" s="3"/>
      <c r="O442" s="3"/>
      <c r="P442" s="3"/>
      <c r="Q442" s="249"/>
      <c r="R442" s="3"/>
      <c r="S442" s="3"/>
      <c r="T442" s="3"/>
      <c r="U442" s="3"/>
      <c r="V442" s="3"/>
      <c r="W442" s="68"/>
      <c r="X442" s="68"/>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row>
    <row r="443">
      <c r="A443" s="3"/>
      <c r="B443" s="3"/>
      <c r="C443" s="3"/>
      <c r="D443" s="3"/>
      <c r="E443" s="3"/>
      <c r="F443" s="3"/>
      <c r="G443" s="3"/>
      <c r="H443" s="3"/>
      <c r="I443" s="3"/>
      <c r="J443" s="3"/>
      <c r="K443" s="3"/>
      <c r="L443" s="3"/>
      <c r="M443" s="3"/>
      <c r="N443" s="3"/>
      <c r="O443" s="3"/>
      <c r="P443" s="3"/>
      <c r="Q443" s="249"/>
      <c r="R443" s="3"/>
      <c r="S443" s="3"/>
      <c r="T443" s="3"/>
      <c r="U443" s="3"/>
      <c r="V443" s="3"/>
      <c r="W443" s="68"/>
      <c r="X443" s="68"/>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row>
    <row r="444">
      <c r="A444" s="3"/>
      <c r="B444" s="3"/>
      <c r="C444" s="3"/>
      <c r="D444" s="3"/>
      <c r="E444" s="3"/>
      <c r="F444" s="3"/>
      <c r="G444" s="3"/>
      <c r="H444" s="3"/>
      <c r="I444" s="3"/>
      <c r="J444" s="3"/>
      <c r="K444" s="3"/>
      <c r="L444" s="3"/>
      <c r="M444" s="3"/>
      <c r="N444" s="3"/>
      <c r="O444" s="3"/>
      <c r="P444" s="3"/>
      <c r="Q444" s="249"/>
      <c r="R444" s="3"/>
      <c r="S444" s="3"/>
      <c r="T444" s="3"/>
      <c r="U444" s="3"/>
      <c r="V444" s="3"/>
      <c r="W444" s="68"/>
      <c r="X444" s="68"/>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row>
    <row r="445">
      <c r="A445" s="3"/>
      <c r="B445" s="3"/>
      <c r="C445" s="3"/>
      <c r="D445" s="3"/>
      <c r="E445" s="3"/>
      <c r="F445" s="3"/>
      <c r="G445" s="3"/>
      <c r="H445" s="3"/>
      <c r="I445" s="3"/>
      <c r="J445" s="3"/>
      <c r="K445" s="3"/>
      <c r="L445" s="3"/>
      <c r="M445" s="3"/>
      <c r="N445" s="3"/>
      <c r="O445" s="3"/>
      <c r="P445" s="3"/>
      <c r="Q445" s="249"/>
      <c r="R445" s="3"/>
      <c r="S445" s="3"/>
      <c r="T445" s="3"/>
      <c r="U445" s="3"/>
      <c r="V445" s="3"/>
      <c r="W445" s="68"/>
      <c r="X445" s="68"/>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row>
    <row r="446">
      <c r="A446" s="3"/>
      <c r="B446" s="3"/>
      <c r="C446" s="3"/>
      <c r="D446" s="3"/>
      <c r="E446" s="3"/>
      <c r="F446" s="3"/>
      <c r="G446" s="3"/>
      <c r="H446" s="3"/>
      <c r="I446" s="3"/>
      <c r="J446" s="3"/>
      <c r="K446" s="3"/>
      <c r="L446" s="3"/>
      <c r="M446" s="3"/>
      <c r="N446" s="3"/>
      <c r="O446" s="3"/>
      <c r="P446" s="3"/>
      <c r="Q446" s="249"/>
      <c r="R446" s="3"/>
      <c r="S446" s="3"/>
      <c r="T446" s="3"/>
      <c r="U446" s="3"/>
      <c r="V446" s="3"/>
      <c r="W446" s="68"/>
      <c r="X446" s="68"/>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row>
    <row r="447">
      <c r="A447" s="3"/>
      <c r="B447" s="3"/>
      <c r="C447" s="3"/>
      <c r="D447" s="3"/>
      <c r="E447" s="3"/>
      <c r="F447" s="3"/>
      <c r="G447" s="3"/>
      <c r="H447" s="3"/>
      <c r="I447" s="3"/>
      <c r="J447" s="3"/>
      <c r="K447" s="3"/>
      <c r="L447" s="3"/>
      <c r="M447" s="3"/>
      <c r="N447" s="3"/>
      <c r="O447" s="3"/>
      <c r="P447" s="3"/>
      <c r="Q447" s="249"/>
      <c r="R447" s="3"/>
      <c r="S447" s="3"/>
      <c r="T447" s="3"/>
      <c r="U447" s="3"/>
      <c r="V447" s="3"/>
      <c r="W447" s="68"/>
      <c r="X447" s="68"/>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row>
    <row r="448">
      <c r="A448" s="3"/>
      <c r="B448" s="3"/>
      <c r="C448" s="3"/>
      <c r="D448" s="3"/>
      <c r="E448" s="3"/>
      <c r="F448" s="3"/>
      <c r="G448" s="3"/>
      <c r="H448" s="3"/>
      <c r="I448" s="3"/>
      <c r="J448" s="3"/>
      <c r="K448" s="3"/>
      <c r="L448" s="3"/>
      <c r="M448" s="3"/>
      <c r="N448" s="3"/>
      <c r="O448" s="3"/>
      <c r="P448" s="3"/>
      <c r="Q448" s="249"/>
      <c r="R448" s="3"/>
      <c r="S448" s="3"/>
      <c r="T448" s="3"/>
      <c r="U448" s="3"/>
      <c r="V448" s="3"/>
      <c r="W448" s="68"/>
      <c r="X448" s="68"/>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row>
    <row r="449">
      <c r="A449" s="3"/>
      <c r="B449" s="3"/>
      <c r="C449" s="3"/>
      <c r="D449" s="3"/>
      <c r="E449" s="3"/>
      <c r="F449" s="3"/>
      <c r="G449" s="3"/>
      <c r="H449" s="3"/>
      <c r="I449" s="3"/>
      <c r="J449" s="3"/>
      <c r="K449" s="3"/>
      <c r="L449" s="3"/>
      <c r="M449" s="3"/>
      <c r="N449" s="3"/>
      <c r="O449" s="3"/>
      <c r="P449" s="3"/>
      <c r="Q449" s="249"/>
      <c r="R449" s="3"/>
      <c r="S449" s="3"/>
      <c r="T449" s="3"/>
      <c r="U449" s="3"/>
      <c r="V449" s="3"/>
      <c r="W449" s="68"/>
      <c r="X449" s="68"/>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row>
    <row r="450">
      <c r="A450" s="3"/>
      <c r="B450" s="3"/>
      <c r="C450" s="3"/>
      <c r="D450" s="3"/>
      <c r="E450" s="3"/>
      <c r="F450" s="3"/>
      <c r="G450" s="3"/>
      <c r="H450" s="3"/>
      <c r="I450" s="3"/>
      <c r="J450" s="3"/>
      <c r="K450" s="3"/>
      <c r="L450" s="3"/>
      <c r="M450" s="3"/>
      <c r="N450" s="3"/>
      <c r="O450" s="3"/>
      <c r="P450" s="3"/>
      <c r="Q450" s="249"/>
      <c r="R450" s="3"/>
      <c r="S450" s="3"/>
      <c r="T450" s="3"/>
      <c r="U450" s="3"/>
      <c r="V450" s="3"/>
      <c r="W450" s="68"/>
      <c r="X450" s="68"/>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row>
    <row r="451">
      <c r="A451" s="3"/>
      <c r="B451" s="3"/>
      <c r="C451" s="3"/>
      <c r="D451" s="3"/>
      <c r="E451" s="3"/>
      <c r="F451" s="3"/>
      <c r="G451" s="3"/>
      <c r="H451" s="3"/>
      <c r="I451" s="3"/>
      <c r="J451" s="3"/>
      <c r="K451" s="3"/>
      <c r="L451" s="3"/>
      <c r="M451" s="3"/>
      <c r="N451" s="3"/>
      <c r="O451" s="3"/>
      <c r="P451" s="3"/>
      <c r="Q451" s="249"/>
      <c r="R451" s="3"/>
      <c r="S451" s="3"/>
      <c r="T451" s="3"/>
      <c r="U451" s="3"/>
      <c r="V451" s="3"/>
      <c r="W451" s="68"/>
      <c r="X451" s="68"/>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row>
    <row r="452">
      <c r="A452" s="3"/>
      <c r="B452" s="3"/>
      <c r="C452" s="3"/>
      <c r="D452" s="3"/>
      <c r="E452" s="3"/>
      <c r="F452" s="3"/>
      <c r="G452" s="3"/>
      <c r="H452" s="3"/>
      <c r="I452" s="3"/>
      <c r="J452" s="3"/>
      <c r="K452" s="3"/>
      <c r="L452" s="3"/>
      <c r="M452" s="3"/>
      <c r="N452" s="3"/>
      <c r="O452" s="3"/>
      <c r="P452" s="3"/>
      <c r="Q452" s="249"/>
      <c r="R452" s="3"/>
      <c r="S452" s="3"/>
      <c r="T452" s="3"/>
      <c r="U452" s="3"/>
      <c r="V452" s="3"/>
      <c r="W452" s="68"/>
      <c r="X452" s="68"/>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row>
    <row r="453">
      <c r="A453" s="3"/>
      <c r="B453" s="3"/>
      <c r="C453" s="3"/>
      <c r="D453" s="3"/>
      <c r="E453" s="3"/>
      <c r="F453" s="3"/>
      <c r="G453" s="3"/>
      <c r="H453" s="3"/>
      <c r="I453" s="3"/>
      <c r="J453" s="3"/>
      <c r="K453" s="3"/>
      <c r="L453" s="3"/>
      <c r="M453" s="3"/>
      <c r="N453" s="3"/>
      <c r="O453" s="3"/>
      <c r="P453" s="3"/>
      <c r="Q453" s="249"/>
      <c r="R453" s="3"/>
      <c r="S453" s="3"/>
      <c r="T453" s="3"/>
      <c r="U453" s="3"/>
      <c r="V453" s="3"/>
      <c r="W453" s="68"/>
      <c r="X453" s="68"/>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row>
    <row r="454">
      <c r="A454" s="3"/>
      <c r="B454" s="3"/>
      <c r="C454" s="3"/>
      <c r="D454" s="3"/>
      <c r="E454" s="3"/>
      <c r="F454" s="3"/>
      <c r="G454" s="3"/>
      <c r="H454" s="3"/>
      <c r="I454" s="3"/>
      <c r="J454" s="3"/>
      <c r="K454" s="3"/>
      <c r="L454" s="3"/>
      <c r="M454" s="3"/>
      <c r="N454" s="3"/>
      <c r="O454" s="3"/>
      <c r="P454" s="3"/>
      <c r="Q454" s="249"/>
      <c r="R454" s="3"/>
      <c r="S454" s="3"/>
      <c r="T454" s="3"/>
      <c r="U454" s="3"/>
      <c r="V454" s="3"/>
      <c r="W454" s="68"/>
      <c r="X454" s="68"/>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row>
    <row r="455">
      <c r="A455" s="3"/>
      <c r="B455" s="3"/>
      <c r="C455" s="3"/>
      <c r="D455" s="3"/>
      <c r="E455" s="3"/>
      <c r="F455" s="3"/>
      <c r="G455" s="3"/>
      <c r="H455" s="3"/>
      <c r="I455" s="3"/>
      <c r="J455" s="3"/>
      <c r="K455" s="3"/>
      <c r="L455" s="3"/>
      <c r="M455" s="3"/>
      <c r="N455" s="3"/>
      <c r="O455" s="3"/>
      <c r="P455" s="3"/>
      <c r="Q455" s="249"/>
      <c r="R455" s="3"/>
      <c r="S455" s="3"/>
      <c r="T455" s="3"/>
      <c r="U455" s="3"/>
      <c r="V455" s="3"/>
      <c r="W455" s="68"/>
      <c r="X455" s="68"/>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row>
    <row r="456">
      <c r="A456" s="3"/>
      <c r="B456" s="3"/>
      <c r="C456" s="3"/>
      <c r="D456" s="3"/>
      <c r="E456" s="3"/>
      <c r="F456" s="3"/>
      <c r="G456" s="3"/>
      <c r="H456" s="3"/>
      <c r="I456" s="3"/>
      <c r="J456" s="3"/>
      <c r="K456" s="3"/>
      <c r="L456" s="3"/>
      <c r="M456" s="3"/>
      <c r="N456" s="3"/>
      <c r="O456" s="3"/>
      <c r="P456" s="3"/>
      <c r="Q456" s="249"/>
      <c r="R456" s="3"/>
      <c r="S456" s="3"/>
      <c r="T456" s="3"/>
      <c r="U456" s="3"/>
      <c r="V456" s="3"/>
      <c r="W456" s="68"/>
      <c r="X456" s="68"/>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row>
    <row r="457">
      <c r="A457" s="3"/>
      <c r="B457" s="3"/>
      <c r="C457" s="3"/>
      <c r="D457" s="3"/>
      <c r="E457" s="3"/>
      <c r="F457" s="3"/>
      <c r="G457" s="3"/>
      <c r="H457" s="3"/>
      <c r="I457" s="3"/>
      <c r="J457" s="3"/>
      <c r="K457" s="3"/>
      <c r="L457" s="3"/>
      <c r="M457" s="3"/>
      <c r="N457" s="3"/>
      <c r="O457" s="3"/>
      <c r="P457" s="3"/>
      <c r="Q457" s="249"/>
      <c r="R457" s="3"/>
      <c r="S457" s="3"/>
      <c r="T457" s="3"/>
      <c r="U457" s="3"/>
      <c r="V457" s="3"/>
      <c r="W457" s="68"/>
      <c r="X457" s="68"/>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row>
    <row r="458">
      <c r="A458" s="3"/>
      <c r="B458" s="3"/>
      <c r="C458" s="3"/>
      <c r="D458" s="3"/>
      <c r="E458" s="3"/>
      <c r="F458" s="3"/>
      <c r="G458" s="3"/>
      <c r="H458" s="3"/>
      <c r="I458" s="3"/>
      <c r="J458" s="3"/>
      <c r="K458" s="3"/>
      <c r="L458" s="3"/>
      <c r="M458" s="3"/>
      <c r="N458" s="3"/>
      <c r="O458" s="3"/>
      <c r="P458" s="3"/>
      <c r="Q458" s="249"/>
      <c r="R458" s="3"/>
      <c r="S458" s="3"/>
      <c r="T458" s="3"/>
      <c r="U458" s="3"/>
      <c r="V458" s="3"/>
      <c r="W458" s="68"/>
      <c r="X458" s="68"/>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row>
    <row r="459">
      <c r="A459" s="3"/>
      <c r="B459" s="3"/>
      <c r="C459" s="3"/>
      <c r="D459" s="3"/>
      <c r="E459" s="3"/>
      <c r="F459" s="3"/>
      <c r="G459" s="3"/>
      <c r="H459" s="3"/>
      <c r="I459" s="3"/>
      <c r="J459" s="3"/>
      <c r="K459" s="3"/>
      <c r="L459" s="3"/>
      <c r="M459" s="3"/>
      <c r="N459" s="3"/>
      <c r="O459" s="3"/>
      <c r="P459" s="3"/>
      <c r="Q459" s="249"/>
      <c r="R459" s="3"/>
      <c r="S459" s="3"/>
      <c r="T459" s="3"/>
      <c r="U459" s="3"/>
      <c r="V459" s="3"/>
      <c r="W459" s="68"/>
      <c r="X459" s="68"/>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row>
    <row r="460">
      <c r="A460" s="3"/>
      <c r="B460" s="3"/>
      <c r="C460" s="3"/>
      <c r="D460" s="3"/>
      <c r="E460" s="3"/>
      <c r="F460" s="3"/>
      <c r="G460" s="3"/>
      <c r="H460" s="3"/>
      <c r="I460" s="3"/>
      <c r="J460" s="3"/>
      <c r="K460" s="3"/>
      <c r="L460" s="3"/>
      <c r="M460" s="3"/>
      <c r="N460" s="3"/>
      <c r="O460" s="3"/>
      <c r="P460" s="3"/>
      <c r="Q460" s="249"/>
      <c r="R460" s="3"/>
      <c r="S460" s="3"/>
      <c r="T460" s="3"/>
      <c r="U460" s="3"/>
      <c r="V460" s="3"/>
      <c r="W460" s="68"/>
      <c r="X460" s="68"/>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row>
    <row r="461">
      <c r="A461" s="3"/>
      <c r="B461" s="3"/>
      <c r="C461" s="3"/>
      <c r="D461" s="3"/>
      <c r="E461" s="3"/>
      <c r="F461" s="3"/>
      <c r="G461" s="3"/>
      <c r="H461" s="3"/>
      <c r="I461" s="3"/>
      <c r="J461" s="3"/>
      <c r="K461" s="3"/>
      <c r="L461" s="3"/>
      <c r="M461" s="3"/>
      <c r="N461" s="3"/>
      <c r="O461" s="3"/>
      <c r="P461" s="3"/>
      <c r="Q461" s="249"/>
      <c r="R461" s="3"/>
      <c r="S461" s="3"/>
      <c r="T461" s="3"/>
      <c r="U461" s="3"/>
      <c r="V461" s="3"/>
      <c r="W461" s="68"/>
      <c r="X461" s="68"/>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row>
    <row r="462">
      <c r="A462" s="3"/>
      <c r="B462" s="3"/>
      <c r="C462" s="3"/>
      <c r="D462" s="3"/>
      <c r="E462" s="3"/>
      <c r="F462" s="3"/>
      <c r="G462" s="3"/>
      <c r="H462" s="3"/>
      <c r="I462" s="3"/>
      <c r="J462" s="3"/>
      <c r="K462" s="3"/>
      <c r="L462" s="3"/>
      <c r="M462" s="3"/>
      <c r="N462" s="3"/>
      <c r="O462" s="3"/>
      <c r="P462" s="3"/>
      <c r="Q462" s="249"/>
      <c r="R462" s="3"/>
      <c r="S462" s="3"/>
      <c r="T462" s="3"/>
      <c r="U462" s="3"/>
      <c r="V462" s="3"/>
      <c r="W462" s="68"/>
      <c r="X462" s="68"/>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row>
    <row r="463">
      <c r="A463" s="3"/>
      <c r="B463" s="3"/>
      <c r="C463" s="3"/>
      <c r="D463" s="3"/>
      <c r="E463" s="3"/>
      <c r="F463" s="3"/>
      <c r="G463" s="3"/>
      <c r="H463" s="3"/>
      <c r="I463" s="3"/>
      <c r="J463" s="3"/>
      <c r="K463" s="3"/>
      <c r="L463" s="3"/>
      <c r="M463" s="3"/>
      <c r="N463" s="3"/>
      <c r="O463" s="3"/>
      <c r="P463" s="3"/>
      <c r="Q463" s="249"/>
      <c r="R463" s="3"/>
      <c r="S463" s="3"/>
      <c r="T463" s="3"/>
      <c r="U463" s="3"/>
      <c r="V463" s="3"/>
      <c r="W463" s="68"/>
      <c r="X463" s="68"/>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row>
    <row r="464">
      <c r="A464" s="3"/>
      <c r="B464" s="3"/>
      <c r="C464" s="3"/>
      <c r="D464" s="3"/>
      <c r="E464" s="3"/>
      <c r="F464" s="3"/>
      <c r="G464" s="3"/>
      <c r="H464" s="3"/>
      <c r="I464" s="3"/>
      <c r="J464" s="3"/>
      <c r="K464" s="3"/>
      <c r="L464" s="3"/>
      <c r="M464" s="3"/>
      <c r="N464" s="3"/>
      <c r="O464" s="3"/>
      <c r="P464" s="3"/>
      <c r="Q464" s="249"/>
      <c r="R464" s="3"/>
      <c r="S464" s="3"/>
      <c r="T464" s="3"/>
      <c r="U464" s="3"/>
      <c r="V464" s="3"/>
      <c r="W464" s="68"/>
      <c r="X464" s="68"/>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row>
    <row r="465">
      <c r="A465" s="3"/>
      <c r="B465" s="3"/>
      <c r="C465" s="3"/>
      <c r="D465" s="3"/>
      <c r="E465" s="3"/>
      <c r="F465" s="3"/>
      <c r="G465" s="3"/>
      <c r="H465" s="3"/>
      <c r="I465" s="3"/>
      <c r="J465" s="3"/>
      <c r="K465" s="3"/>
      <c r="L465" s="3"/>
      <c r="M465" s="3"/>
      <c r="N465" s="3"/>
      <c r="O465" s="3"/>
      <c r="P465" s="3"/>
      <c r="Q465" s="249"/>
      <c r="R465" s="3"/>
      <c r="S465" s="3"/>
      <c r="T465" s="3"/>
      <c r="U465" s="3"/>
      <c r="V465" s="3"/>
      <c r="W465" s="68"/>
      <c r="X465" s="68"/>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row>
    <row r="466">
      <c r="A466" s="3"/>
      <c r="B466" s="3"/>
      <c r="C466" s="3"/>
      <c r="D466" s="3"/>
      <c r="E466" s="3"/>
      <c r="F466" s="3"/>
      <c r="G466" s="3"/>
      <c r="H466" s="3"/>
      <c r="I466" s="3"/>
      <c r="J466" s="3"/>
      <c r="K466" s="3"/>
      <c r="L466" s="3"/>
      <c r="M466" s="3"/>
      <c r="N466" s="3"/>
      <c r="O466" s="3"/>
      <c r="P466" s="3"/>
      <c r="Q466" s="249"/>
      <c r="R466" s="3"/>
      <c r="S466" s="3"/>
      <c r="T466" s="3"/>
      <c r="U466" s="3"/>
      <c r="V466" s="3"/>
      <c r="W466" s="68"/>
      <c r="X466" s="68"/>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row>
    <row r="467">
      <c r="A467" s="3"/>
      <c r="B467" s="3"/>
      <c r="C467" s="3"/>
      <c r="D467" s="3"/>
      <c r="E467" s="3"/>
      <c r="F467" s="3"/>
      <c r="G467" s="3"/>
      <c r="H467" s="3"/>
      <c r="I467" s="3"/>
      <c r="J467" s="3"/>
      <c r="K467" s="3"/>
      <c r="L467" s="3"/>
      <c r="M467" s="3"/>
      <c r="N467" s="3"/>
      <c r="O467" s="3"/>
      <c r="P467" s="3"/>
      <c r="Q467" s="249"/>
      <c r="R467" s="3"/>
      <c r="S467" s="3"/>
      <c r="T467" s="3"/>
      <c r="U467" s="3"/>
      <c r="V467" s="3"/>
      <c r="W467" s="68"/>
      <c r="X467" s="68"/>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row>
    <row r="468">
      <c r="A468" s="3"/>
      <c r="B468" s="3"/>
      <c r="C468" s="3"/>
      <c r="D468" s="3"/>
      <c r="E468" s="3"/>
      <c r="F468" s="3"/>
      <c r="G468" s="3"/>
      <c r="H468" s="3"/>
      <c r="I468" s="3"/>
      <c r="J468" s="3"/>
      <c r="K468" s="3"/>
      <c r="L468" s="3"/>
      <c r="M468" s="3"/>
      <c r="N468" s="3"/>
      <c r="O468" s="3"/>
      <c r="P468" s="3"/>
      <c r="Q468" s="249"/>
      <c r="R468" s="3"/>
      <c r="S468" s="3"/>
      <c r="T468" s="3"/>
      <c r="U468" s="3"/>
      <c r="V468" s="3"/>
      <c r="W468" s="68"/>
      <c r="X468" s="68"/>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row>
    <row r="469">
      <c r="A469" s="3"/>
      <c r="B469" s="3"/>
      <c r="C469" s="3"/>
      <c r="D469" s="3"/>
      <c r="E469" s="3"/>
      <c r="F469" s="3"/>
      <c r="G469" s="3"/>
      <c r="H469" s="3"/>
      <c r="I469" s="3"/>
      <c r="J469" s="3"/>
      <c r="K469" s="3"/>
      <c r="L469" s="3"/>
      <c r="M469" s="3"/>
      <c r="N469" s="3"/>
      <c r="O469" s="3"/>
      <c r="P469" s="3"/>
      <c r="Q469" s="249"/>
      <c r="R469" s="3"/>
      <c r="S469" s="3"/>
      <c r="T469" s="3"/>
      <c r="U469" s="3"/>
      <c r="V469" s="3"/>
      <c r="W469" s="68"/>
      <c r="X469" s="68"/>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row>
    <row r="470">
      <c r="A470" s="3"/>
      <c r="B470" s="3"/>
      <c r="C470" s="3"/>
      <c r="D470" s="3"/>
      <c r="E470" s="3"/>
      <c r="F470" s="3"/>
      <c r="G470" s="3"/>
      <c r="H470" s="3"/>
      <c r="I470" s="3"/>
      <c r="J470" s="3"/>
      <c r="K470" s="3"/>
      <c r="L470" s="3"/>
      <c r="M470" s="3"/>
      <c r="N470" s="3"/>
      <c r="O470" s="3"/>
      <c r="P470" s="3"/>
      <c r="Q470" s="249"/>
      <c r="R470" s="3"/>
      <c r="S470" s="3"/>
      <c r="T470" s="3"/>
      <c r="U470" s="3"/>
      <c r="V470" s="3"/>
      <c r="W470" s="68"/>
      <c r="X470" s="68"/>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row>
    <row r="471">
      <c r="A471" s="3"/>
      <c r="B471" s="3"/>
      <c r="C471" s="3"/>
      <c r="D471" s="3"/>
      <c r="E471" s="3"/>
      <c r="F471" s="3"/>
      <c r="G471" s="3"/>
      <c r="H471" s="3"/>
      <c r="I471" s="3"/>
      <c r="J471" s="3"/>
      <c r="K471" s="3"/>
      <c r="L471" s="3"/>
      <c r="M471" s="3"/>
      <c r="N471" s="3"/>
      <c r="O471" s="3"/>
      <c r="P471" s="3"/>
      <c r="Q471" s="249"/>
      <c r="R471" s="3"/>
      <c r="S471" s="3"/>
      <c r="T471" s="3"/>
      <c r="U471" s="3"/>
      <c r="V471" s="3"/>
      <c r="W471" s="68"/>
      <c r="X471" s="68"/>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row>
    <row r="472">
      <c r="A472" s="3"/>
      <c r="B472" s="3"/>
      <c r="C472" s="3"/>
      <c r="D472" s="3"/>
      <c r="E472" s="3"/>
      <c r="F472" s="3"/>
      <c r="G472" s="3"/>
      <c r="H472" s="3"/>
      <c r="I472" s="3"/>
      <c r="J472" s="3"/>
      <c r="K472" s="3"/>
      <c r="L472" s="3"/>
      <c r="M472" s="3"/>
      <c r="N472" s="3"/>
      <c r="O472" s="3"/>
      <c r="P472" s="3"/>
      <c r="Q472" s="249"/>
      <c r="R472" s="3"/>
      <c r="S472" s="3"/>
      <c r="T472" s="3"/>
      <c r="U472" s="3"/>
      <c r="V472" s="3"/>
      <c r="W472" s="68"/>
      <c r="X472" s="68"/>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row>
    <row r="473">
      <c r="A473" s="3"/>
      <c r="B473" s="3"/>
      <c r="C473" s="3"/>
      <c r="D473" s="3"/>
      <c r="E473" s="3"/>
      <c r="F473" s="3"/>
      <c r="G473" s="3"/>
      <c r="H473" s="3"/>
      <c r="I473" s="3"/>
      <c r="J473" s="3"/>
      <c r="K473" s="3"/>
      <c r="L473" s="3"/>
      <c r="M473" s="3"/>
      <c r="N473" s="3"/>
      <c r="O473" s="3"/>
      <c r="P473" s="3"/>
      <c r="Q473" s="249"/>
      <c r="R473" s="3"/>
      <c r="S473" s="3"/>
      <c r="T473" s="3"/>
      <c r="U473" s="3"/>
      <c r="V473" s="3"/>
      <c r="W473" s="68"/>
      <c r="X473" s="68"/>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row>
    <row r="474">
      <c r="A474" s="3"/>
      <c r="B474" s="3"/>
      <c r="C474" s="3"/>
      <c r="D474" s="3"/>
      <c r="E474" s="3"/>
      <c r="F474" s="3"/>
      <c r="G474" s="3"/>
      <c r="H474" s="3"/>
      <c r="I474" s="3"/>
      <c r="J474" s="3"/>
      <c r="K474" s="3"/>
      <c r="L474" s="3"/>
      <c r="M474" s="3"/>
      <c r="N474" s="3"/>
      <c r="O474" s="3"/>
      <c r="P474" s="3"/>
      <c r="Q474" s="249"/>
      <c r="R474" s="3"/>
      <c r="S474" s="3"/>
      <c r="T474" s="3"/>
      <c r="U474" s="3"/>
      <c r="V474" s="3"/>
      <c r="W474" s="68"/>
      <c r="X474" s="68"/>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row>
    <row r="475">
      <c r="A475" s="3"/>
      <c r="B475" s="3"/>
      <c r="C475" s="3"/>
      <c r="D475" s="3"/>
      <c r="E475" s="3"/>
      <c r="F475" s="3"/>
      <c r="G475" s="3"/>
      <c r="H475" s="3"/>
      <c r="I475" s="3"/>
      <c r="J475" s="3"/>
      <c r="K475" s="3"/>
      <c r="L475" s="3"/>
      <c r="M475" s="3"/>
      <c r="N475" s="3"/>
      <c r="O475" s="3"/>
      <c r="P475" s="3"/>
      <c r="Q475" s="249"/>
      <c r="R475" s="3"/>
      <c r="S475" s="3"/>
      <c r="T475" s="3"/>
      <c r="U475" s="3"/>
      <c r="V475" s="3"/>
      <c r="W475" s="68"/>
      <c r="X475" s="68"/>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row>
    <row r="476">
      <c r="A476" s="3"/>
      <c r="B476" s="3"/>
      <c r="C476" s="3"/>
      <c r="D476" s="3"/>
      <c r="E476" s="3"/>
      <c r="F476" s="3"/>
      <c r="G476" s="3"/>
      <c r="H476" s="3"/>
      <c r="I476" s="3"/>
      <c r="J476" s="3"/>
      <c r="K476" s="3"/>
      <c r="L476" s="3"/>
      <c r="M476" s="3"/>
      <c r="N476" s="3"/>
      <c r="O476" s="3"/>
      <c r="P476" s="3"/>
      <c r="Q476" s="249"/>
      <c r="R476" s="3"/>
      <c r="S476" s="3"/>
      <c r="T476" s="3"/>
      <c r="U476" s="3"/>
      <c r="V476" s="3"/>
      <c r="W476" s="68"/>
      <c r="X476" s="68"/>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row>
    <row r="477">
      <c r="A477" s="3"/>
      <c r="B477" s="3"/>
      <c r="C477" s="3"/>
      <c r="D477" s="3"/>
      <c r="E477" s="3"/>
      <c r="F477" s="3"/>
      <c r="G477" s="3"/>
      <c r="H477" s="3"/>
      <c r="I477" s="3"/>
      <c r="J477" s="3"/>
      <c r="K477" s="3"/>
      <c r="L477" s="3"/>
      <c r="M477" s="3"/>
      <c r="N477" s="3"/>
      <c r="O477" s="3"/>
      <c r="P477" s="3"/>
      <c r="Q477" s="249"/>
      <c r="R477" s="3"/>
      <c r="S477" s="3"/>
      <c r="T477" s="3"/>
      <c r="U477" s="3"/>
      <c r="V477" s="3"/>
      <c r="W477" s="68"/>
      <c r="X477" s="68"/>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row>
    <row r="478">
      <c r="A478" s="3"/>
      <c r="B478" s="3"/>
      <c r="C478" s="3"/>
      <c r="D478" s="3"/>
      <c r="E478" s="3"/>
      <c r="F478" s="3"/>
      <c r="G478" s="3"/>
      <c r="H478" s="3"/>
      <c r="I478" s="3"/>
      <c r="J478" s="3"/>
      <c r="K478" s="3"/>
      <c r="L478" s="3"/>
      <c r="M478" s="3"/>
      <c r="N478" s="3"/>
      <c r="O478" s="3"/>
      <c r="P478" s="3"/>
      <c r="Q478" s="249"/>
      <c r="R478" s="3"/>
      <c r="S478" s="3"/>
      <c r="T478" s="3"/>
      <c r="U478" s="3"/>
      <c r="V478" s="3"/>
      <c r="W478" s="68"/>
      <c r="X478" s="68"/>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row>
    <row r="479">
      <c r="A479" s="3"/>
      <c r="B479" s="3"/>
      <c r="C479" s="3"/>
      <c r="D479" s="3"/>
      <c r="E479" s="3"/>
      <c r="F479" s="3"/>
      <c r="G479" s="3"/>
      <c r="H479" s="3"/>
      <c r="I479" s="3"/>
      <c r="J479" s="3"/>
      <c r="K479" s="3"/>
      <c r="L479" s="3"/>
      <c r="M479" s="3"/>
      <c r="N479" s="3"/>
      <c r="O479" s="3"/>
      <c r="P479" s="3"/>
      <c r="Q479" s="249"/>
      <c r="R479" s="3"/>
      <c r="S479" s="3"/>
      <c r="T479" s="3"/>
      <c r="U479" s="3"/>
      <c r="V479" s="3"/>
      <c r="W479" s="68"/>
      <c r="X479" s="68"/>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row>
    <row r="480">
      <c r="A480" s="3"/>
      <c r="B480" s="3"/>
      <c r="C480" s="3"/>
      <c r="D480" s="3"/>
      <c r="E480" s="3"/>
      <c r="F480" s="3"/>
      <c r="G480" s="3"/>
      <c r="H480" s="3"/>
      <c r="I480" s="3"/>
      <c r="J480" s="3"/>
      <c r="K480" s="3"/>
      <c r="L480" s="3"/>
      <c r="M480" s="3"/>
      <c r="N480" s="3"/>
      <c r="O480" s="3"/>
      <c r="P480" s="3"/>
      <c r="Q480" s="249"/>
      <c r="R480" s="3"/>
      <c r="S480" s="3"/>
      <c r="T480" s="3"/>
      <c r="U480" s="3"/>
      <c r="V480" s="3"/>
      <c r="W480" s="68"/>
      <c r="X480" s="68"/>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row>
    <row r="481">
      <c r="A481" s="3"/>
      <c r="B481" s="3"/>
      <c r="C481" s="3"/>
      <c r="D481" s="3"/>
      <c r="E481" s="3"/>
      <c r="F481" s="3"/>
      <c r="G481" s="3"/>
      <c r="H481" s="3"/>
      <c r="I481" s="3"/>
      <c r="J481" s="3"/>
      <c r="K481" s="3"/>
      <c r="L481" s="3"/>
      <c r="M481" s="3"/>
      <c r="N481" s="3"/>
      <c r="O481" s="3"/>
      <c r="P481" s="3"/>
      <c r="Q481" s="249"/>
      <c r="R481" s="3"/>
      <c r="S481" s="3"/>
      <c r="T481" s="3"/>
      <c r="U481" s="3"/>
      <c r="V481" s="3"/>
      <c r="W481" s="68"/>
      <c r="X481" s="68"/>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row>
    <row r="482">
      <c r="A482" s="3"/>
      <c r="B482" s="3"/>
      <c r="C482" s="3"/>
      <c r="D482" s="3"/>
      <c r="E482" s="3"/>
      <c r="F482" s="3"/>
      <c r="G482" s="3"/>
      <c r="H482" s="3"/>
      <c r="I482" s="3"/>
      <c r="J482" s="3"/>
      <c r="K482" s="3"/>
      <c r="L482" s="3"/>
      <c r="M482" s="3"/>
      <c r="N482" s="3"/>
      <c r="O482" s="3"/>
      <c r="P482" s="3"/>
      <c r="Q482" s="249"/>
      <c r="R482" s="3"/>
      <c r="S482" s="3"/>
      <c r="T482" s="3"/>
      <c r="U482" s="3"/>
      <c r="V482" s="3"/>
      <c r="W482" s="68"/>
      <c r="X482" s="68"/>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row>
    <row r="483">
      <c r="A483" s="3"/>
      <c r="B483" s="3"/>
      <c r="C483" s="3"/>
      <c r="D483" s="3"/>
      <c r="E483" s="3"/>
      <c r="F483" s="3"/>
      <c r="G483" s="3"/>
      <c r="H483" s="3"/>
      <c r="I483" s="3"/>
      <c r="J483" s="3"/>
      <c r="K483" s="3"/>
      <c r="L483" s="3"/>
      <c r="M483" s="3"/>
      <c r="N483" s="3"/>
      <c r="O483" s="3"/>
      <c r="P483" s="3"/>
      <c r="Q483" s="249"/>
      <c r="R483" s="3"/>
      <c r="S483" s="3"/>
      <c r="T483" s="3"/>
      <c r="U483" s="3"/>
      <c r="V483" s="3"/>
      <c r="W483" s="68"/>
      <c r="X483" s="68"/>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row>
    <row r="484">
      <c r="A484" s="3"/>
      <c r="B484" s="3"/>
      <c r="C484" s="3"/>
      <c r="D484" s="3"/>
      <c r="E484" s="3"/>
      <c r="F484" s="3"/>
      <c r="G484" s="3"/>
      <c r="H484" s="3"/>
      <c r="I484" s="3"/>
      <c r="J484" s="3"/>
      <c r="K484" s="3"/>
      <c r="L484" s="3"/>
      <c r="M484" s="3"/>
      <c r="N484" s="3"/>
      <c r="O484" s="3"/>
      <c r="P484" s="3"/>
      <c r="Q484" s="249"/>
      <c r="R484" s="3"/>
      <c r="S484" s="3"/>
      <c r="T484" s="3"/>
      <c r="U484" s="3"/>
      <c r="V484" s="3"/>
      <c r="W484" s="68"/>
      <c r="X484" s="68"/>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row>
    <row r="485">
      <c r="A485" s="3"/>
      <c r="B485" s="3"/>
      <c r="C485" s="3"/>
      <c r="D485" s="3"/>
      <c r="E485" s="3"/>
      <c r="F485" s="3"/>
      <c r="G485" s="3"/>
      <c r="H485" s="3"/>
      <c r="I485" s="3"/>
      <c r="J485" s="3"/>
      <c r="K485" s="3"/>
      <c r="L485" s="3"/>
      <c r="M485" s="3"/>
      <c r="N485" s="3"/>
      <c r="O485" s="3"/>
      <c r="P485" s="3"/>
      <c r="Q485" s="249"/>
      <c r="R485" s="3"/>
      <c r="S485" s="3"/>
      <c r="T485" s="3"/>
      <c r="U485" s="3"/>
      <c r="V485" s="3"/>
      <c r="W485" s="68"/>
      <c r="X485" s="68"/>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row>
    <row r="486">
      <c r="A486" s="3"/>
      <c r="B486" s="3"/>
      <c r="C486" s="3"/>
      <c r="D486" s="3"/>
      <c r="E486" s="3"/>
      <c r="F486" s="3"/>
      <c r="G486" s="3"/>
      <c r="H486" s="3"/>
      <c r="I486" s="3"/>
      <c r="J486" s="3"/>
      <c r="K486" s="3"/>
      <c r="L486" s="3"/>
      <c r="M486" s="3"/>
      <c r="N486" s="3"/>
      <c r="O486" s="3"/>
      <c r="P486" s="3"/>
      <c r="Q486" s="249"/>
      <c r="R486" s="3"/>
      <c r="S486" s="3"/>
      <c r="T486" s="3"/>
      <c r="U486" s="3"/>
      <c r="V486" s="3"/>
      <c r="W486" s="68"/>
      <c r="X486" s="68"/>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row>
    <row r="487">
      <c r="A487" s="3"/>
      <c r="B487" s="3"/>
      <c r="C487" s="3"/>
      <c r="D487" s="3"/>
      <c r="E487" s="3"/>
      <c r="F487" s="3"/>
      <c r="G487" s="3"/>
      <c r="H487" s="3"/>
      <c r="I487" s="3"/>
      <c r="J487" s="3"/>
      <c r="K487" s="3"/>
      <c r="L487" s="3"/>
      <c r="M487" s="3"/>
      <c r="N487" s="3"/>
      <c r="O487" s="3"/>
      <c r="P487" s="3"/>
      <c r="Q487" s="249"/>
      <c r="R487" s="3"/>
      <c r="S487" s="3"/>
      <c r="T487" s="3"/>
      <c r="U487" s="3"/>
      <c r="V487" s="3"/>
      <c r="W487" s="68"/>
      <c r="X487" s="68"/>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row>
    <row r="488">
      <c r="A488" s="3"/>
      <c r="B488" s="3"/>
      <c r="C488" s="3"/>
      <c r="D488" s="3"/>
      <c r="E488" s="3"/>
      <c r="F488" s="3"/>
      <c r="G488" s="3"/>
      <c r="H488" s="3"/>
      <c r="I488" s="3"/>
      <c r="J488" s="3"/>
      <c r="K488" s="3"/>
      <c r="L488" s="3"/>
      <c r="M488" s="3"/>
      <c r="N488" s="3"/>
      <c r="O488" s="3"/>
      <c r="P488" s="3"/>
      <c r="Q488" s="249"/>
      <c r="R488" s="3"/>
      <c r="S488" s="3"/>
      <c r="T488" s="3"/>
      <c r="U488" s="3"/>
      <c r="V488" s="3"/>
      <c r="W488" s="68"/>
      <c r="X488" s="68"/>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row>
    <row r="489">
      <c r="A489" s="3"/>
      <c r="B489" s="3"/>
      <c r="C489" s="3"/>
      <c r="D489" s="3"/>
      <c r="E489" s="3"/>
      <c r="F489" s="3"/>
      <c r="G489" s="3"/>
      <c r="H489" s="3"/>
      <c r="I489" s="3"/>
      <c r="J489" s="3"/>
      <c r="K489" s="3"/>
      <c r="L489" s="3"/>
      <c r="M489" s="3"/>
      <c r="N489" s="3"/>
      <c r="O489" s="3"/>
      <c r="P489" s="3"/>
      <c r="Q489" s="249"/>
      <c r="R489" s="3"/>
      <c r="S489" s="3"/>
      <c r="T489" s="3"/>
      <c r="U489" s="3"/>
      <c r="V489" s="3"/>
      <c r="W489" s="68"/>
      <c r="X489" s="68"/>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row>
    <row r="490">
      <c r="A490" s="3"/>
      <c r="B490" s="3"/>
      <c r="C490" s="3"/>
      <c r="D490" s="3"/>
      <c r="E490" s="3"/>
      <c r="F490" s="3"/>
      <c r="G490" s="3"/>
      <c r="H490" s="3"/>
      <c r="I490" s="3"/>
      <c r="J490" s="3"/>
      <c r="K490" s="3"/>
      <c r="L490" s="3"/>
      <c r="M490" s="3"/>
      <c r="N490" s="3"/>
      <c r="O490" s="3"/>
      <c r="P490" s="3"/>
      <c r="Q490" s="249"/>
      <c r="R490" s="3"/>
      <c r="S490" s="3"/>
      <c r="T490" s="3"/>
      <c r="U490" s="3"/>
      <c r="V490" s="3"/>
      <c r="W490" s="68"/>
      <c r="X490" s="68"/>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row>
    <row r="491">
      <c r="A491" s="3"/>
      <c r="B491" s="3"/>
      <c r="C491" s="3"/>
      <c r="D491" s="3"/>
      <c r="E491" s="3"/>
      <c r="F491" s="3"/>
      <c r="G491" s="3"/>
      <c r="H491" s="3"/>
      <c r="I491" s="3"/>
      <c r="J491" s="3"/>
      <c r="K491" s="3"/>
      <c r="L491" s="3"/>
      <c r="M491" s="3"/>
      <c r="N491" s="3"/>
      <c r="O491" s="3"/>
      <c r="P491" s="3"/>
      <c r="Q491" s="249"/>
      <c r="R491" s="3"/>
      <c r="S491" s="3"/>
      <c r="T491" s="3"/>
      <c r="U491" s="3"/>
      <c r="V491" s="3"/>
      <c r="W491" s="68"/>
      <c r="X491" s="68"/>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row>
    <row r="492">
      <c r="A492" s="3"/>
      <c r="B492" s="3"/>
      <c r="C492" s="3"/>
      <c r="D492" s="3"/>
      <c r="E492" s="3"/>
      <c r="F492" s="3"/>
      <c r="G492" s="3"/>
      <c r="H492" s="3"/>
      <c r="I492" s="3"/>
      <c r="J492" s="3"/>
      <c r="K492" s="3"/>
      <c r="L492" s="3"/>
      <c r="M492" s="3"/>
      <c r="N492" s="3"/>
      <c r="O492" s="3"/>
      <c r="P492" s="3"/>
      <c r="Q492" s="249"/>
      <c r="R492" s="3"/>
      <c r="S492" s="3"/>
      <c r="T492" s="3"/>
      <c r="U492" s="3"/>
      <c r="V492" s="3"/>
      <c r="W492" s="68"/>
      <c r="X492" s="68"/>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row>
    <row r="493">
      <c r="A493" s="3"/>
      <c r="B493" s="3"/>
      <c r="C493" s="3"/>
      <c r="D493" s="3"/>
      <c r="E493" s="3"/>
      <c r="F493" s="3"/>
      <c r="G493" s="3"/>
      <c r="H493" s="3"/>
      <c r="I493" s="3"/>
      <c r="J493" s="3"/>
      <c r="K493" s="3"/>
      <c r="L493" s="3"/>
      <c r="M493" s="3"/>
      <c r="N493" s="3"/>
      <c r="O493" s="3"/>
      <c r="P493" s="3"/>
      <c r="Q493" s="249"/>
      <c r="R493" s="3"/>
      <c r="S493" s="3"/>
      <c r="T493" s="3"/>
      <c r="U493" s="3"/>
      <c r="V493" s="3"/>
      <c r="W493" s="68"/>
      <c r="X493" s="68"/>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row>
    <row r="494">
      <c r="A494" s="3"/>
      <c r="B494" s="3"/>
      <c r="C494" s="3"/>
      <c r="D494" s="3"/>
      <c r="E494" s="3"/>
      <c r="F494" s="3"/>
      <c r="G494" s="3"/>
      <c r="H494" s="3"/>
      <c r="I494" s="3"/>
      <c r="J494" s="3"/>
      <c r="K494" s="3"/>
      <c r="L494" s="3"/>
      <c r="M494" s="3"/>
      <c r="N494" s="3"/>
      <c r="O494" s="3"/>
      <c r="P494" s="3"/>
      <c r="Q494" s="249"/>
      <c r="R494" s="3"/>
      <c r="S494" s="3"/>
      <c r="T494" s="3"/>
      <c r="U494" s="3"/>
      <c r="V494" s="3"/>
      <c r="W494" s="68"/>
      <c r="X494" s="68"/>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row>
    <row r="495">
      <c r="A495" s="3"/>
      <c r="B495" s="3"/>
      <c r="C495" s="3"/>
      <c r="D495" s="3"/>
      <c r="E495" s="3"/>
      <c r="F495" s="3"/>
      <c r="G495" s="3"/>
      <c r="H495" s="3"/>
      <c r="I495" s="3"/>
      <c r="J495" s="3"/>
      <c r="K495" s="3"/>
      <c r="L495" s="3"/>
      <c r="M495" s="3"/>
      <c r="N495" s="3"/>
      <c r="O495" s="3"/>
      <c r="P495" s="3"/>
      <c r="Q495" s="249"/>
      <c r="R495" s="3"/>
      <c r="S495" s="3"/>
      <c r="T495" s="3"/>
      <c r="U495" s="3"/>
      <c r="V495" s="3"/>
      <c r="W495" s="68"/>
      <c r="X495" s="68"/>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row>
    <row r="496">
      <c r="A496" s="3"/>
      <c r="B496" s="3"/>
      <c r="C496" s="3"/>
      <c r="D496" s="3"/>
      <c r="E496" s="3"/>
      <c r="F496" s="3"/>
      <c r="G496" s="3"/>
      <c r="H496" s="3"/>
      <c r="I496" s="3"/>
      <c r="J496" s="3"/>
      <c r="K496" s="3"/>
      <c r="L496" s="3"/>
      <c r="M496" s="3"/>
      <c r="N496" s="3"/>
      <c r="O496" s="3"/>
      <c r="P496" s="3"/>
      <c r="Q496" s="249"/>
      <c r="R496" s="3"/>
      <c r="S496" s="3"/>
      <c r="T496" s="3"/>
      <c r="U496" s="3"/>
      <c r="V496" s="3"/>
      <c r="W496" s="68"/>
      <c r="X496" s="68"/>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row>
    <row r="497">
      <c r="A497" s="3"/>
      <c r="B497" s="3"/>
      <c r="C497" s="3"/>
      <c r="D497" s="3"/>
      <c r="E497" s="3"/>
      <c r="F497" s="3"/>
      <c r="G497" s="3"/>
      <c r="H497" s="3"/>
      <c r="I497" s="3"/>
      <c r="J497" s="3"/>
      <c r="K497" s="3"/>
      <c r="L497" s="3"/>
      <c r="M497" s="3"/>
      <c r="N497" s="3"/>
      <c r="O497" s="3"/>
      <c r="P497" s="3"/>
      <c r="Q497" s="249"/>
      <c r="R497" s="3"/>
      <c r="S497" s="3"/>
      <c r="T497" s="3"/>
      <c r="U497" s="3"/>
      <c r="V497" s="3"/>
      <c r="W497" s="68"/>
      <c r="X497" s="68"/>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row>
    <row r="498">
      <c r="A498" s="3"/>
      <c r="B498" s="3"/>
      <c r="C498" s="3"/>
      <c r="D498" s="3"/>
      <c r="E498" s="3"/>
      <c r="F498" s="3"/>
      <c r="G498" s="3"/>
      <c r="H498" s="3"/>
      <c r="I498" s="3"/>
      <c r="J498" s="3"/>
      <c r="K498" s="3"/>
      <c r="L498" s="3"/>
      <c r="M498" s="3"/>
      <c r="N498" s="3"/>
      <c r="O498" s="3"/>
      <c r="P498" s="3"/>
      <c r="Q498" s="249"/>
      <c r="R498" s="3"/>
      <c r="S498" s="3"/>
      <c r="T498" s="3"/>
      <c r="U498" s="3"/>
      <c r="V498" s="3"/>
      <c r="W498" s="68"/>
      <c r="X498" s="68"/>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row>
    <row r="499">
      <c r="A499" s="3"/>
      <c r="B499" s="3"/>
      <c r="C499" s="3"/>
      <c r="D499" s="3"/>
      <c r="E499" s="3"/>
      <c r="F499" s="3"/>
      <c r="G499" s="3"/>
      <c r="H499" s="3"/>
      <c r="I499" s="3"/>
      <c r="J499" s="3"/>
      <c r="K499" s="3"/>
      <c r="L499" s="3"/>
      <c r="M499" s="3"/>
      <c r="N499" s="3"/>
      <c r="O499" s="3"/>
      <c r="P499" s="3"/>
      <c r="Q499" s="249"/>
      <c r="R499" s="3"/>
      <c r="S499" s="3"/>
      <c r="T499" s="3"/>
      <c r="U499" s="3"/>
      <c r="V499" s="3"/>
      <c r="W499" s="68"/>
      <c r="X499" s="68"/>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row>
    <row r="500">
      <c r="A500" s="3"/>
      <c r="B500" s="3"/>
      <c r="C500" s="3"/>
      <c r="D500" s="3"/>
      <c r="E500" s="3"/>
      <c r="F500" s="3"/>
      <c r="G500" s="3"/>
      <c r="H500" s="3"/>
      <c r="I500" s="3"/>
      <c r="J500" s="3"/>
      <c r="K500" s="3"/>
      <c r="L500" s="3"/>
      <c r="M500" s="3"/>
      <c r="N500" s="3"/>
      <c r="O500" s="3"/>
      <c r="P500" s="3"/>
      <c r="Q500" s="249"/>
      <c r="R500" s="3"/>
      <c r="S500" s="3"/>
      <c r="T500" s="3"/>
      <c r="U500" s="3"/>
      <c r="V500" s="3"/>
      <c r="W500" s="68"/>
      <c r="X500" s="68"/>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row>
    <row r="501">
      <c r="A501" s="3"/>
      <c r="B501" s="3"/>
      <c r="C501" s="3"/>
      <c r="D501" s="3"/>
      <c r="E501" s="3"/>
      <c r="F501" s="3"/>
      <c r="G501" s="3"/>
      <c r="H501" s="3"/>
      <c r="I501" s="3"/>
      <c r="J501" s="3"/>
      <c r="K501" s="3"/>
      <c r="L501" s="3"/>
      <c r="M501" s="3"/>
      <c r="N501" s="3"/>
      <c r="O501" s="3"/>
      <c r="P501" s="3"/>
      <c r="Q501" s="249"/>
      <c r="R501" s="3"/>
      <c r="S501" s="3"/>
      <c r="T501" s="3"/>
      <c r="U501" s="3"/>
      <c r="V501" s="3"/>
      <c r="W501" s="68"/>
      <c r="X501" s="68"/>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row>
    <row r="502">
      <c r="A502" s="3"/>
      <c r="B502" s="3"/>
      <c r="C502" s="3"/>
      <c r="D502" s="3"/>
      <c r="E502" s="3"/>
      <c r="F502" s="3"/>
      <c r="G502" s="3"/>
      <c r="H502" s="3"/>
      <c r="I502" s="3"/>
      <c r="J502" s="3"/>
      <c r="K502" s="3"/>
      <c r="L502" s="3"/>
      <c r="M502" s="3"/>
      <c r="N502" s="3"/>
      <c r="O502" s="3"/>
      <c r="P502" s="3"/>
      <c r="Q502" s="249"/>
      <c r="R502" s="3"/>
      <c r="S502" s="3"/>
      <c r="T502" s="3"/>
      <c r="U502" s="3"/>
      <c r="V502" s="3"/>
      <c r="W502" s="68"/>
      <c r="X502" s="68"/>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row>
    <row r="503">
      <c r="A503" s="3"/>
      <c r="B503" s="3"/>
      <c r="C503" s="3"/>
      <c r="D503" s="3"/>
      <c r="E503" s="3"/>
      <c r="F503" s="3"/>
      <c r="G503" s="3"/>
      <c r="H503" s="3"/>
      <c r="I503" s="3"/>
      <c r="J503" s="3"/>
      <c r="K503" s="3"/>
      <c r="L503" s="3"/>
      <c r="M503" s="3"/>
      <c r="N503" s="3"/>
      <c r="O503" s="3"/>
      <c r="P503" s="3"/>
      <c r="Q503" s="249"/>
      <c r="R503" s="3"/>
      <c r="S503" s="3"/>
      <c r="T503" s="3"/>
      <c r="U503" s="3"/>
      <c r="V503" s="3"/>
      <c r="W503" s="68"/>
      <c r="X503" s="68"/>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row>
    <row r="504">
      <c r="A504" s="3"/>
      <c r="B504" s="3"/>
      <c r="C504" s="3"/>
      <c r="D504" s="3"/>
      <c r="E504" s="3"/>
      <c r="F504" s="3"/>
      <c r="G504" s="3"/>
      <c r="H504" s="3"/>
      <c r="I504" s="3"/>
      <c r="J504" s="3"/>
      <c r="K504" s="3"/>
      <c r="L504" s="3"/>
      <c r="M504" s="3"/>
      <c r="N504" s="3"/>
      <c r="O504" s="3"/>
      <c r="P504" s="3"/>
      <c r="Q504" s="249"/>
      <c r="R504" s="3"/>
      <c r="S504" s="3"/>
      <c r="T504" s="3"/>
      <c r="U504" s="3"/>
      <c r="V504" s="3"/>
      <c r="W504" s="68"/>
      <c r="X504" s="68"/>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row>
    <row r="505">
      <c r="A505" s="3"/>
      <c r="B505" s="3"/>
      <c r="C505" s="3"/>
      <c r="D505" s="3"/>
      <c r="E505" s="3"/>
      <c r="F505" s="3"/>
      <c r="G505" s="3"/>
      <c r="H505" s="3"/>
      <c r="I505" s="3"/>
      <c r="J505" s="3"/>
      <c r="K505" s="3"/>
      <c r="L505" s="3"/>
      <c r="M505" s="3"/>
      <c r="N505" s="3"/>
      <c r="O505" s="3"/>
      <c r="P505" s="3"/>
      <c r="Q505" s="249"/>
      <c r="R505" s="3"/>
      <c r="S505" s="3"/>
      <c r="T505" s="3"/>
      <c r="U505" s="3"/>
      <c r="V505" s="3"/>
      <c r="W505" s="68"/>
      <c r="X505" s="68"/>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row>
    <row r="506">
      <c r="A506" s="3"/>
      <c r="B506" s="3"/>
      <c r="C506" s="3"/>
      <c r="D506" s="3"/>
      <c r="E506" s="3"/>
      <c r="F506" s="3"/>
      <c r="G506" s="3"/>
      <c r="H506" s="3"/>
      <c r="I506" s="3"/>
      <c r="J506" s="3"/>
      <c r="K506" s="3"/>
      <c r="L506" s="3"/>
      <c r="M506" s="3"/>
      <c r="N506" s="3"/>
      <c r="O506" s="3"/>
      <c r="P506" s="3"/>
      <c r="Q506" s="249"/>
      <c r="R506" s="3"/>
      <c r="S506" s="3"/>
      <c r="T506" s="3"/>
      <c r="U506" s="3"/>
      <c r="V506" s="3"/>
      <c r="W506" s="68"/>
      <c r="X506" s="68"/>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row>
    <row r="507">
      <c r="A507" s="3"/>
      <c r="B507" s="3"/>
      <c r="C507" s="3"/>
      <c r="D507" s="3"/>
      <c r="E507" s="3"/>
      <c r="F507" s="3"/>
      <c r="G507" s="3"/>
      <c r="H507" s="3"/>
      <c r="I507" s="3"/>
      <c r="J507" s="3"/>
      <c r="K507" s="3"/>
      <c r="L507" s="3"/>
      <c r="M507" s="3"/>
      <c r="N507" s="3"/>
      <c r="O507" s="3"/>
      <c r="P507" s="3"/>
      <c r="Q507" s="249"/>
      <c r="R507" s="3"/>
      <c r="S507" s="3"/>
      <c r="T507" s="3"/>
      <c r="U507" s="3"/>
      <c r="V507" s="3"/>
      <c r="W507" s="68"/>
      <c r="X507" s="68"/>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row>
    <row r="508">
      <c r="A508" s="3"/>
      <c r="B508" s="3"/>
      <c r="C508" s="3"/>
      <c r="D508" s="3"/>
      <c r="E508" s="3"/>
      <c r="F508" s="3"/>
      <c r="G508" s="3"/>
      <c r="H508" s="3"/>
      <c r="I508" s="3"/>
      <c r="J508" s="3"/>
      <c r="K508" s="3"/>
      <c r="L508" s="3"/>
      <c r="M508" s="3"/>
      <c r="N508" s="3"/>
      <c r="O508" s="3"/>
      <c r="P508" s="3"/>
      <c r="Q508" s="249"/>
      <c r="R508" s="3"/>
      <c r="S508" s="3"/>
      <c r="T508" s="3"/>
      <c r="U508" s="3"/>
      <c r="V508" s="3"/>
      <c r="W508" s="68"/>
      <c r="X508" s="68"/>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row>
    <row r="509">
      <c r="A509" s="3"/>
      <c r="B509" s="3"/>
      <c r="C509" s="3"/>
      <c r="D509" s="3"/>
      <c r="E509" s="3"/>
      <c r="F509" s="3"/>
      <c r="G509" s="3"/>
      <c r="H509" s="3"/>
      <c r="I509" s="3"/>
      <c r="J509" s="3"/>
      <c r="K509" s="3"/>
      <c r="L509" s="3"/>
      <c r="M509" s="3"/>
      <c r="N509" s="3"/>
      <c r="O509" s="3"/>
      <c r="P509" s="3"/>
      <c r="Q509" s="249"/>
      <c r="R509" s="3"/>
      <c r="S509" s="3"/>
      <c r="T509" s="3"/>
      <c r="U509" s="3"/>
      <c r="V509" s="3"/>
      <c r="W509" s="68"/>
      <c r="X509" s="68"/>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row>
    <row r="510">
      <c r="A510" s="3"/>
      <c r="B510" s="3"/>
      <c r="C510" s="3"/>
      <c r="D510" s="3"/>
      <c r="E510" s="3"/>
      <c r="F510" s="3"/>
      <c r="G510" s="3"/>
      <c r="H510" s="3"/>
      <c r="I510" s="3"/>
      <c r="J510" s="3"/>
      <c r="K510" s="3"/>
      <c r="L510" s="3"/>
      <c r="M510" s="3"/>
      <c r="N510" s="3"/>
      <c r="O510" s="3"/>
      <c r="P510" s="3"/>
      <c r="Q510" s="249"/>
      <c r="R510" s="3"/>
      <c r="S510" s="3"/>
      <c r="T510" s="3"/>
      <c r="U510" s="3"/>
      <c r="V510" s="3"/>
      <c r="W510" s="68"/>
      <c r="X510" s="68"/>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row>
    <row r="511">
      <c r="A511" s="3"/>
      <c r="B511" s="3"/>
      <c r="C511" s="3"/>
      <c r="D511" s="3"/>
      <c r="E511" s="3"/>
      <c r="F511" s="3"/>
      <c r="G511" s="3"/>
      <c r="H511" s="3"/>
      <c r="I511" s="3"/>
      <c r="J511" s="3"/>
      <c r="K511" s="3"/>
      <c r="L511" s="3"/>
      <c r="M511" s="3"/>
      <c r="N511" s="3"/>
      <c r="O511" s="3"/>
      <c r="P511" s="3"/>
      <c r="Q511" s="249"/>
      <c r="R511" s="3"/>
      <c r="S511" s="3"/>
      <c r="T511" s="3"/>
      <c r="U511" s="3"/>
      <c r="V511" s="3"/>
      <c r="W511" s="68"/>
      <c r="X511" s="68"/>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row>
    <row r="512">
      <c r="A512" s="3"/>
      <c r="B512" s="3"/>
      <c r="C512" s="3"/>
      <c r="D512" s="3"/>
      <c r="E512" s="3"/>
      <c r="F512" s="3"/>
      <c r="G512" s="3"/>
      <c r="H512" s="3"/>
      <c r="I512" s="3"/>
      <c r="J512" s="3"/>
      <c r="K512" s="3"/>
      <c r="L512" s="3"/>
      <c r="M512" s="3"/>
      <c r="N512" s="3"/>
      <c r="O512" s="3"/>
      <c r="P512" s="3"/>
      <c r="Q512" s="249"/>
      <c r="R512" s="3"/>
      <c r="S512" s="3"/>
      <c r="T512" s="3"/>
      <c r="U512" s="3"/>
      <c r="V512" s="3"/>
      <c r="W512" s="68"/>
      <c r="X512" s="68"/>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row>
    <row r="513">
      <c r="A513" s="3"/>
      <c r="B513" s="3"/>
      <c r="C513" s="3"/>
      <c r="D513" s="3"/>
      <c r="E513" s="3"/>
      <c r="F513" s="3"/>
      <c r="G513" s="3"/>
      <c r="H513" s="3"/>
      <c r="I513" s="3"/>
      <c r="J513" s="3"/>
      <c r="K513" s="3"/>
      <c r="L513" s="3"/>
      <c r="M513" s="3"/>
      <c r="N513" s="3"/>
      <c r="O513" s="3"/>
      <c r="P513" s="3"/>
      <c r="Q513" s="249"/>
      <c r="R513" s="3"/>
      <c r="S513" s="3"/>
      <c r="T513" s="3"/>
      <c r="U513" s="3"/>
      <c r="V513" s="3"/>
      <c r="W513" s="68"/>
      <c r="X513" s="68"/>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row>
    <row r="514">
      <c r="A514" s="3"/>
      <c r="B514" s="3"/>
      <c r="C514" s="3"/>
      <c r="D514" s="3"/>
      <c r="E514" s="3"/>
      <c r="F514" s="3"/>
      <c r="G514" s="3"/>
      <c r="H514" s="3"/>
      <c r="I514" s="3"/>
      <c r="J514" s="3"/>
      <c r="K514" s="3"/>
      <c r="L514" s="3"/>
      <c r="M514" s="3"/>
      <c r="N514" s="3"/>
      <c r="O514" s="3"/>
      <c r="P514" s="3"/>
      <c r="Q514" s="249"/>
      <c r="R514" s="3"/>
      <c r="S514" s="3"/>
      <c r="T514" s="3"/>
      <c r="U514" s="3"/>
      <c r="V514" s="3"/>
      <c r="W514" s="68"/>
      <c r="X514" s="68"/>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row>
    <row r="515">
      <c r="A515" s="3"/>
      <c r="B515" s="3"/>
      <c r="C515" s="3"/>
      <c r="D515" s="3"/>
      <c r="E515" s="3"/>
      <c r="F515" s="3"/>
      <c r="G515" s="3"/>
      <c r="H515" s="3"/>
      <c r="I515" s="3"/>
      <c r="J515" s="3"/>
      <c r="K515" s="3"/>
      <c r="L515" s="3"/>
      <c r="M515" s="3"/>
      <c r="N515" s="3"/>
      <c r="O515" s="3"/>
      <c r="P515" s="3"/>
      <c r="Q515" s="249"/>
      <c r="R515" s="3"/>
      <c r="S515" s="3"/>
      <c r="T515" s="3"/>
      <c r="U515" s="3"/>
      <c r="V515" s="3"/>
      <c r="W515" s="68"/>
      <c r="X515" s="68"/>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row>
    <row r="516">
      <c r="A516" s="3"/>
      <c r="B516" s="3"/>
      <c r="C516" s="3"/>
      <c r="D516" s="3"/>
      <c r="E516" s="3"/>
      <c r="F516" s="3"/>
      <c r="G516" s="3"/>
      <c r="H516" s="3"/>
      <c r="I516" s="3"/>
      <c r="J516" s="3"/>
      <c r="K516" s="3"/>
      <c r="L516" s="3"/>
      <c r="M516" s="3"/>
      <c r="N516" s="3"/>
      <c r="O516" s="3"/>
      <c r="P516" s="3"/>
      <c r="Q516" s="249"/>
      <c r="R516" s="3"/>
      <c r="S516" s="3"/>
      <c r="T516" s="3"/>
      <c r="U516" s="3"/>
      <c r="V516" s="3"/>
      <c r="W516" s="68"/>
      <c r="X516" s="68"/>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row>
    <row r="517">
      <c r="A517" s="3"/>
      <c r="B517" s="3"/>
      <c r="C517" s="3"/>
      <c r="D517" s="3"/>
      <c r="E517" s="3"/>
      <c r="F517" s="3"/>
      <c r="G517" s="3"/>
      <c r="H517" s="3"/>
      <c r="I517" s="3"/>
      <c r="J517" s="3"/>
      <c r="K517" s="3"/>
      <c r="L517" s="3"/>
      <c r="M517" s="3"/>
      <c r="N517" s="3"/>
      <c r="O517" s="3"/>
      <c r="P517" s="3"/>
      <c r="Q517" s="249"/>
      <c r="R517" s="3"/>
      <c r="S517" s="3"/>
      <c r="T517" s="3"/>
      <c r="U517" s="3"/>
      <c r="V517" s="3"/>
      <c r="W517" s="68"/>
      <c r="X517" s="68"/>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row>
    <row r="518">
      <c r="A518" s="3"/>
      <c r="B518" s="3"/>
      <c r="C518" s="3"/>
      <c r="D518" s="3"/>
      <c r="E518" s="3"/>
      <c r="F518" s="3"/>
      <c r="G518" s="3"/>
      <c r="H518" s="3"/>
      <c r="I518" s="3"/>
      <c r="J518" s="3"/>
      <c r="K518" s="3"/>
      <c r="L518" s="3"/>
      <c r="M518" s="3"/>
      <c r="N518" s="3"/>
      <c r="O518" s="3"/>
      <c r="P518" s="3"/>
      <c r="Q518" s="249"/>
      <c r="R518" s="3"/>
      <c r="S518" s="3"/>
      <c r="T518" s="3"/>
      <c r="U518" s="3"/>
      <c r="V518" s="3"/>
      <c r="W518" s="68"/>
      <c r="X518" s="68"/>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row>
    <row r="519">
      <c r="A519" s="3"/>
      <c r="B519" s="3"/>
      <c r="C519" s="3"/>
      <c r="D519" s="3"/>
      <c r="E519" s="3"/>
      <c r="F519" s="3"/>
      <c r="G519" s="3"/>
      <c r="H519" s="3"/>
      <c r="I519" s="3"/>
      <c r="J519" s="3"/>
      <c r="K519" s="3"/>
      <c r="L519" s="3"/>
      <c r="M519" s="3"/>
      <c r="N519" s="3"/>
      <c r="O519" s="3"/>
      <c r="P519" s="3"/>
      <c r="Q519" s="249"/>
      <c r="R519" s="3"/>
      <c r="S519" s="3"/>
      <c r="T519" s="3"/>
      <c r="U519" s="3"/>
      <c r="V519" s="3"/>
      <c r="W519" s="68"/>
      <c r="X519" s="68"/>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row>
    <row r="520">
      <c r="A520" s="3"/>
      <c r="B520" s="3"/>
      <c r="C520" s="3"/>
      <c r="D520" s="3"/>
      <c r="E520" s="3"/>
      <c r="F520" s="3"/>
      <c r="G520" s="3"/>
      <c r="H520" s="3"/>
      <c r="I520" s="3"/>
      <c r="J520" s="3"/>
      <c r="K520" s="3"/>
      <c r="L520" s="3"/>
      <c r="M520" s="3"/>
      <c r="N520" s="3"/>
      <c r="O520" s="3"/>
      <c r="P520" s="3"/>
      <c r="Q520" s="249"/>
      <c r="R520" s="3"/>
      <c r="S520" s="3"/>
      <c r="T520" s="3"/>
      <c r="U520" s="3"/>
      <c r="V520" s="3"/>
      <c r="W520" s="68"/>
      <c r="X520" s="68"/>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row>
    <row r="521">
      <c r="A521" s="3"/>
      <c r="B521" s="3"/>
      <c r="C521" s="3"/>
      <c r="D521" s="3"/>
      <c r="E521" s="3"/>
      <c r="F521" s="3"/>
      <c r="G521" s="3"/>
      <c r="H521" s="3"/>
      <c r="I521" s="3"/>
      <c r="J521" s="3"/>
      <c r="K521" s="3"/>
      <c r="L521" s="3"/>
      <c r="M521" s="3"/>
      <c r="N521" s="3"/>
      <c r="O521" s="3"/>
      <c r="P521" s="3"/>
      <c r="Q521" s="249"/>
      <c r="R521" s="3"/>
      <c r="S521" s="3"/>
      <c r="T521" s="3"/>
      <c r="U521" s="3"/>
      <c r="V521" s="3"/>
      <c r="W521" s="68"/>
      <c r="X521" s="68"/>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row>
    <row r="522">
      <c r="A522" s="3"/>
      <c r="B522" s="3"/>
      <c r="C522" s="3"/>
      <c r="D522" s="3"/>
      <c r="E522" s="3"/>
      <c r="F522" s="3"/>
      <c r="G522" s="3"/>
      <c r="H522" s="3"/>
      <c r="I522" s="3"/>
      <c r="J522" s="3"/>
      <c r="K522" s="3"/>
      <c r="L522" s="3"/>
      <c r="M522" s="3"/>
      <c r="N522" s="3"/>
      <c r="O522" s="3"/>
      <c r="P522" s="3"/>
      <c r="Q522" s="249"/>
      <c r="R522" s="3"/>
      <c r="S522" s="3"/>
      <c r="T522" s="3"/>
      <c r="U522" s="3"/>
      <c r="V522" s="3"/>
      <c r="W522" s="68"/>
      <c r="X522" s="68"/>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row>
    <row r="523">
      <c r="A523" s="3"/>
      <c r="B523" s="3"/>
      <c r="C523" s="3"/>
      <c r="D523" s="3"/>
      <c r="E523" s="3"/>
      <c r="F523" s="3"/>
      <c r="G523" s="3"/>
      <c r="H523" s="3"/>
      <c r="I523" s="3"/>
      <c r="J523" s="3"/>
      <c r="K523" s="3"/>
      <c r="L523" s="3"/>
      <c r="M523" s="3"/>
      <c r="N523" s="3"/>
      <c r="O523" s="3"/>
      <c r="P523" s="3"/>
      <c r="Q523" s="249"/>
      <c r="R523" s="3"/>
      <c r="S523" s="3"/>
      <c r="T523" s="3"/>
      <c r="U523" s="3"/>
      <c r="V523" s="3"/>
      <c r="W523" s="68"/>
      <c r="X523" s="68"/>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row>
    <row r="524">
      <c r="A524" s="3"/>
      <c r="B524" s="3"/>
      <c r="C524" s="3"/>
      <c r="D524" s="3"/>
      <c r="E524" s="3"/>
      <c r="F524" s="3"/>
      <c r="G524" s="3"/>
      <c r="H524" s="3"/>
      <c r="I524" s="3"/>
      <c r="J524" s="3"/>
      <c r="K524" s="3"/>
      <c r="L524" s="3"/>
      <c r="M524" s="3"/>
      <c r="N524" s="3"/>
      <c r="O524" s="3"/>
      <c r="P524" s="3"/>
      <c r="Q524" s="249"/>
      <c r="R524" s="3"/>
      <c r="S524" s="3"/>
      <c r="T524" s="3"/>
      <c r="U524" s="3"/>
      <c r="V524" s="3"/>
      <c r="W524" s="68"/>
      <c r="X524" s="68"/>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row>
    <row r="525">
      <c r="A525" s="3"/>
      <c r="B525" s="3"/>
      <c r="C525" s="3"/>
      <c r="D525" s="3"/>
      <c r="E525" s="3"/>
      <c r="F525" s="3"/>
      <c r="G525" s="3"/>
      <c r="H525" s="3"/>
      <c r="I525" s="3"/>
      <c r="J525" s="3"/>
      <c r="K525" s="3"/>
      <c r="L525" s="3"/>
      <c r="M525" s="3"/>
      <c r="N525" s="3"/>
      <c r="O525" s="3"/>
      <c r="P525" s="3"/>
      <c r="Q525" s="249"/>
      <c r="R525" s="3"/>
      <c r="S525" s="3"/>
      <c r="T525" s="3"/>
      <c r="U525" s="3"/>
      <c r="V525" s="3"/>
      <c r="W525" s="68"/>
      <c r="X525" s="68"/>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row>
    <row r="526">
      <c r="A526" s="3"/>
      <c r="B526" s="3"/>
      <c r="C526" s="3"/>
      <c r="D526" s="3"/>
      <c r="E526" s="3"/>
      <c r="F526" s="3"/>
      <c r="G526" s="3"/>
      <c r="H526" s="3"/>
      <c r="I526" s="3"/>
      <c r="J526" s="3"/>
      <c r="K526" s="3"/>
      <c r="L526" s="3"/>
      <c r="M526" s="3"/>
      <c r="N526" s="3"/>
      <c r="O526" s="3"/>
      <c r="P526" s="3"/>
      <c r="Q526" s="249"/>
      <c r="R526" s="3"/>
      <c r="S526" s="3"/>
      <c r="T526" s="3"/>
      <c r="U526" s="3"/>
      <c r="V526" s="3"/>
      <c r="W526" s="68"/>
      <c r="X526" s="68"/>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row>
    <row r="527">
      <c r="A527" s="3"/>
      <c r="B527" s="3"/>
      <c r="C527" s="3"/>
      <c r="D527" s="3"/>
      <c r="E527" s="3"/>
      <c r="F527" s="3"/>
      <c r="G527" s="3"/>
      <c r="H527" s="3"/>
      <c r="I527" s="3"/>
      <c r="J527" s="3"/>
      <c r="K527" s="3"/>
      <c r="L527" s="3"/>
      <c r="M527" s="3"/>
      <c r="N527" s="3"/>
      <c r="O527" s="3"/>
      <c r="P527" s="3"/>
      <c r="Q527" s="249"/>
      <c r="R527" s="3"/>
      <c r="S527" s="3"/>
      <c r="T527" s="3"/>
      <c r="U527" s="3"/>
      <c r="V527" s="3"/>
      <c r="W527" s="68"/>
      <c r="X527" s="68"/>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row>
    <row r="528">
      <c r="A528" s="3"/>
      <c r="B528" s="3"/>
      <c r="C528" s="3"/>
      <c r="D528" s="3"/>
      <c r="E528" s="3"/>
      <c r="F528" s="3"/>
      <c r="G528" s="3"/>
      <c r="H528" s="3"/>
      <c r="I528" s="3"/>
      <c r="J528" s="3"/>
      <c r="K528" s="3"/>
      <c r="L528" s="3"/>
      <c r="M528" s="3"/>
      <c r="N528" s="3"/>
      <c r="O528" s="3"/>
      <c r="P528" s="3"/>
      <c r="Q528" s="249"/>
      <c r="R528" s="3"/>
      <c r="S528" s="3"/>
      <c r="T528" s="3"/>
      <c r="U528" s="3"/>
      <c r="V528" s="3"/>
      <c r="W528" s="68"/>
      <c r="X528" s="68"/>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row>
    <row r="529">
      <c r="A529" s="3"/>
      <c r="B529" s="3"/>
      <c r="C529" s="3"/>
      <c r="D529" s="3"/>
      <c r="E529" s="3"/>
      <c r="F529" s="3"/>
      <c r="G529" s="3"/>
      <c r="H529" s="3"/>
      <c r="I529" s="3"/>
      <c r="J529" s="3"/>
      <c r="K529" s="3"/>
      <c r="L529" s="3"/>
      <c r="M529" s="3"/>
      <c r="N529" s="3"/>
      <c r="O529" s="3"/>
      <c r="P529" s="3"/>
      <c r="Q529" s="249"/>
      <c r="R529" s="3"/>
      <c r="S529" s="3"/>
      <c r="T529" s="3"/>
      <c r="U529" s="3"/>
      <c r="V529" s="3"/>
      <c r="W529" s="68"/>
      <c r="X529" s="68"/>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row>
    <row r="530">
      <c r="A530" s="3"/>
      <c r="B530" s="3"/>
      <c r="C530" s="3"/>
      <c r="D530" s="3"/>
      <c r="E530" s="3"/>
      <c r="F530" s="3"/>
      <c r="G530" s="3"/>
      <c r="H530" s="3"/>
      <c r="I530" s="3"/>
      <c r="J530" s="3"/>
      <c r="K530" s="3"/>
      <c r="L530" s="3"/>
      <c r="M530" s="3"/>
      <c r="N530" s="3"/>
      <c r="O530" s="3"/>
      <c r="P530" s="3"/>
      <c r="Q530" s="249"/>
      <c r="R530" s="3"/>
      <c r="S530" s="3"/>
      <c r="T530" s="3"/>
      <c r="U530" s="3"/>
      <c r="V530" s="3"/>
      <c r="W530" s="68"/>
      <c r="X530" s="68"/>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row>
    <row r="531">
      <c r="A531" s="3"/>
      <c r="B531" s="3"/>
      <c r="C531" s="3"/>
      <c r="D531" s="3"/>
      <c r="E531" s="3"/>
      <c r="F531" s="3"/>
      <c r="G531" s="3"/>
      <c r="H531" s="3"/>
      <c r="I531" s="3"/>
      <c r="J531" s="3"/>
      <c r="K531" s="3"/>
      <c r="L531" s="3"/>
      <c r="M531" s="3"/>
      <c r="N531" s="3"/>
      <c r="O531" s="3"/>
      <c r="P531" s="3"/>
      <c r="Q531" s="249"/>
      <c r="R531" s="3"/>
      <c r="S531" s="3"/>
      <c r="T531" s="3"/>
      <c r="U531" s="3"/>
      <c r="V531" s="3"/>
      <c r="W531" s="68"/>
      <c r="X531" s="68"/>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row>
    <row r="532">
      <c r="A532" s="3"/>
      <c r="B532" s="3"/>
      <c r="C532" s="3"/>
      <c r="D532" s="3"/>
      <c r="E532" s="3"/>
      <c r="F532" s="3"/>
      <c r="G532" s="3"/>
      <c r="H532" s="3"/>
      <c r="I532" s="3"/>
      <c r="J532" s="3"/>
      <c r="K532" s="3"/>
      <c r="L532" s="3"/>
      <c r="M532" s="3"/>
      <c r="N532" s="3"/>
      <c r="O532" s="3"/>
      <c r="P532" s="3"/>
      <c r="Q532" s="249"/>
      <c r="R532" s="3"/>
      <c r="S532" s="3"/>
      <c r="T532" s="3"/>
      <c r="U532" s="3"/>
      <c r="V532" s="3"/>
      <c r="W532" s="68"/>
      <c r="X532" s="68"/>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row>
    <row r="533">
      <c r="A533" s="3"/>
      <c r="B533" s="3"/>
      <c r="C533" s="3"/>
      <c r="D533" s="3"/>
      <c r="E533" s="3"/>
      <c r="F533" s="3"/>
      <c r="G533" s="3"/>
      <c r="H533" s="3"/>
      <c r="I533" s="3"/>
      <c r="J533" s="3"/>
      <c r="K533" s="3"/>
      <c r="L533" s="3"/>
      <c r="M533" s="3"/>
      <c r="N533" s="3"/>
      <c r="O533" s="3"/>
      <c r="P533" s="3"/>
      <c r="Q533" s="249"/>
      <c r="R533" s="3"/>
      <c r="S533" s="3"/>
      <c r="T533" s="3"/>
      <c r="U533" s="3"/>
      <c r="V533" s="3"/>
      <c r="W533" s="68"/>
      <c r="X533" s="68"/>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row>
    <row r="534">
      <c r="A534" s="3"/>
      <c r="B534" s="3"/>
      <c r="C534" s="3"/>
      <c r="D534" s="3"/>
      <c r="E534" s="3"/>
      <c r="F534" s="3"/>
      <c r="G534" s="3"/>
      <c r="H534" s="3"/>
      <c r="I534" s="3"/>
      <c r="J534" s="3"/>
      <c r="K534" s="3"/>
      <c r="L534" s="3"/>
      <c r="M534" s="3"/>
      <c r="N534" s="3"/>
      <c r="O534" s="3"/>
      <c r="P534" s="3"/>
      <c r="Q534" s="249"/>
      <c r="R534" s="3"/>
      <c r="S534" s="3"/>
      <c r="T534" s="3"/>
      <c r="U534" s="3"/>
      <c r="V534" s="3"/>
      <c r="W534" s="68"/>
      <c r="X534" s="68"/>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row>
    <row r="535">
      <c r="A535" s="3"/>
      <c r="B535" s="3"/>
      <c r="C535" s="3"/>
      <c r="D535" s="3"/>
      <c r="E535" s="3"/>
      <c r="F535" s="3"/>
      <c r="G535" s="3"/>
      <c r="H535" s="3"/>
      <c r="I535" s="3"/>
      <c r="J535" s="3"/>
      <c r="K535" s="3"/>
      <c r="L535" s="3"/>
      <c r="M535" s="3"/>
      <c r="N535" s="3"/>
      <c r="O535" s="3"/>
      <c r="P535" s="3"/>
      <c r="Q535" s="249"/>
      <c r="R535" s="3"/>
      <c r="S535" s="3"/>
      <c r="T535" s="3"/>
      <c r="U535" s="3"/>
      <c r="V535" s="3"/>
      <c r="W535" s="68"/>
      <c r="X535" s="68"/>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row>
    <row r="536">
      <c r="A536" s="3"/>
      <c r="B536" s="3"/>
      <c r="C536" s="3"/>
      <c r="D536" s="3"/>
      <c r="E536" s="3"/>
      <c r="F536" s="3"/>
      <c r="G536" s="3"/>
      <c r="H536" s="3"/>
      <c r="I536" s="3"/>
      <c r="J536" s="3"/>
      <c r="K536" s="3"/>
      <c r="L536" s="3"/>
      <c r="M536" s="3"/>
      <c r="N536" s="3"/>
      <c r="O536" s="3"/>
      <c r="P536" s="3"/>
      <c r="Q536" s="249"/>
      <c r="R536" s="3"/>
      <c r="S536" s="3"/>
      <c r="T536" s="3"/>
      <c r="U536" s="3"/>
      <c r="V536" s="3"/>
      <c r="W536" s="68"/>
      <c r="X536" s="68"/>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row>
    <row r="537">
      <c r="A537" s="3"/>
      <c r="B537" s="3"/>
      <c r="C537" s="3"/>
      <c r="D537" s="3"/>
      <c r="E537" s="3"/>
      <c r="F537" s="3"/>
      <c r="G537" s="3"/>
      <c r="H537" s="3"/>
      <c r="I537" s="3"/>
      <c r="J537" s="3"/>
      <c r="K537" s="3"/>
      <c r="L537" s="3"/>
      <c r="M537" s="3"/>
      <c r="N537" s="3"/>
      <c r="O537" s="3"/>
      <c r="P537" s="3"/>
      <c r="Q537" s="249"/>
      <c r="R537" s="3"/>
      <c r="S537" s="3"/>
      <c r="T537" s="3"/>
      <c r="U537" s="3"/>
      <c r="V537" s="3"/>
      <c r="W537" s="68"/>
      <c r="X537" s="68"/>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row>
    <row r="538">
      <c r="A538" s="3"/>
      <c r="B538" s="3"/>
      <c r="C538" s="3"/>
      <c r="D538" s="3"/>
      <c r="E538" s="3"/>
      <c r="F538" s="3"/>
      <c r="G538" s="3"/>
      <c r="H538" s="3"/>
      <c r="I538" s="3"/>
      <c r="J538" s="3"/>
      <c r="K538" s="3"/>
      <c r="L538" s="3"/>
      <c r="M538" s="3"/>
      <c r="N538" s="3"/>
      <c r="O538" s="3"/>
      <c r="P538" s="3"/>
      <c r="Q538" s="249"/>
      <c r="R538" s="3"/>
      <c r="S538" s="3"/>
      <c r="T538" s="3"/>
      <c r="U538" s="3"/>
      <c r="V538" s="3"/>
      <c r="W538" s="68"/>
      <c r="X538" s="68"/>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row>
    <row r="539">
      <c r="A539" s="3"/>
      <c r="B539" s="3"/>
      <c r="C539" s="3"/>
      <c r="D539" s="3"/>
      <c r="E539" s="3"/>
      <c r="F539" s="3"/>
      <c r="G539" s="3"/>
      <c r="H539" s="3"/>
      <c r="I539" s="3"/>
      <c r="J539" s="3"/>
      <c r="K539" s="3"/>
      <c r="L539" s="3"/>
      <c r="M539" s="3"/>
      <c r="N539" s="3"/>
      <c r="O539" s="3"/>
      <c r="P539" s="3"/>
      <c r="Q539" s="249"/>
      <c r="R539" s="3"/>
      <c r="S539" s="3"/>
      <c r="T539" s="3"/>
      <c r="U539" s="3"/>
      <c r="V539" s="3"/>
      <c r="W539" s="68"/>
      <c r="X539" s="68"/>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row>
    <row r="540">
      <c r="A540" s="3"/>
      <c r="B540" s="3"/>
      <c r="C540" s="3"/>
      <c r="D540" s="3"/>
      <c r="E540" s="3"/>
      <c r="F540" s="3"/>
      <c r="G540" s="3"/>
      <c r="H540" s="3"/>
      <c r="I540" s="3"/>
      <c r="J540" s="3"/>
      <c r="K540" s="3"/>
      <c r="L540" s="3"/>
      <c r="M540" s="3"/>
      <c r="N540" s="3"/>
      <c r="O540" s="3"/>
      <c r="P540" s="3"/>
      <c r="Q540" s="249"/>
      <c r="R540" s="3"/>
      <c r="S540" s="3"/>
      <c r="T540" s="3"/>
      <c r="U540" s="3"/>
      <c r="V540" s="3"/>
      <c r="W540" s="68"/>
      <c r="X540" s="68"/>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row>
    <row r="541">
      <c r="A541" s="3"/>
      <c r="B541" s="3"/>
      <c r="C541" s="3"/>
      <c r="D541" s="3"/>
      <c r="E541" s="3"/>
      <c r="F541" s="3"/>
      <c r="G541" s="3"/>
      <c r="H541" s="3"/>
      <c r="I541" s="3"/>
      <c r="J541" s="3"/>
      <c r="K541" s="3"/>
      <c r="L541" s="3"/>
      <c r="M541" s="3"/>
      <c r="N541" s="3"/>
      <c r="O541" s="3"/>
      <c r="P541" s="3"/>
      <c r="Q541" s="249"/>
      <c r="R541" s="3"/>
      <c r="S541" s="3"/>
      <c r="T541" s="3"/>
      <c r="U541" s="3"/>
      <c r="V541" s="3"/>
      <c r="W541" s="68"/>
      <c r="X541" s="68"/>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row>
    <row r="542">
      <c r="A542" s="3"/>
      <c r="B542" s="3"/>
      <c r="C542" s="3"/>
      <c r="D542" s="3"/>
      <c r="E542" s="3"/>
      <c r="F542" s="3"/>
      <c r="G542" s="3"/>
      <c r="H542" s="3"/>
      <c r="I542" s="3"/>
      <c r="J542" s="3"/>
      <c r="K542" s="3"/>
      <c r="L542" s="3"/>
      <c r="M542" s="3"/>
      <c r="N542" s="3"/>
      <c r="O542" s="3"/>
      <c r="P542" s="3"/>
      <c r="Q542" s="249"/>
      <c r="R542" s="3"/>
      <c r="S542" s="3"/>
      <c r="T542" s="3"/>
      <c r="U542" s="3"/>
      <c r="V542" s="3"/>
      <c r="W542" s="68"/>
      <c r="X542" s="68"/>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row>
    <row r="543">
      <c r="A543" s="3"/>
      <c r="B543" s="3"/>
      <c r="C543" s="3"/>
      <c r="D543" s="3"/>
      <c r="E543" s="3"/>
      <c r="F543" s="3"/>
      <c r="G543" s="3"/>
      <c r="H543" s="3"/>
      <c r="I543" s="3"/>
      <c r="J543" s="3"/>
      <c r="K543" s="3"/>
      <c r="L543" s="3"/>
      <c r="M543" s="3"/>
      <c r="N543" s="3"/>
      <c r="O543" s="3"/>
      <c r="P543" s="3"/>
      <c r="Q543" s="249"/>
      <c r="R543" s="3"/>
      <c r="S543" s="3"/>
      <c r="T543" s="3"/>
      <c r="U543" s="3"/>
      <c r="V543" s="3"/>
      <c r="W543" s="68"/>
      <c r="X543" s="68"/>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row>
    <row r="544">
      <c r="A544" s="3"/>
      <c r="B544" s="3"/>
      <c r="C544" s="3"/>
      <c r="D544" s="3"/>
      <c r="E544" s="3"/>
      <c r="F544" s="3"/>
      <c r="G544" s="3"/>
      <c r="H544" s="3"/>
      <c r="I544" s="3"/>
      <c r="J544" s="3"/>
      <c r="K544" s="3"/>
      <c r="L544" s="3"/>
      <c r="M544" s="3"/>
      <c r="N544" s="3"/>
      <c r="O544" s="3"/>
      <c r="P544" s="3"/>
      <c r="Q544" s="249"/>
      <c r="R544" s="3"/>
      <c r="S544" s="3"/>
      <c r="T544" s="3"/>
      <c r="U544" s="3"/>
      <c r="V544" s="3"/>
      <c r="W544" s="68"/>
      <c r="X544" s="68"/>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row>
    <row r="545">
      <c r="A545" s="3"/>
      <c r="B545" s="3"/>
      <c r="C545" s="3"/>
      <c r="D545" s="3"/>
      <c r="E545" s="3"/>
      <c r="F545" s="3"/>
      <c r="G545" s="3"/>
      <c r="H545" s="3"/>
      <c r="I545" s="3"/>
      <c r="J545" s="3"/>
      <c r="K545" s="3"/>
      <c r="L545" s="3"/>
      <c r="M545" s="3"/>
      <c r="N545" s="3"/>
      <c r="O545" s="3"/>
      <c r="P545" s="3"/>
      <c r="Q545" s="249"/>
      <c r="R545" s="3"/>
      <c r="S545" s="3"/>
      <c r="T545" s="3"/>
      <c r="U545" s="3"/>
      <c r="V545" s="3"/>
      <c r="W545" s="68"/>
      <c r="X545" s="68"/>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row>
    <row r="546">
      <c r="A546" s="3"/>
      <c r="B546" s="3"/>
      <c r="C546" s="3"/>
      <c r="D546" s="3"/>
      <c r="E546" s="3"/>
      <c r="F546" s="3"/>
      <c r="G546" s="3"/>
      <c r="H546" s="3"/>
      <c r="I546" s="3"/>
      <c r="J546" s="3"/>
      <c r="K546" s="3"/>
      <c r="L546" s="3"/>
      <c r="M546" s="3"/>
      <c r="N546" s="3"/>
      <c r="O546" s="3"/>
      <c r="P546" s="3"/>
      <c r="Q546" s="249"/>
      <c r="R546" s="3"/>
      <c r="S546" s="3"/>
      <c r="T546" s="3"/>
      <c r="U546" s="3"/>
      <c r="V546" s="3"/>
      <c r="W546" s="68"/>
      <c r="X546" s="68"/>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row>
    <row r="547">
      <c r="A547" s="3"/>
      <c r="B547" s="3"/>
      <c r="C547" s="3"/>
      <c r="D547" s="3"/>
      <c r="E547" s="3"/>
      <c r="F547" s="3"/>
      <c r="G547" s="3"/>
      <c r="H547" s="3"/>
      <c r="I547" s="3"/>
      <c r="J547" s="3"/>
      <c r="K547" s="3"/>
      <c r="L547" s="3"/>
      <c r="M547" s="3"/>
      <c r="N547" s="3"/>
      <c r="O547" s="3"/>
      <c r="P547" s="3"/>
      <c r="Q547" s="249"/>
      <c r="R547" s="3"/>
      <c r="S547" s="3"/>
      <c r="T547" s="3"/>
      <c r="U547" s="3"/>
      <c r="V547" s="3"/>
      <c r="W547" s="68"/>
      <c r="X547" s="68"/>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row>
    <row r="548">
      <c r="A548" s="3"/>
      <c r="B548" s="3"/>
      <c r="C548" s="3"/>
      <c r="D548" s="3"/>
      <c r="E548" s="3"/>
      <c r="F548" s="3"/>
      <c r="G548" s="3"/>
      <c r="H548" s="3"/>
      <c r="I548" s="3"/>
      <c r="J548" s="3"/>
      <c r="K548" s="3"/>
      <c r="L548" s="3"/>
      <c r="M548" s="3"/>
      <c r="N548" s="3"/>
      <c r="O548" s="3"/>
      <c r="P548" s="3"/>
      <c r="Q548" s="249"/>
      <c r="R548" s="3"/>
      <c r="S548" s="3"/>
      <c r="T548" s="3"/>
      <c r="U548" s="3"/>
      <c r="V548" s="3"/>
      <c r="W548" s="68"/>
      <c r="X548" s="68"/>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row>
    <row r="549">
      <c r="A549" s="3"/>
      <c r="B549" s="3"/>
      <c r="C549" s="3"/>
      <c r="D549" s="3"/>
      <c r="E549" s="3"/>
      <c r="F549" s="3"/>
      <c r="G549" s="3"/>
      <c r="H549" s="3"/>
      <c r="I549" s="3"/>
      <c r="J549" s="3"/>
      <c r="K549" s="3"/>
      <c r="L549" s="3"/>
      <c r="M549" s="3"/>
      <c r="N549" s="3"/>
      <c r="O549" s="3"/>
      <c r="P549" s="3"/>
      <c r="Q549" s="249"/>
      <c r="R549" s="3"/>
      <c r="S549" s="3"/>
      <c r="T549" s="3"/>
      <c r="U549" s="3"/>
      <c r="V549" s="3"/>
      <c r="W549" s="68"/>
      <c r="X549" s="68"/>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row>
    <row r="550">
      <c r="A550" s="3"/>
      <c r="B550" s="3"/>
      <c r="C550" s="3"/>
      <c r="D550" s="3"/>
      <c r="E550" s="3"/>
      <c r="F550" s="3"/>
      <c r="G550" s="3"/>
      <c r="H550" s="3"/>
      <c r="I550" s="3"/>
      <c r="J550" s="3"/>
      <c r="K550" s="3"/>
      <c r="L550" s="3"/>
      <c r="M550" s="3"/>
      <c r="N550" s="3"/>
      <c r="O550" s="3"/>
      <c r="P550" s="3"/>
      <c r="Q550" s="249"/>
      <c r="R550" s="3"/>
      <c r="S550" s="3"/>
      <c r="T550" s="3"/>
      <c r="U550" s="3"/>
      <c r="V550" s="3"/>
      <c r="W550" s="68"/>
      <c r="X550" s="68"/>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row>
    <row r="551">
      <c r="A551" s="3"/>
      <c r="B551" s="3"/>
      <c r="C551" s="3"/>
      <c r="D551" s="3"/>
      <c r="E551" s="3"/>
      <c r="F551" s="3"/>
      <c r="G551" s="3"/>
      <c r="H551" s="3"/>
      <c r="I551" s="3"/>
      <c r="J551" s="3"/>
      <c r="K551" s="3"/>
      <c r="L551" s="3"/>
      <c r="M551" s="3"/>
      <c r="N551" s="3"/>
      <c r="O551" s="3"/>
      <c r="P551" s="3"/>
      <c r="Q551" s="249"/>
      <c r="R551" s="3"/>
      <c r="S551" s="3"/>
      <c r="T551" s="3"/>
      <c r="U551" s="3"/>
      <c r="V551" s="3"/>
      <c r="W551" s="68"/>
      <c r="X551" s="68"/>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row>
    <row r="552">
      <c r="A552" s="3"/>
      <c r="B552" s="3"/>
      <c r="C552" s="3"/>
      <c r="D552" s="3"/>
      <c r="E552" s="3"/>
      <c r="F552" s="3"/>
      <c r="G552" s="3"/>
      <c r="H552" s="3"/>
      <c r="I552" s="3"/>
      <c r="J552" s="3"/>
      <c r="K552" s="3"/>
      <c r="L552" s="3"/>
      <c r="M552" s="3"/>
      <c r="N552" s="3"/>
      <c r="O552" s="3"/>
      <c r="P552" s="3"/>
      <c r="Q552" s="249"/>
      <c r="R552" s="3"/>
      <c r="S552" s="3"/>
      <c r="T552" s="3"/>
      <c r="U552" s="3"/>
      <c r="V552" s="3"/>
      <c r="W552" s="68"/>
      <c r="X552" s="68"/>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row>
    <row r="553">
      <c r="A553" s="3"/>
      <c r="B553" s="3"/>
      <c r="C553" s="3"/>
      <c r="D553" s="3"/>
      <c r="E553" s="3"/>
      <c r="F553" s="3"/>
      <c r="G553" s="3"/>
      <c r="H553" s="3"/>
      <c r="I553" s="3"/>
      <c r="J553" s="3"/>
      <c r="K553" s="3"/>
      <c r="L553" s="3"/>
      <c r="M553" s="3"/>
      <c r="N553" s="3"/>
      <c r="O553" s="3"/>
      <c r="P553" s="3"/>
      <c r="Q553" s="249"/>
      <c r="R553" s="3"/>
      <c r="S553" s="3"/>
      <c r="T553" s="3"/>
      <c r="U553" s="3"/>
      <c r="V553" s="3"/>
      <c r="W553" s="68"/>
      <c r="X553" s="68"/>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row>
    <row r="554">
      <c r="A554" s="3"/>
      <c r="B554" s="3"/>
      <c r="C554" s="3"/>
      <c r="D554" s="3"/>
      <c r="E554" s="3"/>
      <c r="F554" s="3"/>
      <c r="G554" s="3"/>
      <c r="H554" s="3"/>
      <c r="I554" s="3"/>
      <c r="J554" s="3"/>
      <c r="K554" s="3"/>
      <c r="L554" s="3"/>
      <c r="M554" s="3"/>
      <c r="N554" s="3"/>
      <c r="O554" s="3"/>
      <c r="P554" s="3"/>
      <c r="Q554" s="249"/>
      <c r="R554" s="3"/>
      <c r="S554" s="3"/>
      <c r="T554" s="3"/>
      <c r="U554" s="3"/>
      <c r="V554" s="3"/>
      <c r="W554" s="68"/>
      <c r="X554" s="68"/>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row>
    <row r="555">
      <c r="A555" s="3"/>
      <c r="B555" s="3"/>
      <c r="C555" s="3"/>
      <c r="D555" s="3"/>
      <c r="E555" s="3"/>
      <c r="F555" s="3"/>
      <c r="G555" s="3"/>
      <c r="H555" s="3"/>
      <c r="I555" s="3"/>
      <c r="J555" s="3"/>
      <c r="K555" s="3"/>
      <c r="L555" s="3"/>
      <c r="M555" s="3"/>
      <c r="N555" s="3"/>
      <c r="O555" s="3"/>
      <c r="P555" s="3"/>
      <c r="Q555" s="249"/>
      <c r="R555" s="3"/>
      <c r="S555" s="3"/>
      <c r="T555" s="3"/>
      <c r="U555" s="3"/>
      <c r="V555" s="3"/>
      <c r="W555" s="68"/>
      <c r="X555" s="68"/>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row>
    <row r="556">
      <c r="A556" s="3"/>
      <c r="B556" s="3"/>
      <c r="C556" s="3"/>
      <c r="D556" s="3"/>
      <c r="E556" s="3"/>
      <c r="F556" s="3"/>
      <c r="G556" s="3"/>
      <c r="H556" s="3"/>
      <c r="I556" s="3"/>
      <c r="J556" s="3"/>
      <c r="K556" s="3"/>
      <c r="L556" s="3"/>
      <c r="M556" s="3"/>
      <c r="N556" s="3"/>
      <c r="O556" s="3"/>
      <c r="P556" s="3"/>
      <c r="Q556" s="249"/>
      <c r="R556" s="3"/>
      <c r="S556" s="3"/>
      <c r="T556" s="3"/>
      <c r="U556" s="3"/>
      <c r="V556" s="3"/>
      <c r="W556" s="68"/>
      <c r="X556" s="68"/>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row>
    <row r="557">
      <c r="A557" s="3"/>
      <c r="B557" s="3"/>
      <c r="C557" s="3"/>
      <c r="D557" s="3"/>
      <c r="E557" s="3"/>
      <c r="F557" s="3"/>
      <c r="G557" s="3"/>
      <c r="H557" s="3"/>
      <c r="I557" s="3"/>
      <c r="J557" s="3"/>
      <c r="K557" s="3"/>
      <c r="L557" s="3"/>
      <c r="M557" s="3"/>
      <c r="N557" s="3"/>
      <c r="O557" s="3"/>
      <c r="P557" s="3"/>
      <c r="Q557" s="249"/>
      <c r="R557" s="3"/>
      <c r="S557" s="3"/>
      <c r="T557" s="3"/>
      <c r="U557" s="3"/>
      <c r="V557" s="3"/>
      <c r="W557" s="68"/>
      <c r="X557" s="68"/>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row>
    <row r="558">
      <c r="A558" s="3"/>
      <c r="B558" s="3"/>
      <c r="C558" s="3"/>
      <c r="D558" s="3"/>
      <c r="E558" s="3"/>
      <c r="F558" s="3"/>
      <c r="G558" s="3"/>
      <c r="H558" s="3"/>
      <c r="I558" s="3"/>
      <c r="J558" s="3"/>
      <c r="K558" s="3"/>
      <c r="L558" s="3"/>
      <c r="M558" s="3"/>
      <c r="N558" s="3"/>
      <c r="O558" s="3"/>
      <c r="P558" s="3"/>
      <c r="Q558" s="249"/>
      <c r="R558" s="3"/>
      <c r="S558" s="3"/>
      <c r="T558" s="3"/>
      <c r="U558" s="3"/>
      <c r="V558" s="3"/>
      <c r="W558" s="68"/>
      <c r="X558" s="68"/>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row>
    <row r="559">
      <c r="A559" s="3"/>
      <c r="B559" s="3"/>
      <c r="C559" s="3"/>
      <c r="D559" s="3"/>
      <c r="E559" s="3"/>
      <c r="F559" s="3"/>
      <c r="G559" s="3"/>
      <c r="H559" s="3"/>
      <c r="I559" s="3"/>
      <c r="J559" s="3"/>
      <c r="K559" s="3"/>
      <c r="L559" s="3"/>
      <c r="M559" s="3"/>
      <c r="N559" s="3"/>
      <c r="O559" s="3"/>
      <c r="P559" s="3"/>
      <c r="Q559" s="249"/>
      <c r="R559" s="3"/>
      <c r="S559" s="3"/>
      <c r="T559" s="3"/>
      <c r="U559" s="3"/>
      <c r="V559" s="3"/>
      <c r="W559" s="68"/>
      <c r="X559" s="68"/>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row>
    <row r="560">
      <c r="A560" s="3"/>
      <c r="B560" s="3"/>
      <c r="C560" s="3"/>
      <c r="D560" s="3"/>
      <c r="E560" s="3"/>
      <c r="F560" s="3"/>
      <c r="G560" s="3"/>
      <c r="H560" s="3"/>
      <c r="I560" s="3"/>
      <c r="J560" s="3"/>
      <c r="K560" s="3"/>
      <c r="L560" s="3"/>
      <c r="M560" s="3"/>
      <c r="N560" s="3"/>
      <c r="O560" s="3"/>
      <c r="P560" s="3"/>
      <c r="Q560" s="249"/>
      <c r="R560" s="3"/>
      <c r="S560" s="3"/>
      <c r="T560" s="3"/>
      <c r="U560" s="3"/>
      <c r="V560" s="3"/>
      <c r="W560" s="68"/>
      <c r="X560" s="68"/>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row>
    <row r="561">
      <c r="A561" s="3"/>
      <c r="B561" s="3"/>
      <c r="C561" s="3"/>
      <c r="D561" s="3"/>
      <c r="E561" s="3"/>
      <c r="F561" s="3"/>
      <c r="G561" s="3"/>
      <c r="H561" s="3"/>
      <c r="I561" s="3"/>
      <c r="J561" s="3"/>
      <c r="K561" s="3"/>
      <c r="L561" s="3"/>
      <c r="M561" s="3"/>
      <c r="N561" s="3"/>
      <c r="O561" s="3"/>
      <c r="P561" s="3"/>
      <c r="Q561" s="249"/>
      <c r="R561" s="3"/>
      <c r="S561" s="3"/>
      <c r="T561" s="3"/>
      <c r="U561" s="3"/>
      <c r="V561" s="3"/>
      <c r="W561" s="68"/>
      <c r="X561" s="68"/>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row>
    <row r="562">
      <c r="A562" s="3"/>
      <c r="B562" s="3"/>
      <c r="C562" s="3"/>
      <c r="D562" s="3"/>
      <c r="E562" s="3"/>
      <c r="F562" s="3"/>
      <c r="G562" s="3"/>
      <c r="H562" s="3"/>
      <c r="I562" s="3"/>
      <c r="J562" s="3"/>
      <c r="K562" s="3"/>
      <c r="L562" s="3"/>
      <c r="M562" s="3"/>
      <c r="N562" s="3"/>
      <c r="O562" s="3"/>
      <c r="P562" s="3"/>
      <c r="Q562" s="249"/>
      <c r="R562" s="3"/>
      <c r="S562" s="3"/>
      <c r="T562" s="3"/>
      <c r="U562" s="3"/>
      <c r="V562" s="3"/>
      <c r="W562" s="68"/>
      <c r="X562" s="68"/>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row>
    <row r="563">
      <c r="A563" s="3"/>
      <c r="B563" s="3"/>
      <c r="C563" s="3"/>
      <c r="D563" s="3"/>
      <c r="E563" s="3"/>
      <c r="F563" s="3"/>
      <c r="G563" s="3"/>
      <c r="H563" s="3"/>
      <c r="I563" s="3"/>
      <c r="J563" s="3"/>
      <c r="K563" s="3"/>
      <c r="L563" s="3"/>
      <c r="M563" s="3"/>
      <c r="N563" s="3"/>
      <c r="O563" s="3"/>
      <c r="P563" s="3"/>
      <c r="Q563" s="249"/>
      <c r="R563" s="3"/>
      <c r="S563" s="3"/>
      <c r="T563" s="3"/>
      <c r="U563" s="3"/>
      <c r="V563" s="3"/>
      <c r="W563" s="68"/>
      <c r="X563" s="68"/>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row>
    <row r="564">
      <c r="A564" s="3"/>
      <c r="B564" s="3"/>
      <c r="C564" s="3"/>
      <c r="D564" s="3"/>
      <c r="E564" s="3"/>
      <c r="F564" s="3"/>
      <c r="G564" s="3"/>
      <c r="H564" s="3"/>
      <c r="I564" s="3"/>
      <c r="J564" s="3"/>
      <c r="K564" s="3"/>
      <c r="L564" s="3"/>
      <c r="M564" s="3"/>
      <c r="N564" s="3"/>
      <c r="O564" s="3"/>
      <c r="P564" s="3"/>
      <c r="Q564" s="249"/>
      <c r="R564" s="3"/>
      <c r="S564" s="3"/>
      <c r="T564" s="3"/>
      <c r="U564" s="3"/>
      <c r="V564" s="3"/>
      <c r="W564" s="68"/>
      <c r="X564" s="68"/>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row>
    <row r="565">
      <c r="A565" s="3"/>
      <c r="B565" s="3"/>
      <c r="C565" s="3"/>
      <c r="D565" s="3"/>
      <c r="E565" s="3"/>
      <c r="F565" s="3"/>
      <c r="G565" s="3"/>
      <c r="H565" s="3"/>
      <c r="I565" s="3"/>
      <c r="J565" s="3"/>
      <c r="K565" s="3"/>
      <c r="L565" s="3"/>
      <c r="M565" s="3"/>
      <c r="N565" s="3"/>
      <c r="O565" s="3"/>
      <c r="P565" s="3"/>
      <c r="Q565" s="249"/>
      <c r="R565" s="3"/>
      <c r="S565" s="3"/>
      <c r="T565" s="3"/>
      <c r="U565" s="3"/>
      <c r="V565" s="3"/>
      <c r="W565" s="68"/>
      <c r="X565" s="68"/>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row>
    <row r="566">
      <c r="A566" s="3"/>
      <c r="B566" s="3"/>
      <c r="C566" s="3"/>
      <c r="D566" s="3"/>
      <c r="E566" s="3"/>
      <c r="F566" s="3"/>
      <c r="G566" s="3"/>
      <c r="H566" s="3"/>
      <c r="I566" s="3"/>
      <c r="J566" s="3"/>
      <c r="K566" s="3"/>
      <c r="L566" s="3"/>
      <c r="M566" s="3"/>
      <c r="N566" s="3"/>
      <c r="O566" s="3"/>
      <c r="P566" s="3"/>
      <c r="Q566" s="249"/>
      <c r="R566" s="3"/>
      <c r="S566" s="3"/>
      <c r="T566" s="3"/>
      <c r="U566" s="3"/>
      <c r="V566" s="3"/>
      <c r="W566" s="68"/>
      <c r="X566" s="68"/>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row>
    <row r="567">
      <c r="A567" s="3"/>
      <c r="B567" s="3"/>
      <c r="C567" s="3"/>
      <c r="D567" s="3"/>
      <c r="E567" s="3"/>
      <c r="F567" s="3"/>
      <c r="G567" s="3"/>
      <c r="H567" s="3"/>
      <c r="I567" s="3"/>
      <c r="J567" s="3"/>
      <c r="K567" s="3"/>
      <c r="L567" s="3"/>
      <c r="M567" s="3"/>
      <c r="N567" s="3"/>
      <c r="O567" s="3"/>
      <c r="P567" s="3"/>
      <c r="Q567" s="249"/>
      <c r="R567" s="3"/>
      <c r="S567" s="3"/>
      <c r="T567" s="3"/>
      <c r="U567" s="3"/>
      <c r="V567" s="3"/>
      <c r="W567" s="68"/>
      <c r="X567" s="68"/>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row>
    <row r="568">
      <c r="A568" s="3"/>
      <c r="B568" s="3"/>
      <c r="C568" s="3"/>
      <c r="D568" s="3"/>
      <c r="E568" s="3"/>
      <c r="F568" s="3"/>
      <c r="G568" s="3"/>
      <c r="H568" s="3"/>
      <c r="I568" s="3"/>
      <c r="J568" s="3"/>
      <c r="K568" s="3"/>
      <c r="L568" s="3"/>
      <c r="M568" s="3"/>
      <c r="N568" s="3"/>
      <c r="O568" s="3"/>
      <c r="P568" s="3"/>
      <c r="Q568" s="249"/>
      <c r="R568" s="3"/>
      <c r="S568" s="3"/>
      <c r="T568" s="3"/>
      <c r="U568" s="3"/>
      <c r="V568" s="3"/>
      <c r="W568" s="68"/>
      <c r="X568" s="68"/>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row>
    <row r="569">
      <c r="A569" s="3"/>
      <c r="B569" s="3"/>
      <c r="C569" s="3"/>
      <c r="D569" s="3"/>
      <c r="E569" s="3"/>
      <c r="F569" s="3"/>
      <c r="G569" s="3"/>
      <c r="H569" s="3"/>
      <c r="I569" s="3"/>
      <c r="J569" s="3"/>
      <c r="K569" s="3"/>
      <c r="L569" s="3"/>
      <c r="M569" s="3"/>
      <c r="N569" s="3"/>
      <c r="O569" s="3"/>
      <c r="P569" s="3"/>
      <c r="Q569" s="249"/>
      <c r="R569" s="3"/>
      <c r="S569" s="3"/>
      <c r="T569" s="3"/>
      <c r="U569" s="3"/>
      <c r="V569" s="3"/>
      <c r="W569" s="68"/>
      <c r="X569" s="68"/>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row>
    <row r="570">
      <c r="A570" s="3"/>
      <c r="B570" s="3"/>
      <c r="C570" s="3"/>
      <c r="D570" s="3"/>
      <c r="E570" s="3"/>
      <c r="F570" s="3"/>
      <c r="G570" s="3"/>
      <c r="H570" s="3"/>
      <c r="I570" s="3"/>
      <c r="J570" s="3"/>
      <c r="K570" s="3"/>
      <c r="L570" s="3"/>
      <c r="M570" s="3"/>
      <c r="N570" s="3"/>
      <c r="O570" s="3"/>
      <c r="P570" s="3"/>
      <c r="Q570" s="249"/>
      <c r="R570" s="3"/>
      <c r="S570" s="3"/>
      <c r="T570" s="3"/>
      <c r="U570" s="3"/>
      <c r="V570" s="3"/>
      <c r="W570" s="68"/>
      <c r="X570" s="68"/>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row>
    <row r="571">
      <c r="A571" s="3"/>
      <c r="B571" s="3"/>
      <c r="C571" s="3"/>
      <c r="D571" s="3"/>
      <c r="E571" s="3"/>
      <c r="F571" s="3"/>
      <c r="G571" s="3"/>
      <c r="H571" s="3"/>
      <c r="I571" s="3"/>
      <c r="J571" s="3"/>
      <c r="K571" s="3"/>
      <c r="L571" s="3"/>
      <c r="M571" s="3"/>
      <c r="N571" s="3"/>
      <c r="O571" s="3"/>
      <c r="P571" s="3"/>
      <c r="Q571" s="249"/>
      <c r="R571" s="3"/>
      <c r="S571" s="3"/>
      <c r="T571" s="3"/>
      <c r="U571" s="3"/>
      <c r="V571" s="3"/>
      <c r="W571" s="68"/>
      <c r="X571" s="68"/>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row>
    <row r="572">
      <c r="A572" s="3"/>
      <c r="B572" s="3"/>
      <c r="C572" s="3"/>
      <c r="D572" s="3"/>
      <c r="E572" s="3"/>
      <c r="F572" s="3"/>
      <c r="G572" s="3"/>
      <c r="H572" s="3"/>
      <c r="I572" s="3"/>
      <c r="J572" s="3"/>
      <c r="K572" s="3"/>
      <c r="L572" s="3"/>
      <c r="M572" s="3"/>
      <c r="N572" s="3"/>
      <c r="O572" s="3"/>
      <c r="P572" s="3"/>
      <c r="Q572" s="249"/>
      <c r="R572" s="3"/>
      <c r="S572" s="3"/>
      <c r="T572" s="3"/>
      <c r="U572" s="3"/>
      <c r="V572" s="3"/>
      <c r="W572" s="68"/>
      <c r="X572" s="68"/>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row>
    <row r="573">
      <c r="A573" s="3"/>
      <c r="B573" s="3"/>
      <c r="C573" s="3"/>
      <c r="D573" s="3"/>
      <c r="E573" s="3"/>
      <c r="F573" s="3"/>
      <c r="G573" s="3"/>
      <c r="H573" s="3"/>
      <c r="I573" s="3"/>
      <c r="J573" s="3"/>
      <c r="K573" s="3"/>
      <c r="L573" s="3"/>
      <c r="M573" s="3"/>
      <c r="N573" s="3"/>
      <c r="O573" s="3"/>
      <c r="P573" s="3"/>
      <c r="Q573" s="249"/>
      <c r="R573" s="3"/>
      <c r="S573" s="3"/>
      <c r="T573" s="3"/>
      <c r="U573" s="3"/>
      <c r="V573" s="3"/>
      <c r="W573" s="68"/>
      <c r="X573" s="68"/>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row>
    <row r="574">
      <c r="A574" s="3"/>
      <c r="B574" s="3"/>
      <c r="C574" s="3"/>
      <c r="D574" s="3"/>
      <c r="E574" s="3"/>
      <c r="F574" s="3"/>
      <c r="G574" s="3"/>
      <c r="H574" s="3"/>
      <c r="I574" s="3"/>
      <c r="J574" s="3"/>
      <c r="K574" s="3"/>
      <c r="L574" s="3"/>
      <c r="M574" s="3"/>
      <c r="N574" s="3"/>
      <c r="O574" s="3"/>
      <c r="P574" s="3"/>
      <c r="Q574" s="249"/>
      <c r="R574" s="3"/>
      <c r="S574" s="3"/>
      <c r="T574" s="3"/>
      <c r="U574" s="3"/>
      <c r="V574" s="3"/>
      <c r="W574" s="68"/>
      <c r="X574" s="68"/>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row>
    <row r="575">
      <c r="A575" s="3"/>
      <c r="B575" s="3"/>
      <c r="C575" s="3"/>
      <c r="D575" s="3"/>
      <c r="E575" s="3"/>
      <c r="F575" s="3"/>
      <c r="G575" s="3"/>
      <c r="H575" s="3"/>
      <c r="I575" s="3"/>
      <c r="J575" s="3"/>
      <c r="K575" s="3"/>
      <c r="L575" s="3"/>
      <c r="M575" s="3"/>
      <c r="N575" s="3"/>
      <c r="O575" s="3"/>
      <c r="P575" s="3"/>
      <c r="Q575" s="249"/>
      <c r="R575" s="3"/>
      <c r="S575" s="3"/>
      <c r="T575" s="3"/>
      <c r="U575" s="3"/>
      <c r="V575" s="3"/>
      <c r="W575" s="68"/>
      <c r="X575" s="68"/>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row>
    <row r="576">
      <c r="A576" s="3"/>
      <c r="B576" s="3"/>
      <c r="C576" s="3"/>
      <c r="D576" s="3"/>
      <c r="E576" s="3"/>
      <c r="F576" s="3"/>
      <c r="G576" s="3"/>
      <c r="H576" s="3"/>
      <c r="I576" s="3"/>
      <c r="J576" s="3"/>
      <c r="K576" s="3"/>
      <c r="L576" s="3"/>
      <c r="M576" s="3"/>
      <c r="N576" s="3"/>
      <c r="O576" s="3"/>
      <c r="P576" s="3"/>
      <c r="Q576" s="249"/>
      <c r="R576" s="3"/>
      <c r="S576" s="3"/>
      <c r="T576" s="3"/>
      <c r="U576" s="3"/>
      <c r="V576" s="3"/>
      <c r="W576" s="68"/>
      <c r="X576" s="68"/>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row>
    <row r="577">
      <c r="A577" s="3"/>
      <c r="B577" s="3"/>
      <c r="C577" s="3"/>
      <c r="D577" s="3"/>
      <c r="E577" s="3"/>
      <c r="F577" s="3"/>
      <c r="G577" s="3"/>
      <c r="H577" s="3"/>
      <c r="I577" s="3"/>
      <c r="J577" s="3"/>
      <c r="K577" s="3"/>
      <c r="L577" s="3"/>
      <c r="M577" s="3"/>
      <c r="N577" s="3"/>
      <c r="O577" s="3"/>
      <c r="P577" s="3"/>
      <c r="Q577" s="249"/>
      <c r="R577" s="3"/>
      <c r="S577" s="3"/>
      <c r="T577" s="3"/>
      <c r="U577" s="3"/>
      <c r="V577" s="3"/>
      <c r="W577" s="68"/>
      <c r="X577" s="68"/>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row>
    <row r="578">
      <c r="A578" s="3"/>
      <c r="B578" s="3"/>
      <c r="C578" s="3"/>
      <c r="D578" s="3"/>
      <c r="E578" s="3"/>
      <c r="F578" s="3"/>
      <c r="G578" s="3"/>
      <c r="H578" s="3"/>
      <c r="I578" s="3"/>
      <c r="J578" s="3"/>
      <c r="K578" s="3"/>
      <c r="L578" s="3"/>
      <c r="M578" s="3"/>
      <c r="N578" s="3"/>
      <c r="O578" s="3"/>
      <c r="P578" s="3"/>
      <c r="Q578" s="249"/>
      <c r="R578" s="3"/>
      <c r="S578" s="3"/>
      <c r="T578" s="3"/>
      <c r="U578" s="3"/>
      <c r="V578" s="3"/>
      <c r="W578" s="68"/>
      <c r="X578" s="68"/>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row>
    <row r="579">
      <c r="A579" s="3"/>
      <c r="B579" s="3"/>
      <c r="C579" s="3"/>
      <c r="D579" s="3"/>
      <c r="E579" s="3"/>
      <c r="F579" s="3"/>
      <c r="G579" s="3"/>
      <c r="H579" s="3"/>
      <c r="I579" s="3"/>
      <c r="J579" s="3"/>
      <c r="K579" s="3"/>
      <c r="L579" s="3"/>
      <c r="M579" s="3"/>
      <c r="N579" s="3"/>
      <c r="O579" s="3"/>
      <c r="P579" s="3"/>
      <c r="Q579" s="249"/>
      <c r="R579" s="3"/>
      <c r="S579" s="3"/>
      <c r="T579" s="3"/>
      <c r="U579" s="3"/>
      <c r="V579" s="3"/>
      <c r="W579" s="68"/>
      <c r="X579" s="68"/>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row>
    <row r="580">
      <c r="A580" s="3"/>
      <c r="B580" s="3"/>
      <c r="C580" s="3"/>
      <c r="D580" s="3"/>
      <c r="E580" s="3"/>
      <c r="F580" s="3"/>
      <c r="G580" s="3"/>
      <c r="H580" s="3"/>
      <c r="I580" s="3"/>
      <c r="J580" s="3"/>
      <c r="K580" s="3"/>
      <c r="L580" s="3"/>
      <c r="M580" s="3"/>
      <c r="N580" s="3"/>
      <c r="O580" s="3"/>
      <c r="P580" s="3"/>
      <c r="Q580" s="249"/>
      <c r="R580" s="3"/>
      <c r="S580" s="3"/>
      <c r="T580" s="3"/>
      <c r="U580" s="3"/>
      <c r="V580" s="3"/>
      <c r="W580" s="68"/>
      <c r="X580" s="68"/>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row>
    <row r="581">
      <c r="A581" s="3"/>
      <c r="B581" s="3"/>
      <c r="C581" s="3"/>
      <c r="D581" s="3"/>
      <c r="E581" s="3"/>
      <c r="F581" s="3"/>
      <c r="G581" s="3"/>
      <c r="H581" s="3"/>
      <c r="I581" s="3"/>
      <c r="J581" s="3"/>
      <c r="K581" s="3"/>
      <c r="L581" s="3"/>
      <c r="M581" s="3"/>
      <c r="N581" s="3"/>
      <c r="O581" s="3"/>
      <c r="P581" s="3"/>
      <c r="Q581" s="249"/>
      <c r="R581" s="3"/>
      <c r="S581" s="3"/>
      <c r="T581" s="3"/>
      <c r="U581" s="3"/>
      <c r="V581" s="3"/>
      <c r="W581" s="68"/>
      <c r="X581" s="68"/>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row>
    <row r="582">
      <c r="A582" s="3"/>
      <c r="B582" s="3"/>
      <c r="C582" s="3"/>
      <c r="D582" s="3"/>
      <c r="E582" s="3"/>
      <c r="F582" s="3"/>
      <c r="G582" s="3"/>
      <c r="H582" s="3"/>
      <c r="I582" s="3"/>
      <c r="J582" s="3"/>
      <c r="K582" s="3"/>
      <c r="L582" s="3"/>
      <c r="M582" s="3"/>
      <c r="N582" s="3"/>
      <c r="O582" s="3"/>
      <c r="P582" s="3"/>
      <c r="Q582" s="249"/>
      <c r="R582" s="3"/>
      <c r="S582" s="3"/>
      <c r="T582" s="3"/>
      <c r="U582" s="3"/>
      <c r="V582" s="3"/>
      <c r="W582" s="68"/>
      <c r="X582" s="68"/>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row>
    <row r="583">
      <c r="A583" s="3"/>
      <c r="B583" s="3"/>
      <c r="C583" s="3"/>
      <c r="D583" s="3"/>
      <c r="E583" s="3"/>
      <c r="F583" s="3"/>
      <c r="G583" s="3"/>
      <c r="H583" s="3"/>
      <c r="I583" s="3"/>
      <c r="J583" s="3"/>
      <c r="K583" s="3"/>
      <c r="L583" s="3"/>
      <c r="M583" s="3"/>
      <c r="N583" s="3"/>
      <c r="O583" s="3"/>
      <c r="P583" s="3"/>
      <c r="Q583" s="249"/>
      <c r="R583" s="3"/>
      <c r="S583" s="3"/>
      <c r="T583" s="3"/>
      <c r="U583" s="3"/>
      <c r="V583" s="3"/>
      <c r="W583" s="68"/>
      <c r="X583" s="68"/>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row>
    <row r="584">
      <c r="A584" s="3"/>
      <c r="B584" s="3"/>
      <c r="C584" s="3"/>
      <c r="D584" s="3"/>
      <c r="E584" s="3"/>
      <c r="F584" s="3"/>
      <c r="G584" s="3"/>
      <c r="H584" s="3"/>
      <c r="I584" s="3"/>
      <c r="J584" s="3"/>
      <c r="K584" s="3"/>
      <c r="L584" s="3"/>
      <c r="M584" s="3"/>
      <c r="N584" s="3"/>
      <c r="O584" s="3"/>
      <c r="P584" s="3"/>
      <c r="Q584" s="249"/>
      <c r="R584" s="3"/>
      <c r="S584" s="3"/>
      <c r="T584" s="3"/>
      <c r="U584" s="3"/>
      <c r="V584" s="3"/>
      <c r="W584" s="68"/>
      <c r="X584" s="68"/>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row>
    <row r="585">
      <c r="A585" s="3"/>
      <c r="B585" s="3"/>
      <c r="C585" s="3"/>
      <c r="D585" s="3"/>
      <c r="E585" s="3"/>
      <c r="F585" s="3"/>
      <c r="G585" s="3"/>
      <c r="H585" s="3"/>
      <c r="I585" s="3"/>
      <c r="J585" s="3"/>
      <c r="K585" s="3"/>
      <c r="L585" s="3"/>
      <c r="M585" s="3"/>
      <c r="N585" s="3"/>
      <c r="O585" s="3"/>
      <c r="P585" s="3"/>
      <c r="Q585" s="249"/>
      <c r="R585" s="3"/>
      <c r="S585" s="3"/>
      <c r="T585" s="3"/>
      <c r="U585" s="3"/>
      <c r="V585" s="3"/>
      <c r="W585" s="68"/>
      <c r="X585" s="68"/>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row>
    <row r="586">
      <c r="A586" s="3"/>
      <c r="B586" s="3"/>
      <c r="C586" s="3"/>
      <c r="D586" s="3"/>
      <c r="E586" s="3"/>
      <c r="F586" s="3"/>
      <c r="G586" s="3"/>
      <c r="H586" s="3"/>
      <c r="I586" s="3"/>
      <c r="J586" s="3"/>
      <c r="K586" s="3"/>
      <c r="L586" s="3"/>
      <c r="M586" s="3"/>
      <c r="N586" s="3"/>
      <c r="O586" s="3"/>
      <c r="P586" s="3"/>
      <c r="Q586" s="249"/>
      <c r="R586" s="3"/>
      <c r="S586" s="3"/>
      <c r="T586" s="3"/>
      <c r="U586" s="3"/>
      <c r="V586" s="3"/>
      <c r="W586" s="68"/>
      <c r="X586" s="68"/>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row>
    <row r="587">
      <c r="A587" s="3"/>
      <c r="B587" s="3"/>
      <c r="C587" s="3"/>
      <c r="D587" s="3"/>
      <c r="E587" s="3"/>
      <c r="F587" s="3"/>
      <c r="G587" s="3"/>
      <c r="H587" s="3"/>
      <c r="I587" s="3"/>
      <c r="J587" s="3"/>
      <c r="K587" s="3"/>
      <c r="L587" s="3"/>
      <c r="M587" s="3"/>
      <c r="N587" s="3"/>
      <c r="O587" s="3"/>
      <c r="P587" s="3"/>
      <c r="Q587" s="249"/>
      <c r="R587" s="3"/>
      <c r="S587" s="3"/>
      <c r="T587" s="3"/>
      <c r="U587" s="3"/>
      <c r="V587" s="3"/>
      <c r="W587" s="68"/>
      <c r="X587" s="68"/>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row>
    <row r="588">
      <c r="A588" s="3"/>
      <c r="B588" s="3"/>
      <c r="C588" s="3"/>
      <c r="D588" s="3"/>
      <c r="E588" s="3"/>
      <c r="F588" s="3"/>
      <c r="G588" s="3"/>
      <c r="H588" s="3"/>
      <c r="I588" s="3"/>
      <c r="J588" s="3"/>
      <c r="K588" s="3"/>
      <c r="L588" s="3"/>
      <c r="M588" s="3"/>
      <c r="N588" s="3"/>
      <c r="O588" s="3"/>
      <c r="P588" s="3"/>
      <c r="Q588" s="249"/>
      <c r="R588" s="3"/>
      <c r="S588" s="3"/>
      <c r="T588" s="3"/>
      <c r="U588" s="3"/>
      <c r="V588" s="3"/>
      <c r="W588" s="68"/>
      <c r="X588" s="68"/>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row>
    <row r="589">
      <c r="A589" s="3"/>
      <c r="B589" s="3"/>
      <c r="C589" s="3"/>
      <c r="D589" s="3"/>
      <c r="E589" s="3"/>
      <c r="F589" s="3"/>
      <c r="G589" s="3"/>
      <c r="H589" s="3"/>
      <c r="I589" s="3"/>
      <c r="J589" s="3"/>
      <c r="K589" s="3"/>
      <c r="L589" s="3"/>
      <c r="M589" s="3"/>
      <c r="N589" s="3"/>
      <c r="O589" s="3"/>
      <c r="P589" s="3"/>
      <c r="Q589" s="249"/>
      <c r="R589" s="3"/>
      <c r="S589" s="3"/>
      <c r="T589" s="3"/>
      <c r="U589" s="3"/>
      <c r="V589" s="3"/>
      <c r="W589" s="68"/>
      <c r="X589" s="68"/>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row>
    <row r="590">
      <c r="A590" s="3"/>
      <c r="B590" s="3"/>
      <c r="C590" s="3"/>
      <c r="D590" s="3"/>
      <c r="E590" s="3"/>
      <c r="F590" s="3"/>
      <c r="G590" s="3"/>
      <c r="H590" s="3"/>
      <c r="I590" s="3"/>
      <c r="J590" s="3"/>
      <c r="K590" s="3"/>
      <c r="L590" s="3"/>
      <c r="M590" s="3"/>
      <c r="N590" s="3"/>
      <c r="O590" s="3"/>
      <c r="P590" s="3"/>
      <c r="Q590" s="249"/>
      <c r="R590" s="3"/>
      <c r="S590" s="3"/>
      <c r="T590" s="3"/>
      <c r="U590" s="3"/>
      <c r="V590" s="3"/>
      <c r="W590" s="68"/>
      <c r="X590" s="68"/>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row>
    <row r="591">
      <c r="A591" s="3"/>
      <c r="B591" s="3"/>
      <c r="C591" s="3"/>
      <c r="D591" s="3"/>
      <c r="E591" s="3"/>
      <c r="F591" s="3"/>
      <c r="G591" s="3"/>
      <c r="H591" s="3"/>
      <c r="I591" s="3"/>
      <c r="J591" s="3"/>
      <c r="K591" s="3"/>
      <c r="L591" s="3"/>
      <c r="M591" s="3"/>
      <c r="N591" s="3"/>
      <c r="O591" s="3"/>
      <c r="P591" s="3"/>
      <c r="Q591" s="249"/>
      <c r="R591" s="3"/>
      <c r="S591" s="3"/>
      <c r="T591" s="3"/>
      <c r="U591" s="3"/>
      <c r="V591" s="3"/>
      <c r="W591" s="68"/>
      <c r="X591" s="68"/>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row>
    <row r="592">
      <c r="A592" s="3"/>
      <c r="B592" s="3"/>
      <c r="C592" s="3"/>
      <c r="D592" s="3"/>
      <c r="E592" s="3"/>
      <c r="F592" s="3"/>
      <c r="G592" s="3"/>
      <c r="H592" s="3"/>
      <c r="I592" s="3"/>
      <c r="J592" s="3"/>
      <c r="K592" s="3"/>
      <c r="L592" s="3"/>
      <c r="M592" s="3"/>
      <c r="N592" s="3"/>
      <c r="O592" s="3"/>
      <c r="P592" s="3"/>
      <c r="Q592" s="249"/>
      <c r="R592" s="3"/>
      <c r="S592" s="3"/>
      <c r="T592" s="3"/>
      <c r="U592" s="3"/>
      <c r="V592" s="3"/>
      <c r="W592" s="68"/>
      <c r="X592" s="68"/>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row>
    <row r="593">
      <c r="A593" s="3"/>
      <c r="B593" s="3"/>
      <c r="C593" s="3"/>
      <c r="D593" s="3"/>
      <c r="E593" s="3"/>
      <c r="F593" s="3"/>
      <c r="G593" s="3"/>
      <c r="H593" s="3"/>
      <c r="I593" s="3"/>
      <c r="J593" s="3"/>
      <c r="K593" s="3"/>
      <c r="L593" s="3"/>
      <c r="M593" s="3"/>
      <c r="N593" s="3"/>
      <c r="O593" s="3"/>
      <c r="P593" s="3"/>
      <c r="Q593" s="249"/>
      <c r="R593" s="3"/>
      <c r="S593" s="3"/>
      <c r="T593" s="3"/>
      <c r="U593" s="3"/>
      <c r="V593" s="3"/>
      <c r="W593" s="68"/>
      <c r="X593" s="68"/>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row>
    <row r="594">
      <c r="A594" s="3"/>
      <c r="B594" s="3"/>
      <c r="C594" s="3"/>
      <c r="D594" s="3"/>
      <c r="E594" s="3"/>
      <c r="F594" s="3"/>
      <c r="G594" s="3"/>
      <c r="H594" s="3"/>
      <c r="I594" s="3"/>
      <c r="J594" s="3"/>
      <c r="K594" s="3"/>
      <c r="L594" s="3"/>
      <c r="M594" s="3"/>
      <c r="N594" s="3"/>
      <c r="O594" s="3"/>
      <c r="P594" s="3"/>
      <c r="Q594" s="249"/>
      <c r="R594" s="3"/>
      <c r="S594" s="3"/>
      <c r="T594" s="3"/>
      <c r="U594" s="3"/>
      <c r="V594" s="3"/>
      <c r="W594" s="68"/>
      <c r="X594" s="68"/>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row>
    <row r="595">
      <c r="A595" s="3"/>
      <c r="B595" s="3"/>
      <c r="C595" s="3"/>
      <c r="D595" s="3"/>
      <c r="E595" s="3"/>
      <c r="F595" s="3"/>
      <c r="G595" s="3"/>
      <c r="H595" s="3"/>
      <c r="I595" s="3"/>
      <c r="J595" s="3"/>
      <c r="K595" s="3"/>
      <c r="L595" s="3"/>
      <c r="M595" s="3"/>
      <c r="N595" s="3"/>
      <c r="O595" s="3"/>
      <c r="P595" s="3"/>
      <c r="Q595" s="249"/>
      <c r="R595" s="3"/>
      <c r="S595" s="3"/>
      <c r="T595" s="3"/>
      <c r="U595" s="3"/>
      <c r="V595" s="3"/>
      <c r="W595" s="68"/>
      <c r="X595" s="68"/>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row>
    <row r="596">
      <c r="A596" s="3"/>
      <c r="B596" s="3"/>
      <c r="C596" s="3"/>
      <c r="D596" s="3"/>
      <c r="E596" s="3"/>
      <c r="F596" s="3"/>
      <c r="G596" s="3"/>
      <c r="H596" s="3"/>
      <c r="I596" s="3"/>
      <c r="J596" s="3"/>
      <c r="K596" s="3"/>
      <c r="L596" s="3"/>
      <c r="M596" s="3"/>
      <c r="N596" s="3"/>
      <c r="O596" s="3"/>
      <c r="P596" s="3"/>
      <c r="Q596" s="249"/>
      <c r="R596" s="3"/>
      <c r="S596" s="3"/>
      <c r="T596" s="3"/>
      <c r="U596" s="3"/>
      <c r="V596" s="3"/>
      <c r="W596" s="68"/>
      <c r="X596" s="68"/>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row>
    <row r="597">
      <c r="A597" s="3"/>
      <c r="B597" s="3"/>
      <c r="C597" s="3"/>
      <c r="D597" s="3"/>
      <c r="E597" s="3"/>
      <c r="F597" s="3"/>
      <c r="G597" s="3"/>
      <c r="H597" s="3"/>
      <c r="I597" s="3"/>
      <c r="J597" s="3"/>
      <c r="K597" s="3"/>
      <c r="L597" s="3"/>
      <c r="M597" s="3"/>
      <c r="N597" s="3"/>
      <c r="O597" s="3"/>
      <c r="P597" s="3"/>
      <c r="Q597" s="249"/>
      <c r="R597" s="3"/>
      <c r="S597" s="3"/>
      <c r="T597" s="3"/>
      <c r="U597" s="3"/>
      <c r="V597" s="3"/>
      <c r="W597" s="68"/>
      <c r="X597" s="68"/>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row>
    <row r="598">
      <c r="A598" s="3"/>
      <c r="B598" s="3"/>
      <c r="C598" s="3"/>
      <c r="D598" s="3"/>
      <c r="E598" s="3"/>
      <c r="F598" s="3"/>
      <c r="G598" s="3"/>
      <c r="H598" s="3"/>
      <c r="I598" s="3"/>
      <c r="J598" s="3"/>
      <c r="K598" s="3"/>
      <c r="L598" s="3"/>
      <c r="M598" s="3"/>
      <c r="N598" s="3"/>
      <c r="O598" s="3"/>
      <c r="P598" s="3"/>
      <c r="Q598" s="249"/>
      <c r="R598" s="3"/>
      <c r="S598" s="3"/>
      <c r="T598" s="3"/>
      <c r="U598" s="3"/>
      <c r="V598" s="3"/>
      <c r="W598" s="68"/>
      <c r="X598" s="68"/>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row>
    <row r="599">
      <c r="A599" s="3"/>
      <c r="B599" s="3"/>
      <c r="C599" s="3"/>
      <c r="D599" s="3"/>
      <c r="E599" s="3"/>
      <c r="F599" s="3"/>
      <c r="G599" s="3"/>
      <c r="H599" s="3"/>
      <c r="I599" s="3"/>
      <c r="J599" s="3"/>
      <c r="K599" s="3"/>
      <c r="L599" s="3"/>
      <c r="M599" s="3"/>
      <c r="N599" s="3"/>
      <c r="O599" s="3"/>
      <c r="P599" s="3"/>
      <c r="Q599" s="249"/>
      <c r="R599" s="3"/>
      <c r="S599" s="3"/>
      <c r="T599" s="3"/>
      <c r="U599" s="3"/>
      <c r="V599" s="3"/>
      <c r="W599" s="68"/>
      <c r="X599" s="68"/>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row>
    <row r="600">
      <c r="A600" s="3"/>
      <c r="B600" s="3"/>
      <c r="C600" s="3"/>
      <c r="D600" s="3"/>
      <c r="E600" s="3"/>
      <c r="F600" s="3"/>
      <c r="G600" s="3"/>
      <c r="H600" s="3"/>
      <c r="I600" s="3"/>
      <c r="J600" s="3"/>
      <c r="K600" s="3"/>
      <c r="L600" s="3"/>
      <c r="M600" s="3"/>
      <c r="N600" s="3"/>
      <c r="O600" s="3"/>
      <c r="P600" s="3"/>
      <c r="Q600" s="249"/>
      <c r="R600" s="3"/>
      <c r="S600" s="3"/>
      <c r="T600" s="3"/>
      <c r="U600" s="3"/>
      <c r="V600" s="3"/>
      <c r="W600" s="68"/>
      <c r="X600" s="68"/>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row>
    <row r="601">
      <c r="A601" s="3"/>
      <c r="B601" s="3"/>
      <c r="C601" s="3"/>
      <c r="D601" s="3"/>
      <c r="E601" s="3"/>
      <c r="F601" s="3"/>
      <c r="G601" s="3"/>
      <c r="H601" s="3"/>
      <c r="I601" s="3"/>
      <c r="J601" s="3"/>
      <c r="K601" s="3"/>
      <c r="L601" s="3"/>
      <c r="M601" s="3"/>
      <c r="N601" s="3"/>
      <c r="O601" s="3"/>
      <c r="P601" s="3"/>
      <c r="Q601" s="249"/>
      <c r="R601" s="3"/>
      <c r="S601" s="3"/>
      <c r="T601" s="3"/>
      <c r="U601" s="3"/>
      <c r="V601" s="3"/>
      <c r="W601" s="68"/>
      <c r="X601" s="68"/>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row>
    <row r="602">
      <c r="A602" s="3"/>
      <c r="B602" s="3"/>
      <c r="C602" s="3"/>
      <c r="D602" s="3"/>
      <c r="E602" s="3"/>
      <c r="F602" s="3"/>
      <c r="G602" s="3"/>
      <c r="H602" s="3"/>
      <c r="I602" s="3"/>
      <c r="J602" s="3"/>
      <c r="K602" s="3"/>
      <c r="L602" s="3"/>
      <c r="M602" s="3"/>
      <c r="N602" s="3"/>
      <c r="O602" s="3"/>
      <c r="P602" s="3"/>
      <c r="Q602" s="249"/>
      <c r="R602" s="3"/>
      <c r="S602" s="3"/>
      <c r="T602" s="3"/>
      <c r="U602" s="3"/>
      <c r="V602" s="3"/>
      <c r="W602" s="68"/>
      <c r="X602" s="68"/>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row>
    <row r="603">
      <c r="A603" s="3"/>
      <c r="B603" s="3"/>
      <c r="C603" s="3"/>
      <c r="D603" s="3"/>
      <c r="E603" s="3"/>
      <c r="F603" s="3"/>
      <c r="G603" s="3"/>
      <c r="H603" s="3"/>
      <c r="I603" s="3"/>
      <c r="J603" s="3"/>
      <c r="K603" s="3"/>
      <c r="L603" s="3"/>
      <c r="M603" s="3"/>
      <c r="N603" s="3"/>
      <c r="O603" s="3"/>
      <c r="P603" s="3"/>
      <c r="Q603" s="249"/>
      <c r="R603" s="3"/>
      <c r="S603" s="3"/>
      <c r="T603" s="3"/>
      <c r="U603" s="3"/>
      <c r="V603" s="3"/>
      <c r="W603" s="68"/>
      <c r="X603" s="68"/>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row>
    <row r="604">
      <c r="A604" s="3"/>
      <c r="B604" s="3"/>
      <c r="C604" s="3"/>
      <c r="D604" s="3"/>
      <c r="E604" s="3"/>
      <c r="F604" s="3"/>
      <c r="G604" s="3"/>
      <c r="H604" s="3"/>
      <c r="I604" s="3"/>
      <c r="J604" s="3"/>
      <c r="K604" s="3"/>
      <c r="L604" s="3"/>
      <c r="M604" s="3"/>
      <c r="N604" s="3"/>
      <c r="O604" s="3"/>
      <c r="P604" s="3"/>
      <c r="Q604" s="249"/>
      <c r="R604" s="3"/>
      <c r="S604" s="3"/>
      <c r="T604" s="3"/>
      <c r="U604" s="3"/>
      <c r="V604" s="3"/>
      <c r="W604" s="68"/>
      <c r="X604" s="68"/>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row>
    <row r="605">
      <c r="A605" s="3"/>
      <c r="B605" s="3"/>
      <c r="C605" s="3"/>
      <c r="D605" s="3"/>
      <c r="E605" s="3"/>
      <c r="F605" s="3"/>
      <c r="G605" s="3"/>
      <c r="H605" s="3"/>
      <c r="I605" s="3"/>
      <c r="J605" s="3"/>
      <c r="K605" s="3"/>
      <c r="L605" s="3"/>
      <c r="M605" s="3"/>
      <c r="N605" s="3"/>
      <c r="O605" s="3"/>
      <c r="P605" s="3"/>
      <c r="Q605" s="249"/>
      <c r="R605" s="3"/>
      <c r="S605" s="3"/>
      <c r="T605" s="3"/>
      <c r="U605" s="3"/>
      <c r="V605" s="3"/>
      <c r="W605" s="68"/>
      <c r="X605" s="68"/>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row>
    <row r="606">
      <c r="A606" s="3"/>
      <c r="B606" s="3"/>
      <c r="C606" s="3"/>
      <c r="D606" s="3"/>
      <c r="E606" s="3"/>
      <c r="F606" s="3"/>
      <c r="G606" s="3"/>
      <c r="H606" s="3"/>
      <c r="I606" s="3"/>
      <c r="J606" s="3"/>
      <c r="K606" s="3"/>
      <c r="L606" s="3"/>
      <c r="M606" s="3"/>
      <c r="N606" s="3"/>
      <c r="O606" s="3"/>
      <c r="P606" s="3"/>
      <c r="Q606" s="249"/>
      <c r="R606" s="3"/>
      <c r="S606" s="3"/>
      <c r="T606" s="3"/>
      <c r="U606" s="3"/>
      <c r="V606" s="3"/>
      <c r="W606" s="68"/>
      <c r="X606" s="68"/>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row>
    <row r="607">
      <c r="A607" s="3"/>
      <c r="B607" s="3"/>
      <c r="C607" s="3"/>
      <c r="D607" s="3"/>
      <c r="E607" s="3"/>
      <c r="F607" s="3"/>
      <c r="G607" s="3"/>
      <c r="H607" s="3"/>
      <c r="I607" s="3"/>
      <c r="J607" s="3"/>
      <c r="K607" s="3"/>
      <c r="L607" s="3"/>
      <c r="M607" s="3"/>
      <c r="N607" s="3"/>
      <c r="O607" s="3"/>
      <c r="P607" s="3"/>
      <c r="Q607" s="249"/>
      <c r="R607" s="3"/>
      <c r="S607" s="3"/>
      <c r="T607" s="3"/>
      <c r="U607" s="3"/>
      <c r="V607" s="3"/>
      <c r="W607" s="68"/>
      <c r="X607" s="68"/>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row>
    <row r="608">
      <c r="A608" s="3"/>
      <c r="B608" s="3"/>
      <c r="C608" s="3"/>
      <c r="D608" s="3"/>
      <c r="E608" s="3"/>
      <c r="F608" s="3"/>
      <c r="G608" s="3"/>
      <c r="H608" s="3"/>
      <c r="I608" s="3"/>
      <c r="J608" s="3"/>
      <c r="K608" s="3"/>
      <c r="L608" s="3"/>
      <c r="M608" s="3"/>
      <c r="N608" s="3"/>
      <c r="O608" s="3"/>
      <c r="P608" s="3"/>
      <c r="Q608" s="249"/>
      <c r="R608" s="3"/>
      <c r="S608" s="3"/>
      <c r="T608" s="3"/>
      <c r="U608" s="3"/>
      <c r="V608" s="3"/>
      <c r="W608" s="68"/>
      <c r="X608" s="68"/>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row>
    <row r="609">
      <c r="A609" s="3"/>
      <c r="B609" s="3"/>
      <c r="C609" s="3"/>
      <c r="D609" s="3"/>
      <c r="E609" s="3"/>
      <c r="F609" s="3"/>
      <c r="G609" s="3"/>
      <c r="H609" s="3"/>
      <c r="I609" s="3"/>
      <c r="J609" s="3"/>
      <c r="K609" s="3"/>
      <c r="L609" s="3"/>
      <c r="M609" s="3"/>
      <c r="N609" s="3"/>
      <c r="O609" s="3"/>
      <c r="P609" s="3"/>
      <c r="Q609" s="249"/>
      <c r="R609" s="3"/>
      <c r="S609" s="3"/>
      <c r="T609" s="3"/>
      <c r="U609" s="3"/>
      <c r="V609" s="3"/>
      <c r="W609" s="68"/>
      <c r="X609" s="68"/>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row>
    <row r="610">
      <c r="A610" s="3"/>
      <c r="B610" s="3"/>
      <c r="C610" s="3"/>
      <c r="D610" s="3"/>
      <c r="E610" s="3"/>
      <c r="F610" s="3"/>
      <c r="G610" s="3"/>
      <c r="H610" s="3"/>
      <c r="I610" s="3"/>
      <c r="J610" s="3"/>
      <c r="K610" s="3"/>
      <c r="L610" s="3"/>
      <c r="M610" s="3"/>
      <c r="N610" s="3"/>
      <c r="O610" s="3"/>
      <c r="P610" s="3"/>
      <c r="Q610" s="249"/>
      <c r="R610" s="3"/>
      <c r="S610" s="3"/>
      <c r="T610" s="3"/>
      <c r="U610" s="3"/>
      <c r="V610" s="3"/>
      <c r="W610" s="68"/>
      <c r="X610" s="68"/>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row>
    <row r="611">
      <c r="A611" s="3"/>
      <c r="B611" s="3"/>
      <c r="C611" s="3"/>
      <c r="D611" s="3"/>
      <c r="E611" s="3"/>
      <c r="F611" s="3"/>
      <c r="G611" s="3"/>
      <c r="H611" s="3"/>
      <c r="I611" s="3"/>
      <c r="J611" s="3"/>
      <c r="K611" s="3"/>
      <c r="L611" s="3"/>
      <c r="M611" s="3"/>
      <c r="N611" s="3"/>
      <c r="O611" s="3"/>
      <c r="P611" s="3"/>
      <c r="Q611" s="249"/>
      <c r="R611" s="3"/>
      <c r="S611" s="3"/>
      <c r="T611" s="3"/>
      <c r="U611" s="3"/>
      <c r="V611" s="3"/>
      <c r="W611" s="68"/>
      <c r="X611" s="68"/>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row>
    <row r="612">
      <c r="A612" s="3"/>
      <c r="B612" s="3"/>
      <c r="C612" s="3"/>
      <c r="D612" s="3"/>
      <c r="E612" s="3"/>
      <c r="F612" s="3"/>
      <c r="G612" s="3"/>
      <c r="H612" s="3"/>
      <c r="I612" s="3"/>
      <c r="J612" s="3"/>
      <c r="K612" s="3"/>
      <c r="L612" s="3"/>
      <c r="M612" s="3"/>
      <c r="N612" s="3"/>
      <c r="O612" s="3"/>
      <c r="P612" s="3"/>
      <c r="Q612" s="249"/>
      <c r="R612" s="3"/>
      <c r="S612" s="3"/>
      <c r="T612" s="3"/>
      <c r="U612" s="3"/>
      <c r="V612" s="3"/>
      <c r="W612" s="68"/>
      <c r="X612" s="68"/>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row>
    <row r="613">
      <c r="A613" s="3"/>
      <c r="B613" s="3"/>
      <c r="C613" s="3"/>
      <c r="D613" s="3"/>
      <c r="E613" s="3"/>
      <c r="F613" s="3"/>
      <c r="G613" s="3"/>
      <c r="H613" s="3"/>
      <c r="I613" s="3"/>
      <c r="J613" s="3"/>
      <c r="K613" s="3"/>
      <c r="L613" s="3"/>
      <c r="M613" s="3"/>
      <c r="N613" s="3"/>
      <c r="O613" s="3"/>
      <c r="P613" s="3"/>
      <c r="Q613" s="249"/>
      <c r="R613" s="3"/>
      <c r="S613" s="3"/>
      <c r="T613" s="3"/>
      <c r="U613" s="3"/>
      <c r="V613" s="3"/>
      <c r="W613" s="68"/>
      <c r="X613" s="68"/>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row>
    <row r="614">
      <c r="A614" s="3"/>
      <c r="B614" s="3"/>
      <c r="C614" s="3"/>
      <c r="D614" s="3"/>
      <c r="E614" s="3"/>
      <c r="F614" s="3"/>
      <c r="G614" s="3"/>
      <c r="H614" s="3"/>
      <c r="I614" s="3"/>
      <c r="J614" s="3"/>
      <c r="K614" s="3"/>
      <c r="L614" s="3"/>
      <c r="M614" s="3"/>
      <c r="N614" s="3"/>
      <c r="O614" s="3"/>
      <c r="P614" s="3"/>
      <c r="Q614" s="249"/>
      <c r="R614" s="3"/>
      <c r="S614" s="3"/>
      <c r="T614" s="3"/>
      <c r="U614" s="3"/>
      <c r="V614" s="3"/>
      <c r="W614" s="68"/>
      <c r="X614" s="68"/>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row>
    <row r="615">
      <c r="A615" s="3"/>
      <c r="B615" s="3"/>
      <c r="C615" s="3"/>
      <c r="D615" s="3"/>
      <c r="E615" s="3"/>
      <c r="F615" s="3"/>
      <c r="G615" s="3"/>
      <c r="H615" s="3"/>
      <c r="I615" s="3"/>
      <c r="J615" s="3"/>
      <c r="K615" s="3"/>
      <c r="L615" s="3"/>
      <c r="M615" s="3"/>
      <c r="N615" s="3"/>
      <c r="O615" s="3"/>
      <c r="P615" s="3"/>
      <c r="Q615" s="249"/>
      <c r="R615" s="3"/>
      <c r="S615" s="3"/>
      <c r="T615" s="3"/>
      <c r="U615" s="3"/>
      <c r="V615" s="3"/>
      <c r="W615" s="68"/>
      <c r="X615" s="68"/>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row>
    <row r="616">
      <c r="A616" s="3"/>
      <c r="B616" s="3"/>
      <c r="C616" s="3"/>
      <c r="D616" s="3"/>
      <c r="E616" s="3"/>
      <c r="F616" s="3"/>
      <c r="G616" s="3"/>
      <c r="H616" s="3"/>
      <c r="I616" s="3"/>
      <c r="J616" s="3"/>
      <c r="K616" s="3"/>
      <c r="L616" s="3"/>
      <c r="M616" s="3"/>
      <c r="N616" s="3"/>
      <c r="O616" s="3"/>
      <c r="P616" s="3"/>
      <c r="Q616" s="249"/>
      <c r="R616" s="3"/>
      <c r="S616" s="3"/>
      <c r="T616" s="3"/>
      <c r="U616" s="3"/>
      <c r="V616" s="3"/>
      <c r="W616" s="68"/>
      <c r="X616" s="68"/>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row>
    <row r="617">
      <c r="A617" s="3"/>
      <c r="B617" s="3"/>
      <c r="C617" s="3"/>
      <c r="D617" s="3"/>
      <c r="E617" s="3"/>
      <c r="F617" s="3"/>
      <c r="G617" s="3"/>
      <c r="H617" s="3"/>
      <c r="I617" s="3"/>
      <c r="J617" s="3"/>
      <c r="K617" s="3"/>
      <c r="L617" s="3"/>
      <c r="M617" s="3"/>
      <c r="N617" s="3"/>
      <c r="O617" s="3"/>
      <c r="P617" s="3"/>
      <c r="Q617" s="249"/>
      <c r="R617" s="3"/>
      <c r="S617" s="3"/>
      <c r="T617" s="3"/>
      <c r="U617" s="3"/>
      <c r="V617" s="3"/>
      <c r="W617" s="68"/>
      <c r="X617" s="68"/>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row>
    <row r="618">
      <c r="A618" s="3"/>
      <c r="B618" s="3"/>
      <c r="C618" s="3"/>
      <c r="D618" s="3"/>
      <c r="E618" s="3"/>
      <c r="F618" s="3"/>
      <c r="G618" s="3"/>
      <c r="H618" s="3"/>
      <c r="I618" s="3"/>
      <c r="J618" s="3"/>
      <c r="K618" s="3"/>
      <c r="L618" s="3"/>
      <c r="M618" s="3"/>
      <c r="N618" s="3"/>
      <c r="O618" s="3"/>
      <c r="P618" s="3"/>
      <c r="Q618" s="249"/>
      <c r="R618" s="3"/>
      <c r="S618" s="3"/>
      <c r="T618" s="3"/>
      <c r="U618" s="3"/>
      <c r="V618" s="3"/>
      <c r="W618" s="68"/>
      <c r="X618" s="68"/>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row>
    <row r="619">
      <c r="A619" s="3"/>
      <c r="B619" s="3"/>
      <c r="C619" s="3"/>
      <c r="D619" s="3"/>
      <c r="E619" s="3"/>
      <c r="F619" s="3"/>
      <c r="G619" s="3"/>
      <c r="H619" s="3"/>
      <c r="I619" s="3"/>
      <c r="J619" s="3"/>
      <c r="K619" s="3"/>
      <c r="L619" s="3"/>
      <c r="M619" s="3"/>
      <c r="N619" s="3"/>
      <c r="O619" s="3"/>
      <c r="P619" s="3"/>
      <c r="Q619" s="249"/>
      <c r="R619" s="3"/>
      <c r="S619" s="3"/>
      <c r="T619" s="3"/>
      <c r="U619" s="3"/>
      <c r="V619" s="3"/>
      <c r="W619" s="68"/>
      <c r="X619" s="68"/>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row>
    <row r="620">
      <c r="A620" s="3"/>
      <c r="B620" s="3"/>
      <c r="C620" s="3"/>
      <c r="D620" s="3"/>
      <c r="E620" s="3"/>
      <c r="F620" s="3"/>
      <c r="G620" s="3"/>
      <c r="H620" s="3"/>
      <c r="I620" s="3"/>
      <c r="J620" s="3"/>
      <c r="K620" s="3"/>
      <c r="L620" s="3"/>
      <c r="M620" s="3"/>
      <c r="N620" s="3"/>
      <c r="O620" s="3"/>
      <c r="P620" s="3"/>
      <c r="Q620" s="249"/>
      <c r="R620" s="3"/>
      <c r="S620" s="3"/>
      <c r="T620" s="3"/>
      <c r="U620" s="3"/>
      <c r="V620" s="3"/>
      <c r="W620" s="68"/>
      <c r="X620" s="68"/>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row>
    <row r="621">
      <c r="A621" s="3"/>
      <c r="B621" s="3"/>
      <c r="C621" s="3"/>
      <c r="D621" s="3"/>
      <c r="E621" s="3"/>
      <c r="F621" s="3"/>
      <c r="G621" s="3"/>
      <c r="H621" s="3"/>
      <c r="I621" s="3"/>
      <c r="J621" s="3"/>
      <c r="K621" s="3"/>
      <c r="L621" s="3"/>
      <c r="M621" s="3"/>
      <c r="N621" s="3"/>
      <c r="O621" s="3"/>
      <c r="P621" s="3"/>
      <c r="Q621" s="249"/>
      <c r="R621" s="3"/>
      <c r="S621" s="3"/>
      <c r="T621" s="3"/>
      <c r="U621" s="3"/>
      <c r="V621" s="3"/>
      <c r="W621" s="68"/>
      <c r="X621" s="68"/>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row>
    <row r="622">
      <c r="A622" s="3"/>
      <c r="B622" s="3"/>
      <c r="C622" s="3"/>
      <c r="D622" s="3"/>
      <c r="E622" s="3"/>
      <c r="F622" s="3"/>
      <c r="G622" s="3"/>
      <c r="H622" s="3"/>
      <c r="I622" s="3"/>
      <c r="J622" s="3"/>
      <c r="K622" s="3"/>
      <c r="L622" s="3"/>
      <c r="M622" s="3"/>
      <c r="N622" s="3"/>
      <c r="O622" s="3"/>
      <c r="P622" s="3"/>
      <c r="Q622" s="249"/>
      <c r="R622" s="3"/>
      <c r="S622" s="3"/>
      <c r="T622" s="3"/>
      <c r="U622" s="3"/>
      <c r="V622" s="3"/>
      <c r="W622" s="68"/>
      <c r="X622" s="68"/>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row>
    <row r="623">
      <c r="A623" s="3"/>
      <c r="B623" s="3"/>
      <c r="C623" s="3"/>
      <c r="D623" s="3"/>
      <c r="E623" s="3"/>
      <c r="F623" s="3"/>
      <c r="G623" s="3"/>
      <c r="H623" s="3"/>
      <c r="I623" s="3"/>
      <c r="J623" s="3"/>
      <c r="K623" s="3"/>
      <c r="L623" s="3"/>
      <c r="M623" s="3"/>
      <c r="N623" s="3"/>
      <c r="O623" s="3"/>
      <c r="P623" s="3"/>
      <c r="Q623" s="249"/>
      <c r="R623" s="3"/>
      <c r="S623" s="3"/>
      <c r="T623" s="3"/>
      <c r="U623" s="3"/>
      <c r="V623" s="3"/>
      <c r="W623" s="68"/>
      <c r="X623" s="68"/>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row>
    <row r="624">
      <c r="A624" s="3"/>
      <c r="B624" s="3"/>
      <c r="C624" s="3"/>
      <c r="D624" s="3"/>
      <c r="E624" s="3"/>
      <c r="F624" s="3"/>
      <c r="G624" s="3"/>
      <c r="H624" s="3"/>
      <c r="I624" s="3"/>
      <c r="J624" s="3"/>
      <c r="K624" s="3"/>
      <c r="L624" s="3"/>
      <c r="M624" s="3"/>
      <c r="N624" s="3"/>
      <c r="O624" s="3"/>
      <c r="P624" s="3"/>
      <c r="Q624" s="249"/>
      <c r="R624" s="3"/>
      <c r="S624" s="3"/>
      <c r="T624" s="3"/>
      <c r="U624" s="3"/>
      <c r="V624" s="3"/>
      <c r="W624" s="68"/>
      <c r="X624" s="68"/>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row>
    <row r="625">
      <c r="A625" s="3"/>
      <c r="B625" s="3"/>
      <c r="C625" s="3"/>
      <c r="D625" s="3"/>
      <c r="E625" s="3"/>
      <c r="F625" s="3"/>
      <c r="G625" s="3"/>
      <c r="H625" s="3"/>
      <c r="I625" s="3"/>
      <c r="J625" s="3"/>
      <c r="K625" s="3"/>
      <c r="L625" s="3"/>
      <c r="M625" s="3"/>
      <c r="N625" s="3"/>
      <c r="O625" s="3"/>
      <c r="P625" s="3"/>
      <c r="Q625" s="249"/>
      <c r="R625" s="3"/>
      <c r="S625" s="3"/>
      <c r="T625" s="3"/>
      <c r="U625" s="3"/>
      <c r="V625" s="3"/>
      <c r="W625" s="68"/>
      <c r="X625" s="68"/>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row>
    <row r="626">
      <c r="A626" s="3"/>
      <c r="B626" s="3"/>
      <c r="C626" s="3"/>
      <c r="D626" s="3"/>
      <c r="E626" s="3"/>
      <c r="F626" s="3"/>
      <c r="G626" s="3"/>
      <c r="H626" s="3"/>
      <c r="I626" s="3"/>
      <c r="J626" s="3"/>
      <c r="K626" s="3"/>
      <c r="L626" s="3"/>
      <c r="M626" s="3"/>
      <c r="N626" s="3"/>
      <c r="O626" s="3"/>
      <c r="P626" s="3"/>
      <c r="Q626" s="249"/>
      <c r="R626" s="3"/>
      <c r="S626" s="3"/>
      <c r="T626" s="3"/>
      <c r="U626" s="3"/>
      <c r="V626" s="3"/>
      <c r="W626" s="68"/>
      <c r="X626" s="68"/>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row>
    <row r="627">
      <c r="A627" s="3"/>
      <c r="B627" s="3"/>
      <c r="C627" s="3"/>
      <c r="D627" s="3"/>
      <c r="E627" s="3"/>
      <c r="F627" s="3"/>
      <c r="G627" s="3"/>
      <c r="H627" s="3"/>
      <c r="I627" s="3"/>
      <c r="J627" s="3"/>
      <c r="K627" s="3"/>
      <c r="L627" s="3"/>
      <c r="M627" s="3"/>
      <c r="N627" s="3"/>
      <c r="O627" s="3"/>
      <c r="P627" s="3"/>
      <c r="Q627" s="249"/>
      <c r="R627" s="3"/>
      <c r="S627" s="3"/>
      <c r="T627" s="3"/>
      <c r="U627" s="3"/>
      <c r="V627" s="3"/>
      <c r="W627" s="68"/>
      <c r="X627" s="68"/>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row>
    <row r="628">
      <c r="A628" s="3"/>
      <c r="B628" s="3"/>
      <c r="C628" s="3"/>
      <c r="D628" s="3"/>
      <c r="E628" s="3"/>
      <c r="F628" s="3"/>
      <c r="G628" s="3"/>
      <c r="H628" s="3"/>
      <c r="I628" s="3"/>
      <c r="J628" s="3"/>
      <c r="K628" s="3"/>
      <c r="L628" s="3"/>
      <c r="M628" s="3"/>
      <c r="N628" s="3"/>
      <c r="O628" s="3"/>
      <c r="P628" s="3"/>
      <c r="Q628" s="249"/>
      <c r="R628" s="3"/>
      <c r="S628" s="3"/>
      <c r="T628" s="3"/>
      <c r="U628" s="3"/>
      <c r="V628" s="3"/>
      <c r="W628" s="68"/>
      <c r="X628" s="68"/>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row>
    <row r="629">
      <c r="A629" s="3"/>
      <c r="B629" s="3"/>
      <c r="C629" s="3"/>
      <c r="D629" s="3"/>
      <c r="E629" s="3"/>
      <c r="F629" s="3"/>
      <c r="G629" s="3"/>
      <c r="H629" s="3"/>
      <c r="I629" s="3"/>
      <c r="J629" s="3"/>
      <c r="K629" s="3"/>
      <c r="L629" s="3"/>
      <c r="M629" s="3"/>
      <c r="N629" s="3"/>
      <c r="O629" s="3"/>
      <c r="P629" s="3"/>
      <c r="Q629" s="249"/>
      <c r="R629" s="3"/>
      <c r="S629" s="3"/>
      <c r="T629" s="3"/>
      <c r="U629" s="3"/>
      <c r="V629" s="3"/>
      <c r="W629" s="68"/>
      <c r="X629" s="68"/>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row>
    <row r="630">
      <c r="A630" s="3"/>
      <c r="B630" s="3"/>
      <c r="C630" s="3"/>
      <c r="D630" s="3"/>
      <c r="E630" s="3"/>
      <c r="F630" s="3"/>
      <c r="G630" s="3"/>
      <c r="H630" s="3"/>
      <c r="I630" s="3"/>
      <c r="J630" s="3"/>
      <c r="K630" s="3"/>
      <c r="L630" s="3"/>
      <c r="M630" s="3"/>
      <c r="N630" s="3"/>
      <c r="O630" s="3"/>
      <c r="P630" s="3"/>
      <c r="Q630" s="249"/>
      <c r="R630" s="3"/>
      <c r="S630" s="3"/>
      <c r="T630" s="3"/>
      <c r="U630" s="3"/>
      <c r="V630" s="3"/>
      <c r="W630" s="68"/>
      <c r="X630" s="68"/>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row>
    <row r="631">
      <c r="A631" s="3"/>
      <c r="B631" s="3"/>
      <c r="C631" s="3"/>
      <c r="D631" s="3"/>
      <c r="E631" s="3"/>
      <c r="F631" s="3"/>
      <c r="G631" s="3"/>
      <c r="H631" s="3"/>
      <c r="I631" s="3"/>
      <c r="J631" s="3"/>
      <c r="K631" s="3"/>
      <c r="L631" s="3"/>
      <c r="M631" s="3"/>
      <c r="N631" s="3"/>
      <c r="O631" s="3"/>
      <c r="P631" s="3"/>
      <c r="Q631" s="249"/>
      <c r="R631" s="3"/>
      <c r="S631" s="3"/>
      <c r="T631" s="3"/>
      <c r="U631" s="3"/>
      <c r="V631" s="3"/>
      <c r="W631" s="68"/>
      <c r="X631" s="68"/>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row>
    <row r="632">
      <c r="A632" s="3"/>
      <c r="B632" s="3"/>
      <c r="C632" s="3"/>
      <c r="D632" s="3"/>
      <c r="E632" s="3"/>
      <c r="F632" s="3"/>
      <c r="G632" s="3"/>
      <c r="H632" s="3"/>
      <c r="I632" s="3"/>
      <c r="J632" s="3"/>
      <c r="K632" s="3"/>
      <c r="L632" s="3"/>
      <c r="M632" s="3"/>
      <c r="N632" s="3"/>
      <c r="O632" s="3"/>
      <c r="P632" s="3"/>
      <c r="Q632" s="249"/>
      <c r="R632" s="3"/>
      <c r="S632" s="3"/>
      <c r="T632" s="3"/>
      <c r="U632" s="3"/>
      <c r="V632" s="3"/>
      <c r="W632" s="68"/>
      <c r="X632" s="68"/>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row>
    <row r="633">
      <c r="A633" s="3"/>
      <c r="B633" s="3"/>
      <c r="C633" s="3"/>
      <c r="D633" s="3"/>
      <c r="E633" s="3"/>
      <c r="F633" s="3"/>
      <c r="G633" s="3"/>
      <c r="H633" s="3"/>
      <c r="I633" s="3"/>
      <c r="J633" s="3"/>
      <c r="K633" s="3"/>
      <c r="L633" s="3"/>
      <c r="M633" s="3"/>
      <c r="N633" s="3"/>
      <c r="O633" s="3"/>
      <c r="P633" s="3"/>
      <c r="Q633" s="249"/>
      <c r="R633" s="3"/>
      <c r="S633" s="3"/>
      <c r="T633" s="3"/>
      <c r="U633" s="3"/>
      <c r="V633" s="3"/>
      <c r="W633" s="68"/>
      <c r="X633" s="68"/>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row>
    <row r="634">
      <c r="A634" s="3"/>
      <c r="B634" s="3"/>
      <c r="C634" s="3"/>
      <c r="D634" s="3"/>
      <c r="E634" s="3"/>
      <c r="F634" s="3"/>
      <c r="G634" s="3"/>
      <c r="H634" s="3"/>
      <c r="I634" s="3"/>
      <c r="J634" s="3"/>
      <c r="K634" s="3"/>
      <c r="L634" s="3"/>
      <c r="M634" s="3"/>
      <c r="N634" s="3"/>
      <c r="O634" s="3"/>
      <c r="P634" s="3"/>
      <c r="Q634" s="249"/>
      <c r="R634" s="3"/>
      <c r="S634" s="3"/>
      <c r="T634" s="3"/>
      <c r="U634" s="3"/>
      <c r="V634" s="3"/>
      <c r="W634" s="68"/>
      <c r="X634" s="68"/>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row>
    <row r="635">
      <c r="A635" s="3"/>
      <c r="B635" s="3"/>
      <c r="C635" s="3"/>
      <c r="D635" s="3"/>
      <c r="E635" s="3"/>
      <c r="F635" s="3"/>
      <c r="G635" s="3"/>
      <c r="H635" s="3"/>
      <c r="I635" s="3"/>
      <c r="J635" s="3"/>
      <c r="K635" s="3"/>
      <c r="L635" s="3"/>
      <c r="M635" s="3"/>
      <c r="N635" s="3"/>
      <c r="O635" s="3"/>
      <c r="P635" s="3"/>
      <c r="Q635" s="249"/>
      <c r="R635" s="3"/>
      <c r="S635" s="3"/>
      <c r="T635" s="3"/>
      <c r="U635" s="3"/>
      <c r="V635" s="3"/>
      <c r="W635" s="68"/>
      <c r="X635" s="68"/>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row>
    <row r="636">
      <c r="A636" s="3"/>
      <c r="B636" s="3"/>
      <c r="C636" s="3"/>
      <c r="D636" s="3"/>
      <c r="E636" s="3"/>
      <c r="F636" s="3"/>
      <c r="G636" s="3"/>
      <c r="H636" s="3"/>
      <c r="I636" s="3"/>
      <c r="J636" s="3"/>
      <c r="K636" s="3"/>
      <c r="L636" s="3"/>
      <c r="M636" s="3"/>
      <c r="N636" s="3"/>
      <c r="O636" s="3"/>
      <c r="P636" s="3"/>
      <c r="Q636" s="249"/>
      <c r="R636" s="3"/>
      <c r="S636" s="3"/>
      <c r="T636" s="3"/>
      <c r="U636" s="3"/>
      <c r="V636" s="3"/>
      <c r="W636" s="68"/>
      <c r="X636" s="68"/>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row>
    <row r="637">
      <c r="A637" s="3"/>
      <c r="B637" s="3"/>
      <c r="C637" s="3"/>
      <c r="D637" s="3"/>
      <c r="E637" s="3"/>
      <c r="F637" s="3"/>
      <c r="G637" s="3"/>
      <c r="H637" s="3"/>
      <c r="I637" s="3"/>
      <c r="J637" s="3"/>
      <c r="K637" s="3"/>
      <c r="L637" s="3"/>
      <c r="M637" s="3"/>
      <c r="N637" s="3"/>
      <c r="O637" s="3"/>
      <c r="P637" s="3"/>
      <c r="Q637" s="249"/>
      <c r="R637" s="3"/>
      <c r="S637" s="3"/>
      <c r="T637" s="3"/>
      <c r="U637" s="3"/>
      <c r="V637" s="3"/>
      <c r="W637" s="68"/>
      <c r="X637" s="68"/>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row>
    <row r="638">
      <c r="A638" s="3"/>
      <c r="B638" s="3"/>
      <c r="C638" s="3"/>
      <c r="D638" s="3"/>
      <c r="E638" s="3"/>
      <c r="F638" s="3"/>
      <c r="G638" s="3"/>
      <c r="H638" s="3"/>
      <c r="I638" s="3"/>
      <c r="J638" s="3"/>
      <c r="K638" s="3"/>
      <c r="L638" s="3"/>
      <c r="M638" s="3"/>
      <c r="N638" s="3"/>
      <c r="O638" s="3"/>
      <c r="P638" s="3"/>
      <c r="Q638" s="249"/>
      <c r="R638" s="3"/>
      <c r="S638" s="3"/>
      <c r="T638" s="3"/>
      <c r="U638" s="3"/>
      <c r="V638" s="3"/>
      <c r="W638" s="68"/>
      <c r="X638" s="68"/>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row>
    <row r="639">
      <c r="A639" s="3"/>
      <c r="B639" s="3"/>
      <c r="C639" s="3"/>
      <c r="D639" s="3"/>
      <c r="E639" s="3"/>
      <c r="F639" s="3"/>
      <c r="G639" s="3"/>
      <c r="H639" s="3"/>
      <c r="I639" s="3"/>
      <c r="J639" s="3"/>
      <c r="K639" s="3"/>
      <c r="L639" s="3"/>
      <c r="M639" s="3"/>
      <c r="N639" s="3"/>
      <c r="O639" s="3"/>
      <c r="P639" s="3"/>
      <c r="Q639" s="249"/>
      <c r="R639" s="3"/>
      <c r="S639" s="3"/>
      <c r="T639" s="3"/>
      <c r="U639" s="3"/>
      <c r="V639" s="3"/>
      <c r="W639" s="68"/>
      <c r="X639" s="68"/>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row>
    <row r="640">
      <c r="A640" s="3"/>
      <c r="B640" s="3"/>
      <c r="C640" s="3"/>
      <c r="D640" s="3"/>
      <c r="E640" s="3"/>
      <c r="F640" s="3"/>
      <c r="G640" s="3"/>
      <c r="H640" s="3"/>
      <c r="I640" s="3"/>
      <c r="J640" s="3"/>
      <c r="K640" s="3"/>
      <c r="L640" s="3"/>
      <c r="M640" s="3"/>
      <c r="N640" s="3"/>
      <c r="O640" s="3"/>
      <c r="P640" s="3"/>
      <c r="Q640" s="249"/>
      <c r="R640" s="3"/>
      <c r="S640" s="3"/>
      <c r="T640" s="3"/>
      <c r="U640" s="3"/>
      <c r="V640" s="3"/>
      <c r="W640" s="68"/>
      <c r="X640" s="68"/>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row>
    <row r="641">
      <c r="A641" s="3"/>
      <c r="B641" s="3"/>
      <c r="C641" s="3"/>
      <c r="D641" s="3"/>
      <c r="E641" s="3"/>
      <c r="F641" s="3"/>
      <c r="G641" s="3"/>
      <c r="H641" s="3"/>
      <c r="I641" s="3"/>
      <c r="J641" s="3"/>
      <c r="K641" s="3"/>
      <c r="L641" s="3"/>
      <c r="M641" s="3"/>
      <c r="N641" s="3"/>
      <c r="O641" s="3"/>
      <c r="P641" s="3"/>
      <c r="Q641" s="249"/>
      <c r="R641" s="3"/>
      <c r="S641" s="3"/>
      <c r="T641" s="3"/>
      <c r="U641" s="3"/>
      <c r="V641" s="3"/>
      <c r="W641" s="68"/>
      <c r="X641" s="68"/>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row>
    <row r="642">
      <c r="A642" s="3"/>
      <c r="B642" s="3"/>
      <c r="C642" s="3"/>
      <c r="D642" s="3"/>
      <c r="E642" s="3"/>
      <c r="F642" s="3"/>
      <c r="G642" s="3"/>
      <c r="H642" s="3"/>
      <c r="I642" s="3"/>
      <c r="J642" s="3"/>
      <c r="K642" s="3"/>
      <c r="L642" s="3"/>
      <c r="M642" s="3"/>
      <c r="N642" s="3"/>
      <c r="O642" s="3"/>
      <c r="P642" s="3"/>
      <c r="Q642" s="249"/>
      <c r="R642" s="3"/>
      <c r="S642" s="3"/>
      <c r="T642" s="3"/>
      <c r="U642" s="3"/>
      <c r="V642" s="3"/>
      <c r="W642" s="68"/>
      <c r="X642" s="68"/>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row>
    <row r="643">
      <c r="A643" s="3"/>
      <c r="B643" s="3"/>
      <c r="C643" s="3"/>
      <c r="D643" s="3"/>
      <c r="E643" s="3"/>
      <c r="F643" s="3"/>
      <c r="G643" s="3"/>
      <c r="H643" s="3"/>
      <c r="I643" s="3"/>
      <c r="J643" s="3"/>
      <c r="K643" s="3"/>
      <c r="L643" s="3"/>
      <c r="M643" s="3"/>
      <c r="N643" s="3"/>
      <c r="O643" s="3"/>
      <c r="P643" s="3"/>
      <c r="Q643" s="249"/>
      <c r="R643" s="3"/>
      <c r="S643" s="3"/>
      <c r="T643" s="3"/>
      <c r="U643" s="3"/>
      <c r="V643" s="3"/>
      <c r="W643" s="68"/>
      <c r="X643" s="68"/>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row>
    <row r="644">
      <c r="A644" s="3"/>
      <c r="B644" s="3"/>
      <c r="C644" s="3"/>
      <c r="D644" s="3"/>
      <c r="E644" s="3"/>
      <c r="F644" s="3"/>
      <c r="G644" s="3"/>
      <c r="H644" s="3"/>
      <c r="I644" s="3"/>
      <c r="J644" s="3"/>
      <c r="K644" s="3"/>
      <c r="L644" s="3"/>
      <c r="M644" s="3"/>
      <c r="N644" s="3"/>
      <c r="O644" s="3"/>
      <c r="P644" s="3"/>
      <c r="Q644" s="249"/>
      <c r="R644" s="3"/>
      <c r="S644" s="3"/>
      <c r="T644" s="3"/>
      <c r="U644" s="3"/>
      <c r="V644" s="3"/>
      <c r="W644" s="68"/>
      <c r="X644" s="68"/>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row>
    <row r="645">
      <c r="A645" s="3"/>
      <c r="B645" s="3"/>
      <c r="C645" s="3"/>
      <c r="D645" s="3"/>
      <c r="E645" s="3"/>
      <c r="F645" s="3"/>
      <c r="G645" s="3"/>
      <c r="H645" s="3"/>
      <c r="I645" s="3"/>
      <c r="J645" s="3"/>
      <c r="K645" s="3"/>
      <c r="L645" s="3"/>
      <c r="M645" s="3"/>
      <c r="N645" s="3"/>
      <c r="O645" s="3"/>
      <c r="P645" s="3"/>
      <c r="Q645" s="249"/>
      <c r="R645" s="3"/>
      <c r="S645" s="3"/>
      <c r="T645" s="3"/>
      <c r="U645" s="3"/>
      <c r="V645" s="3"/>
      <c r="W645" s="68"/>
      <c r="X645" s="68"/>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row>
    <row r="646">
      <c r="A646" s="3"/>
      <c r="B646" s="3"/>
      <c r="C646" s="3"/>
      <c r="D646" s="3"/>
      <c r="E646" s="3"/>
      <c r="F646" s="3"/>
      <c r="G646" s="3"/>
      <c r="H646" s="3"/>
      <c r="I646" s="3"/>
      <c r="J646" s="3"/>
      <c r="K646" s="3"/>
      <c r="L646" s="3"/>
      <c r="M646" s="3"/>
      <c r="N646" s="3"/>
      <c r="O646" s="3"/>
      <c r="P646" s="3"/>
      <c r="Q646" s="249"/>
      <c r="R646" s="3"/>
      <c r="S646" s="3"/>
      <c r="T646" s="3"/>
      <c r="U646" s="3"/>
      <c r="V646" s="3"/>
      <c r="W646" s="68"/>
      <c r="X646" s="68"/>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row>
    <row r="647">
      <c r="A647" s="3"/>
      <c r="B647" s="3"/>
      <c r="C647" s="3"/>
      <c r="D647" s="3"/>
      <c r="E647" s="3"/>
      <c r="F647" s="3"/>
      <c r="G647" s="3"/>
      <c r="H647" s="3"/>
      <c r="I647" s="3"/>
      <c r="J647" s="3"/>
      <c r="K647" s="3"/>
      <c r="L647" s="3"/>
      <c r="M647" s="3"/>
      <c r="N647" s="3"/>
      <c r="O647" s="3"/>
      <c r="P647" s="3"/>
      <c r="Q647" s="249"/>
      <c r="R647" s="3"/>
      <c r="S647" s="3"/>
      <c r="T647" s="3"/>
      <c r="U647" s="3"/>
      <c r="V647" s="3"/>
      <c r="W647" s="68"/>
      <c r="X647" s="68"/>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row>
    <row r="648">
      <c r="A648" s="3"/>
      <c r="B648" s="3"/>
      <c r="C648" s="3"/>
      <c r="D648" s="3"/>
      <c r="E648" s="3"/>
      <c r="F648" s="3"/>
      <c r="G648" s="3"/>
      <c r="H648" s="3"/>
      <c r="I648" s="3"/>
      <c r="J648" s="3"/>
      <c r="K648" s="3"/>
      <c r="L648" s="3"/>
      <c r="M648" s="3"/>
      <c r="N648" s="3"/>
      <c r="O648" s="3"/>
      <c r="P648" s="3"/>
      <c r="Q648" s="249"/>
      <c r="R648" s="3"/>
      <c r="S648" s="3"/>
      <c r="T648" s="3"/>
      <c r="U648" s="3"/>
      <c r="V648" s="3"/>
      <c r="W648" s="68"/>
      <c r="X648" s="68"/>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row>
    <row r="649">
      <c r="A649" s="3"/>
      <c r="B649" s="3"/>
      <c r="C649" s="3"/>
      <c r="D649" s="3"/>
      <c r="E649" s="3"/>
      <c r="F649" s="3"/>
      <c r="G649" s="3"/>
      <c r="H649" s="3"/>
      <c r="I649" s="3"/>
      <c r="J649" s="3"/>
      <c r="K649" s="3"/>
      <c r="L649" s="3"/>
      <c r="M649" s="3"/>
      <c r="N649" s="3"/>
      <c r="O649" s="3"/>
      <c r="P649" s="3"/>
      <c r="Q649" s="249"/>
      <c r="R649" s="3"/>
      <c r="S649" s="3"/>
      <c r="T649" s="3"/>
      <c r="U649" s="3"/>
      <c r="V649" s="3"/>
      <c r="W649" s="68"/>
      <c r="X649" s="68"/>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row>
    <row r="650">
      <c r="A650" s="3"/>
      <c r="B650" s="3"/>
      <c r="C650" s="3"/>
      <c r="D650" s="3"/>
      <c r="E650" s="3"/>
      <c r="F650" s="3"/>
      <c r="G650" s="3"/>
      <c r="H650" s="3"/>
      <c r="I650" s="3"/>
      <c r="J650" s="3"/>
      <c r="K650" s="3"/>
      <c r="L650" s="3"/>
      <c r="M650" s="3"/>
      <c r="N650" s="3"/>
      <c r="O650" s="3"/>
      <c r="P650" s="3"/>
      <c r="Q650" s="249"/>
      <c r="R650" s="3"/>
      <c r="S650" s="3"/>
      <c r="T650" s="3"/>
      <c r="U650" s="3"/>
      <c r="V650" s="3"/>
      <c r="W650" s="68"/>
      <c r="X650" s="68"/>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row>
    <row r="651">
      <c r="A651" s="3"/>
      <c r="B651" s="3"/>
      <c r="C651" s="3"/>
      <c r="D651" s="3"/>
      <c r="E651" s="3"/>
      <c r="F651" s="3"/>
      <c r="G651" s="3"/>
      <c r="H651" s="3"/>
      <c r="I651" s="3"/>
      <c r="J651" s="3"/>
      <c r="K651" s="3"/>
      <c r="L651" s="3"/>
      <c r="M651" s="3"/>
      <c r="N651" s="3"/>
      <c r="O651" s="3"/>
      <c r="P651" s="3"/>
      <c r="Q651" s="249"/>
      <c r="R651" s="3"/>
      <c r="S651" s="3"/>
      <c r="T651" s="3"/>
      <c r="U651" s="3"/>
      <c r="V651" s="3"/>
      <c r="W651" s="68"/>
      <c r="X651" s="68"/>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row>
    <row r="652">
      <c r="A652" s="3"/>
      <c r="B652" s="3"/>
      <c r="C652" s="3"/>
      <c r="D652" s="3"/>
      <c r="E652" s="3"/>
      <c r="F652" s="3"/>
      <c r="G652" s="3"/>
      <c r="H652" s="3"/>
      <c r="I652" s="3"/>
      <c r="J652" s="3"/>
      <c r="K652" s="3"/>
      <c r="L652" s="3"/>
      <c r="M652" s="3"/>
      <c r="N652" s="3"/>
      <c r="O652" s="3"/>
      <c r="P652" s="3"/>
      <c r="Q652" s="249"/>
      <c r="R652" s="3"/>
      <c r="S652" s="3"/>
      <c r="T652" s="3"/>
      <c r="U652" s="3"/>
      <c r="V652" s="3"/>
      <c r="W652" s="68"/>
      <c r="X652" s="68"/>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row>
    <row r="653">
      <c r="A653" s="3"/>
      <c r="B653" s="3"/>
      <c r="C653" s="3"/>
      <c r="D653" s="3"/>
      <c r="E653" s="3"/>
      <c r="F653" s="3"/>
      <c r="G653" s="3"/>
      <c r="H653" s="3"/>
      <c r="I653" s="3"/>
      <c r="J653" s="3"/>
      <c r="K653" s="3"/>
      <c r="L653" s="3"/>
      <c r="M653" s="3"/>
      <c r="N653" s="3"/>
      <c r="O653" s="3"/>
      <c r="P653" s="3"/>
      <c r="Q653" s="249"/>
      <c r="R653" s="3"/>
      <c r="S653" s="3"/>
      <c r="T653" s="3"/>
      <c r="U653" s="3"/>
      <c r="V653" s="3"/>
      <c r="W653" s="68"/>
      <c r="X653" s="68"/>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row>
    <row r="654">
      <c r="A654" s="3"/>
      <c r="B654" s="3"/>
      <c r="C654" s="3"/>
      <c r="D654" s="3"/>
      <c r="E654" s="3"/>
      <c r="F654" s="3"/>
      <c r="G654" s="3"/>
      <c r="H654" s="3"/>
      <c r="I654" s="3"/>
      <c r="J654" s="3"/>
      <c r="K654" s="3"/>
      <c r="L654" s="3"/>
      <c r="M654" s="3"/>
      <c r="N654" s="3"/>
      <c r="O654" s="3"/>
      <c r="P654" s="3"/>
      <c r="Q654" s="249"/>
      <c r="R654" s="3"/>
      <c r="S654" s="3"/>
      <c r="T654" s="3"/>
      <c r="U654" s="3"/>
      <c r="V654" s="3"/>
      <c r="W654" s="68"/>
      <c r="X654" s="68"/>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row>
    <row r="655">
      <c r="A655" s="3"/>
      <c r="B655" s="3"/>
      <c r="C655" s="3"/>
      <c r="D655" s="3"/>
      <c r="E655" s="3"/>
      <c r="F655" s="3"/>
      <c r="G655" s="3"/>
      <c r="H655" s="3"/>
      <c r="I655" s="3"/>
      <c r="J655" s="3"/>
      <c r="K655" s="3"/>
      <c r="L655" s="3"/>
      <c r="M655" s="3"/>
      <c r="N655" s="3"/>
      <c r="O655" s="3"/>
      <c r="P655" s="3"/>
      <c r="Q655" s="249"/>
      <c r="R655" s="3"/>
      <c r="S655" s="3"/>
      <c r="T655" s="3"/>
      <c r="U655" s="3"/>
      <c r="V655" s="3"/>
      <c r="W655" s="68"/>
      <c r="X655" s="68"/>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row>
    <row r="656">
      <c r="A656" s="3"/>
      <c r="B656" s="3"/>
      <c r="C656" s="3"/>
      <c r="D656" s="3"/>
      <c r="E656" s="3"/>
      <c r="F656" s="3"/>
      <c r="G656" s="3"/>
      <c r="H656" s="3"/>
      <c r="I656" s="3"/>
      <c r="J656" s="3"/>
      <c r="K656" s="3"/>
      <c r="L656" s="3"/>
      <c r="M656" s="3"/>
      <c r="N656" s="3"/>
      <c r="O656" s="3"/>
      <c r="P656" s="3"/>
      <c r="Q656" s="249"/>
      <c r="R656" s="3"/>
      <c r="S656" s="3"/>
      <c r="T656" s="3"/>
      <c r="U656" s="3"/>
      <c r="V656" s="3"/>
      <c r="W656" s="68"/>
      <c r="X656" s="68"/>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row>
    <row r="657">
      <c r="A657" s="3"/>
      <c r="B657" s="3"/>
      <c r="C657" s="3"/>
      <c r="D657" s="3"/>
      <c r="E657" s="3"/>
      <c r="F657" s="3"/>
      <c r="G657" s="3"/>
      <c r="H657" s="3"/>
      <c r="I657" s="3"/>
      <c r="J657" s="3"/>
      <c r="K657" s="3"/>
      <c r="L657" s="3"/>
      <c r="M657" s="3"/>
      <c r="N657" s="3"/>
      <c r="O657" s="3"/>
      <c r="P657" s="3"/>
      <c r="Q657" s="249"/>
      <c r="R657" s="3"/>
      <c r="S657" s="3"/>
      <c r="T657" s="3"/>
      <c r="U657" s="3"/>
      <c r="V657" s="3"/>
      <c r="W657" s="68"/>
      <c r="X657" s="68"/>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row>
    <row r="658">
      <c r="A658" s="3"/>
      <c r="B658" s="3"/>
      <c r="C658" s="3"/>
      <c r="D658" s="3"/>
      <c r="E658" s="3"/>
      <c r="F658" s="3"/>
      <c r="G658" s="3"/>
      <c r="H658" s="3"/>
      <c r="I658" s="3"/>
      <c r="J658" s="3"/>
      <c r="K658" s="3"/>
      <c r="L658" s="3"/>
      <c r="M658" s="3"/>
      <c r="N658" s="3"/>
      <c r="O658" s="3"/>
      <c r="P658" s="3"/>
      <c r="Q658" s="249"/>
      <c r="R658" s="3"/>
      <c r="S658" s="3"/>
      <c r="T658" s="3"/>
      <c r="U658" s="3"/>
      <c r="V658" s="3"/>
      <c r="W658" s="68"/>
      <c r="X658" s="68"/>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row>
    <row r="659">
      <c r="A659" s="3"/>
      <c r="B659" s="3"/>
      <c r="C659" s="3"/>
      <c r="D659" s="3"/>
      <c r="E659" s="3"/>
      <c r="F659" s="3"/>
      <c r="G659" s="3"/>
      <c r="H659" s="3"/>
      <c r="I659" s="3"/>
      <c r="J659" s="3"/>
      <c r="K659" s="3"/>
      <c r="L659" s="3"/>
      <c r="M659" s="3"/>
      <c r="N659" s="3"/>
      <c r="O659" s="3"/>
      <c r="P659" s="3"/>
      <c r="Q659" s="249"/>
      <c r="R659" s="3"/>
      <c r="S659" s="3"/>
      <c r="T659" s="3"/>
      <c r="U659" s="3"/>
      <c r="V659" s="3"/>
      <c r="W659" s="68"/>
      <c r="X659" s="68"/>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row>
    <row r="660">
      <c r="A660" s="3"/>
      <c r="B660" s="3"/>
      <c r="C660" s="3"/>
      <c r="D660" s="3"/>
      <c r="E660" s="3"/>
      <c r="F660" s="3"/>
      <c r="G660" s="3"/>
      <c r="H660" s="3"/>
      <c r="I660" s="3"/>
      <c r="J660" s="3"/>
      <c r="K660" s="3"/>
      <c r="L660" s="3"/>
      <c r="M660" s="3"/>
      <c r="N660" s="3"/>
      <c r="O660" s="3"/>
      <c r="P660" s="3"/>
      <c r="Q660" s="249"/>
      <c r="R660" s="3"/>
      <c r="S660" s="3"/>
      <c r="T660" s="3"/>
      <c r="U660" s="3"/>
      <c r="V660" s="3"/>
      <c r="W660" s="68"/>
      <c r="X660" s="68"/>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row>
    <row r="661">
      <c r="A661" s="3"/>
      <c r="B661" s="3"/>
      <c r="C661" s="3"/>
      <c r="D661" s="3"/>
      <c r="E661" s="3"/>
      <c r="F661" s="3"/>
      <c r="G661" s="3"/>
      <c r="H661" s="3"/>
      <c r="I661" s="3"/>
      <c r="J661" s="3"/>
      <c r="K661" s="3"/>
      <c r="L661" s="3"/>
      <c r="M661" s="3"/>
      <c r="N661" s="3"/>
      <c r="O661" s="3"/>
      <c r="P661" s="3"/>
      <c r="Q661" s="249"/>
      <c r="R661" s="3"/>
      <c r="S661" s="3"/>
      <c r="T661" s="3"/>
      <c r="U661" s="3"/>
      <c r="V661" s="3"/>
      <c r="W661" s="68"/>
      <c r="X661" s="68"/>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row>
    <row r="662">
      <c r="A662" s="3"/>
      <c r="B662" s="3"/>
      <c r="C662" s="3"/>
      <c r="D662" s="3"/>
      <c r="E662" s="3"/>
      <c r="F662" s="3"/>
      <c r="G662" s="3"/>
      <c r="H662" s="3"/>
      <c r="I662" s="3"/>
      <c r="J662" s="3"/>
      <c r="K662" s="3"/>
      <c r="L662" s="3"/>
      <c r="M662" s="3"/>
      <c r="N662" s="3"/>
      <c r="O662" s="3"/>
      <c r="P662" s="3"/>
      <c r="Q662" s="249"/>
      <c r="R662" s="3"/>
      <c r="S662" s="3"/>
      <c r="T662" s="3"/>
      <c r="U662" s="3"/>
      <c r="V662" s="3"/>
      <c r="W662" s="68"/>
      <c r="X662" s="68"/>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row>
    <row r="663">
      <c r="A663" s="3"/>
      <c r="B663" s="3"/>
      <c r="C663" s="3"/>
      <c r="D663" s="3"/>
      <c r="E663" s="3"/>
      <c r="F663" s="3"/>
      <c r="G663" s="3"/>
      <c r="H663" s="3"/>
      <c r="I663" s="3"/>
      <c r="J663" s="3"/>
      <c r="K663" s="3"/>
      <c r="L663" s="3"/>
      <c r="M663" s="3"/>
      <c r="N663" s="3"/>
      <c r="O663" s="3"/>
      <c r="P663" s="3"/>
      <c r="Q663" s="249"/>
      <c r="R663" s="3"/>
      <c r="S663" s="3"/>
      <c r="T663" s="3"/>
      <c r="U663" s="3"/>
      <c r="V663" s="3"/>
      <c r="W663" s="68"/>
      <c r="X663" s="68"/>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row>
    <row r="664">
      <c r="A664" s="3"/>
      <c r="B664" s="3"/>
      <c r="C664" s="3"/>
      <c r="D664" s="3"/>
      <c r="E664" s="3"/>
      <c r="F664" s="3"/>
      <c r="G664" s="3"/>
      <c r="H664" s="3"/>
      <c r="I664" s="3"/>
      <c r="J664" s="3"/>
      <c r="K664" s="3"/>
      <c r="L664" s="3"/>
      <c r="M664" s="3"/>
      <c r="N664" s="3"/>
      <c r="O664" s="3"/>
      <c r="P664" s="3"/>
      <c r="Q664" s="249"/>
      <c r="R664" s="3"/>
      <c r="S664" s="3"/>
      <c r="T664" s="3"/>
      <c r="U664" s="3"/>
      <c r="V664" s="3"/>
      <c r="W664" s="68"/>
      <c r="X664" s="68"/>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row>
    <row r="665">
      <c r="A665" s="3"/>
      <c r="B665" s="3"/>
      <c r="C665" s="3"/>
      <c r="D665" s="3"/>
      <c r="E665" s="3"/>
      <c r="F665" s="3"/>
      <c r="G665" s="3"/>
      <c r="H665" s="3"/>
      <c r="I665" s="3"/>
      <c r="J665" s="3"/>
      <c r="K665" s="3"/>
      <c r="L665" s="3"/>
      <c r="M665" s="3"/>
      <c r="N665" s="3"/>
      <c r="O665" s="3"/>
      <c r="P665" s="3"/>
      <c r="Q665" s="249"/>
      <c r="R665" s="3"/>
      <c r="S665" s="3"/>
      <c r="T665" s="3"/>
      <c r="U665" s="3"/>
      <c r="V665" s="3"/>
      <c r="W665" s="68"/>
      <c r="X665" s="68"/>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row>
    <row r="666">
      <c r="A666" s="3"/>
      <c r="B666" s="3"/>
      <c r="C666" s="3"/>
      <c r="D666" s="3"/>
      <c r="E666" s="3"/>
      <c r="F666" s="3"/>
      <c r="G666" s="3"/>
      <c r="H666" s="3"/>
      <c r="I666" s="3"/>
      <c r="J666" s="3"/>
      <c r="K666" s="3"/>
      <c r="L666" s="3"/>
      <c r="M666" s="3"/>
      <c r="N666" s="3"/>
      <c r="O666" s="3"/>
      <c r="P666" s="3"/>
      <c r="Q666" s="249"/>
      <c r="R666" s="3"/>
      <c r="S666" s="3"/>
      <c r="T666" s="3"/>
      <c r="U666" s="3"/>
      <c r="V666" s="3"/>
      <c r="W666" s="68"/>
      <c r="X666" s="68"/>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row>
    <row r="667">
      <c r="A667" s="3"/>
      <c r="B667" s="3"/>
      <c r="C667" s="3"/>
      <c r="D667" s="3"/>
      <c r="E667" s="3"/>
      <c r="F667" s="3"/>
      <c r="G667" s="3"/>
      <c r="H667" s="3"/>
      <c r="I667" s="3"/>
      <c r="J667" s="3"/>
      <c r="K667" s="3"/>
      <c r="L667" s="3"/>
      <c r="M667" s="3"/>
      <c r="N667" s="3"/>
      <c r="O667" s="3"/>
      <c r="P667" s="3"/>
      <c r="Q667" s="249"/>
      <c r="R667" s="3"/>
      <c r="S667" s="3"/>
      <c r="T667" s="3"/>
      <c r="U667" s="3"/>
      <c r="V667" s="3"/>
      <c r="W667" s="68"/>
      <c r="X667" s="68"/>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row>
    <row r="668">
      <c r="A668" s="3"/>
      <c r="B668" s="3"/>
      <c r="C668" s="3"/>
      <c r="D668" s="3"/>
      <c r="E668" s="3"/>
      <c r="F668" s="3"/>
      <c r="G668" s="3"/>
      <c r="H668" s="3"/>
      <c r="I668" s="3"/>
      <c r="J668" s="3"/>
      <c r="K668" s="3"/>
      <c r="L668" s="3"/>
      <c r="M668" s="3"/>
      <c r="N668" s="3"/>
      <c r="O668" s="3"/>
      <c r="P668" s="3"/>
      <c r="Q668" s="249"/>
      <c r="R668" s="3"/>
      <c r="S668" s="3"/>
      <c r="T668" s="3"/>
      <c r="U668" s="3"/>
      <c r="V668" s="3"/>
      <c r="W668" s="68"/>
      <c r="X668" s="68"/>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row>
    <row r="669">
      <c r="A669" s="3"/>
      <c r="B669" s="3"/>
      <c r="C669" s="3"/>
      <c r="D669" s="3"/>
      <c r="E669" s="3"/>
      <c r="F669" s="3"/>
      <c r="G669" s="3"/>
      <c r="H669" s="3"/>
      <c r="I669" s="3"/>
      <c r="J669" s="3"/>
      <c r="K669" s="3"/>
      <c r="L669" s="3"/>
      <c r="M669" s="3"/>
      <c r="N669" s="3"/>
      <c r="O669" s="3"/>
      <c r="P669" s="3"/>
      <c r="Q669" s="249"/>
      <c r="R669" s="3"/>
      <c r="S669" s="3"/>
      <c r="T669" s="3"/>
      <c r="U669" s="3"/>
      <c r="V669" s="3"/>
      <c r="W669" s="68"/>
      <c r="X669" s="68"/>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row>
    <row r="670">
      <c r="A670" s="3"/>
      <c r="B670" s="3"/>
      <c r="C670" s="3"/>
      <c r="D670" s="3"/>
      <c r="E670" s="3"/>
      <c r="F670" s="3"/>
      <c r="G670" s="3"/>
      <c r="H670" s="3"/>
      <c r="I670" s="3"/>
      <c r="J670" s="3"/>
      <c r="K670" s="3"/>
      <c r="L670" s="3"/>
      <c r="M670" s="3"/>
      <c r="N670" s="3"/>
      <c r="O670" s="3"/>
      <c r="P670" s="3"/>
      <c r="Q670" s="249"/>
      <c r="R670" s="3"/>
      <c r="S670" s="3"/>
      <c r="T670" s="3"/>
      <c r="U670" s="3"/>
      <c r="V670" s="3"/>
      <c r="W670" s="68"/>
      <c r="X670" s="68"/>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row>
    <row r="671">
      <c r="A671" s="3"/>
      <c r="B671" s="3"/>
      <c r="C671" s="3"/>
      <c r="D671" s="3"/>
      <c r="E671" s="3"/>
      <c r="F671" s="3"/>
      <c r="G671" s="3"/>
      <c r="H671" s="3"/>
      <c r="I671" s="3"/>
      <c r="J671" s="3"/>
      <c r="K671" s="3"/>
      <c r="L671" s="3"/>
      <c r="M671" s="3"/>
      <c r="N671" s="3"/>
      <c r="O671" s="3"/>
      <c r="P671" s="3"/>
      <c r="Q671" s="249"/>
      <c r="R671" s="3"/>
      <c r="S671" s="3"/>
      <c r="T671" s="3"/>
      <c r="U671" s="3"/>
      <c r="V671" s="3"/>
      <c r="W671" s="68"/>
      <c r="X671" s="68"/>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row>
    <row r="672">
      <c r="A672" s="3"/>
      <c r="B672" s="3"/>
      <c r="C672" s="3"/>
      <c r="D672" s="3"/>
      <c r="E672" s="3"/>
      <c r="F672" s="3"/>
      <c r="G672" s="3"/>
      <c r="H672" s="3"/>
      <c r="I672" s="3"/>
      <c r="J672" s="3"/>
      <c r="K672" s="3"/>
      <c r="L672" s="3"/>
      <c r="M672" s="3"/>
      <c r="N672" s="3"/>
      <c r="O672" s="3"/>
      <c r="P672" s="3"/>
      <c r="Q672" s="249"/>
      <c r="R672" s="3"/>
      <c r="S672" s="3"/>
      <c r="T672" s="3"/>
      <c r="U672" s="3"/>
      <c r="V672" s="3"/>
      <c r="W672" s="68"/>
      <c r="X672" s="68"/>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row>
    <row r="673">
      <c r="A673" s="3"/>
      <c r="B673" s="3"/>
      <c r="C673" s="3"/>
      <c r="D673" s="3"/>
      <c r="E673" s="3"/>
      <c r="F673" s="3"/>
      <c r="G673" s="3"/>
      <c r="H673" s="3"/>
      <c r="I673" s="3"/>
      <c r="J673" s="3"/>
      <c r="K673" s="3"/>
      <c r="L673" s="3"/>
      <c r="M673" s="3"/>
      <c r="N673" s="3"/>
      <c r="O673" s="3"/>
      <c r="P673" s="3"/>
      <c r="Q673" s="249"/>
      <c r="R673" s="3"/>
      <c r="S673" s="3"/>
      <c r="T673" s="3"/>
      <c r="U673" s="3"/>
      <c r="V673" s="3"/>
      <c r="W673" s="68"/>
      <c r="X673" s="68"/>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row>
    <row r="674">
      <c r="A674" s="3"/>
      <c r="B674" s="3"/>
      <c r="C674" s="3"/>
      <c r="D674" s="3"/>
      <c r="E674" s="3"/>
      <c r="F674" s="3"/>
      <c r="G674" s="3"/>
      <c r="H674" s="3"/>
      <c r="I674" s="3"/>
      <c r="J674" s="3"/>
      <c r="K674" s="3"/>
      <c r="L674" s="3"/>
      <c r="M674" s="3"/>
      <c r="N674" s="3"/>
      <c r="O674" s="3"/>
      <c r="P674" s="3"/>
      <c r="Q674" s="249"/>
      <c r="R674" s="3"/>
      <c r="S674" s="3"/>
      <c r="T674" s="3"/>
      <c r="U674" s="3"/>
      <c r="V674" s="3"/>
      <c r="W674" s="68"/>
      <c r="X674" s="68"/>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row>
    <row r="675">
      <c r="A675" s="3"/>
      <c r="B675" s="3"/>
      <c r="C675" s="3"/>
      <c r="D675" s="3"/>
      <c r="E675" s="3"/>
      <c r="F675" s="3"/>
      <c r="G675" s="3"/>
      <c r="H675" s="3"/>
      <c r="I675" s="3"/>
      <c r="J675" s="3"/>
      <c r="K675" s="3"/>
      <c r="L675" s="3"/>
      <c r="M675" s="3"/>
      <c r="N675" s="3"/>
      <c r="O675" s="3"/>
      <c r="P675" s="3"/>
      <c r="Q675" s="249"/>
      <c r="R675" s="3"/>
      <c r="S675" s="3"/>
      <c r="T675" s="3"/>
      <c r="U675" s="3"/>
      <c r="V675" s="3"/>
      <c r="W675" s="68"/>
      <c r="X675" s="68"/>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row>
    <row r="676">
      <c r="A676" s="3"/>
      <c r="B676" s="3"/>
      <c r="C676" s="3"/>
      <c r="D676" s="3"/>
      <c r="E676" s="3"/>
      <c r="F676" s="3"/>
      <c r="G676" s="3"/>
      <c r="H676" s="3"/>
      <c r="I676" s="3"/>
      <c r="J676" s="3"/>
      <c r="K676" s="3"/>
      <c r="L676" s="3"/>
      <c r="M676" s="3"/>
      <c r="N676" s="3"/>
      <c r="O676" s="3"/>
      <c r="P676" s="3"/>
      <c r="Q676" s="249"/>
      <c r="R676" s="3"/>
      <c r="S676" s="3"/>
      <c r="T676" s="3"/>
      <c r="U676" s="3"/>
      <c r="V676" s="3"/>
      <c r="W676" s="68"/>
      <c r="X676" s="68"/>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row>
    <row r="677">
      <c r="A677" s="3"/>
      <c r="B677" s="3"/>
      <c r="C677" s="3"/>
      <c r="D677" s="3"/>
      <c r="E677" s="3"/>
      <c r="F677" s="3"/>
      <c r="G677" s="3"/>
      <c r="H677" s="3"/>
      <c r="I677" s="3"/>
      <c r="J677" s="3"/>
      <c r="K677" s="3"/>
      <c r="L677" s="3"/>
      <c r="M677" s="3"/>
      <c r="N677" s="3"/>
      <c r="O677" s="3"/>
      <c r="P677" s="3"/>
      <c r="Q677" s="249"/>
      <c r="R677" s="3"/>
      <c r="S677" s="3"/>
      <c r="T677" s="3"/>
      <c r="U677" s="3"/>
      <c r="V677" s="3"/>
      <c r="W677" s="68"/>
      <c r="X677" s="68"/>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row>
    <row r="678">
      <c r="A678" s="3"/>
      <c r="B678" s="3"/>
      <c r="C678" s="3"/>
      <c r="D678" s="3"/>
      <c r="E678" s="3"/>
      <c r="F678" s="3"/>
      <c r="G678" s="3"/>
      <c r="H678" s="3"/>
      <c r="I678" s="3"/>
      <c r="J678" s="3"/>
      <c r="K678" s="3"/>
      <c r="L678" s="3"/>
      <c r="M678" s="3"/>
      <c r="N678" s="3"/>
      <c r="O678" s="3"/>
      <c r="P678" s="3"/>
      <c r="Q678" s="249"/>
      <c r="R678" s="3"/>
      <c r="S678" s="3"/>
      <c r="T678" s="3"/>
      <c r="U678" s="3"/>
      <c r="V678" s="3"/>
      <c r="W678" s="68"/>
      <c r="X678" s="68"/>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row>
    <row r="679">
      <c r="A679" s="3"/>
      <c r="B679" s="3"/>
      <c r="C679" s="3"/>
      <c r="D679" s="3"/>
      <c r="E679" s="3"/>
      <c r="F679" s="3"/>
      <c r="G679" s="3"/>
      <c r="H679" s="3"/>
      <c r="I679" s="3"/>
      <c r="J679" s="3"/>
      <c r="K679" s="3"/>
      <c r="L679" s="3"/>
      <c r="M679" s="3"/>
      <c r="N679" s="3"/>
      <c r="O679" s="3"/>
      <c r="P679" s="3"/>
      <c r="Q679" s="249"/>
      <c r="R679" s="3"/>
      <c r="S679" s="3"/>
      <c r="T679" s="3"/>
      <c r="U679" s="3"/>
      <c r="V679" s="3"/>
      <c r="W679" s="68"/>
      <c r="X679" s="68"/>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row>
    <row r="680">
      <c r="A680" s="3"/>
      <c r="B680" s="3"/>
      <c r="C680" s="3"/>
      <c r="D680" s="3"/>
      <c r="E680" s="3"/>
      <c r="F680" s="3"/>
      <c r="G680" s="3"/>
      <c r="H680" s="3"/>
      <c r="I680" s="3"/>
      <c r="J680" s="3"/>
      <c r="K680" s="3"/>
      <c r="L680" s="3"/>
      <c r="M680" s="3"/>
      <c r="N680" s="3"/>
      <c r="O680" s="3"/>
      <c r="P680" s="3"/>
      <c r="Q680" s="249"/>
      <c r="R680" s="3"/>
      <c r="S680" s="3"/>
      <c r="T680" s="3"/>
      <c r="U680" s="3"/>
      <c r="V680" s="3"/>
      <c r="W680" s="68"/>
      <c r="X680" s="68"/>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row>
    <row r="681">
      <c r="A681" s="3"/>
      <c r="B681" s="3"/>
      <c r="C681" s="3"/>
      <c r="D681" s="3"/>
      <c r="E681" s="3"/>
      <c r="F681" s="3"/>
      <c r="G681" s="3"/>
      <c r="H681" s="3"/>
      <c r="I681" s="3"/>
      <c r="J681" s="3"/>
      <c r="K681" s="3"/>
      <c r="L681" s="3"/>
      <c r="M681" s="3"/>
      <c r="N681" s="3"/>
      <c r="O681" s="3"/>
      <c r="P681" s="3"/>
      <c r="Q681" s="249"/>
      <c r="R681" s="3"/>
      <c r="S681" s="3"/>
      <c r="T681" s="3"/>
      <c r="U681" s="3"/>
      <c r="V681" s="3"/>
      <c r="W681" s="68"/>
      <c r="X681" s="68"/>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row>
    <row r="682">
      <c r="A682" s="3"/>
      <c r="B682" s="3"/>
      <c r="C682" s="3"/>
      <c r="D682" s="3"/>
      <c r="E682" s="3"/>
      <c r="F682" s="3"/>
      <c r="G682" s="3"/>
      <c r="H682" s="3"/>
      <c r="I682" s="3"/>
      <c r="J682" s="3"/>
      <c r="K682" s="3"/>
      <c r="L682" s="3"/>
      <c r="M682" s="3"/>
      <c r="N682" s="3"/>
      <c r="O682" s="3"/>
      <c r="P682" s="3"/>
      <c r="Q682" s="249"/>
      <c r="R682" s="3"/>
      <c r="S682" s="3"/>
      <c r="T682" s="3"/>
      <c r="U682" s="3"/>
      <c r="V682" s="3"/>
      <c r="W682" s="68"/>
      <c r="X682" s="68"/>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row>
    <row r="683">
      <c r="A683" s="3"/>
      <c r="B683" s="3"/>
      <c r="C683" s="3"/>
      <c r="D683" s="3"/>
      <c r="E683" s="3"/>
      <c r="F683" s="3"/>
      <c r="G683" s="3"/>
      <c r="H683" s="3"/>
      <c r="I683" s="3"/>
      <c r="J683" s="3"/>
      <c r="K683" s="3"/>
      <c r="L683" s="3"/>
      <c r="M683" s="3"/>
      <c r="N683" s="3"/>
      <c r="O683" s="3"/>
      <c r="P683" s="3"/>
      <c r="Q683" s="249"/>
      <c r="R683" s="3"/>
      <c r="S683" s="3"/>
      <c r="T683" s="3"/>
      <c r="U683" s="3"/>
      <c r="V683" s="3"/>
      <c r="W683" s="68"/>
      <c r="X683" s="68"/>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row>
    <row r="684">
      <c r="A684" s="3"/>
      <c r="B684" s="3"/>
      <c r="C684" s="3"/>
      <c r="D684" s="3"/>
      <c r="E684" s="3"/>
      <c r="F684" s="3"/>
      <c r="G684" s="3"/>
      <c r="H684" s="3"/>
      <c r="I684" s="3"/>
      <c r="J684" s="3"/>
      <c r="K684" s="3"/>
      <c r="L684" s="3"/>
      <c r="M684" s="3"/>
      <c r="N684" s="3"/>
      <c r="O684" s="3"/>
      <c r="P684" s="3"/>
      <c r="Q684" s="249"/>
      <c r="R684" s="3"/>
      <c r="S684" s="3"/>
      <c r="T684" s="3"/>
      <c r="U684" s="3"/>
      <c r="V684" s="3"/>
      <c r="W684" s="68"/>
      <c r="X684" s="68"/>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row>
    <row r="685">
      <c r="A685" s="3"/>
      <c r="B685" s="3"/>
      <c r="C685" s="3"/>
      <c r="D685" s="3"/>
      <c r="E685" s="3"/>
      <c r="F685" s="3"/>
      <c r="G685" s="3"/>
      <c r="H685" s="3"/>
      <c r="I685" s="3"/>
      <c r="J685" s="3"/>
      <c r="K685" s="3"/>
      <c r="L685" s="3"/>
      <c r="M685" s="3"/>
      <c r="N685" s="3"/>
      <c r="O685" s="3"/>
      <c r="P685" s="3"/>
      <c r="Q685" s="249"/>
      <c r="R685" s="3"/>
      <c r="S685" s="3"/>
      <c r="T685" s="3"/>
      <c r="U685" s="3"/>
      <c r="V685" s="3"/>
      <c r="W685" s="68"/>
      <c r="X685" s="68"/>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row>
    <row r="686">
      <c r="A686" s="3"/>
      <c r="B686" s="3"/>
      <c r="C686" s="3"/>
      <c r="D686" s="3"/>
      <c r="E686" s="3"/>
      <c r="F686" s="3"/>
      <c r="G686" s="3"/>
      <c r="H686" s="3"/>
      <c r="I686" s="3"/>
      <c r="J686" s="3"/>
      <c r="K686" s="3"/>
      <c r="L686" s="3"/>
      <c r="M686" s="3"/>
      <c r="N686" s="3"/>
      <c r="O686" s="3"/>
      <c r="P686" s="3"/>
      <c r="Q686" s="249"/>
      <c r="R686" s="3"/>
      <c r="S686" s="3"/>
      <c r="T686" s="3"/>
      <c r="U686" s="3"/>
      <c r="V686" s="3"/>
      <c r="W686" s="68"/>
      <c r="X686" s="68"/>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row>
    <row r="687">
      <c r="A687" s="3"/>
      <c r="B687" s="3"/>
      <c r="C687" s="3"/>
      <c r="D687" s="3"/>
      <c r="E687" s="3"/>
      <c r="F687" s="3"/>
      <c r="G687" s="3"/>
      <c r="H687" s="3"/>
      <c r="I687" s="3"/>
      <c r="J687" s="3"/>
      <c r="K687" s="3"/>
      <c r="L687" s="3"/>
      <c r="M687" s="3"/>
      <c r="N687" s="3"/>
      <c r="O687" s="3"/>
      <c r="P687" s="3"/>
      <c r="Q687" s="249"/>
      <c r="R687" s="3"/>
      <c r="S687" s="3"/>
      <c r="T687" s="3"/>
      <c r="U687" s="3"/>
      <c r="V687" s="3"/>
      <c r="W687" s="68"/>
      <c r="X687" s="68"/>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row>
    <row r="688">
      <c r="A688" s="3"/>
      <c r="B688" s="3"/>
      <c r="C688" s="3"/>
      <c r="D688" s="3"/>
      <c r="E688" s="3"/>
      <c r="F688" s="3"/>
      <c r="G688" s="3"/>
      <c r="H688" s="3"/>
      <c r="I688" s="3"/>
      <c r="J688" s="3"/>
      <c r="K688" s="3"/>
      <c r="L688" s="3"/>
      <c r="M688" s="3"/>
      <c r="N688" s="3"/>
      <c r="O688" s="3"/>
      <c r="P688" s="3"/>
      <c r="Q688" s="249"/>
      <c r="R688" s="3"/>
      <c r="S688" s="3"/>
      <c r="T688" s="3"/>
      <c r="U688" s="3"/>
      <c r="V688" s="3"/>
      <c r="W688" s="68"/>
      <c r="X688" s="68"/>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row>
    <row r="689">
      <c r="A689" s="3"/>
      <c r="B689" s="3"/>
      <c r="C689" s="3"/>
      <c r="D689" s="3"/>
      <c r="E689" s="3"/>
      <c r="F689" s="3"/>
      <c r="G689" s="3"/>
      <c r="H689" s="3"/>
      <c r="I689" s="3"/>
      <c r="J689" s="3"/>
      <c r="K689" s="3"/>
      <c r="L689" s="3"/>
      <c r="M689" s="3"/>
      <c r="N689" s="3"/>
      <c r="O689" s="3"/>
      <c r="P689" s="3"/>
      <c r="Q689" s="249"/>
      <c r="R689" s="3"/>
      <c r="S689" s="3"/>
      <c r="T689" s="3"/>
      <c r="U689" s="3"/>
      <c r="V689" s="3"/>
      <c r="W689" s="68"/>
      <c r="X689" s="68"/>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row>
    <row r="690">
      <c r="A690" s="3"/>
      <c r="B690" s="3"/>
      <c r="C690" s="3"/>
      <c r="D690" s="3"/>
      <c r="E690" s="3"/>
      <c r="F690" s="3"/>
      <c r="G690" s="3"/>
      <c r="H690" s="3"/>
      <c r="I690" s="3"/>
      <c r="J690" s="3"/>
      <c r="K690" s="3"/>
      <c r="L690" s="3"/>
      <c r="M690" s="3"/>
      <c r="N690" s="3"/>
      <c r="O690" s="3"/>
      <c r="P690" s="3"/>
      <c r="Q690" s="249"/>
      <c r="R690" s="3"/>
      <c r="S690" s="3"/>
      <c r="T690" s="3"/>
      <c r="U690" s="3"/>
      <c r="V690" s="3"/>
      <c r="W690" s="68"/>
      <c r="X690" s="68"/>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row>
    <row r="691">
      <c r="A691" s="3"/>
      <c r="B691" s="3"/>
      <c r="C691" s="3"/>
      <c r="D691" s="3"/>
      <c r="E691" s="3"/>
      <c r="F691" s="3"/>
      <c r="G691" s="3"/>
      <c r="H691" s="3"/>
      <c r="I691" s="3"/>
      <c r="J691" s="3"/>
      <c r="K691" s="3"/>
      <c r="L691" s="3"/>
      <c r="M691" s="3"/>
      <c r="N691" s="3"/>
      <c r="O691" s="3"/>
      <c r="P691" s="3"/>
      <c r="Q691" s="249"/>
      <c r="R691" s="3"/>
      <c r="S691" s="3"/>
      <c r="T691" s="3"/>
      <c r="U691" s="3"/>
      <c r="V691" s="3"/>
      <c r="W691" s="68"/>
      <c r="X691" s="68"/>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row>
    <row r="692">
      <c r="A692" s="3"/>
      <c r="B692" s="3"/>
      <c r="C692" s="3"/>
      <c r="D692" s="3"/>
      <c r="E692" s="3"/>
      <c r="F692" s="3"/>
      <c r="G692" s="3"/>
      <c r="H692" s="3"/>
      <c r="I692" s="3"/>
      <c r="J692" s="3"/>
      <c r="K692" s="3"/>
      <c r="L692" s="3"/>
      <c r="M692" s="3"/>
      <c r="N692" s="3"/>
      <c r="O692" s="3"/>
      <c r="P692" s="3"/>
      <c r="Q692" s="249"/>
      <c r="R692" s="3"/>
      <c r="S692" s="3"/>
      <c r="T692" s="3"/>
      <c r="U692" s="3"/>
      <c r="V692" s="3"/>
      <c r="W692" s="68"/>
      <c r="X692" s="68"/>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row>
    <row r="693">
      <c r="A693" s="3"/>
      <c r="B693" s="3"/>
      <c r="C693" s="3"/>
      <c r="D693" s="3"/>
      <c r="E693" s="3"/>
      <c r="F693" s="3"/>
      <c r="G693" s="3"/>
      <c r="H693" s="3"/>
      <c r="I693" s="3"/>
      <c r="J693" s="3"/>
      <c r="K693" s="3"/>
      <c r="L693" s="3"/>
      <c r="M693" s="3"/>
      <c r="N693" s="3"/>
      <c r="O693" s="3"/>
      <c r="P693" s="3"/>
      <c r="Q693" s="249"/>
      <c r="R693" s="3"/>
      <c r="S693" s="3"/>
      <c r="T693" s="3"/>
      <c r="U693" s="3"/>
      <c r="V693" s="3"/>
      <c r="W693" s="68"/>
      <c r="X693" s="68"/>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row>
    <row r="694">
      <c r="A694" s="3"/>
      <c r="B694" s="3"/>
      <c r="C694" s="3"/>
      <c r="D694" s="3"/>
      <c r="E694" s="3"/>
      <c r="F694" s="3"/>
      <c r="G694" s="3"/>
      <c r="H694" s="3"/>
      <c r="I694" s="3"/>
      <c r="J694" s="3"/>
      <c r="K694" s="3"/>
      <c r="L694" s="3"/>
      <c r="M694" s="3"/>
      <c r="N694" s="3"/>
      <c r="O694" s="3"/>
      <c r="P694" s="3"/>
      <c r="Q694" s="249"/>
      <c r="R694" s="3"/>
      <c r="S694" s="3"/>
      <c r="T694" s="3"/>
      <c r="U694" s="3"/>
      <c r="V694" s="3"/>
      <c r="W694" s="68"/>
      <c r="X694" s="68"/>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row>
    <row r="695">
      <c r="A695" s="3"/>
      <c r="B695" s="3"/>
      <c r="C695" s="3"/>
      <c r="D695" s="3"/>
      <c r="E695" s="3"/>
      <c r="F695" s="3"/>
      <c r="G695" s="3"/>
      <c r="H695" s="3"/>
      <c r="I695" s="3"/>
      <c r="J695" s="3"/>
      <c r="K695" s="3"/>
      <c r="L695" s="3"/>
      <c r="M695" s="3"/>
      <c r="N695" s="3"/>
      <c r="O695" s="3"/>
      <c r="P695" s="3"/>
      <c r="Q695" s="249"/>
      <c r="R695" s="3"/>
      <c r="S695" s="3"/>
      <c r="T695" s="3"/>
      <c r="U695" s="3"/>
      <c r="V695" s="3"/>
      <c r="W695" s="68"/>
      <c r="X695" s="68"/>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row>
    <row r="696">
      <c r="A696" s="3"/>
      <c r="B696" s="3"/>
      <c r="C696" s="3"/>
      <c r="D696" s="3"/>
      <c r="E696" s="3"/>
      <c r="F696" s="3"/>
      <c r="G696" s="3"/>
      <c r="H696" s="3"/>
      <c r="I696" s="3"/>
      <c r="J696" s="3"/>
      <c r="K696" s="3"/>
      <c r="L696" s="3"/>
      <c r="M696" s="3"/>
      <c r="N696" s="3"/>
      <c r="O696" s="3"/>
      <c r="P696" s="3"/>
      <c r="Q696" s="249"/>
      <c r="R696" s="3"/>
      <c r="S696" s="3"/>
      <c r="T696" s="3"/>
      <c r="U696" s="3"/>
      <c r="V696" s="3"/>
      <c r="W696" s="68"/>
      <c r="X696" s="68"/>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row>
    <row r="697">
      <c r="A697" s="3"/>
      <c r="B697" s="3"/>
      <c r="C697" s="3"/>
      <c r="D697" s="3"/>
      <c r="E697" s="3"/>
      <c r="F697" s="3"/>
      <c r="G697" s="3"/>
      <c r="H697" s="3"/>
      <c r="I697" s="3"/>
      <c r="J697" s="3"/>
      <c r="K697" s="3"/>
      <c r="L697" s="3"/>
      <c r="M697" s="3"/>
      <c r="N697" s="3"/>
      <c r="O697" s="3"/>
      <c r="P697" s="3"/>
      <c r="Q697" s="249"/>
      <c r="R697" s="3"/>
      <c r="S697" s="3"/>
      <c r="T697" s="3"/>
      <c r="U697" s="3"/>
      <c r="V697" s="3"/>
      <c r="W697" s="68"/>
      <c r="X697" s="68"/>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row>
    <row r="698">
      <c r="A698" s="3"/>
      <c r="B698" s="3"/>
      <c r="C698" s="3"/>
      <c r="D698" s="3"/>
      <c r="E698" s="3"/>
      <c r="F698" s="3"/>
      <c r="G698" s="3"/>
      <c r="H698" s="3"/>
      <c r="I698" s="3"/>
      <c r="J698" s="3"/>
      <c r="K698" s="3"/>
      <c r="L698" s="3"/>
      <c r="M698" s="3"/>
      <c r="N698" s="3"/>
      <c r="O698" s="3"/>
      <c r="P698" s="3"/>
      <c r="Q698" s="249"/>
      <c r="R698" s="3"/>
      <c r="S698" s="3"/>
      <c r="T698" s="3"/>
      <c r="U698" s="3"/>
      <c r="V698" s="3"/>
      <c r="W698" s="68"/>
      <c r="X698" s="68"/>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row>
    <row r="699">
      <c r="A699" s="3"/>
      <c r="B699" s="3"/>
      <c r="C699" s="3"/>
      <c r="D699" s="3"/>
      <c r="E699" s="3"/>
      <c r="F699" s="3"/>
      <c r="G699" s="3"/>
      <c r="H699" s="3"/>
      <c r="I699" s="3"/>
      <c r="J699" s="3"/>
      <c r="K699" s="3"/>
      <c r="L699" s="3"/>
      <c r="M699" s="3"/>
      <c r="N699" s="3"/>
      <c r="O699" s="3"/>
      <c r="P699" s="3"/>
      <c r="Q699" s="249"/>
      <c r="R699" s="3"/>
      <c r="S699" s="3"/>
      <c r="T699" s="3"/>
      <c r="U699" s="3"/>
      <c r="V699" s="3"/>
      <c r="W699" s="68"/>
      <c r="X699" s="68"/>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row>
    <row r="700">
      <c r="A700" s="3"/>
      <c r="B700" s="3"/>
      <c r="C700" s="3"/>
      <c r="D700" s="3"/>
      <c r="E700" s="3"/>
      <c r="F700" s="3"/>
      <c r="G700" s="3"/>
      <c r="H700" s="3"/>
      <c r="I700" s="3"/>
      <c r="J700" s="3"/>
      <c r="K700" s="3"/>
      <c r="L700" s="3"/>
      <c r="M700" s="3"/>
      <c r="N700" s="3"/>
      <c r="O700" s="3"/>
      <c r="P700" s="3"/>
      <c r="Q700" s="249"/>
      <c r="R700" s="3"/>
      <c r="S700" s="3"/>
      <c r="T700" s="3"/>
      <c r="U700" s="3"/>
      <c r="V700" s="3"/>
      <c r="W700" s="68"/>
      <c r="X700" s="68"/>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row>
    <row r="701">
      <c r="A701" s="3"/>
      <c r="B701" s="3"/>
      <c r="C701" s="3"/>
      <c r="D701" s="3"/>
      <c r="E701" s="3"/>
      <c r="F701" s="3"/>
      <c r="G701" s="3"/>
      <c r="H701" s="3"/>
      <c r="I701" s="3"/>
      <c r="J701" s="3"/>
      <c r="K701" s="3"/>
      <c r="L701" s="3"/>
      <c r="M701" s="3"/>
      <c r="N701" s="3"/>
      <c r="O701" s="3"/>
      <c r="P701" s="3"/>
      <c r="Q701" s="249"/>
      <c r="R701" s="3"/>
      <c r="S701" s="3"/>
      <c r="T701" s="3"/>
      <c r="U701" s="3"/>
      <c r="V701" s="3"/>
      <c r="W701" s="68"/>
      <c r="X701" s="68"/>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row>
    <row r="702">
      <c r="A702" s="3"/>
      <c r="B702" s="3"/>
      <c r="C702" s="3"/>
      <c r="D702" s="3"/>
      <c r="E702" s="3"/>
      <c r="F702" s="3"/>
      <c r="G702" s="3"/>
      <c r="H702" s="3"/>
      <c r="I702" s="3"/>
      <c r="J702" s="3"/>
      <c r="K702" s="3"/>
      <c r="L702" s="3"/>
      <c r="M702" s="3"/>
      <c r="N702" s="3"/>
      <c r="O702" s="3"/>
      <c r="P702" s="3"/>
      <c r="Q702" s="249"/>
      <c r="R702" s="3"/>
      <c r="S702" s="3"/>
      <c r="T702" s="3"/>
      <c r="U702" s="3"/>
      <c r="V702" s="3"/>
      <c r="W702" s="68"/>
      <c r="X702" s="68"/>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row>
    <row r="703">
      <c r="A703" s="3"/>
      <c r="B703" s="3"/>
      <c r="C703" s="3"/>
      <c r="D703" s="3"/>
      <c r="E703" s="3"/>
      <c r="F703" s="3"/>
      <c r="G703" s="3"/>
      <c r="H703" s="3"/>
      <c r="I703" s="3"/>
      <c r="J703" s="3"/>
      <c r="K703" s="3"/>
      <c r="L703" s="3"/>
      <c r="M703" s="3"/>
      <c r="N703" s="3"/>
      <c r="O703" s="3"/>
      <c r="P703" s="3"/>
      <c r="Q703" s="249"/>
      <c r="R703" s="3"/>
      <c r="S703" s="3"/>
      <c r="T703" s="3"/>
      <c r="U703" s="3"/>
      <c r="V703" s="3"/>
      <c r="W703" s="68"/>
      <c r="X703" s="68"/>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row>
    <row r="704">
      <c r="A704" s="3"/>
      <c r="B704" s="3"/>
      <c r="C704" s="3"/>
      <c r="D704" s="3"/>
      <c r="E704" s="3"/>
      <c r="F704" s="3"/>
      <c r="G704" s="3"/>
      <c r="H704" s="3"/>
      <c r="I704" s="3"/>
      <c r="J704" s="3"/>
      <c r="K704" s="3"/>
      <c r="L704" s="3"/>
      <c r="M704" s="3"/>
      <c r="N704" s="3"/>
      <c r="O704" s="3"/>
      <c r="P704" s="3"/>
      <c r="Q704" s="249"/>
      <c r="R704" s="3"/>
      <c r="S704" s="3"/>
      <c r="T704" s="3"/>
      <c r="U704" s="3"/>
      <c r="V704" s="3"/>
      <c r="W704" s="68"/>
      <c r="X704" s="68"/>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row>
    <row r="705">
      <c r="A705" s="3"/>
      <c r="B705" s="3"/>
      <c r="C705" s="3"/>
      <c r="D705" s="3"/>
      <c r="E705" s="3"/>
      <c r="F705" s="3"/>
      <c r="G705" s="3"/>
      <c r="H705" s="3"/>
      <c r="I705" s="3"/>
      <c r="J705" s="3"/>
      <c r="K705" s="3"/>
      <c r="L705" s="3"/>
      <c r="M705" s="3"/>
      <c r="N705" s="3"/>
      <c r="O705" s="3"/>
      <c r="P705" s="3"/>
      <c r="Q705" s="249"/>
      <c r="R705" s="3"/>
      <c r="S705" s="3"/>
      <c r="T705" s="3"/>
      <c r="U705" s="3"/>
      <c r="V705" s="3"/>
      <c r="W705" s="68"/>
      <c r="X705" s="68"/>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row>
    <row r="706">
      <c r="A706" s="3"/>
      <c r="B706" s="3"/>
      <c r="C706" s="3"/>
      <c r="D706" s="3"/>
      <c r="E706" s="3"/>
      <c r="F706" s="3"/>
      <c r="G706" s="3"/>
      <c r="H706" s="3"/>
      <c r="I706" s="3"/>
      <c r="J706" s="3"/>
      <c r="K706" s="3"/>
      <c r="L706" s="3"/>
      <c r="M706" s="3"/>
      <c r="N706" s="3"/>
      <c r="O706" s="3"/>
      <c r="P706" s="3"/>
      <c r="Q706" s="249"/>
      <c r="R706" s="3"/>
      <c r="S706" s="3"/>
      <c r="T706" s="3"/>
      <c r="U706" s="3"/>
      <c r="V706" s="3"/>
      <c r="W706" s="68"/>
      <c r="X706" s="68"/>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row>
    <row r="707">
      <c r="A707" s="3"/>
      <c r="B707" s="3"/>
      <c r="C707" s="3"/>
      <c r="D707" s="3"/>
      <c r="E707" s="3"/>
      <c r="F707" s="3"/>
      <c r="G707" s="3"/>
      <c r="H707" s="3"/>
      <c r="I707" s="3"/>
      <c r="J707" s="3"/>
      <c r="K707" s="3"/>
      <c r="L707" s="3"/>
      <c r="M707" s="3"/>
      <c r="N707" s="3"/>
      <c r="O707" s="3"/>
      <c r="P707" s="3"/>
      <c r="Q707" s="249"/>
      <c r="R707" s="3"/>
      <c r="S707" s="3"/>
      <c r="T707" s="3"/>
      <c r="U707" s="3"/>
      <c r="V707" s="3"/>
      <c r="W707" s="68"/>
      <c r="X707" s="68"/>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row>
    <row r="708">
      <c r="A708" s="3"/>
      <c r="B708" s="3"/>
      <c r="C708" s="3"/>
      <c r="D708" s="3"/>
      <c r="E708" s="3"/>
      <c r="F708" s="3"/>
      <c r="G708" s="3"/>
      <c r="H708" s="3"/>
      <c r="I708" s="3"/>
      <c r="J708" s="3"/>
      <c r="K708" s="3"/>
      <c r="L708" s="3"/>
      <c r="M708" s="3"/>
      <c r="N708" s="3"/>
      <c r="O708" s="3"/>
      <c r="P708" s="3"/>
      <c r="Q708" s="249"/>
      <c r="R708" s="3"/>
      <c r="S708" s="3"/>
      <c r="T708" s="3"/>
      <c r="U708" s="3"/>
      <c r="V708" s="3"/>
      <c r="W708" s="68"/>
      <c r="X708" s="68"/>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row>
    <row r="709">
      <c r="A709" s="3"/>
      <c r="B709" s="3"/>
      <c r="C709" s="3"/>
      <c r="D709" s="3"/>
      <c r="E709" s="3"/>
      <c r="F709" s="3"/>
      <c r="G709" s="3"/>
      <c r="H709" s="3"/>
      <c r="I709" s="3"/>
      <c r="J709" s="3"/>
      <c r="K709" s="3"/>
      <c r="L709" s="3"/>
      <c r="M709" s="3"/>
      <c r="N709" s="3"/>
      <c r="O709" s="3"/>
      <c r="P709" s="3"/>
      <c r="Q709" s="249"/>
      <c r="R709" s="3"/>
      <c r="S709" s="3"/>
      <c r="T709" s="3"/>
      <c r="U709" s="3"/>
      <c r="V709" s="3"/>
      <c r="W709" s="68"/>
      <c r="X709" s="68"/>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row>
    <row r="710">
      <c r="A710" s="3"/>
      <c r="B710" s="3"/>
      <c r="C710" s="3"/>
      <c r="D710" s="3"/>
      <c r="E710" s="3"/>
      <c r="F710" s="3"/>
      <c r="G710" s="3"/>
      <c r="H710" s="3"/>
      <c r="I710" s="3"/>
      <c r="J710" s="3"/>
      <c r="K710" s="3"/>
      <c r="L710" s="3"/>
      <c r="M710" s="3"/>
      <c r="N710" s="3"/>
      <c r="O710" s="3"/>
      <c r="P710" s="3"/>
      <c r="Q710" s="249"/>
      <c r="R710" s="3"/>
      <c r="S710" s="3"/>
      <c r="T710" s="3"/>
      <c r="U710" s="3"/>
      <c r="V710" s="3"/>
      <c r="W710" s="68"/>
      <c r="X710" s="68"/>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row>
    <row r="711">
      <c r="A711" s="3"/>
      <c r="B711" s="3"/>
      <c r="C711" s="3"/>
      <c r="D711" s="3"/>
      <c r="E711" s="3"/>
      <c r="F711" s="3"/>
      <c r="G711" s="3"/>
      <c r="H711" s="3"/>
      <c r="I711" s="3"/>
      <c r="J711" s="3"/>
      <c r="K711" s="3"/>
      <c r="L711" s="3"/>
      <c r="M711" s="3"/>
      <c r="N711" s="3"/>
      <c r="O711" s="3"/>
      <c r="P711" s="3"/>
      <c r="Q711" s="249"/>
      <c r="R711" s="3"/>
      <c r="S711" s="3"/>
      <c r="T711" s="3"/>
      <c r="U711" s="3"/>
      <c r="V711" s="3"/>
      <c r="W711" s="68"/>
      <c r="X711" s="68"/>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row>
    <row r="712">
      <c r="A712" s="3"/>
      <c r="B712" s="3"/>
      <c r="C712" s="3"/>
      <c r="D712" s="3"/>
      <c r="E712" s="3"/>
      <c r="F712" s="3"/>
      <c r="G712" s="3"/>
      <c r="H712" s="3"/>
      <c r="I712" s="3"/>
      <c r="J712" s="3"/>
      <c r="K712" s="3"/>
      <c r="L712" s="3"/>
      <c r="M712" s="3"/>
      <c r="N712" s="3"/>
      <c r="O712" s="3"/>
      <c r="P712" s="3"/>
      <c r="Q712" s="249"/>
      <c r="R712" s="3"/>
      <c r="S712" s="3"/>
      <c r="T712" s="3"/>
      <c r="U712" s="3"/>
      <c r="V712" s="3"/>
      <c r="W712" s="68"/>
      <c r="X712" s="68"/>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row>
    <row r="713">
      <c r="A713" s="3"/>
      <c r="B713" s="3"/>
      <c r="C713" s="3"/>
      <c r="D713" s="3"/>
      <c r="E713" s="3"/>
      <c r="F713" s="3"/>
      <c r="G713" s="3"/>
      <c r="H713" s="3"/>
      <c r="I713" s="3"/>
      <c r="J713" s="3"/>
      <c r="K713" s="3"/>
      <c r="L713" s="3"/>
      <c r="M713" s="3"/>
      <c r="N713" s="3"/>
      <c r="O713" s="3"/>
      <c r="P713" s="3"/>
      <c r="Q713" s="249"/>
      <c r="R713" s="3"/>
      <c r="S713" s="3"/>
      <c r="T713" s="3"/>
      <c r="U713" s="3"/>
      <c r="V713" s="3"/>
      <c r="W713" s="68"/>
      <c r="X713" s="68"/>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row>
    <row r="714">
      <c r="A714" s="3"/>
      <c r="B714" s="3"/>
      <c r="C714" s="3"/>
      <c r="D714" s="3"/>
      <c r="E714" s="3"/>
      <c r="F714" s="3"/>
      <c r="G714" s="3"/>
      <c r="H714" s="3"/>
      <c r="I714" s="3"/>
      <c r="J714" s="3"/>
      <c r="K714" s="3"/>
      <c r="L714" s="3"/>
      <c r="M714" s="3"/>
      <c r="N714" s="3"/>
      <c r="O714" s="3"/>
      <c r="P714" s="3"/>
      <c r="Q714" s="249"/>
      <c r="R714" s="3"/>
      <c r="S714" s="3"/>
      <c r="T714" s="3"/>
      <c r="U714" s="3"/>
      <c r="V714" s="3"/>
      <c r="W714" s="68"/>
      <c r="X714" s="68"/>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row>
    <row r="715">
      <c r="A715" s="3"/>
      <c r="B715" s="3"/>
      <c r="C715" s="3"/>
      <c r="D715" s="3"/>
      <c r="E715" s="3"/>
      <c r="F715" s="3"/>
      <c r="G715" s="3"/>
      <c r="H715" s="3"/>
      <c r="I715" s="3"/>
      <c r="J715" s="3"/>
      <c r="K715" s="3"/>
      <c r="L715" s="3"/>
      <c r="M715" s="3"/>
      <c r="N715" s="3"/>
      <c r="O715" s="3"/>
      <c r="P715" s="3"/>
      <c r="Q715" s="249"/>
      <c r="R715" s="3"/>
      <c r="S715" s="3"/>
      <c r="T715" s="3"/>
      <c r="U715" s="3"/>
      <c r="V715" s="3"/>
      <c r="W715" s="68"/>
      <c r="X715" s="68"/>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row>
    <row r="716">
      <c r="A716" s="3"/>
      <c r="B716" s="3"/>
      <c r="C716" s="3"/>
      <c r="D716" s="3"/>
      <c r="E716" s="3"/>
      <c r="F716" s="3"/>
      <c r="G716" s="3"/>
      <c r="H716" s="3"/>
      <c r="I716" s="3"/>
      <c r="J716" s="3"/>
      <c r="K716" s="3"/>
      <c r="L716" s="3"/>
      <c r="M716" s="3"/>
      <c r="N716" s="3"/>
      <c r="O716" s="3"/>
      <c r="P716" s="3"/>
      <c r="Q716" s="249"/>
      <c r="R716" s="3"/>
      <c r="S716" s="3"/>
      <c r="T716" s="3"/>
      <c r="U716" s="3"/>
      <c r="V716" s="3"/>
      <c r="W716" s="68"/>
      <c r="X716" s="68"/>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row>
    <row r="717">
      <c r="A717" s="3"/>
      <c r="B717" s="3"/>
      <c r="C717" s="3"/>
      <c r="D717" s="3"/>
      <c r="E717" s="3"/>
      <c r="F717" s="3"/>
      <c r="G717" s="3"/>
      <c r="H717" s="3"/>
      <c r="I717" s="3"/>
      <c r="J717" s="3"/>
      <c r="K717" s="3"/>
      <c r="L717" s="3"/>
      <c r="M717" s="3"/>
      <c r="N717" s="3"/>
      <c r="O717" s="3"/>
      <c r="P717" s="3"/>
      <c r="Q717" s="249"/>
      <c r="R717" s="3"/>
      <c r="S717" s="3"/>
      <c r="T717" s="3"/>
      <c r="U717" s="3"/>
      <c r="V717" s="3"/>
      <c r="W717" s="68"/>
      <c r="X717" s="68"/>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row>
    <row r="718">
      <c r="A718" s="3"/>
      <c r="B718" s="3"/>
      <c r="C718" s="3"/>
      <c r="D718" s="3"/>
      <c r="E718" s="3"/>
      <c r="F718" s="3"/>
      <c r="G718" s="3"/>
      <c r="H718" s="3"/>
      <c r="I718" s="3"/>
      <c r="J718" s="3"/>
      <c r="K718" s="3"/>
      <c r="L718" s="3"/>
      <c r="M718" s="3"/>
      <c r="N718" s="3"/>
      <c r="O718" s="3"/>
      <c r="P718" s="3"/>
      <c r="Q718" s="249"/>
      <c r="R718" s="3"/>
      <c r="S718" s="3"/>
      <c r="T718" s="3"/>
      <c r="U718" s="3"/>
      <c r="V718" s="3"/>
      <c r="W718" s="68"/>
      <c r="X718" s="68"/>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row>
    <row r="719">
      <c r="A719" s="3"/>
      <c r="B719" s="3"/>
      <c r="C719" s="3"/>
      <c r="D719" s="3"/>
      <c r="E719" s="3"/>
      <c r="F719" s="3"/>
      <c r="G719" s="3"/>
      <c r="H719" s="3"/>
      <c r="I719" s="3"/>
      <c r="J719" s="3"/>
      <c r="K719" s="3"/>
      <c r="L719" s="3"/>
      <c r="M719" s="3"/>
      <c r="N719" s="3"/>
      <c r="O719" s="3"/>
      <c r="P719" s="3"/>
      <c r="Q719" s="249"/>
      <c r="R719" s="3"/>
      <c r="S719" s="3"/>
      <c r="T719" s="3"/>
      <c r="U719" s="3"/>
      <c r="V719" s="3"/>
      <c r="W719" s="68"/>
      <c r="X719" s="68"/>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row>
    <row r="720">
      <c r="A720" s="3"/>
      <c r="B720" s="3"/>
      <c r="C720" s="3"/>
      <c r="D720" s="3"/>
      <c r="E720" s="3"/>
      <c r="F720" s="3"/>
      <c r="G720" s="3"/>
      <c r="H720" s="3"/>
      <c r="I720" s="3"/>
      <c r="J720" s="3"/>
      <c r="K720" s="3"/>
      <c r="L720" s="3"/>
      <c r="M720" s="3"/>
      <c r="N720" s="3"/>
      <c r="O720" s="3"/>
      <c r="P720" s="3"/>
      <c r="Q720" s="249"/>
      <c r="R720" s="3"/>
      <c r="S720" s="3"/>
      <c r="T720" s="3"/>
      <c r="U720" s="3"/>
      <c r="V720" s="3"/>
      <c r="W720" s="68"/>
      <c r="X720" s="68"/>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row>
    <row r="721">
      <c r="A721" s="3"/>
      <c r="B721" s="3"/>
      <c r="C721" s="3"/>
      <c r="D721" s="3"/>
      <c r="E721" s="3"/>
      <c r="F721" s="3"/>
      <c r="G721" s="3"/>
      <c r="H721" s="3"/>
      <c r="I721" s="3"/>
      <c r="J721" s="3"/>
      <c r="K721" s="3"/>
      <c r="L721" s="3"/>
      <c r="M721" s="3"/>
      <c r="N721" s="3"/>
      <c r="O721" s="3"/>
      <c r="P721" s="3"/>
      <c r="Q721" s="249"/>
      <c r="R721" s="3"/>
      <c r="S721" s="3"/>
      <c r="T721" s="3"/>
      <c r="U721" s="3"/>
      <c r="V721" s="3"/>
      <c r="W721" s="68"/>
      <c r="X721" s="68"/>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row>
    <row r="722">
      <c r="A722" s="3"/>
      <c r="B722" s="3"/>
      <c r="C722" s="3"/>
      <c r="D722" s="3"/>
      <c r="E722" s="3"/>
      <c r="F722" s="3"/>
      <c r="G722" s="3"/>
      <c r="H722" s="3"/>
      <c r="I722" s="3"/>
      <c r="J722" s="3"/>
      <c r="K722" s="3"/>
      <c r="L722" s="3"/>
      <c r="M722" s="3"/>
      <c r="N722" s="3"/>
      <c r="O722" s="3"/>
      <c r="P722" s="3"/>
      <c r="Q722" s="249"/>
      <c r="R722" s="3"/>
      <c r="S722" s="3"/>
      <c r="T722" s="3"/>
      <c r="U722" s="3"/>
      <c r="V722" s="3"/>
      <c r="W722" s="68"/>
      <c r="X722" s="68"/>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row>
    <row r="723">
      <c r="A723" s="3"/>
      <c r="B723" s="3"/>
      <c r="C723" s="3"/>
      <c r="D723" s="3"/>
      <c r="E723" s="3"/>
      <c r="F723" s="3"/>
      <c r="G723" s="3"/>
      <c r="H723" s="3"/>
      <c r="I723" s="3"/>
      <c r="J723" s="3"/>
      <c r="K723" s="3"/>
      <c r="L723" s="3"/>
      <c r="M723" s="3"/>
      <c r="N723" s="3"/>
      <c r="O723" s="3"/>
      <c r="P723" s="3"/>
      <c r="Q723" s="249"/>
      <c r="R723" s="3"/>
      <c r="S723" s="3"/>
      <c r="T723" s="3"/>
      <c r="U723" s="3"/>
      <c r="V723" s="3"/>
      <c r="W723" s="68"/>
      <c r="X723" s="68"/>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row>
    <row r="724">
      <c r="A724" s="3"/>
      <c r="B724" s="3"/>
      <c r="C724" s="3"/>
      <c r="D724" s="3"/>
      <c r="E724" s="3"/>
      <c r="F724" s="3"/>
      <c r="G724" s="3"/>
      <c r="H724" s="3"/>
      <c r="I724" s="3"/>
      <c r="J724" s="3"/>
      <c r="K724" s="3"/>
      <c r="L724" s="3"/>
      <c r="M724" s="3"/>
      <c r="N724" s="3"/>
      <c r="O724" s="3"/>
      <c r="P724" s="3"/>
      <c r="Q724" s="249"/>
      <c r="R724" s="3"/>
      <c r="S724" s="3"/>
      <c r="T724" s="3"/>
      <c r="U724" s="3"/>
      <c r="V724" s="3"/>
      <c r="W724" s="68"/>
      <c r="X724" s="68"/>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row>
    <row r="725">
      <c r="A725" s="3"/>
      <c r="B725" s="3"/>
      <c r="C725" s="3"/>
      <c r="D725" s="3"/>
      <c r="E725" s="3"/>
      <c r="F725" s="3"/>
      <c r="G725" s="3"/>
      <c r="H725" s="3"/>
      <c r="I725" s="3"/>
      <c r="J725" s="3"/>
      <c r="K725" s="3"/>
      <c r="L725" s="3"/>
      <c r="M725" s="3"/>
      <c r="N725" s="3"/>
      <c r="O725" s="3"/>
      <c r="P725" s="3"/>
      <c r="Q725" s="249"/>
      <c r="R725" s="3"/>
      <c r="S725" s="3"/>
      <c r="T725" s="3"/>
      <c r="U725" s="3"/>
      <c r="V725" s="3"/>
      <c r="W725" s="68"/>
      <c r="X725" s="68"/>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row>
    <row r="726">
      <c r="A726" s="3"/>
      <c r="B726" s="3"/>
      <c r="C726" s="3"/>
      <c r="D726" s="3"/>
      <c r="E726" s="3"/>
      <c r="F726" s="3"/>
      <c r="G726" s="3"/>
      <c r="H726" s="3"/>
      <c r="I726" s="3"/>
      <c r="J726" s="3"/>
      <c r="K726" s="3"/>
      <c r="L726" s="3"/>
      <c r="M726" s="3"/>
      <c r="N726" s="3"/>
      <c r="O726" s="3"/>
      <c r="P726" s="3"/>
      <c r="Q726" s="249"/>
      <c r="R726" s="3"/>
      <c r="S726" s="3"/>
      <c r="T726" s="3"/>
      <c r="U726" s="3"/>
      <c r="V726" s="3"/>
      <c r="W726" s="68"/>
      <c r="X726" s="68"/>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row>
    <row r="727">
      <c r="A727" s="3"/>
      <c r="B727" s="3"/>
      <c r="C727" s="3"/>
      <c r="D727" s="3"/>
      <c r="E727" s="3"/>
      <c r="F727" s="3"/>
      <c r="G727" s="3"/>
      <c r="H727" s="3"/>
      <c r="I727" s="3"/>
      <c r="J727" s="3"/>
      <c r="K727" s="3"/>
      <c r="L727" s="3"/>
      <c r="M727" s="3"/>
      <c r="N727" s="3"/>
      <c r="O727" s="3"/>
      <c r="P727" s="3"/>
      <c r="Q727" s="249"/>
      <c r="R727" s="3"/>
      <c r="S727" s="3"/>
      <c r="T727" s="3"/>
      <c r="U727" s="3"/>
      <c r="V727" s="3"/>
      <c r="W727" s="68"/>
      <c r="X727" s="68"/>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row>
    <row r="728">
      <c r="A728" s="3"/>
      <c r="B728" s="3"/>
      <c r="C728" s="3"/>
      <c r="D728" s="3"/>
      <c r="E728" s="3"/>
      <c r="F728" s="3"/>
      <c r="G728" s="3"/>
      <c r="H728" s="3"/>
      <c r="I728" s="3"/>
      <c r="J728" s="3"/>
      <c r="K728" s="3"/>
      <c r="L728" s="3"/>
      <c r="M728" s="3"/>
      <c r="N728" s="3"/>
      <c r="O728" s="3"/>
      <c r="P728" s="3"/>
      <c r="Q728" s="249"/>
      <c r="R728" s="3"/>
      <c r="S728" s="3"/>
      <c r="T728" s="3"/>
      <c r="U728" s="3"/>
      <c r="V728" s="3"/>
      <c r="W728" s="68"/>
      <c r="X728" s="68"/>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row>
    <row r="729">
      <c r="A729" s="3"/>
      <c r="B729" s="3"/>
      <c r="C729" s="3"/>
      <c r="D729" s="3"/>
      <c r="E729" s="3"/>
      <c r="F729" s="3"/>
      <c r="G729" s="3"/>
      <c r="H729" s="3"/>
      <c r="I729" s="3"/>
      <c r="J729" s="3"/>
      <c r="K729" s="3"/>
      <c r="L729" s="3"/>
      <c r="M729" s="3"/>
      <c r="N729" s="3"/>
      <c r="O729" s="3"/>
      <c r="P729" s="3"/>
      <c r="Q729" s="249"/>
      <c r="R729" s="3"/>
      <c r="S729" s="3"/>
      <c r="T729" s="3"/>
      <c r="U729" s="3"/>
      <c r="V729" s="3"/>
      <c r="W729" s="68"/>
      <c r="X729" s="68"/>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row>
    <row r="730">
      <c r="A730" s="3"/>
      <c r="B730" s="3"/>
      <c r="C730" s="3"/>
      <c r="D730" s="3"/>
      <c r="E730" s="3"/>
      <c r="F730" s="3"/>
      <c r="G730" s="3"/>
      <c r="H730" s="3"/>
      <c r="I730" s="3"/>
      <c r="J730" s="3"/>
      <c r="K730" s="3"/>
      <c r="L730" s="3"/>
      <c r="M730" s="3"/>
      <c r="N730" s="3"/>
      <c r="O730" s="3"/>
      <c r="P730" s="3"/>
      <c r="Q730" s="249"/>
      <c r="R730" s="3"/>
      <c r="S730" s="3"/>
      <c r="T730" s="3"/>
      <c r="U730" s="3"/>
      <c r="V730" s="3"/>
      <c r="W730" s="68"/>
      <c r="X730" s="68"/>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row>
    <row r="731">
      <c r="A731" s="3"/>
      <c r="B731" s="3"/>
      <c r="C731" s="3"/>
      <c r="D731" s="3"/>
      <c r="E731" s="3"/>
      <c r="F731" s="3"/>
      <c r="G731" s="3"/>
      <c r="H731" s="3"/>
      <c r="I731" s="3"/>
      <c r="J731" s="3"/>
      <c r="K731" s="3"/>
      <c r="L731" s="3"/>
      <c r="M731" s="3"/>
      <c r="N731" s="3"/>
      <c r="O731" s="3"/>
      <c r="P731" s="3"/>
      <c r="Q731" s="249"/>
      <c r="R731" s="3"/>
      <c r="S731" s="3"/>
      <c r="T731" s="3"/>
      <c r="U731" s="3"/>
      <c r="V731" s="3"/>
      <c r="W731" s="68"/>
      <c r="X731" s="68"/>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row>
    <row r="732">
      <c r="A732" s="3"/>
      <c r="B732" s="3"/>
      <c r="C732" s="3"/>
      <c r="D732" s="3"/>
      <c r="E732" s="3"/>
      <c r="F732" s="3"/>
      <c r="G732" s="3"/>
      <c r="H732" s="3"/>
      <c r="I732" s="3"/>
      <c r="J732" s="3"/>
      <c r="K732" s="3"/>
      <c r="L732" s="3"/>
      <c r="M732" s="3"/>
      <c r="N732" s="3"/>
      <c r="O732" s="3"/>
      <c r="P732" s="3"/>
      <c r="Q732" s="249"/>
      <c r="R732" s="3"/>
      <c r="S732" s="3"/>
      <c r="T732" s="3"/>
      <c r="U732" s="3"/>
      <c r="V732" s="3"/>
      <c r="W732" s="68"/>
      <c r="X732" s="68"/>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row>
    <row r="733">
      <c r="A733" s="3"/>
      <c r="B733" s="3"/>
      <c r="C733" s="3"/>
      <c r="D733" s="3"/>
      <c r="E733" s="3"/>
      <c r="F733" s="3"/>
      <c r="G733" s="3"/>
      <c r="H733" s="3"/>
      <c r="I733" s="3"/>
      <c r="J733" s="3"/>
      <c r="K733" s="3"/>
      <c r="L733" s="3"/>
      <c r="M733" s="3"/>
      <c r="N733" s="3"/>
      <c r="O733" s="3"/>
      <c r="P733" s="3"/>
      <c r="Q733" s="249"/>
      <c r="R733" s="3"/>
      <c r="S733" s="3"/>
      <c r="T733" s="3"/>
      <c r="U733" s="3"/>
      <c r="V733" s="3"/>
      <c r="W733" s="68"/>
      <c r="X733" s="68"/>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row>
    <row r="734">
      <c r="A734" s="3"/>
      <c r="B734" s="3"/>
      <c r="C734" s="3"/>
      <c r="D734" s="3"/>
      <c r="E734" s="3"/>
      <c r="F734" s="3"/>
      <c r="G734" s="3"/>
      <c r="H734" s="3"/>
      <c r="I734" s="3"/>
      <c r="J734" s="3"/>
      <c r="K734" s="3"/>
      <c r="L734" s="3"/>
      <c r="M734" s="3"/>
      <c r="N734" s="3"/>
      <c r="O734" s="3"/>
      <c r="P734" s="3"/>
      <c r="Q734" s="249"/>
      <c r="R734" s="3"/>
      <c r="S734" s="3"/>
      <c r="T734" s="3"/>
      <c r="U734" s="3"/>
      <c r="V734" s="3"/>
      <c r="W734" s="68"/>
      <c r="X734" s="68"/>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row>
    <row r="735">
      <c r="A735" s="3"/>
      <c r="B735" s="3"/>
      <c r="C735" s="3"/>
      <c r="D735" s="3"/>
      <c r="E735" s="3"/>
      <c r="F735" s="3"/>
      <c r="G735" s="3"/>
      <c r="H735" s="3"/>
      <c r="I735" s="3"/>
      <c r="J735" s="3"/>
      <c r="K735" s="3"/>
      <c r="L735" s="3"/>
      <c r="M735" s="3"/>
      <c r="N735" s="3"/>
      <c r="O735" s="3"/>
      <c r="P735" s="3"/>
      <c r="Q735" s="249"/>
      <c r="R735" s="3"/>
      <c r="S735" s="3"/>
      <c r="T735" s="3"/>
      <c r="U735" s="3"/>
      <c r="V735" s="3"/>
      <c r="W735" s="68"/>
      <c r="X735" s="68"/>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row>
    <row r="736">
      <c r="A736" s="3"/>
      <c r="B736" s="3"/>
      <c r="C736" s="3"/>
      <c r="D736" s="3"/>
      <c r="E736" s="3"/>
      <c r="F736" s="3"/>
      <c r="G736" s="3"/>
      <c r="H736" s="3"/>
      <c r="I736" s="3"/>
      <c r="J736" s="3"/>
      <c r="K736" s="3"/>
      <c r="L736" s="3"/>
      <c r="M736" s="3"/>
      <c r="N736" s="3"/>
      <c r="O736" s="3"/>
      <c r="P736" s="3"/>
      <c r="Q736" s="249"/>
      <c r="R736" s="3"/>
      <c r="S736" s="3"/>
      <c r="T736" s="3"/>
      <c r="U736" s="3"/>
      <c r="V736" s="3"/>
      <c r="W736" s="68"/>
      <c r="X736" s="68"/>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row>
    <row r="737">
      <c r="A737" s="3"/>
      <c r="B737" s="3"/>
      <c r="C737" s="3"/>
      <c r="D737" s="3"/>
      <c r="E737" s="3"/>
      <c r="F737" s="3"/>
      <c r="G737" s="3"/>
      <c r="H737" s="3"/>
      <c r="I737" s="3"/>
      <c r="J737" s="3"/>
      <c r="K737" s="3"/>
      <c r="L737" s="3"/>
      <c r="M737" s="3"/>
      <c r="N737" s="3"/>
      <c r="O737" s="3"/>
      <c r="P737" s="3"/>
      <c r="Q737" s="249"/>
      <c r="R737" s="3"/>
      <c r="S737" s="3"/>
      <c r="T737" s="3"/>
      <c r="U737" s="3"/>
      <c r="V737" s="3"/>
      <c r="W737" s="68"/>
      <c r="X737" s="68"/>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row>
    <row r="738">
      <c r="A738" s="3"/>
      <c r="B738" s="3"/>
      <c r="C738" s="3"/>
      <c r="D738" s="3"/>
      <c r="E738" s="3"/>
      <c r="F738" s="3"/>
      <c r="G738" s="3"/>
      <c r="H738" s="3"/>
      <c r="I738" s="3"/>
      <c r="J738" s="3"/>
      <c r="K738" s="3"/>
      <c r="L738" s="3"/>
      <c r="M738" s="3"/>
      <c r="N738" s="3"/>
      <c r="O738" s="3"/>
      <c r="P738" s="3"/>
      <c r="Q738" s="249"/>
      <c r="R738" s="3"/>
      <c r="S738" s="3"/>
      <c r="T738" s="3"/>
      <c r="U738" s="3"/>
      <c r="V738" s="3"/>
      <c r="W738" s="68"/>
      <c r="X738" s="68"/>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row>
    <row r="739">
      <c r="A739" s="3"/>
      <c r="B739" s="3"/>
      <c r="C739" s="3"/>
      <c r="D739" s="3"/>
      <c r="E739" s="3"/>
      <c r="F739" s="3"/>
      <c r="G739" s="3"/>
      <c r="H739" s="3"/>
      <c r="I739" s="3"/>
      <c r="J739" s="3"/>
      <c r="K739" s="3"/>
      <c r="L739" s="3"/>
      <c r="M739" s="3"/>
      <c r="N739" s="3"/>
      <c r="O739" s="3"/>
      <c r="P739" s="3"/>
      <c r="Q739" s="249"/>
      <c r="R739" s="3"/>
      <c r="S739" s="3"/>
      <c r="T739" s="3"/>
      <c r="U739" s="3"/>
      <c r="V739" s="3"/>
      <c r="W739" s="68"/>
      <c r="X739" s="68"/>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row>
    <row r="740">
      <c r="A740" s="3"/>
      <c r="B740" s="3"/>
      <c r="C740" s="3"/>
      <c r="D740" s="3"/>
      <c r="E740" s="3"/>
      <c r="F740" s="3"/>
      <c r="G740" s="3"/>
      <c r="H740" s="3"/>
      <c r="I740" s="3"/>
      <c r="J740" s="3"/>
      <c r="K740" s="3"/>
      <c r="L740" s="3"/>
      <c r="M740" s="3"/>
      <c r="N740" s="3"/>
      <c r="O740" s="3"/>
      <c r="P740" s="3"/>
      <c r="Q740" s="249"/>
      <c r="R740" s="3"/>
      <c r="S740" s="3"/>
      <c r="T740" s="3"/>
      <c r="U740" s="3"/>
      <c r="V740" s="3"/>
      <c r="W740" s="68"/>
      <c r="X740" s="68"/>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row>
    <row r="741">
      <c r="A741" s="3"/>
      <c r="B741" s="3"/>
      <c r="C741" s="3"/>
      <c r="D741" s="3"/>
      <c r="E741" s="3"/>
      <c r="F741" s="3"/>
      <c r="G741" s="3"/>
      <c r="H741" s="3"/>
      <c r="I741" s="3"/>
      <c r="J741" s="3"/>
      <c r="K741" s="3"/>
      <c r="L741" s="3"/>
      <c r="M741" s="3"/>
      <c r="N741" s="3"/>
      <c r="O741" s="3"/>
      <c r="P741" s="3"/>
      <c r="Q741" s="249"/>
      <c r="R741" s="3"/>
      <c r="S741" s="3"/>
      <c r="T741" s="3"/>
      <c r="U741" s="3"/>
      <c r="V741" s="3"/>
      <c r="W741" s="68"/>
      <c r="X741" s="68"/>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row>
    <row r="742">
      <c r="A742" s="3"/>
      <c r="B742" s="3"/>
      <c r="C742" s="3"/>
      <c r="D742" s="3"/>
      <c r="E742" s="3"/>
      <c r="F742" s="3"/>
      <c r="G742" s="3"/>
      <c r="H742" s="3"/>
      <c r="I742" s="3"/>
      <c r="J742" s="3"/>
      <c r="K742" s="3"/>
      <c r="L742" s="3"/>
      <c r="M742" s="3"/>
      <c r="N742" s="3"/>
      <c r="O742" s="3"/>
      <c r="P742" s="3"/>
      <c r="Q742" s="249"/>
      <c r="R742" s="3"/>
      <c r="S742" s="3"/>
      <c r="T742" s="3"/>
      <c r="U742" s="3"/>
      <c r="V742" s="3"/>
      <c r="W742" s="68"/>
      <c r="X742" s="68"/>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row>
    <row r="743">
      <c r="A743" s="3"/>
      <c r="B743" s="3"/>
      <c r="C743" s="3"/>
      <c r="D743" s="3"/>
      <c r="E743" s="3"/>
      <c r="F743" s="3"/>
      <c r="G743" s="3"/>
      <c r="H743" s="3"/>
      <c r="I743" s="3"/>
      <c r="J743" s="3"/>
      <c r="K743" s="3"/>
      <c r="L743" s="3"/>
      <c r="M743" s="3"/>
      <c r="N743" s="3"/>
      <c r="O743" s="3"/>
      <c r="P743" s="3"/>
      <c r="Q743" s="249"/>
      <c r="R743" s="3"/>
      <c r="S743" s="3"/>
      <c r="T743" s="3"/>
      <c r="U743" s="3"/>
      <c r="V743" s="3"/>
      <c r="W743" s="68"/>
      <c r="X743" s="68"/>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row>
    <row r="744">
      <c r="A744" s="3"/>
      <c r="B744" s="3"/>
      <c r="C744" s="3"/>
      <c r="D744" s="3"/>
      <c r="E744" s="3"/>
      <c r="F744" s="3"/>
      <c r="G744" s="3"/>
      <c r="H744" s="3"/>
      <c r="I744" s="3"/>
      <c r="J744" s="3"/>
      <c r="K744" s="3"/>
      <c r="L744" s="3"/>
      <c r="M744" s="3"/>
      <c r="N744" s="3"/>
      <c r="O744" s="3"/>
      <c r="P744" s="3"/>
      <c r="Q744" s="249"/>
      <c r="R744" s="3"/>
      <c r="S744" s="3"/>
      <c r="T744" s="3"/>
      <c r="U744" s="3"/>
      <c r="V744" s="3"/>
      <c r="W744" s="68"/>
      <c r="X744" s="68"/>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row>
    <row r="745">
      <c r="A745" s="3"/>
      <c r="B745" s="3"/>
      <c r="C745" s="3"/>
      <c r="D745" s="3"/>
      <c r="E745" s="3"/>
      <c r="F745" s="3"/>
      <c r="G745" s="3"/>
      <c r="H745" s="3"/>
      <c r="I745" s="3"/>
      <c r="J745" s="3"/>
      <c r="K745" s="3"/>
      <c r="L745" s="3"/>
      <c r="M745" s="3"/>
      <c r="N745" s="3"/>
      <c r="O745" s="3"/>
      <c r="P745" s="3"/>
      <c r="Q745" s="249"/>
      <c r="R745" s="3"/>
      <c r="S745" s="3"/>
      <c r="T745" s="3"/>
      <c r="U745" s="3"/>
      <c r="V745" s="3"/>
      <c r="W745" s="68"/>
      <c r="X745" s="68"/>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row>
    <row r="746">
      <c r="A746" s="3"/>
      <c r="B746" s="3"/>
      <c r="C746" s="3"/>
      <c r="D746" s="3"/>
      <c r="E746" s="3"/>
      <c r="F746" s="3"/>
      <c r="G746" s="3"/>
      <c r="H746" s="3"/>
      <c r="I746" s="3"/>
      <c r="J746" s="3"/>
      <c r="K746" s="3"/>
      <c r="L746" s="3"/>
      <c r="M746" s="3"/>
      <c r="N746" s="3"/>
      <c r="O746" s="3"/>
      <c r="P746" s="3"/>
      <c r="Q746" s="249"/>
      <c r="R746" s="3"/>
      <c r="S746" s="3"/>
      <c r="T746" s="3"/>
      <c r="U746" s="3"/>
      <c r="V746" s="3"/>
      <c r="W746" s="68"/>
      <c r="X746" s="68"/>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row>
    <row r="747">
      <c r="A747" s="3"/>
      <c r="B747" s="3"/>
      <c r="C747" s="3"/>
      <c r="D747" s="3"/>
      <c r="E747" s="3"/>
      <c r="F747" s="3"/>
      <c r="G747" s="3"/>
      <c r="H747" s="3"/>
      <c r="I747" s="3"/>
      <c r="J747" s="3"/>
      <c r="K747" s="3"/>
      <c r="L747" s="3"/>
      <c r="M747" s="3"/>
      <c r="N747" s="3"/>
      <c r="O747" s="3"/>
      <c r="P747" s="3"/>
      <c r="Q747" s="249"/>
      <c r="R747" s="3"/>
      <c r="S747" s="3"/>
      <c r="T747" s="3"/>
      <c r="U747" s="3"/>
      <c r="V747" s="3"/>
      <c r="W747" s="68"/>
      <c r="X747" s="68"/>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row>
    <row r="748">
      <c r="A748" s="3"/>
      <c r="B748" s="3"/>
      <c r="C748" s="3"/>
      <c r="D748" s="3"/>
      <c r="E748" s="3"/>
      <c r="F748" s="3"/>
      <c r="G748" s="3"/>
      <c r="H748" s="3"/>
      <c r="I748" s="3"/>
      <c r="J748" s="3"/>
      <c r="K748" s="3"/>
      <c r="L748" s="3"/>
      <c r="M748" s="3"/>
      <c r="N748" s="3"/>
      <c r="O748" s="3"/>
      <c r="P748" s="3"/>
      <c r="Q748" s="249"/>
      <c r="R748" s="3"/>
      <c r="S748" s="3"/>
      <c r="T748" s="3"/>
      <c r="U748" s="3"/>
      <c r="V748" s="3"/>
      <c r="W748" s="68"/>
      <c r="X748" s="68"/>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row>
    <row r="749">
      <c r="A749" s="3"/>
      <c r="B749" s="3"/>
      <c r="C749" s="3"/>
      <c r="D749" s="3"/>
      <c r="E749" s="3"/>
      <c r="F749" s="3"/>
      <c r="G749" s="3"/>
      <c r="H749" s="3"/>
      <c r="I749" s="3"/>
      <c r="J749" s="3"/>
      <c r="K749" s="3"/>
      <c r="L749" s="3"/>
      <c r="M749" s="3"/>
      <c r="N749" s="3"/>
      <c r="O749" s="3"/>
      <c r="P749" s="3"/>
      <c r="Q749" s="249"/>
      <c r="R749" s="3"/>
      <c r="S749" s="3"/>
      <c r="T749" s="3"/>
      <c r="U749" s="3"/>
      <c r="V749" s="3"/>
      <c r="W749" s="68"/>
      <c r="X749" s="68"/>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row>
    <row r="750">
      <c r="A750" s="3"/>
      <c r="B750" s="3"/>
      <c r="C750" s="3"/>
      <c r="D750" s="3"/>
      <c r="E750" s="3"/>
      <c r="F750" s="3"/>
      <c r="G750" s="3"/>
      <c r="H750" s="3"/>
      <c r="I750" s="3"/>
      <c r="J750" s="3"/>
      <c r="K750" s="3"/>
      <c r="L750" s="3"/>
      <c r="M750" s="3"/>
      <c r="N750" s="3"/>
      <c r="O750" s="3"/>
      <c r="P750" s="3"/>
      <c r="Q750" s="249"/>
      <c r="R750" s="3"/>
      <c r="S750" s="3"/>
      <c r="T750" s="3"/>
      <c r="U750" s="3"/>
      <c r="V750" s="3"/>
      <c r="W750" s="68"/>
      <c r="X750" s="68"/>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row>
    <row r="751">
      <c r="A751" s="3"/>
      <c r="B751" s="3"/>
      <c r="C751" s="3"/>
      <c r="D751" s="3"/>
      <c r="E751" s="3"/>
      <c r="F751" s="3"/>
      <c r="G751" s="3"/>
      <c r="H751" s="3"/>
      <c r="I751" s="3"/>
      <c r="J751" s="3"/>
      <c r="K751" s="3"/>
      <c r="L751" s="3"/>
      <c r="M751" s="3"/>
      <c r="N751" s="3"/>
      <c r="O751" s="3"/>
      <c r="P751" s="3"/>
      <c r="Q751" s="249"/>
      <c r="R751" s="3"/>
      <c r="S751" s="3"/>
      <c r="T751" s="3"/>
      <c r="U751" s="3"/>
      <c r="V751" s="3"/>
      <c r="W751" s="68"/>
      <c r="X751" s="68"/>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row>
    <row r="752">
      <c r="A752" s="3"/>
      <c r="B752" s="3"/>
      <c r="C752" s="3"/>
      <c r="D752" s="3"/>
      <c r="E752" s="3"/>
      <c r="F752" s="3"/>
      <c r="G752" s="3"/>
      <c r="H752" s="3"/>
      <c r="I752" s="3"/>
      <c r="J752" s="3"/>
      <c r="K752" s="3"/>
      <c r="L752" s="3"/>
      <c r="M752" s="3"/>
      <c r="N752" s="3"/>
      <c r="O752" s="3"/>
      <c r="P752" s="3"/>
      <c r="Q752" s="249"/>
      <c r="R752" s="3"/>
      <c r="S752" s="3"/>
      <c r="T752" s="3"/>
      <c r="U752" s="3"/>
      <c r="V752" s="3"/>
      <c r="W752" s="68"/>
      <c r="X752" s="68"/>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row>
    <row r="753">
      <c r="A753" s="3"/>
      <c r="B753" s="3"/>
      <c r="C753" s="3"/>
      <c r="D753" s="3"/>
      <c r="E753" s="3"/>
      <c r="F753" s="3"/>
      <c r="G753" s="3"/>
      <c r="H753" s="3"/>
      <c r="I753" s="3"/>
      <c r="J753" s="3"/>
      <c r="K753" s="3"/>
      <c r="L753" s="3"/>
      <c r="M753" s="3"/>
      <c r="N753" s="3"/>
      <c r="O753" s="3"/>
      <c r="P753" s="3"/>
      <c r="Q753" s="249"/>
      <c r="R753" s="3"/>
      <c r="S753" s="3"/>
      <c r="T753" s="3"/>
      <c r="U753" s="3"/>
      <c r="V753" s="3"/>
      <c r="W753" s="68"/>
      <c r="X753" s="68"/>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row>
    <row r="754">
      <c r="A754" s="3"/>
      <c r="B754" s="3"/>
      <c r="C754" s="3"/>
      <c r="D754" s="3"/>
      <c r="E754" s="3"/>
      <c r="F754" s="3"/>
      <c r="G754" s="3"/>
      <c r="H754" s="3"/>
      <c r="I754" s="3"/>
      <c r="J754" s="3"/>
      <c r="K754" s="3"/>
      <c r="L754" s="3"/>
      <c r="M754" s="3"/>
      <c r="N754" s="3"/>
      <c r="O754" s="3"/>
      <c r="P754" s="3"/>
      <c r="Q754" s="249"/>
      <c r="R754" s="3"/>
      <c r="S754" s="3"/>
      <c r="T754" s="3"/>
      <c r="U754" s="3"/>
      <c r="V754" s="3"/>
      <c r="W754" s="68"/>
      <c r="X754" s="68"/>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row>
    <row r="755">
      <c r="A755" s="3"/>
      <c r="B755" s="3"/>
      <c r="C755" s="3"/>
      <c r="D755" s="3"/>
      <c r="E755" s="3"/>
      <c r="F755" s="3"/>
      <c r="G755" s="3"/>
      <c r="H755" s="3"/>
      <c r="I755" s="3"/>
      <c r="J755" s="3"/>
      <c r="K755" s="3"/>
      <c r="L755" s="3"/>
      <c r="M755" s="3"/>
      <c r="N755" s="3"/>
      <c r="O755" s="3"/>
      <c r="P755" s="3"/>
      <c r="Q755" s="249"/>
      <c r="R755" s="3"/>
      <c r="S755" s="3"/>
      <c r="T755" s="3"/>
      <c r="U755" s="3"/>
      <c r="V755" s="3"/>
      <c r="W755" s="68"/>
      <c r="X755" s="68"/>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row>
    <row r="756">
      <c r="A756" s="3"/>
      <c r="B756" s="3"/>
      <c r="C756" s="3"/>
      <c r="D756" s="3"/>
      <c r="E756" s="3"/>
      <c r="F756" s="3"/>
      <c r="G756" s="3"/>
      <c r="H756" s="3"/>
      <c r="I756" s="3"/>
      <c r="J756" s="3"/>
      <c r="K756" s="3"/>
      <c r="L756" s="3"/>
      <c r="M756" s="3"/>
      <c r="N756" s="3"/>
      <c r="O756" s="3"/>
      <c r="P756" s="3"/>
      <c r="Q756" s="249"/>
      <c r="R756" s="3"/>
      <c r="S756" s="3"/>
      <c r="T756" s="3"/>
      <c r="U756" s="3"/>
      <c r="V756" s="3"/>
      <c r="W756" s="68"/>
      <c r="X756" s="68"/>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row>
    <row r="757">
      <c r="A757" s="3"/>
      <c r="B757" s="3"/>
      <c r="C757" s="3"/>
      <c r="D757" s="3"/>
      <c r="E757" s="3"/>
      <c r="F757" s="3"/>
      <c r="G757" s="3"/>
      <c r="H757" s="3"/>
      <c r="I757" s="3"/>
      <c r="J757" s="3"/>
      <c r="K757" s="3"/>
      <c r="L757" s="3"/>
      <c r="M757" s="3"/>
      <c r="N757" s="3"/>
      <c r="O757" s="3"/>
      <c r="P757" s="3"/>
      <c r="Q757" s="249"/>
      <c r="R757" s="3"/>
      <c r="S757" s="3"/>
      <c r="T757" s="3"/>
      <c r="U757" s="3"/>
      <c r="V757" s="3"/>
      <c r="W757" s="68"/>
      <c r="X757" s="68"/>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row>
    <row r="758">
      <c r="A758" s="3"/>
      <c r="B758" s="3"/>
      <c r="C758" s="3"/>
      <c r="D758" s="3"/>
      <c r="E758" s="3"/>
      <c r="F758" s="3"/>
      <c r="G758" s="3"/>
      <c r="H758" s="3"/>
      <c r="I758" s="3"/>
      <c r="J758" s="3"/>
      <c r="K758" s="3"/>
      <c r="L758" s="3"/>
      <c r="M758" s="3"/>
      <c r="N758" s="3"/>
      <c r="O758" s="3"/>
      <c r="P758" s="3"/>
      <c r="Q758" s="249"/>
      <c r="R758" s="3"/>
      <c r="S758" s="3"/>
      <c r="T758" s="3"/>
      <c r="U758" s="3"/>
      <c r="V758" s="3"/>
      <c r="W758" s="68"/>
      <c r="X758" s="68"/>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row>
    <row r="759">
      <c r="A759" s="3"/>
      <c r="B759" s="3"/>
      <c r="C759" s="3"/>
      <c r="D759" s="3"/>
      <c r="E759" s="3"/>
      <c r="F759" s="3"/>
      <c r="G759" s="3"/>
      <c r="H759" s="3"/>
      <c r="I759" s="3"/>
      <c r="J759" s="3"/>
      <c r="K759" s="3"/>
      <c r="L759" s="3"/>
      <c r="M759" s="3"/>
      <c r="N759" s="3"/>
      <c r="O759" s="3"/>
      <c r="P759" s="3"/>
      <c r="Q759" s="249"/>
      <c r="R759" s="3"/>
      <c r="S759" s="3"/>
      <c r="T759" s="3"/>
      <c r="U759" s="3"/>
      <c r="V759" s="3"/>
      <c r="W759" s="68"/>
      <c r="X759" s="68"/>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row>
    <row r="760">
      <c r="A760" s="3"/>
      <c r="B760" s="3"/>
      <c r="C760" s="3"/>
      <c r="D760" s="3"/>
      <c r="E760" s="3"/>
      <c r="F760" s="3"/>
      <c r="G760" s="3"/>
      <c r="H760" s="3"/>
      <c r="I760" s="3"/>
      <c r="J760" s="3"/>
      <c r="K760" s="3"/>
      <c r="L760" s="3"/>
      <c r="M760" s="3"/>
      <c r="N760" s="3"/>
      <c r="O760" s="3"/>
      <c r="P760" s="3"/>
      <c r="Q760" s="249"/>
      <c r="R760" s="3"/>
      <c r="S760" s="3"/>
      <c r="T760" s="3"/>
      <c r="U760" s="3"/>
      <c r="V760" s="3"/>
      <c r="W760" s="68"/>
      <c r="X760" s="68"/>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row>
    <row r="761">
      <c r="A761" s="3"/>
      <c r="B761" s="3"/>
      <c r="C761" s="3"/>
      <c r="D761" s="3"/>
      <c r="E761" s="3"/>
      <c r="F761" s="3"/>
      <c r="G761" s="3"/>
      <c r="H761" s="3"/>
      <c r="I761" s="3"/>
      <c r="J761" s="3"/>
      <c r="K761" s="3"/>
      <c r="L761" s="3"/>
      <c r="M761" s="3"/>
      <c r="N761" s="3"/>
      <c r="O761" s="3"/>
      <c r="P761" s="3"/>
      <c r="Q761" s="249"/>
      <c r="R761" s="3"/>
      <c r="S761" s="3"/>
      <c r="T761" s="3"/>
      <c r="U761" s="3"/>
      <c r="V761" s="3"/>
      <c r="W761" s="68"/>
      <c r="X761" s="68"/>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row>
    <row r="762">
      <c r="A762" s="3"/>
      <c r="B762" s="3"/>
      <c r="C762" s="3"/>
      <c r="D762" s="3"/>
      <c r="E762" s="3"/>
      <c r="F762" s="3"/>
      <c r="G762" s="3"/>
      <c r="H762" s="3"/>
      <c r="I762" s="3"/>
      <c r="J762" s="3"/>
      <c r="K762" s="3"/>
      <c r="L762" s="3"/>
      <c r="M762" s="3"/>
      <c r="N762" s="3"/>
      <c r="O762" s="3"/>
      <c r="P762" s="3"/>
      <c r="Q762" s="249"/>
      <c r="R762" s="3"/>
      <c r="S762" s="3"/>
      <c r="T762" s="3"/>
      <c r="U762" s="3"/>
      <c r="V762" s="3"/>
      <c r="W762" s="68"/>
      <c r="X762" s="68"/>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row>
    <row r="763">
      <c r="A763" s="3"/>
      <c r="B763" s="3"/>
      <c r="C763" s="3"/>
      <c r="D763" s="3"/>
      <c r="E763" s="3"/>
      <c r="F763" s="3"/>
      <c r="G763" s="3"/>
      <c r="H763" s="3"/>
      <c r="I763" s="3"/>
      <c r="J763" s="3"/>
      <c r="K763" s="3"/>
      <c r="L763" s="3"/>
      <c r="M763" s="3"/>
      <c r="N763" s="3"/>
      <c r="O763" s="3"/>
      <c r="P763" s="3"/>
      <c r="Q763" s="249"/>
      <c r="R763" s="3"/>
      <c r="S763" s="3"/>
      <c r="T763" s="3"/>
      <c r="U763" s="3"/>
      <c r="V763" s="3"/>
      <c r="W763" s="68"/>
      <c r="X763" s="68"/>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row>
    <row r="764">
      <c r="A764" s="3"/>
      <c r="B764" s="3"/>
      <c r="C764" s="3"/>
      <c r="D764" s="3"/>
      <c r="E764" s="3"/>
      <c r="F764" s="3"/>
      <c r="G764" s="3"/>
      <c r="H764" s="3"/>
      <c r="I764" s="3"/>
      <c r="J764" s="3"/>
      <c r="K764" s="3"/>
      <c r="L764" s="3"/>
      <c r="M764" s="3"/>
      <c r="N764" s="3"/>
      <c r="O764" s="3"/>
      <c r="P764" s="3"/>
      <c r="Q764" s="249"/>
      <c r="R764" s="3"/>
      <c r="S764" s="3"/>
      <c r="T764" s="3"/>
      <c r="U764" s="3"/>
      <c r="V764" s="3"/>
      <c r="W764" s="68"/>
      <c r="X764" s="68"/>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row>
    <row r="765">
      <c r="A765" s="3"/>
      <c r="B765" s="3"/>
      <c r="C765" s="3"/>
      <c r="D765" s="3"/>
      <c r="E765" s="3"/>
      <c r="F765" s="3"/>
      <c r="G765" s="3"/>
      <c r="H765" s="3"/>
      <c r="I765" s="3"/>
      <c r="J765" s="3"/>
      <c r="K765" s="3"/>
      <c r="L765" s="3"/>
      <c r="M765" s="3"/>
      <c r="N765" s="3"/>
      <c r="O765" s="3"/>
      <c r="P765" s="3"/>
      <c r="Q765" s="249"/>
      <c r="R765" s="3"/>
      <c r="S765" s="3"/>
      <c r="T765" s="3"/>
      <c r="U765" s="3"/>
      <c r="V765" s="3"/>
      <c r="W765" s="68"/>
      <c r="X765" s="68"/>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row>
    <row r="766">
      <c r="A766" s="3"/>
      <c r="B766" s="3"/>
      <c r="C766" s="3"/>
      <c r="D766" s="3"/>
      <c r="E766" s="3"/>
      <c r="F766" s="3"/>
      <c r="G766" s="3"/>
      <c r="H766" s="3"/>
      <c r="I766" s="3"/>
      <c r="J766" s="3"/>
      <c r="K766" s="3"/>
      <c r="L766" s="3"/>
      <c r="M766" s="3"/>
      <c r="N766" s="3"/>
      <c r="O766" s="3"/>
      <c r="P766" s="3"/>
      <c r="Q766" s="249"/>
      <c r="R766" s="3"/>
      <c r="S766" s="3"/>
      <c r="T766" s="3"/>
      <c r="U766" s="3"/>
      <c r="V766" s="3"/>
      <c r="W766" s="68"/>
      <c r="X766" s="68"/>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row>
    <row r="767">
      <c r="A767" s="3"/>
      <c r="B767" s="3"/>
      <c r="C767" s="3"/>
      <c r="D767" s="3"/>
      <c r="E767" s="3"/>
      <c r="F767" s="3"/>
      <c r="G767" s="3"/>
      <c r="H767" s="3"/>
      <c r="I767" s="3"/>
      <c r="J767" s="3"/>
      <c r="K767" s="3"/>
      <c r="L767" s="3"/>
      <c r="M767" s="3"/>
      <c r="N767" s="3"/>
      <c r="O767" s="3"/>
      <c r="P767" s="3"/>
      <c r="Q767" s="249"/>
      <c r="R767" s="3"/>
      <c r="S767" s="3"/>
      <c r="T767" s="3"/>
      <c r="U767" s="3"/>
      <c r="V767" s="3"/>
      <c r="W767" s="68"/>
      <c r="X767" s="68"/>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row>
    <row r="768">
      <c r="A768" s="3"/>
      <c r="B768" s="3"/>
      <c r="C768" s="3"/>
      <c r="D768" s="3"/>
      <c r="E768" s="3"/>
      <c r="F768" s="3"/>
      <c r="G768" s="3"/>
      <c r="H768" s="3"/>
      <c r="I768" s="3"/>
      <c r="J768" s="3"/>
      <c r="K768" s="3"/>
      <c r="L768" s="3"/>
      <c r="M768" s="3"/>
      <c r="N768" s="3"/>
      <c r="O768" s="3"/>
      <c r="P768" s="3"/>
      <c r="Q768" s="249"/>
      <c r="R768" s="3"/>
      <c r="S768" s="3"/>
      <c r="T768" s="3"/>
      <c r="U768" s="3"/>
      <c r="V768" s="3"/>
      <c r="W768" s="68"/>
      <c r="X768" s="68"/>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row>
    <row r="769">
      <c r="A769" s="3"/>
      <c r="B769" s="3"/>
      <c r="C769" s="3"/>
      <c r="D769" s="3"/>
      <c r="E769" s="3"/>
      <c r="F769" s="3"/>
      <c r="G769" s="3"/>
      <c r="H769" s="3"/>
      <c r="I769" s="3"/>
      <c r="J769" s="3"/>
      <c r="K769" s="3"/>
      <c r="L769" s="3"/>
      <c r="M769" s="3"/>
      <c r="N769" s="3"/>
      <c r="O769" s="3"/>
      <c r="P769" s="3"/>
      <c r="Q769" s="249"/>
      <c r="R769" s="3"/>
      <c r="S769" s="3"/>
      <c r="T769" s="3"/>
      <c r="U769" s="3"/>
      <c r="V769" s="3"/>
      <c r="W769" s="68"/>
      <c r="X769" s="68"/>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row>
    <row r="770">
      <c r="A770" s="3"/>
      <c r="B770" s="3"/>
      <c r="C770" s="3"/>
      <c r="D770" s="3"/>
      <c r="E770" s="3"/>
      <c r="F770" s="3"/>
      <c r="G770" s="3"/>
      <c r="H770" s="3"/>
      <c r="I770" s="3"/>
      <c r="J770" s="3"/>
      <c r="K770" s="3"/>
      <c r="L770" s="3"/>
      <c r="M770" s="3"/>
      <c r="N770" s="3"/>
      <c r="O770" s="3"/>
      <c r="P770" s="3"/>
      <c r="Q770" s="249"/>
      <c r="R770" s="3"/>
      <c r="S770" s="3"/>
      <c r="T770" s="3"/>
      <c r="U770" s="3"/>
      <c r="V770" s="3"/>
      <c r="W770" s="68"/>
      <c r="X770" s="68"/>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row>
    <row r="771">
      <c r="A771" s="3"/>
      <c r="B771" s="3"/>
      <c r="C771" s="3"/>
      <c r="D771" s="3"/>
      <c r="E771" s="3"/>
      <c r="F771" s="3"/>
      <c r="G771" s="3"/>
      <c r="H771" s="3"/>
      <c r="I771" s="3"/>
      <c r="J771" s="3"/>
      <c r="K771" s="3"/>
      <c r="L771" s="3"/>
      <c r="M771" s="3"/>
      <c r="N771" s="3"/>
      <c r="O771" s="3"/>
      <c r="P771" s="3"/>
      <c r="Q771" s="249"/>
      <c r="R771" s="3"/>
      <c r="S771" s="3"/>
      <c r="T771" s="3"/>
      <c r="U771" s="3"/>
      <c r="V771" s="3"/>
      <c r="W771" s="68"/>
      <c r="X771" s="68"/>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row>
    <row r="772">
      <c r="A772" s="3"/>
      <c r="B772" s="3"/>
      <c r="C772" s="3"/>
      <c r="D772" s="3"/>
      <c r="E772" s="3"/>
      <c r="F772" s="3"/>
      <c r="G772" s="3"/>
      <c r="H772" s="3"/>
      <c r="I772" s="3"/>
      <c r="J772" s="3"/>
      <c r="K772" s="3"/>
      <c r="L772" s="3"/>
      <c r="M772" s="3"/>
      <c r="N772" s="3"/>
      <c r="O772" s="3"/>
      <c r="P772" s="3"/>
      <c r="Q772" s="249"/>
      <c r="R772" s="3"/>
      <c r="S772" s="3"/>
      <c r="T772" s="3"/>
      <c r="U772" s="3"/>
      <c r="V772" s="3"/>
      <c r="W772" s="68"/>
      <c r="X772" s="68"/>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row>
    <row r="773">
      <c r="A773" s="3"/>
      <c r="B773" s="3"/>
      <c r="C773" s="3"/>
      <c r="D773" s="3"/>
      <c r="E773" s="3"/>
      <c r="F773" s="3"/>
      <c r="G773" s="3"/>
      <c r="H773" s="3"/>
      <c r="I773" s="3"/>
      <c r="J773" s="3"/>
      <c r="K773" s="3"/>
      <c r="L773" s="3"/>
      <c r="M773" s="3"/>
      <c r="N773" s="3"/>
      <c r="O773" s="3"/>
      <c r="P773" s="3"/>
      <c r="Q773" s="249"/>
      <c r="R773" s="3"/>
      <c r="S773" s="3"/>
      <c r="T773" s="3"/>
      <c r="U773" s="3"/>
      <c r="V773" s="3"/>
      <c r="W773" s="68"/>
      <c r="X773" s="68"/>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row>
    <row r="774">
      <c r="A774" s="3"/>
      <c r="B774" s="3"/>
      <c r="C774" s="3"/>
      <c r="D774" s="3"/>
      <c r="E774" s="3"/>
      <c r="F774" s="3"/>
      <c r="G774" s="3"/>
      <c r="H774" s="3"/>
      <c r="I774" s="3"/>
      <c r="J774" s="3"/>
      <c r="K774" s="3"/>
      <c r="L774" s="3"/>
      <c r="M774" s="3"/>
      <c r="N774" s="3"/>
      <c r="O774" s="3"/>
      <c r="P774" s="3"/>
      <c r="Q774" s="249"/>
      <c r="R774" s="3"/>
      <c r="S774" s="3"/>
      <c r="T774" s="3"/>
      <c r="U774" s="3"/>
      <c r="V774" s="3"/>
      <c r="W774" s="68"/>
      <c r="X774" s="68"/>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row>
    <row r="775">
      <c r="A775" s="3"/>
      <c r="B775" s="3"/>
      <c r="C775" s="3"/>
      <c r="D775" s="3"/>
      <c r="E775" s="3"/>
      <c r="F775" s="3"/>
      <c r="G775" s="3"/>
      <c r="H775" s="3"/>
      <c r="I775" s="3"/>
      <c r="J775" s="3"/>
      <c r="K775" s="3"/>
      <c r="L775" s="3"/>
      <c r="M775" s="3"/>
      <c r="N775" s="3"/>
      <c r="O775" s="3"/>
      <c r="P775" s="3"/>
      <c r="Q775" s="249"/>
      <c r="R775" s="3"/>
      <c r="S775" s="3"/>
      <c r="T775" s="3"/>
      <c r="U775" s="3"/>
      <c r="V775" s="3"/>
      <c r="W775" s="68"/>
      <c r="X775" s="68"/>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row>
    <row r="776">
      <c r="A776" s="3"/>
      <c r="B776" s="3"/>
      <c r="C776" s="3"/>
      <c r="D776" s="3"/>
      <c r="E776" s="3"/>
      <c r="F776" s="3"/>
      <c r="G776" s="3"/>
      <c r="H776" s="3"/>
      <c r="I776" s="3"/>
      <c r="J776" s="3"/>
      <c r="K776" s="3"/>
      <c r="L776" s="3"/>
      <c r="M776" s="3"/>
      <c r="N776" s="3"/>
      <c r="O776" s="3"/>
      <c r="P776" s="3"/>
      <c r="Q776" s="249"/>
      <c r="R776" s="3"/>
      <c r="S776" s="3"/>
      <c r="T776" s="3"/>
      <c r="U776" s="3"/>
      <c r="V776" s="3"/>
      <c r="W776" s="68"/>
      <c r="X776" s="68"/>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row>
    <row r="777">
      <c r="A777" s="3"/>
      <c r="B777" s="3"/>
      <c r="C777" s="3"/>
      <c r="D777" s="3"/>
      <c r="E777" s="3"/>
      <c r="F777" s="3"/>
      <c r="G777" s="3"/>
      <c r="H777" s="3"/>
      <c r="I777" s="3"/>
      <c r="J777" s="3"/>
      <c r="K777" s="3"/>
      <c r="L777" s="3"/>
      <c r="M777" s="3"/>
      <c r="N777" s="3"/>
      <c r="O777" s="3"/>
      <c r="P777" s="3"/>
      <c r="Q777" s="249"/>
      <c r="R777" s="3"/>
      <c r="S777" s="3"/>
      <c r="T777" s="3"/>
      <c r="U777" s="3"/>
      <c r="V777" s="3"/>
      <c r="W777" s="68"/>
      <c r="X777" s="68"/>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row>
    <row r="778">
      <c r="A778" s="3"/>
      <c r="B778" s="3"/>
      <c r="C778" s="3"/>
      <c r="D778" s="3"/>
      <c r="E778" s="3"/>
      <c r="F778" s="3"/>
      <c r="G778" s="3"/>
      <c r="H778" s="3"/>
      <c r="I778" s="3"/>
      <c r="J778" s="3"/>
      <c r="K778" s="3"/>
      <c r="L778" s="3"/>
      <c r="M778" s="3"/>
      <c r="N778" s="3"/>
      <c r="O778" s="3"/>
      <c r="P778" s="3"/>
      <c r="Q778" s="249"/>
      <c r="R778" s="3"/>
      <c r="S778" s="3"/>
      <c r="T778" s="3"/>
      <c r="U778" s="3"/>
      <c r="V778" s="3"/>
      <c r="W778" s="68"/>
      <c r="X778" s="68"/>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row>
    <row r="779">
      <c r="A779" s="3"/>
      <c r="B779" s="3"/>
      <c r="C779" s="3"/>
      <c r="D779" s="3"/>
      <c r="E779" s="3"/>
      <c r="F779" s="3"/>
      <c r="G779" s="3"/>
      <c r="H779" s="3"/>
      <c r="I779" s="3"/>
      <c r="J779" s="3"/>
      <c r="K779" s="3"/>
      <c r="L779" s="3"/>
      <c r="M779" s="3"/>
      <c r="N779" s="3"/>
      <c r="O779" s="3"/>
      <c r="P779" s="3"/>
      <c r="Q779" s="249"/>
      <c r="R779" s="3"/>
      <c r="S779" s="3"/>
      <c r="T779" s="3"/>
      <c r="U779" s="3"/>
      <c r="V779" s="3"/>
      <c r="W779" s="68"/>
      <c r="X779" s="68"/>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row>
    <row r="780">
      <c r="A780" s="3"/>
      <c r="B780" s="3"/>
      <c r="C780" s="3"/>
      <c r="D780" s="3"/>
      <c r="E780" s="3"/>
      <c r="F780" s="3"/>
      <c r="G780" s="3"/>
      <c r="H780" s="3"/>
      <c r="I780" s="3"/>
      <c r="J780" s="3"/>
      <c r="K780" s="3"/>
      <c r="L780" s="3"/>
      <c r="M780" s="3"/>
      <c r="N780" s="3"/>
      <c r="O780" s="3"/>
      <c r="P780" s="3"/>
      <c r="Q780" s="249"/>
      <c r="R780" s="3"/>
      <c r="S780" s="3"/>
      <c r="T780" s="3"/>
      <c r="U780" s="3"/>
      <c r="V780" s="3"/>
      <c r="W780" s="68"/>
      <c r="X780" s="68"/>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row>
    <row r="781">
      <c r="A781" s="3"/>
      <c r="B781" s="3"/>
      <c r="C781" s="3"/>
      <c r="D781" s="3"/>
      <c r="E781" s="3"/>
      <c r="F781" s="3"/>
      <c r="G781" s="3"/>
      <c r="H781" s="3"/>
      <c r="I781" s="3"/>
      <c r="J781" s="3"/>
      <c r="K781" s="3"/>
      <c r="L781" s="3"/>
      <c r="M781" s="3"/>
      <c r="N781" s="3"/>
      <c r="O781" s="3"/>
      <c r="P781" s="3"/>
      <c r="Q781" s="249"/>
      <c r="R781" s="3"/>
      <c r="S781" s="3"/>
      <c r="T781" s="3"/>
      <c r="U781" s="3"/>
      <c r="V781" s="3"/>
      <c r="W781" s="68"/>
      <c r="X781" s="68"/>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row>
    <row r="782">
      <c r="A782" s="3"/>
      <c r="B782" s="3"/>
      <c r="C782" s="3"/>
      <c r="D782" s="3"/>
      <c r="E782" s="3"/>
      <c r="F782" s="3"/>
      <c r="G782" s="3"/>
      <c r="H782" s="3"/>
      <c r="I782" s="3"/>
      <c r="J782" s="3"/>
      <c r="K782" s="3"/>
      <c r="L782" s="3"/>
      <c r="M782" s="3"/>
      <c r="N782" s="3"/>
      <c r="O782" s="3"/>
      <c r="P782" s="3"/>
      <c r="Q782" s="249"/>
      <c r="R782" s="3"/>
      <c r="S782" s="3"/>
      <c r="T782" s="3"/>
      <c r="U782" s="3"/>
      <c r="V782" s="3"/>
      <c r="W782" s="68"/>
      <c r="X782" s="68"/>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row>
    <row r="783">
      <c r="A783" s="3"/>
      <c r="B783" s="3"/>
      <c r="C783" s="3"/>
      <c r="D783" s="3"/>
      <c r="E783" s="3"/>
      <c r="F783" s="3"/>
      <c r="G783" s="3"/>
      <c r="H783" s="3"/>
      <c r="I783" s="3"/>
      <c r="J783" s="3"/>
      <c r="K783" s="3"/>
      <c r="L783" s="3"/>
      <c r="M783" s="3"/>
      <c r="N783" s="3"/>
      <c r="O783" s="3"/>
      <c r="P783" s="3"/>
      <c r="Q783" s="249"/>
      <c r="R783" s="3"/>
      <c r="S783" s="3"/>
      <c r="T783" s="3"/>
      <c r="U783" s="3"/>
      <c r="V783" s="3"/>
      <c r="W783" s="68"/>
      <c r="X783" s="68"/>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row>
    <row r="784">
      <c r="A784" s="3"/>
      <c r="B784" s="3"/>
      <c r="C784" s="3"/>
      <c r="D784" s="3"/>
      <c r="E784" s="3"/>
      <c r="F784" s="3"/>
      <c r="G784" s="3"/>
      <c r="H784" s="3"/>
      <c r="I784" s="3"/>
      <c r="J784" s="3"/>
      <c r="K784" s="3"/>
      <c r="L784" s="3"/>
      <c r="M784" s="3"/>
      <c r="N784" s="3"/>
      <c r="O784" s="3"/>
      <c r="P784" s="3"/>
      <c r="Q784" s="249"/>
      <c r="R784" s="3"/>
      <c r="S784" s="3"/>
      <c r="T784" s="3"/>
      <c r="U784" s="3"/>
      <c r="V784" s="3"/>
      <c r="W784" s="68"/>
      <c r="X784" s="68"/>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row>
    <row r="785">
      <c r="A785" s="3"/>
      <c r="B785" s="3"/>
      <c r="C785" s="3"/>
      <c r="D785" s="3"/>
      <c r="E785" s="3"/>
      <c r="F785" s="3"/>
      <c r="G785" s="3"/>
      <c r="H785" s="3"/>
      <c r="I785" s="3"/>
      <c r="J785" s="3"/>
      <c r="K785" s="3"/>
      <c r="L785" s="3"/>
      <c r="M785" s="3"/>
      <c r="N785" s="3"/>
      <c r="O785" s="3"/>
      <c r="P785" s="3"/>
      <c r="Q785" s="249"/>
      <c r="R785" s="3"/>
      <c r="S785" s="3"/>
      <c r="T785" s="3"/>
      <c r="U785" s="3"/>
      <c r="V785" s="3"/>
      <c r="W785" s="68"/>
      <c r="X785" s="68"/>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row>
    <row r="786">
      <c r="A786" s="3"/>
      <c r="B786" s="3"/>
      <c r="C786" s="3"/>
      <c r="D786" s="3"/>
      <c r="E786" s="3"/>
      <c r="F786" s="3"/>
      <c r="G786" s="3"/>
      <c r="H786" s="3"/>
      <c r="I786" s="3"/>
      <c r="J786" s="3"/>
      <c r="K786" s="3"/>
      <c r="L786" s="3"/>
      <c r="M786" s="3"/>
      <c r="N786" s="3"/>
      <c r="O786" s="3"/>
      <c r="P786" s="3"/>
      <c r="Q786" s="249"/>
      <c r="R786" s="3"/>
      <c r="S786" s="3"/>
      <c r="T786" s="3"/>
      <c r="U786" s="3"/>
      <c r="V786" s="3"/>
      <c r="W786" s="68"/>
      <c r="X786" s="68"/>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row>
    <row r="787">
      <c r="A787" s="3"/>
      <c r="B787" s="3"/>
      <c r="C787" s="3"/>
      <c r="D787" s="3"/>
      <c r="E787" s="3"/>
      <c r="F787" s="3"/>
      <c r="G787" s="3"/>
      <c r="H787" s="3"/>
      <c r="I787" s="3"/>
      <c r="J787" s="3"/>
      <c r="K787" s="3"/>
      <c r="L787" s="3"/>
      <c r="M787" s="3"/>
      <c r="N787" s="3"/>
      <c r="O787" s="3"/>
      <c r="P787" s="3"/>
      <c r="Q787" s="249"/>
      <c r="R787" s="3"/>
      <c r="S787" s="3"/>
      <c r="T787" s="3"/>
      <c r="U787" s="3"/>
      <c r="V787" s="3"/>
      <c r="W787" s="68"/>
      <c r="X787" s="68"/>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row>
    <row r="788">
      <c r="A788" s="3"/>
      <c r="B788" s="3"/>
      <c r="C788" s="3"/>
      <c r="D788" s="3"/>
      <c r="E788" s="3"/>
      <c r="F788" s="3"/>
      <c r="G788" s="3"/>
      <c r="H788" s="3"/>
      <c r="I788" s="3"/>
      <c r="J788" s="3"/>
      <c r="K788" s="3"/>
      <c r="L788" s="3"/>
      <c r="M788" s="3"/>
      <c r="N788" s="3"/>
      <c r="O788" s="3"/>
      <c r="P788" s="3"/>
      <c r="Q788" s="249"/>
      <c r="R788" s="3"/>
      <c r="S788" s="3"/>
      <c r="T788" s="3"/>
      <c r="U788" s="3"/>
      <c r="V788" s="3"/>
      <c r="W788" s="68"/>
      <c r="X788" s="68"/>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row>
    <row r="789">
      <c r="A789" s="3"/>
      <c r="B789" s="3"/>
      <c r="C789" s="3"/>
      <c r="D789" s="3"/>
      <c r="E789" s="3"/>
      <c r="F789" s="3"/>
      <c r="G789" s="3"/>
      <c r="H789" s="3"/>
      <c r="I789" s="3"/>
      <c r="J789" s="3"/>
      <c r="K789" s="3"/>
      <c r="L789" s="3"/>
      <c r="M789" s="3"/>
      <c r="N789" s="3"/>
      <c r="O789" s="3"/>
      <c r="P789" s="3"/>
      <c r="Q789" s="249"/>
      <c r="R789" s="3"/>
      <c r="S789" s="3"/>
      <c r="T789" s="3"/>
      <c r="U789" s="3"/>
      <c r="V789" s="3"/>
      <c r="W789" s="68"/>
      <c r="X789" s="68"/>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row>
    <row r="790">
      <c r="A790" s="3"/>
      <c r="B790" s="3"/>
      <c r="C790" s="3"/>
      <c r="D790" s="3"/>
      <c r="E790" s="3"/>
      <c r="F790" s="3"/>
      <c r="G790" s="3"/>
      <c r="H790" s="3"/>
      <c r="I790" s="3"/>
      <c r="J790" s="3"/>
      <c r="K790" s="3"/>
      <c r="L790" s="3"/>
      <c r="M790" s="3"/>
      <c r="N790" s="3"/>
      <c r="O790" s="3"/>
      <c r="P790" s="3"/>
      <c r="Q790" s="249"/>
      <c r="R790" s="3"/>
      <c r="S790" s="3"/>
      <c r="T790" s="3"/>
      <c r="U790" s="3"/>
      <c r="V790" s="3"/>
      <c r="W790" s="68"/>
      <c r="X790" s="68"/>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row>
    <row r="791">
      <c r="A791" s="3"/>
      <c r="B791" s="3"/>
      <c r="C791" s="3"/>
      <c r="D791" s="3"/>
      <c r="E791" s="3"/>
      <c r="F791" s="3"/>
      <c r="G791" s="3"/>
      <c r="H791" s="3"/>
      <c r="I791" s="3"/>
      <c r="J791" s="3"/>
      <c r="K791" s="3"/>
      <c r="L791" s="3"/>
      <c r="M791" s="3"/>
      <c r="N791" s="3"/>
      <c r="O791" s="3"/>
      <c r="P791" s="3"/>
      <c r="Q791" s="249"/>
      <c r="R791" s="3"/>
      <c r="S791" s="3"/>
      <c r="T791" s="3"/>
      <c r="U791" s="3"/>
      <c r="V791" s="3"/>
      <c r="W791" s="68"/>
      <c r="X791" s="68"/>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row>
    <row r="792">
      <c r="A792" s="3"/>
      <c r="B792" s="3"/>
      <c r="C792" s="3"/>
      <c r="D792" s="3"/>
      <c r="E792" s="3"/>
      <c r="F792" s="3"/>
      <c r="G792" s="3"/>
      <c r="H792" s="3"/>
      <c r="I792" s="3"/>
      <c r="J792" s="3"/>
      <c r="K792" s="3"/>
      <c r="L792" s="3"/>
      <c r="M792" s="3"/>
      <c r="N792" s="3"/>
      <c r="O792" s="3"/>
      <c r="P792" s="3"/>
      <c r="Q792" s="249"/>
      <c r="R792" s="3"/>
      <c r="S792" s="3"/>
      <c r="T792" s="3"/>
      <c r="U792" s="3"/>
      <c r="V792" s="3"/>
      <c r="W792" s="68"/>
      <c r="X792" s="68"/>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row>
    <row r="793">
      <c r="A793" s="3"/>
      <c r="B793" s="3"/>
      <c r="C793" s="3"/>
      <c r="D793" s="3"/>
      <c r="E793" s="3"/>
      <c r="F793" s="3"/>
      <c r="G793" s="3"/>
      <c r="H793" s="3"/>
      <c r="I793" s="3"/>
      <c r="J793" s="3"/>
      <c r="K793" s="3"/>
      <c r="L793" s="3"/>
      <c r="M793" s="3"/>
      <c r="N793" s="3"/>
      <c r="O793" s="3"/>
      <c r="P793" s="3"/>
      <c r="Q793" s="249"/>
      <c r="R793" s="3"/>
      <c r="S793" s="3"/>
      <c r="T793" s="3"/>
      <c r="U793" s="3"/>
      <c r="V793" s="3"/>
      <c r="W793" s="68"/>
      <c r="X793" s="68"/>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row>
    <row r="794">
      <c r="A794" s="3"/>
      <c r="B794" s="3"/>
      <c r="C794" s="3"/>
      <c r="D794" s="3"/>
      <c r="E794" s="3"/>
      <c r="F794" s="3"/>
      <c r="G794" s="3"/>
      <c r="H794" s="3"/>
      <c r="I794" s="3"/>
      <c r="J794" s="3"/>
      <c r="K794" s="3"/>
      <c r="L794" s="3"/>
      <c r="M794" s="3"/>
      <c r="N794" s="3"/>
      <c r="O794" s="3"/>
      <c r="P794" s="3"/>
      <c r="Q794" s="249"/>
      <c r="R794" s="3"/>
      <c r="S794" s="3"/>
      <c r="T794" s="3"/>
      <c r="U794" s="3"/>
      <c r="V794" s="3"/>
      <c r="W794" s="68"/>
      <c r="X794" s="68"/>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row>
    <row r="795">
      <c r="A795" s="3"/>
      <c r="B795" s="3"/>
      <c r="C795" s="3"/>
      <c r="D795" s="3"/>
      <c r="E795" s="3"/>
      <c r="F795" s="3"/>
      <c r="G795" s="3"/>
      <c r="H795" s="3"/>
      <c r="I795" s="3"/>
      <c r="J795" s="3"/>
      <c r="K795" s="3"/>
      <c r="L795" s="3"/>
      <c r="M795" s="3"/>
      <c r="N795" s="3"/>
      <c r="O795" s="3"/>
      <c r="P795" s="3"/>
      <c r="Q795" s="249"/>
      <c r="R795" s="3"/>
      <c r="S795" s="3"/>
      <c r="T795" s="3"/>
      <c r="U795" s="3"/>
      <c r="V795" s="3"/>
      <c r="W795" s="68"/>
      <c r="X795" s="68"/>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row>
    <row r="796">
      <c r="A796" s="3"/>
      <c r="B796" s="3"/>
      <c r="C796" s="3"/>
      <c r="D796" s="3"/>
      <c r="E796" s="3"/>
      <c r="F796" s="3"/>
      <c r="G796" s="3"/>
      <c r="H796" s="3"/>
      <c r="I796" s="3"/>
      <c r="J796" s="3"/>
      <c r="K796" s="3"/>
      <c r="L796" s="3"/>
      <c r="M796" s="3"/>
      <c r="N796" s="3"/>
      <c r="O796" s="3"/>
      <c r="P796" s="3"/>
      <c r="Q796" s="249"/>
      <c r="R796" s="3"/>
      <c r="S796" s="3"/>
      <c r="T796" s="3"/>
      <c r="U796" s="3"/>
      <c r="V796" s="3"/>
      <c r="W796" s="68"/>
      <c r="X796" s="68"/>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row>
    <row r="797">
      <c r="A797" s="3"/>
      <c r="B797" s="3"/>
      <c r="C797" s="3"/>
      <c r="D797" s="3"/>
      <c r="E797" s="3"/>
      <c r="F797" s="3"/>
      <c r="G797" s="3"/>
      <c r="H797" s="3"/>
      <c r="I797" s="3"/>
      <c r="J797" s="3"/>
      <c r="K797" s="3"/>
      <c r="L797" s="3"/>
      <c r="M797" s="3"/>
      <c r="N797" s="3"/>
      <c r="O797" s="3"/>
      <c r="P797" s="3"/>
      <c r="Q797" s="249"/>
      <c r="R797" s="3"/>
      <c r="S797" s="3"/>
      <c r="T797" s="3"/>
      <c r="U797" s="3"/>
      <c r="V797" s="3"/>
      <c r="W797" s="68"/>
      <c r="X797" s="68"/>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row>
    <row r="798">
      <c r="A798" s="3"/>
      <c r="B798" s="3"/>
      <c r="C798" s="3"/>
      <c r="D798" s="3"/>
      <c r="E798" s="3"/>
      <c r="F798" s="3"/>
      <c r="G798" s="3"/>
      <c r="H798" s="3"/>
      <c r="I798" s="3"/>
      <c r="J798" s="3"/>
      <c r="K798" s="3"/>
      <c r="L798" s="3"/>
      <c r="M798" s="3"/>
      <c r="N798" s="3"/>
      <c r="O798" s="3"/>
      <c r="P798" s="3"/>
      <c r="Q798" s="249"/>
      <c r="R798" s="3"/>
      <c r="S798" s="3"/>
      <c r="T798" s="3"/>
      <c r="U798" s="3"/>
      <c r="V798" s="3"/>
      <c r="W798" s="68"/>
      <c r="X798" s="68"/>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row>
    <row r="799">
      <c r="A799" s="3"/>
      <c r="B799" s="3"/>
      <c r="C799" s="3"/>
      <c r="D799" s="3"/>
      <c r="E799" s="3"/>
      <c r="F799" s="3"/>
      <c r="G799" s="3"/>
      <c r="H799" s="3"/>
      <c r="I799" s="3"/>
      <c r="J799" s="3"/>
      <c r="K799" s="3"/>
      <c r="L799" s="3"/>
      <c r="M799" s="3"/>
      <c r="N799" s="3"/>
      <c r="O799" s="3"/>
      <c r="P799" s="3"/>
      <c r="Q799" s="249"/>
      <c r="R799" s="3"/>
      <c r="S799" s="3"/>
      <c r="T799" s="3"/>
      <c r="U799" s="3"/>
      <c r="V799" s="3"/>
      <c r="W799" s="68"/>
      <c r="X799" s="68"/>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row>
    <row r="800">
      <c r="A800" s="3"/>
      <c r="B800" s="3"/>
      <c r="C800" s="3"/>
      <c r="D800" s="3"/>
      <c r="E800" s="3"/>
      <c r="F800" s="3"/>
      <c r="G800" s="3"/>
      <c r="H800" s="3"/>
      <c r="I800" s="3"/>
      <c r="J800" s="3"/>
      <c r="K800" s="3"/>
      <c r="L800" s="3"/>
      <c r="M800" s="3"/>
      <c r="N800" s="3"/>
      <c r="O800" s="3"/>
      <c r="P800" s="3"/>
      <c r="Q800" s="249"/>
      <c r="R800" s="3"/>
      <c r="S800" s="3"/>
      <c r="T800" s="3"/>
      <c r="U800" s="3"/>
      <c r="V800" s="3"/>
      <c r="W800" s="68"/>
      <c r="X800" s="68"/>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row>
    <row r="801">
      <c r="A801" s="3"/>
      <c r="B801" s="3"/>
      <c r="C801" s="3"/>
      <c r="D801" s="3"/>
      <c r="E801" s="3"/>
      <c r="F801" s="3"/>
      <c r="G801" s="3"/>
      <c r="H801" s="3"/>
      <c r="I801" s="3"/>
      <c r="J801" s="3"/>
      <c r="K801" s="3"/>
      <c r="L801" s="3"/>
      <c r="M801" s="3"/>
      <c r="N801" s="3"/>
      <c r="O801" s="3"/>
      <c r="P801" s="3"/>
      <c r="Q801" s="249"/>
      <c r="R801" s="3"/>
      <c r="S801" s="3"/>
      <c r="T801" s="3"/>
      <c r="U801" s="3"/>
      <c r="V801" s="3"/>
      <c r="W801" s="68"/>
      <c r="X801" s="68"/>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row>
    <row r="802">
      <c r="A802" s="3"/>
      <c r="B802" s="3"/>
      <c r="C802" s="3"/>
      <c r="D802" s="3"/>
      <c r="E802" s="3"/>
      <c r="F802" s="3"/>
      <c r="G802" s="3"/>
      <c r="H802" s="3"/>
      <c r="I802" s="3"/>
      <c r="J802" s="3"/>
      <c r="K802" s="3"/>
      <c r="L802" s="3"/>
      <c r="M802" s="3"/>
      <c r="N802" s="3"/>
      <c r="O802" s="3"/>
      <c r="P802" s="3"/>
      <c r="Q802" s="249"/>
      <c r="R802" s="3"/>
      <c r="S802" s="3"/>
      <c r="T802" s="3"/>
      <c r="U802" s="3"/>
      <c r="V802" s="3"/>
      <c r="W802" s="68"/>
      <c r="X802" s="68"/>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row>
    <row r="803">
      <c r="A803" s="3"/>
      <c r="B803" s="3"/>
      <c r="C803" s="3"/>
      <c r="D803" s="3"/>
      <c r="E803" s="3"/>
      <c r="F803" s="3"/>
      <c r="G803" s="3"/>
      <c r="H803" s="3"/>
      <c r="I803" s="3"/>
      <c r="J803" s="3"/>
      <c r="K803" s="3"/>
      <c r="L803" s="3"/>
      <c r="M803" s="3"/>
      <c r="N803" s="3"/>
      <c r="O803" s="3"/>
      <c r="P803" s="3"/>
      <c r="Q803" s="249"/>
      <c r="R803" s="3"/>
      <c r="S803" s="3"/>
      <c r="T803" s="3"/>
      <c r="U803" s="3"/>
      <c r="V803" s="3"/>
      <c r="W803" s="68"/>
      <c r="X803" s="68"/>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row>
    <row r="804">
      <c r="A804" s="3"/>
      <c r="B804" s="3"/>
      <c r="C804" s="3"/>
      <c r="D804" s="3"/>
      <c r="E804" s="3"/>
      <c r="F804" s="3"/>
      <c r="G804" s="3"/>
      <c r="H804" s="3"/>
      <c r="I804" s="3"/>
      <c r="J804" s="3"/>
      <c r="K804" s="3"/>
      <c r="L804" s="3"/>
      <c r="M804" s="3"/>
      <c r="N804" s="3"/>
      <c r="O804" s="3"/>
      <c r="P804" s="3"/>
      <c r="Q804" s="249"/>
      <c r="R804" s="3"/>
      <c r="S804" s="3"/>
      <c r="T804" s="3"/>
      <c r="U804" s="3"/>
      <c r="V804" s="3"/>
      <c r="W804" s="68"/>
      <c r="X804" s="68"/>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row>
    <row r="805">
      <c r="A805" s="3"/>
      <c r="B805" s="3"/>
      <c r="C805" s="3"/>
      <c r="D805" s="3"/>
      <c r="E805" s="3"/>
      <c r="F805" s="3"/>
      <c r="G805" s="3"/>
      <c r="H805" s="3"/>
      <c r="I805" s="3"/>
      <c r="J805" s="3"/>
      <c r="K805" s="3"/>
      <c r="L805" s="3"/>
      <c r="M805" s="3"/>
      <c r="N805" s="3"/>
      <c r="O805" s="3"/>
      <c r="P805" s="3"/>
      <c r="Q805" s="249"/>
      <c r="R805" s="3"/>
      <c r="S805" s="3"/>
      <c r="T805" s="3"/>
      <c r="U805" s="3"/>
      <c r="V805" s="3"/>
      <c r="W805" s="68"/>
      <c r="X805" s="68"/>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row>
    <row r="806">
      <c r="A806" s="3"/>
      <c r="B806" s="3"/>
      <c r="C806" s="3"/>
      <c r="D806" s="3"/>
      <c r="E806" s="3"/>
      <c r="F806" s="3"/>
      <c r="G806" s="3"/>
      <c r="H806" s="3"/>
      <c r="I806" s="3"/>
      <c r="J806" s="3"/>
      <c r="K806" s="3"/>
      <c r="L806" s="3"/>
      <c r="M806" s="3"/>
      <c r="N806" s="3"/>
      <c r="O806" s="3"/>
      <c r="P806" s="3"/>
      <c r="Q806" s="249"/>
      <c r="R806" s="3"/>
      <c r="S806" s="3"/>
      <c r="T806" s="3"/>
      <c r="U806" s="3"/>
      <c r="V806" s="3"/>
      <c r="W806" s="68"/>
      <c r="X806" s="68"/>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row>
    <row r="807">
      <c r="A807" s="3"/>
      <c r="B807" s="3"/>
      <c r="C807" s="3"/>
      <c r="D807" s="3"/>
      <c r="E807" s="3"/>
      <c r="F807" s="3"/>
      <c r="G807" s="3"/>
      <c r="H807" s="3"/>
      <c r="I807" s="3"/>
      <c r="J807" s="3"/>
      <c r="K807" s="3"/>
      <c r="L807" s="3"/>
      <c r="M807" s="3"/>
      <c r="N807" s="3"/>
      <c r="O807" s="3"/>
      <c r="P807" s="3"/>
      <c r="Q807" s="249"/>
      <c r="R807" s="3"/>
      <c r="S807" s="3"/>
      <c r="T807" s="3"/>
      <c r="U807" s="3"/>
      <c r="V807" s="3"/>
      <c r="W807" s="68"/>
      <c r="X807" s="68"/>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row>
    <row r="808">
      <c r="A808" s="3"/>
      <c r="B808" s="3"/>
      <c r="C808" s="3"/>
      <c r="D808" s="3"/>
      <c r="E808" s="3"/>
      <c r="F808" s="3"/>
      <c r="G808" s="3"/>
      <c r="H808" s="3"/>
      <c r="I808" s="3"/>
      <c r="J808" s="3"/>
      <c r="K808" s="3"/>
      <c r="L808" s="3"/>
      <c r="M808" s="3"/>
      <c r="N808" s="3"/>
      <c r="O808" s="3"/>
      <c r="P808" s="3"/>
      <c r="Q808" s="249"/>
      <c r="R808" s="3"/>
      <c r="S808" s="3"/>
      <c r="T808" s="3"/>
      <c r="U808" s="3"/>
      <c r="V808" s="3"/>
      <c r="W808" s="68"/>
      <c r="X808" s="68"/>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row>
    <row r="809">
      <c r="A809" s="3"/>
      <c r="B809" s="3"/>
      <c r="C809" s="3"/>
      <c r="D809" s="3"/>
      <c r="E809" s="3"/>
      <c r="F809" s="3"/>
      <c r="G809" s="3"/>
      <c r="H809" s="3"/>
      <c r="I809" s="3"/>
      <c r="J809" s="3"/>
      <c r="K809" s="3"/>
      <c r="L809" s="3"/>
      <c r="M809" s="3"/>
      <c r="N809" s="3"/>
      <c r="O809" s="3"/>
      <c r="P809" s="3"/>
      <c r="Q809" s="249"/>
      <c r="R809" s="3"/>
      <c r="S809" s="3"/>
      <c r="T809" s="3"/>
      <c r="U809" s="3"/>
      <c r="V809" s="3"/>
      <c r="W809" s="68"/>
      <c r="X809" s="68"/>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row>
    <row r="810">
      <c r="A810" s="3"/>
      <c r="B810" s="3"/>
      <c r="C810" s="3"/>
      <c r="D810" s="3"/>
      <c r="E810" s="3"/>
      <c r="F810" s="3"/>
      <c r="G810" s="3"/>
      <c r="H810" s="3"/>
      <c r="I810" s="3"/>
      <c r="J810" s="3"/>
      <c r="K810" s="3"/>
      <c r="L810" s="3"/>
      <c r="M810" s="3"/>
      <c r="N810" s="3"/>
      <c r="O810" s="3"/>
      <c r="P810" s="3"/>
      <c r="Q810" s="249"/>
      <c r="R810" s="3"/>
      <c r="S810" s="3"/>
      <c r="T810" s="3"/>
      <c r="U810" s="3"/>
      <c r="V810" s="3"/>
      <c r="W810" s="68"/>
      <c r="X810" s="68"/>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row>
    <row r="811">
      <c r="A811" s="3"/>
      <c r="B811" s="3"/>
      <c r="C811" s="3"/>
      <c r="D811" s="3"/>
      <c r="E811" s="3"/>
      <c r="F811" s="3"/>
      <c r="G811" s="3"/>
      <c r="H811" s="3"/>
      <c r="I811" s="3"/>
      <c r="J811" s="3"/>
      <c r="K811" s="3"/>
      <c r="L811" s="3"/>
      <c r="M811" s="3"/>
      <c r="N811" s="3"/>
      <c r="O811" s="3"/>
      <c r="P811" s="3"/>
      <c r="Q811" s="249"/>
      <c r="R811" s="3"/>
      <c r="S811" s="3"/>
      <c r="T811" s="3"/>
      <c r="U811" s="3"/>
      <c r="V811" s="3"/>
      <c r="W811" s="68"/>
      <c r="X811" s="68"/>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row>
    <row r="812">
      <c r="A812" s="3"/>
      <c r="B812" s="3"/>
      <c r="C812" s="3"/>
      <c r="D812" s="3"/>
      <c r="E812" s="3"/>
      <c r="F812" s="3"/>
      <c r="G812" s="3"/>
      <c r="H812" s="3"/>
      <c r="I812" s="3"/>
      <c r="J812" s="3"/>
      <c r="K812" s="3"/>
      <c r="L812" s="3"/>
      <c r="M812" s="3"/>
      <c r="N812" s="3"/>
      <c r="O812" s="3"/>
      <c r="P812" s="3"/>
      <c r="Q812" s="249"/>
      <c r="R812" s="3"/>
      <c r="S812" s="3"/>
      <c r="T812" s="3"/>
      <c r="U812" s="3"/>
      <c r="V812" s="3"/>
      <c r="W812" s="68"/>
      <c r="X812" s="68"/>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row>
    <row r="813">
      <c r="A813" s="3"/>
      <c r="B813" s="3"/>
      <c r="C813" s="3"/>
      <c r="D813" s="3"/>
      <c r="E813" s="3"/>
      <c r="F813" s="3"/>
      <c r="G813" s="3"/>
      <c r="H813" s="3"/>
      <c r="I813" s="3"/>
      <c r="J813" s="3"/>
      <c r="K813" s="3"/>
      <c r="L813" s="3"/>
      <c r="M813" s="3"/>
      <c r="N813" s="3"/>
      <c r="O813" s="3"/>
      <c r="P813" s="3"/>
      <c r="Q813" s="249"/>
      <c r="R813" s="3"/>
      <c r="S813" s="3"/>
      <c r="T813" s="3"/>
      <c r="U813" s="3"/>
      <c r="V813" s="3"/>
      <c r="W813" s="68"/>
      <c r="X813" s="68"/>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row>
    <row r="814">
      <c r="A814" s="3"/>
      <c r="B814" s="3"/>
      <c r="C814" s="3"/>
      <c r="D814" s="3"/>
      <c r="E814" s="3"/>
      <c r="F814" s="3"/>
      <c r="G814" s="3"/>
      <c r="H814" s="3"/>
      <c r="I814" s="3"/>
      <c r="J814" s="3"/>
      <c r="K814" s="3"/>
      <c r="L814" s="3"/>
      <c r="M814" s="3"/>
      <c r="N814" s="3"/>
      <c r="O814" s="3"/>
      <c r="P814" s="3"/>
      <c r="Q814" s="249"/>
      <c r="R814" s="3"/>
      <c r="S814" s="3"/>
      <c r="T814" s="3"/>
      <c r="U814" s="3"/>
      <c r="V814" s="3"/>
      <c r="W814" s="68"/>
      <c r="X814" s="68"/>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row>
    <row r="815">
      <c r="A815" s="3"/>
      <c r="B815" s="3"/>
      <c r="C815" s="3"/>
      <c r="D815" s="3"/>
      <c r="E815" s="3"/>
      <c r="F815" s="3"/>
      <c r="G815" s="3"/>
      <c r="H815" s="3"/>
      <c r="I815" s="3"/>
      <c r="J815" s="3"/>
      <c r="K815" s="3"/>
      <c r="L815" s="3"/>
      <c r="M815" s="3"/>
      <c r="N815" s="3"/>
      <c r="O815" s="3"/>
      <c r="P815" s="3"/>
      <c r="Q815" s="249"/>
      <c r="R815" s="3"/>
      <c r="S815" s="3"/>
      <c r="T815" s="3"/>
      <c r="U815" s="3"/>
      <c r="V815" s="3"/>
      <c r="W815" s="68"/>
      <c r="X815" s="68"/>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row>
    <row r="816">
      <c r="A816" s="3"/>
      <c r="B816" s="3"/>
      <c r="C816" s="3"/>
      <c r="D816" s="3"/>
      <c r="E816" s="3"/>
      <c r="F816" s="3"/>
      <c r="G816" s="3"/>
      <c r="H816" s="3"/>
      <c r="I816" s="3"/>
      <c r="J816" s="3"/>
      <c r="K816" s="3"/>
      <c r="L816" s="3"/>
      <c r="M816" s="3"/>
      <c r="N816" s="3"/>
      <c r="O816" s="3"/>
      <c r="P816" s="3"/>
      <c r="Q816" s="249"/>
      <c r="R816" s="3"/>
      <c r="S816" s="3"/>
      <c r="T816" s="3"/>
      <c r="U816" s="3"/>
      <c r="V816" s="3"/>
      <c r="W816" s="68"/>
      <c r="X816" s="68"/>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row>
    <row r="817">
      <c r="A817" s="3"/>
      <c r="B817" s="3"/>
      <c r="C817" s="3"/>
      <c r="D817" s="3"/>
      <c r="E817" s="3"/>
      <c r="F817" s="3"/>
      <c r="G817" s="3"/>
      <c r="H817" s="3"/>
      <c r="I817" s="3"/>
      <c r="J817" s="3"/>
      <c r="K817" s="3"/>
      <c r="L817" s="3"/>
      <c r="M817" s="3"/>
      <c r="N817" s="3"/>
      <c r="O817" s="3"/>
      <c r="P817" s="3"/>
      <c r="Q817" s="249"/>
      <c r="R817" s="3"/>
      <c r="S817" s="3"/>
      <c r="T817" s="3"/>
      <c r="U817" s="3"/>
      <c r="V817" s="3"/>
      <c r="W817" s="68"/>
      <c r="X817" s="68"/>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row>
    <row r="818">
      <c r="A818" s="3"/>
      <c r="B818" s="3"/>
      <c r="C818" s="3"/>
      <c r="D818" s="3"/>
      <c r="E818" s="3"/>
      <c r="F818" s="3"/>
      <c r="G818" s="3"/>
      <c r="H818" s="3"/>
      <c r="I818" s="3"/>
      <c r="J818" s="3"/>
      <c r="K818" s="3"/>
      <c r="L818" s="3"/>
      <c r="M818" s="3"/>
      <c r="N818" s="3"/>
      <c r="O818" s="3"/>
      <c r="P818" s="3"/>
      <c r="Q818" s="249"/>
      <c r="R818" s="3"/>
      <c r="S818" s="3"/>
      <c r="T818" s="3"/>
      <c r="U818" s="3"/>
      <c r="V818" s="3"/>
      <c r="W818" s="68"/>
      <c r="X818" s="68"/>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row>
    <row r="819">
      <c r="A819" s="3"/>
      <c r="B819" s="3"/>
      <c r="C819" s="3"/>
      <c r="D819" s="3"/>
      <c r="E819" s="3"/>
      <c r="F819" s="3"/>
      <c r="G819" s="3"/>
      <c r="H819" s="3"/>
      <c r="I819" s="3"/>
      <c r="J819" s="3"/>
      <c r="K819" s="3"/>
      <c r="L819" s="3"/>
      <c r="M819" s="3"/>
      <c r="N819" s="3"/>
      <c r="O819" s="3"/>
      <c r="P819" s="3"/>
      <c r="Q819" s="249"/>
      <c r="R819" s="3"/>
      <c r="S819" s="3"/>
      <c r="T819" s="3"/>
      <c r="U819" s="3"/>
      <c r="V819" s="3"/>
      <c r="W819" s="68"/>
      <c r="X819" s="68"/>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row>
    <row r="820">
      <c r="A820" s="3"/>
      <c r="B820" s="3"/>
      <c r="C820" s="3"/>
      <c r="D820" s="3"/>
      <c r="E820" s="3"/>
      <c r="F820" s="3"/>
      <c r="G820" s="3"/>
      <c r="H820" s="3"/>
      <c r="I820" s="3"/>
      <c r="J820" s="3"/>
      <c r="K820" s="3"/>
      <c r="L820" s="3"/>
      <c r="M820" s="3"/>
      <c r="N820" s="3"/>
      <c r="O820" s="3"/>
      <c r="P820" s="3"/>
      <c r="Q820" s="249"/>
      <c r="R820" s="3"/>
      <c r="S820" s="3"/>
      <c r="T820" s="3"/>
      <c r="U820" s="3"/>
      <c r="V820" s="3"/>
      <c r="W820" s="68"/>
      <c r="X820" s="68"/>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row>
    <row r="821">
      <c r="A821" s="3"/>
      <c r="B821" s="3"/>
      <c r="C821" s="3"/>
      <c r="D821" s="3"/>
      <c r="E821" s="3"/>
      <c r="F821" s="3"/>
      <c r="G821" s="3"/>
      <c r="H821" s="3"/>
      <c r="I821" s="3"/>
      <c r="J821" s="3"/>
      <c r="K821" s="3"/>
      <c r="L821" s="3"/>
      <c r="M821" s="3"/>
      <c r="N821" s="3"/>
      <c r="O821" s="3"/>
      <c r="P821" s="3"/>
      <c r="Q821" s="249"/>
      <c r="R821" s="3"/>
      <c r="S821" s="3"/>
      <c r="T821" s="3"/>
      <c r="U821" s="3"/>
      <c r="V821" s="3"/>
      <c r="W821" s="68"/>
      <c r="X821" s="68"/>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row>
    <row r="822">
      <c r="A822" s="3"/>
      <c r="B822" s="3"/>
      <c r="C822" s="3"/>
      <c r="D822" s="3"/>
      <c r="E822" s="3"/>
      <c r="F822" s="3"/>
      <c r="G822" s="3"/>
      <c r="H822" s="3"/>
      <c r="I822" s="3"/>
      <c r="J822" s="3"/>
      <c r="K822" s="3"/>
      <c r="L822" s="3"/>
      <c r="M822" s="3"/>
      <c r="N822" s="3"/>
      <c r="O822" s="3"/>
      <c r="P822" s="3"/>
      <c r="Q822" s="249"/>
      <c r="R822" s="3"/>
      <c r="S822" s="3"/>
      <c r="T822" s="3"/>
      <c r="U822" s="3"/>
      <c r="V822" s="3"/>
      <c r="W822" s="68"/>
      <c r="X822" s="68"/>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row>
    <row r="823">
      <c r="A823" s="3"/>
      <c r="B823" s="3"/>
      <c r="C823" s="3"/>
      <c r="D823" s="3"/>
      <c r="E823" s="3"/>
      <c r="F823" s="3"/>
      <c r="G823" s="3"/>
      <c r="H823" s="3"/>
      <c r="I823" s="3"/>
      <c r="J823" s="3"/>
      <c r="K823" s="3"/>
      <c r="L823" s="3"/>
      <c r="M823" s="3"/>
      <c r="N823" s="3"/>
      <c r="O823" s="3"/>
      <c r="P823" s="3"/>
      <c r="Q823" s="249"/>
      <c r="R823" s="3"/>
      <c r="S823" s="3"/>
      <c r="T823" s="3"/>
      <c r="U823" s="3"/>
      <c r="V823" s="3"/>
      <c r="W823" s="68"/>
      <c r="X823" s="68"/>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row>
    <row r="824">
      <c r="A824" s="3"/>
      <c r="B824" s="3"/>
      <c r="C824" s="3"/>
      <c r="D824" s="3"/>
      <c r="E824" s="3"/>
      <c r="F824" s="3"/>
      <c r="G824" s="3"/>
      <c r="H824" s="3"/>
      <c r="I824" s="3"/>
      <c r="J824" s="3"/>
      <c r="K824" s="3"/>
      <c r="L824" s="3"/>
      <c r="M824" s="3"/>
      <c r="N824" s="3"/>
      <c r="O824" s="3"/>
      <c r="P824" s="3"/>
      <c r="Q824" s="249"/>
      <c r="R824" s="3"/>
      <c r="S824" s="3"/>
      <c r="T824" s="3"/>
      <c r="U824" s="3"/>
      <c r="V824" s="3"/>
      <c r="W824" s="68"/>
      <c r="X824" s="68"/>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row>
    <row r="825">
      <c r="A825" s="3"/>
      <c r="B825" s="3"/>
      <c r="C825" s="3"/>
      <c r="D825" s="3"/>
      <c r="E825" s="3"/>
      <c r="F825" s="3"/>
      <c r="G825" s="3"/>
      <c r="H825" s="3"/>
      <c r="I825" s="3"/>
      <c r="J825" s="3"/>
      <c r="K825" s="3"/>
      <c r="L825" s="3"/>
      <c r="M825" s="3"/>
      <c r="N825" s="3"/>
      <c r="O825" s="3"/>
      <c r="P825" s="3"/>
      <c r="Q825" s="249"/>
      <c r="R825" s="3"/>
      <c r="S825" s="3"/>
      <c r="T825" s="3"/>
      <c r="U825" s="3"/>
      <c r="V825" s="3"/>
      <c r="W825" s="68"/>
      <c r="X825" s="68"/>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row>
    <row r="826">
      <c r="A826" s="3"/>
      <c r="B826" s="3"/>
      <c r="C826" s="3"/>
      <c r="D826" s="3"/>
      <c r="E826" s="3"/>
      <c r="F826" s="3"/>
      <c r="G826" s="3"/>
      <c r="H826" s="3"/>
      <c r="I826" s="3"/>
      <c r="J826" s="3"/>
      <c r="K826" s="3"/>
      <c r="L826" s="3"/>
      <c r="M826" s="3"/>
      <c r="N826" s="3"/>
      <c r="O826" s="3"/>
      <c r="P826" s="3"/>
      <c r="Q826" s="249"/>
      <c r="R826" s="3"/>
      <c r="S826" s="3"/>
      <c r="T826" s="3"/>
      <c r="U826" s="3"/>
      <c r="V826" s="3"/>
      <c r="W826" s="68"/>
      <c r="X826" s="68"/>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row>
    <row r="827">
      <c r="A827" s="3"/>
      <c r="B827" s="3"/>
      <c r="C827" s="3"/>
      <c r="D827" s="3"/>
      <c r="E827" s="3"/>
      <c r="F827" s="3"/>
      <c r="G827" s="3"/>
      <c r="H827" s="3"/>
      <c r="I827" s="3"/>
      <c r="J827" s="3"/>
      <c r="K827" s="3"/>
      <c r="L827" s="3"/>
      <c r="M827" s="3"/>
      <c r="N827" s="3"/>
      <c r="O827" s="3"/>
      <c r="P827" s="3"/>
      <c r="Q827" s="249"/>
      <c r="R827" s="3"/>
      <c r="S827" s="3"/>
      <c r="T827" s="3"/>
      <c r="U827" s="3"/>
      <c r="V827" s="3"/>
      <c r="W827" s="68"/>
      <c r="X827" s="68"/>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row>
    <row r="828">
      <c r="A828" s="3"/>
      <c r="B828" s="3"/>
      <c r="C828" s="3"/>
      <c r="D828" s="3"/>
      <c r="E828" s="3"/>
      <c r="F828" s="3"/>
      <c r="G828" s="3"/>
      <c r="H828" s="3"/>
      <c r="I828" s="3"/>
      <c r="J828" s="3"/>
      <c r="K828" s="3"/>
      <c r="L828" s="3"/>
      <c r="M828" s="3"/>
      <c r="N828" s="3"/>
      <c r="O828" s="3"/>
      <c r="P828" s="3"/>
      <c r="Q828" s="249"/>
      <c r="R828" s="3"/>
      <c r="S828" s="3"/>
      <c r="T828" s="3"/>
      <c r="U828" s="3"/>
      <c r="V828" s="3"/>
      <c r="W828" s="68"/>
      <c r="X828" s="68"/>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row>
    <row r="829">
      <c r="A829" s="3"/>
      <c r="B829" s="3"/>
      <c r="C829" s="3"/>
      <c r="D829" s="3"/>
      <c r="E829" s="3"/>
      <c r="F829" s="3"/>
      <c r="G829" s="3"/>
      <c r="H829" s="3"/>
      <c r="I829" s="3"/>
      <c r="J829" s="3"/>
      <c r="K829" s="3"/>
      <c r="L829" s="3"/>
      <c r="M829" s="3"/>
      <c r="N829" s="3"/>
      <c r="O829" s="3"/>
      <c r="P829" s="3"/>
      <c r="Q829" s="249"/>
      <c r="R829" s="3"/>
      <c r="S829" s="3"/>
      <c r="T829" s="3"/>
      <c r="U829" s="3"/>
      <c r="V829" s="3"/>
      <c r="W829" s="68"/>
      <c r="X829" s="68"/>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row>
    <row r="830">
      <c r="A830" s="3"/>
      <c r="B830" s="3"/>
      <c r="C830" s="3"/>
      <c r="D830" s="3"/>
      <c r="E830" s="3"/>
      <c r="F830" s="3"/>
      <c r="G830" s="3"/>
      <c r="H830" s="3"/>
      <c r="I830" s="3"/>
      <c r="J830" s="3"/>
      <c r="K830" s="3"/>
      <c r="L830" s="3"/>
      <c r="M830" s="3"/>
      <c r="N830" s="3"/>
      <c r="O830" s="3"/>
      <c r="P830" s="3"/>
      <c r="Q830" s="249"/>
      <c r="R830" s="3"/>
      <c r="S830" s="3"/>
      <c r="T830" s="3"/>
      <c r="U830" s="3"/>
      <c r="V830" s="3"/>
      <c r="W830" s="68"/>
      <c r="X830" s="68"/>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row>
    <row r="831">
      <c r="A831" s="3"/>
      <c r="B831" s="3"/>
      <c r="C831" s="3"/>
      <c r="D831" s="3"/>
      <c r="E831" s="3"/>
      <c r="F831" s="3"/>
      <c r="G831" s="3"/>
      <c r="H831" s="3"/>
      <c r="I831" s="3"/>
      <c r="J831" s="3"/>
      <c r="K831" s="3"/>
      <c r="L831" s="3"/>
      <c r="M831" s="3"/>
      <c r="N831" s="3"/>
      <c r="O831" s="3"/>
      <c r="P831" s="3"/>
      <c r="Q831" s="249"/>
      <c r="R831" s="3"/>
      <c r="S831" s="3"/>
      <c r="T831" s="3"/>
      <c r="U831" s="3"/>
      <c r="V831" s="3"/>
      <c r="W831" s="68"/>
      <c r="X831" s="68"/>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row>
    <row r="832">
      <c r="A832" s="3"/>
      <c r="B832" s="3"/>
      <c r="C832" s="3"/>
      <c r="D832" s="3"/>
      <c r="E832" s="3"/>
      <c r="F832" s="3"/>
      <c r="G832" s="3"/>
      <c r="H832" s="3"/>
      <c r="I832" s="3"/>
      <c r="J832" s="3"/>
      <c r="K832" s="3"/>
      <c r="L832" s="3"/>
      <c r="M832" s="3"/>
      <c r="N832" s="3"/>
      <c r="O832" s="3"/>
      <c r="P832" s="3"/>
      <c r="Q832" s="249"/>
      <c r="R832" s="3"/>
      <c r="S832" s="3"/>
      <c r="T832" s="3"/>
      <c r="U832" s="3"/>
      <c r="V832" s="3"/>
      <c r="W832" s="68"/>
      <c r="X832" s="68"/>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row>
    <row r="833">
      <c r="A833" s="3"/>
      <c r="B833" s="3"/>
      <c r="C833" s="3"/>
      <c r="D833" s="3"/>
      <c r="E833" s="3"/>
      <c r="F833" s="3"/>
      <c r="G833" s="3"/>
      <c r="H833" s="3"/>
      <c r="I833" s="3"/>
      <c r="J833" s="3"/>
      <c r="K833" s="3"/>
      <c r="L833" s="3"/>
      <c r="M833" s="3"/>
      <c r="N833" s="3"/>
      <c r="O833" s="3"/>
      <c r="P833" s="3"/>
      <c r="Q833" s="249"/>
      <c r="R833" s="3"/>
      <c r="S833" s="3"/>
      <c r="T833" s="3"/>
      <c r="U833" s="3"/>
      <c r="V833" s="3"/>
      <c r="W833" s="68"/>
      <c r="X833" s="68"/>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row>
    <row r="834">
      <c r="A834" s="3"/>
      <c r="B834" s="3"/>
      <c r="C834" s="3"/>
      <c r="D834" s="3"/>
      <c r="E834" s="3"/>
      <c r="F834" s="3"/>
      <c r="G834" s="3"/>
      <c r="H834" s="3"/>
      <c r="I834" s="3"/>
      <c r="J834" s="3"/>
      <c r="K834" s="3"/>
      <c r="L834" s="3"/>
      <c r="M834" s="3"/>
      <c r="N834" s="3"/>
      <c r="O834" s="3"/>
      <c r="P834" s="3"/>
      <c r="Q834" s="249"/>
      <c r="R834" s="3"/>
      <c r="S834" s="3"/>
      <c r="T834" s="3"/>
      <c r="U834" s="3"/>
      <c r="V834" s="3"/>
      <c r="W834" s="68"/>
      <c r="X834" s="68"/>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row>
    <row r="835">
      <c r="A835" s="3"/>
      <c r="B835" s="3"/>
      <c r="C835" s="3"/>
      <c r="D835" s="3"/>
      <c r="E835" s="3"/>
      <c r="F835" s="3"/>
      <c r="G835" s="3"/>
      <c r="H835" s="3"/>
      <c r="I835" s="3"/>
      <c r="J835" s="3"/>
      <c r="K835" s="3"/>
      <c r="L835" s="3"/>
      <c r="M835" s="3"/>
      <c r="N835" s="3"/>
      <c r="O835" s="3"/>
      <c r="P835" s="3"/>
      <c r="Q835" s="249"/>
      <c r="R835" s="3"/>
      <c r="S835" s="3"/>
      <c r="T835" s="3"/>
      <c r="U835" s="3"/>
      <c r="V835" s="3"/>
      <c r="W835" s="68"/>
      <c r="X835" s="68"/>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row>
    <row r="836">
      <c r="A836" s="3"/>
      <c r="B836" s="3"/>
      <c r="C836" s="3"/>
      <c r="D836" s="3"/>
      <c r="E836" s="3"/>
      <c r="F836" s="3"/>
      <c r="G836" s="3"/>
      <c r="H836" s="3"/>
      <c r="I836" s="3"/>
      <c r="J836" s="3"/>
      <c r="K836" s="3"/>
      <c r="L836" s="3"/>
      <c r="M836" s="3"/>
      <c r="N836" s="3"/>
      <c r="O836" s="3"/>
      <c r="P836" s="3"/>
      <c r="Q836" s="249"/>
      <c r="R836" s="3"/>
      <c r="S836" s="3"/>
      <c r="T836" s="3"/>
      <c r="U836" s="3"/>
      <c r="V836" s="3"/>
      <c r="W836" s="68"/>
      <c r="X836" s="68"/>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row>
    <row r="837">
      <c r="A837" s="3"/>
      <c r="B837" s="3"/>
      <c r="C837" s="3"/>
      <c r="D837" s="3"/>
      <c r="E837" s="3"/>
      <c r="F837" s="3"/>
      <c r="G837" s="3"/>
      <c r="H837" s="3"/>
      <c r="I837" s="3"/>
      <c r="J837" s="3"/>
      <c r="K837" s="3"/>
      <c r="L837" s="3"/>
      <c r="M837" s="3"/>
      <c r="N837" s="3"/>
      <c r="O837" s="3"/>
      <c r="P837" s="3"/>
      <c r="Q837" s="249"/>
      <c r="R837" s="3"/>
      <c r="S837" s="3"/>
      <c r="T837" s="3"/>
      <c r="U837" s="3"/>
      <c r="V837" s="3"/>
      <c r="W837" s="68"/>
      <c r="X837" s="68"/>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row>
    <row r="838">
      <c r="A838" s="3"/>
      <c r="B838" s="3"/>
      <c r="C838" s="3"/>
      <c r="D838" s="3"/>
      <c r="E838" s="3"/>
      <c r="F838" s="3"/>
      <c r="G838" s="3"/>
      <c r="H838" s="3"/>
      <c r="I838" s="3"/>
      <c r="J838" s="3"/>
      <c r="K838" s="3"/>
      <c r="L838" s="3"/>
      <c r="M838" s="3"/>
      <c r="N838" s="3"/>
      <c r="O838" s="3"/>
      <c r="P838" s="3"/>
      <c r="Q838" s="249"/>
      <c r="R838" s="3"/>
      <c r="S838" s="3"/>
      <c r="T838" s="3"/>
      <c r="U838" s="3"/>
      <c r="V838" s="3"/>
      <c r="W838" s="68"/>
      <c r="X838" s="68"/>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row>
    <row r="839">
      <c r="A839" s="3"/>
      <c r="B839" s="3"/>
      <c r="C839" s="3"/>
      <c r="D839" s="3"/>
      <c r="E839" s="3"/>
      <c r="F839" s="3"/>
      <c r="G839" s="3"/>
      <c r="H839" s="3"/>
      <c r="I839" s="3"/>
      <c r="J839" s="3"/>
      <c r="K839" s="3"/>
      <c r="L839" s="3"/>
      <c r="M839" s="3"/>
      <c r="N839" s="3"/>
      <c r="O839" s="3"/>
      <c r="P839" s="3"/>
      <c r="Q839" s="249"/>
      <c r="R839" s="3"/>
      <c r="S839" s="3"/>
      <c r="T839" s="3"/>
      <c r="U839" s="3"/>
      <c r="V839" s="3"/>
      <c r="W839" s="68"/>
      <c r="X839" s="68"/>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row>
    <row r="840">
      <c r="A840" s="3"/>
      <c r="B840" s="3"/>
      <c r="C840" s="3"/>
      <c r="D840" s="3"/>
      <c r="E840" s="3"/>
      <c r="F840" s="3"/>
      <c r="G840" s="3"/>
      <c r="H840" s="3"/>
      <c r="I840" s="3"/>
      <c r="J840" s="3"/>
      <c r="K840" s="3"/>
      <c r="L840" s="3"/>
      <c r="M840" s="3"/>
      <c r="N840" s="3"/>
      <c r="O840" s="3"/>
      <c r="P840" s="3"/>
      <c r="Q840" s="249"/>
      <c r="R840" s="3"/>
      <c r="S840" s="3"/>
      <c r="T840" s="3"/>
      <c r="U840" s="3"/>
      <c r="V840" s="3"/>
      <c r="W840" s="68"/>
      <c r="X840" s="68"/>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row>
    <row r="841">
      <c r="A841" s="3"/>
      <c r="B841" s="3"/>
      <c r="C841" s="3"/>
      <c r="D841" s="3"/>
      <c r="E841" s="3"/>
      <c r="F841" s="3"/>
      <c r="G841" s="3"/>
      <c r="H841" s="3"/>
      <c r="I841" s="3"/>
      <c r="J841" s="3"/>
      <c r="K841" s="3"/>
      <c r="L841" s="3"/>
      <c r="M841" s="3"/>
      <c r="N841" s="3"/>
      <c r="O841" s="3"/>
      <c r="P841" s="3"/>
      <c r="Q841" s="249"/>
      <c r="R841" s="3"/>
      <c r="S841" s="3"/>
      <c r="T841" s="3"/>
      <c r="U841" s="3"/>
      <c r="V841" s="3"/>
      <c r="W841" s="68"/>
      <c r="X841" s="68"/>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row>
    <row r="842">
      <c r="A842" s="3"/>
      <c r="B842" s="3"/>
      <c r="C842" s="3"/>
      <c r="D842" s="3"/>
      <c r="E842" s="3"/>
      <c r="F842" s="3"/>
      <c r="G842" s="3"/>
      <c r="H842" s="3"/>
      <c r="I842" s="3"/>
      <c r="J842" s="3"/>
      <c r="K842" s="3"/>
      <c r="L842" s="3"/>
      <c r="M842" s="3"/>
      <c r="N842" s="3"/>
      <c r="O842" s="3"/>
      <c r="P842" s="3"/>
      <c r="Q842" s="249"/>
      <c r="R842" s="3"/>
      <c r="S842" s="3"/>
      <c r="T842" s="3"/>
      <c r="U842" s="3"/>
      <c r="V842" s="3"/>
      <c r="W842" s="68"/>
      <c r="X842" s="68"/>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row>
    <row r="843">
      <c r="A843" s="3"/>
      <c r="B843" s="3"/>
      <c r="C843" s="3"/>
      <c r="D843" s="3"/>
      <c r="E843" s="3"/>
      <c r="F843" s="3"/>
      <c r="G843" s="3"/>
      <c r="H843" s="3"/>
      <c r="I843" s="3"/>
      <c r="J843" s="3"/>
      <c r="K843" s="3"/>
      <c r="L843" s="3"/>
      <c r="M843" s="3"/>
      <c r="N843" s="3"/>
      <c r="O843" s="3"/>
      <c r="P843" s="3"/>
      <c r="Q843" s="249"/>
      <c r="R843" s="3"/>
      <c r="S843" s="3"/>
      <c r="T843" s="3"/>
      <c r="U843" s="3"/>
      <c r="V843" s="3"/>
      <c r="W843" s="68"/>
      <c r="X843" s="68"/>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row>
    <row r="844">
      <c r="A844" s="3"/>
      <c r="B844" s="3"/>
      <c r="C844" s="3"/>
      <c r="D844" s="3"/>
      <c r="E844" s="3"/>
      <c r="F844" s="3"/>
      <c r="G844" s="3"/>
      <c r="H844" s="3"/>
      <c r="I844" s="3"/>
      <c r="J844" s="3"/>
      <c r="K844" s="3"/>
      <c r="L844" s="3"/>
      <c r="M844" s="3"/>
      <c r="N844" s="3"/>
      <c r="O844" s="3"/>
      <c r="P844" s="3"/>
      <c r="Q844" s="249"/>
      <c r="R844" s="3"/>
      <c r="S844" s="3"/>
      <c r="T844" s="3"/>
      <c r="U844" s="3"/>
      <c r="V844" s="3"/>
      <c r="W844" s="68"/>
      <c r="X844" s="68"/>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row>
    <row r="845">
      <c r="A845" s="3"/>
      <c r="B845" s="3"/>
      <c r="C845" s="3"/>
      <c r="D845" s="3"/>
      <c r="E845" s="3"/>
      <c r="F845" s="3"/>
      <c r="G845" s="3"/>
      <c r="H845" s="3"/>
      <c r="I845" s="3"/>
      <c r="J845" s="3"/>
      <c r="K845" s="3"/>
      <c r="L845" s="3"/>
      <c r="M845" s="3"/>
      <c r="N845" s="3"/>
      <c r="O845" s="3"/>
      <c r="P845" s="3"/>
      <c r="Q845" s="249"/>
      <c r="R845" s="3"/>
      <c r="S845" s="3"/>
      <c r="T845" s="3"/>
      <c r="U845" s="3"/>
      <c r="V845" s="3"/>
      <c r="W845" s="68"/>
      <c r="X845" s="68"/>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row>
    <row r="846">
      <c r="A846" s="3"/>
      <c r="B846" s="3"/>
      <c r="C846" s="3"/>
      <c r="D846" s="3"/>
      <c r="E846" s="3"/>
      <c r="F846" s="3"/>
      <c r="G846" s="3"/>
      <c r="H846" s="3"/>
      <c r="I846" s="3"/>
      <c r="J846" s="3"/>
      <c r="K846" s="3"/>
      <c r="L846" s="3"/>
      <c r="M846" s="3"/>
      <c r="N846" s="3"/>
      <c r="O846" s="3"/>
      <c r="P846" s="3"/>
      <c r="Q846" s="249"/>
      <c r="R846" s="3"/>
      <c r="S846" s="3"/>
      <c r="T846" s="3"/>
      <c r="U846" s="3"/>
      <c r="V846" s="3"/>
      <c r="W846" s="68"/>
      <c r="X846" s="68"/>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row>
    <row r="847">
      <c r="A847" s="3"/>
      <c r="B847" s="3"/>
      <c r="C847" s="3"/>
      <c r="D847" s="3"/>
      <c r="E847" s="3"/>
      <c r="F847" s="3"/>
      <c r="G847" s="3"/>
      <c r="H847" s="3"/>
      <c r="I847" s="3"/>
      <c r="J847" s="3"/>
      <c r="K847" s="3"/>
      <c r="L847" s="3"/>
      <c r="M847" s="3"/>
      <c r="N847" s="3"/>
      <c r="O847" s="3"/>
      <c r="P847" s="3"/>
      <c r="Q847" s="249"/>
      <c r="R847" s="3"/>
      <c r="S847" s="3"/>
      <c r="T847" s="3"/>
      <c r="U847" s="3"/>
      <c r="V847" s="3"/>
      <c r="W847" s="68"/>
      <c r="X847" s="68"/>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row>
    <row r="848">
      <c r="A848" s="3"/>
      <c r="B848" s="3"/>
      <c r="C848" s="3"/>
      <c r="D848" s="3"/>
      <c r="E848" s="3"/>
      <c r="F848" s="3"/>
      <c r="G848" s="3"/>
      <c r="H848" s="3"/>
      <c r="I848" s="3"/>
      <c r="J848" s="3"/>
      <c r="K848" s="3"/>
      <c r="L848" s="3"/>
      <c r="M848" s="3"/>
      <c r="N848" s="3"/>
      <c r="O848" s="3"/>
      <c r="P848" s="3"/>
      <c r="Q848" s="249"/>
      <c r="R848" s="3"/>
      <c r="S848" s="3"/>
      <c r="T848" s="3"/>
      <c r="U848" s="3"/>
      <c r="V848" s="3"/>
      <c r="W848" s="68"/>
      <c r="X848" s="68"/>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row>
    <row r="849">
      <c r="A849" s="3"/>
      <c r="B849" s="3"/>
      <c r="C849" s="3"/>
      <c r="D849" s="3"/>
      <c r="E849" s="3"/>
      <c r="F849" s="3"/>
      <c r="G849" s="3"/>
      <c r="H849" s="3"/>
      <c r="I849" s="3"/>
      <c r="J849" s="3"/>
      <c r="K849" s="3"/>
      <c r="L849" s="3"/>
      <c r="M849" s="3"/>
      <c r="N849" s="3"/>
      <c r="O849" s="3"/>
      <c r="P849" s="3"/>
      <c r="Q849" s="249"/>
      <c r="R849" s="3"/>
      <c r="S849" s="3"/>
      <c r="T849" s="3"/>
      <c r="U849" s="3"/>
      <c r="V849" s="3"/>
      <c r="W849" s="68"/>
      <c r="X849" s="68"/>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row>
    <row r="850">
      <c r="A850" s="3"/>
      <c r="B850" s="3"/>
      <c r="C850" s="3"/>
      <c r="D850" s="3"/>
      <c r="E850" s="3"/>
      <c r="F850" s="3"/>
      <c r="G850" s="3"/>
      <c r="H850" s="3"/>
      <c r="I850" s="3"/>
      <c r="J850" s="3"/>
      <c r="K850" s="3"/>
      <c r="L850" s="3"/>
      <c r="M850" s="3"/>
      <c r="N850" s="3"/>
      <c r="O850" s="3"/>
      <c r="P850" s="3"/>
      <c r="Q850" s="249"/>
      <c r="R850" s="3"/>
      <c r="S850" s="3"/>
      <c r="T850" s="3"/>
      <c r="U850" s="3"/>
      <c r="V850" s="3"/>
      <c r="W850" s="68"/>
      <c r="X850" s="68"/>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row>
    <row r="851">
      <c r="A851" s="3"/>
      <c r="B851" s="3"/>
      <c r="C851" s="3"/>
      <c r="D851" s="3"/>
      <c r="E851" s="3"/>
      <c r="F851" s="3"/>
      <c r="G851" s="3"/>
      <c r="H851" s="3"/>
      <c r="I851" s="3"/>
      <c r="J851" s="3"/>
      <c r="K851" s="3"/>
      <c r="L851" s="3"/>
      <c r="M851" s="3"/>
      <c r="N851" s="3"/>
      <c r="O851" s="3"/>
      <c r="P851" s="3"/>
      <c r="Q851" s="249"/>
      <c r="R851" s="3"/>
      <c r="S851" s="3"/>
      <c r="T851" s="3"/>
      <c r="U851" s="3"/>
      <c r="V851" s="3"/>
      <c r="W851" s="68"/>
      <c r="X851" s="68"/>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row>
    <row r="852">
      <c r="A852" s="3"/>
      <c r="B852" s="3"/>
      <c r="C852" s="3"/>
      <c r="D852" s="3"/>
      <c r="E852" s="3"/>
      <c r="F852" s="3"/>
      <c r="G852" s="3"/>
      <c r="H852" s="3"/>
      <c r="I852" s="3"/>
      <c r="J852" s="3"/>
      <c r="K852" s="3"/>
      <c r="L852" s="3"/>
      <c r="M852" s="3"/>
      <c r="N852" s="3"/>
      <c r="O852" s="3"/>
      <c r="P852" s="3"/>
      <c r="Q852" s="249"/>
      <c r="R852" s="3"/>
      <c r="S852" s="3"/>
      <c r="T852" s="3"/>
      <c r="U852" s="3"/>
      <c r="V852" s="3"/>
      <c r="W852" s="68"/>
      <c r="X852" s="68"/>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row>
    <row r="853">
      <c r="A853" s="3"/>
      <c r="B853" s="3"/>
      <c r="C853" s="3"/>
      <c r="D853" s="3"/>
      <c r="E853" s="3"/>
      <c r="F853" s="3"/>
      <c r="G853" s="3"/>
      <c r="H853" s="3"/>
      <c r="I853" s="3"/>
      <c r="J853" s="3"/>
      <c r="K853" s="3"/>
      <c r="L853" s="3"/>
      <c r="M853" s="3"/>
      <c r="N853" s="3"/>
      <c r="O853" s="3"/>
      <c r="P853" s="3"/>
      <c r="Q853" s="249"/>
      <c r="R853" s="3"/>
      <c r="S853" s="3"/>
      <c r="T853" s="3"/>
      <c r="U853" s="3"/>
      <c r="V853" s="3"/>
      <c r="W853" s="68"/>
      <c r="X853" s="68"/>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row>
    <row r="854">
      <c r="A854" s="3"/>
      <c r="B854" s="3"/>
      <c r="C854" s="3"/>
      <c r="D854" s="3"/>
      <c r="E854" s="3"/>
      <c r="F854" s="3"/>
      <c r="G854" s="3"/>
      <c r="H854" s="3"/>
      <c r="I854" s="3"/>
      <c r="J854" s="3"/>
      <c r="K854" s="3"/>
      <c r="L854" s="3"/>
      <c r="M854" s="3"/>
      <c r="N854" s="3"/>
      <c r="O854" s="3"/>
      <c r="P854" s="3"/>
      <c r="Q854" s="249"/>
      <c r="R854" s="3"/>
      <c r="S854" s="3"/>
      <c r="T854" s="3"/>
      <c r="U854" s="3"/>
      <c r="V854" s="3"/>
      <c r="W854" s="68"/>
      <c r="X854" s="68"/>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row>
    <row r="855">
      <c r="A855" s="3"/>
      <c r="B855" s="3"/>
      <c r="C855" s="3"/>
      <c r="D855" s="3"/>
      <c r="E855" s="3"/>
      <c r="F855" s="3"/>
      <c r="G855" s="3"/>
      <c r="H855" s="3"/>
      <c r="I855" s="3"/>
      <c r="J855" s="3"/>
      <c r="K855" s="3"/>
      <c r="L855" s="3"/>
      <c r="M855" s="3"/>
      <c r="N855" s="3"/>
      <c r="O855" s="3"/>
      <c r="P855" s="3"/>
      <c r="Q855" s="249"/>
      <c r="R855" s="3"/>
      <c r="S855" s="3"/>
      <c r="T855" s="3"/>
      <c r="U855" s="3"/>
      <c r="V855" s="3"/>
      <c r="W855" s="68"/>
      <c r="X855" s="68"/>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row>
    <row r="856">
      <c r="A856" s="3"/>
      <c r="B856" s="3"/>
      <c r="C856" s="3"/>
      <c r="D856" s="3"/>
      <c r="E856" s="3"/>
      <c r="F856" s="3"/>
      <c r="G856" s="3"/>
      <c r="H856" s="3"/>
      <c r="I856" s="3"/>
      <c r="J856" s="3"/>
      <c r="K856" s="3"/>
      <c r="L856" s="3"/>
      <c r="M856" s="3"/>
      <c r="N856" s="3"/>
      <c r="O856" s="3"/>
      <c r="P856" s="3"/>
      <c r="Q856" s="249"/>
      <c r="R856" s="3"/>
      <c r="S856" s="3"/>
      <c r="T856" s="3"/>
      <c r="U856" s="3"/>
      <c r="V856" s="3"/>
      <c r="W856" s="68"/>
      <c r="X856" s="68"/>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row>
    <row r="857">
      <c r="A857" s="3"/>
      <c r="B857" s="3"/>
      <c r="C857" s="3"/>
      <c r="D857" s="3"/>
      <c r="E857" s="3"/>
      <c r="F857" s="3"/>
      <c r="G857" s="3"/>
      <c r="H857" s="3"/>
      <c r="I857" s="3"/>
      <c r="J857" s="3"/>
      <c r="K857" s="3"/>
      <c r="L857" s="3"/>
      <c r="M857" s="3"/>
      <c r="N857" s="3"/>
      <c r="O857" s="3"/>
      <c r="P857" s="3"/>
      <c r="Q857" s="249"/>
      <c r="R857" s="3"/>
      <c r="S857" s="3"/>
      <c r="T857" s="3"/>
      <c r="U857" s="3"/>
      <c r="V857" s="3"/>
      <c r="W857" s="68"/>
      <c r="X857" s="68"/>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row>
    <row r="858">
      <c r="A858" s="3"/>
      <c r="B858" s="3"/>
      <c r="C858" s="3"/>
      <c r="D858" s="3"/>
      <c r="E858" s="3"/>
      <c r="F858" s="3"/>
      <c r="G858" s="3"/>
      <c r="H858" s="3"/>
      <c r="I858" s="3"/>
      <c r="J858" s="3"/>
      <c r="K858" s="3"/>
      <c r="L858" s="3"/>
      <c r="M858" s="3"/>
      <c r="N858" s="3"/>
      <c r="O858" s="3"/>
      <c r="P858" s="3"/>
      <c r="Q858" s="249"/>
      <c r="R858" s="3"/>
      <c r="S858" s="3"/>
      <c r="T858" s="3"/>
      <c r="U858" s="3"/>
      <c r="V858" s="3"/>
      <c r="W858" s="68"/>
      <c r="X858" s="68"/>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row>
    <row r="859">
      <c r="A859" s="3"/>
      <c r="B859" s="3"/>
      <c r="C859" s="3"/>
      <c r="D859" s="3"/>
      <c r="E859" s="3"/>
      <c r="F859" s="3"/>
      <c r="G859" s="3"/>
      <c r="H859" s="3"/>
      <c r="I859" s="3"/>
      <c r="J859" s="3"/>
      <c r="K859" s="3"/>
      <c r="L859" s="3"/>
      <c r="M859" s="3"/>
      <c r="N859" s="3"/>
      <c r="O859" s="3"/>
      <c r="P859" s="3"/>
      <c r="Q859" s="249"/>
      <c r="R859" s="3"/>
      <c r="S859" s="3"/>
      <c r="T859" s="3"/>
      <c r="U859" s="3"/>
      <c r="V859" s="3"/>
      <c r="W859" s="68"/>
      <c r="X859" s="68"/>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row>
    <row r="860">
      <c r="A860" s="3"/>
      <c r="B860" s="3"/>
      <c r="C860" s="3"/>
      <c r="D860" s="3"/>
      <c r="E860" s="3"/>
      <c r="F860" s="3"/>
      <c r="G860" s="3"/>
      <c r="H860" s="3"/>
      <c r="I860" s="3"/>
      <c r="J860" s="3"/>
      <c r="K860" s="3"/>
      <c r="L860" s="3"/>
      <c r="M860" s="3"/>
      <c r="N860" s="3"/>
      <c r="O860" s="3"/>
      <c r="P860" s="3"/>
      <c r="Q860" s="249"/>
      <c r="R860" s="3"/>
      <c r="S860" s="3"/>
      <c r="T860" s="3"/>
      <c r="U860" s="3"/>
      <c r="V860" s="3"/>
      <c r="W860" s="68"/>
      <c r="X860" s="68"/>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row>
    <row r="861">
      <c r="A861" s="3"/>
      <c r="B861" s="3"/>
      <c r="C861" s="3"/>
      <c r="D861" s="3"/>
      <c r="E861" s="3"/>
      <c r="F861" s="3"/>
      <c r="G861" s="3"/>
      <c r="H861" s="3"/>
      <c r="I861" s="3"/>
      <c r="J861" s="3"/>
      <c r="K861" s="3"/>
      <c r="L861" s="3"/>
      <c r="M861" s="3"/>
      <c r="N861" s="3"/>
      <c r="O861" s="3"/>
      <c r="P861" s="3"/>
      <c r="Q861" s="249"/>
      <c r="R861" s="3"/>
      <c r="S861" s="3"/>
      <c r="T861" s="3"/>
      <c r="U861" s="3"/>
      <c r="V861" s="3"/>
      <c r="W861" s="68"/>
      <c r="X861" s="68"/>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row>
    <row r="862">
      <c r="A862" s="3"/>
      <c r="B862" s="3"/>
      <c r="C862" s="3"/>
      <c r="D862" s="3"/>
      <c r="E862" s="3"/>
      <c r="F862" s="3"/>
      <c r="G862" s="3"/>
      <c r="H862" s="3"/>
      <c r="I862" s="3"/>
      <c r="J862" s="3"/>
      <c r="K862" s="3"/>
      <c r="L862" s="3"/>
      <c r="M862" s="3"/>
      <c r="N862" s="3"/>
      <c r="O862" s="3"/>
      <c r="P862" s="3"/>
      <c r="Q862" s="249"/>
      <c r="R862" s="3"/>
      <c r="S862" s="3"/>
      <c r="T862" s="3"/>
      <c r="U862" s="3"/>
      <c r="V862" s="3"/>
      <c r="W862" s="68"/>
      <c r="X862" s="68"/>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row>
    <row r="863">
      <c r="A863" s="3"/>
      <c r="B863" s="3"/>
      <c r="C863" s="3"/>
      <c r="D863" s="3"/>
      <c r="E863" s="3"/>
      <c r="F863" s="3"/>
      <c r="G863" s="3"/>
      <c r="H863" s="3"/>
      <c r="I863" s="3"/>
      <c r="J863" s="3"/>
      <c r="K863" s="3"/>
      <c r="L863" s="3"/>
      <c r="M863" s="3"/>
      <c r="N863" s="3"/>
      <c r="O863" s="3"/>
      <c r="P863" s="3"/>
      <c r="Q863" s="249"/>
      <c r="R863" s="3"/>
      <c r="S863" s="3"/>
      <c r="T863" s="3"/>
      <c r="U863" s="3"/>
      <c r="V863" s="3"/>
      <c r="W863" s="68"/>
      <c r="X863" s="68"/>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row>
    <row r="864">
      <c r="A864" s="3"/>
      <c r="B864" s="3"/>
      <c r="C864" s="3"/>
      <c r="D864" s="3"/>
      <c r="E864" s="3"/>
      <c r="F864" s="3"/>
      <c r="G864" s="3"/>
      <c r="H864" s="3"/>
      <c r="I864" s="3"/>
      <c r="J864" s="3"/>
      <c r="K864" s="3"/>
      <c r="L864" s="3"/>
      <c r="M864" s="3"/>
      <c r="N864" s="3"/>
      <c r="O864" s="3"/>
      <c r="P864" s="3"/>
      <c r="Q864" s="249"/>
      <c r="R864" s="3"/>
      <c r="S864" s="3"/>
      <c r="T864" s="3"/>
      <c r="U864" s="3"/>
      <c r="V864" s="3"/>
      <c r="W864" s="68"/>
      <c r="X864" s="68"/>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row>
    <row r="865">
      <c r="A865" s="3"/>
      <c r="B865" s="3"/>
      <c r="C865" s="3"/>
      <c r="D865" s="3"/>
      <c r="E865" s="3"/>
      <c r="F865" s="3"/>
      <c r="G865" s="3"/>
      <c r="H865" s="3"/>
      <c r="I865" s="3"/>
      <c r="J865" s="3"/>
      <c r="K865" s="3"/>
      <c r="L865" s="3"/>
      <c r="M865" s="3"/>
      <c r="N865" s="3"/>
      <c r="O865" s="3"/>
      <c r="P865" s="3"/>
      <c r="Q865" s="249"/>
      <c r="R865" s="3"/>
      <c r="S865" s="3"/>
      <c r="T865" s="3"/>
      <c r="U865" s="3"/>
      <c r="V865" s="3"/>
      <c r="W865" s="68"/>
      <c r="X865" s="68"/>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row>
    <row r="866">
      <c r="A866" s="3"/>
      <c r="B866" s="3"/>
      <c r="C866" s="3"/>
      <c r="D866" s="3"/>
      <c r="E866" s="3"/>
      <c r="F866" s="3"/>
      <c r="G866" s="3"/>
      <c r="H866" s="3"/>
      <c r="I866" s="3"/>
      <c r="J866" s="3"/>
      <c r="K866" s="3"/>
      <c r="L866" s="3"/>
      <c r="M866" s="3"/>
      <c r="N866" s="3"/>
      <c r="O866" s="3"/>
      <c r="P866" s="3"/>
      <c r="Q866" s="249"/>
      <c r="R866" s="3"/>
      <c r="S866" s="3"/>
      <c r="T866" s="3"/>
      <c r="U866" s="3"/>
      <c r="V866" s="3"/>
      <c r="W866" s="68"/>
      <c r="X866" s="68"/>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row>
    <row r="867">
      <c r="A867" s="3"/>
      <c r="B867" s="3"/>
      <c r="C867" s="3"/>
      <c r="D867" s="3"/>
      <c r="E867" s="3"/>
      <c r="F867" s="3"/>
      <c r="G867" s="3"/>
      <c r="H867" s="3"/>
      <c r="I867" s="3"/>
      <c r="J867" s="3"/>
      <c r="K867" s="3"/>
      <c r="L867" s="3"/>
      <c r="M867" s="3"/>
      <c r="N867" s="3"/>
      <c r="O867" s="3"/>
      <c r="P867" s="3"/>
      <c r="Q867" s="249"/>
      <c r="R867" s="3"/>
      <c r="S867" s="3"/>
      <c r="T867" s="3"/>
      <c r="U867" s="3"/>
      <c r="V867" s="3"/>
      <c r="W867" s="68"/>
      <c r="X867" s="68"/>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row>
    <row r="868">
      <c r="A868" s="3"/>
      <c r="B868" s="3"/>
      <c r="C868" s="3"/>
      <c r="D868" s="3"/>
      <c r="E868" s="3"/>
      <c r="F868" s="3"/>
      <c r="G868" s="3"/>
      <c r="H868" s="3"/>
      <c r="I868" s="3"/>
      <c r="J868" s="3"/>
      <c r="K868" s="3"/>
      <c r="L868" s="3"/>
      <c r="M868" s="3"/>
      <c r="N868" s="3"/>
      <c r="O868" s="3"/>
      <c r="P868" s="3"/>
      <c r="Q868" s="249"/>
      <c r="R868" s="3"/>
      <c r="S868" s="3"/>
      <c r="T868" s="3"/>
      <c r="U868" s="3"/>
      <c r="V868" s="3"/>
      <c r="W868" s="68"/>
      <c r="X868" s="68"/>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row>
    <row r="869">
      <c r="A869" s="3"/>
      <c r="B869" s="3"/>
      <c r="C869" s="3"/>
      <c r="D869" s="3"/>
      <c r="E869" s="3"/>
      <c r="F869" s="3"/>
      <c r="G869" s="3"/>
      <c r="H869" s="3"/>
      <c r="I869" s="3"/>
      <c r="J869" s="3"/>
      <c r="K869" s="3"/>
      <c r="L869" s="3"/>
      <c r="M869" s="3"/>
      <c r="N869" s="3"/>
      <c r="O869" s="3"/>
      <c r="P869" s="3"/>
      <c r="Q869" s="249"/>
      <c r="R869" s="3"/>
      <c r="S869" s="3"/>
      <c r="T869" s="3"/>
      <c r="U869" s="3"/>
      <c r="V869" s="3"/>
      <c r="W869" s="68"/>
      <c r="X869" s="68"/>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row>
    <row r="870">
      <c r="A870" s="3"/>
      <c r="B870" s="3"/>
      <c r="C870" s="3"/>
      <c r="D870" s="3"/>
      <c r="E870" s="3"/>
      <c r="F870" s="3"/>
      <c r="G870" s="3"/>
      <c r="H870" s="3"/>
      <c r="I870" s="3"/>
      <c r="J870" s="3"/>
      <c r="K870" s="3"/>
      <c r="L870" s="3"/>
      <c r="M870" s="3"/>
      <c r="N870" s="3"/>
      <c r="O870" s="3"/>
      <c r="P870" s="3"/>
      <c r="Q870" s="249"/>
      <c r="R870" s="3"/>
      <c r="S870" s="3"/>
      <c r="T870" s="3"/>
      <c r="U870" s="3"/>
      <c r="V870" s="3"/>
      <c r="W870" s="68"/>
      <c r="X870" s="68"/>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row>
    <row r="871">
      <c r="A871" s="3"/>
      <c r="B871" s="3"/>
      <c r="C871" s="3"/>
      <c r="D871" s="3"/>
      <c r="E871" s="3"/>
      <c r="F871" s="3"/>
      <c r="G871" s="3"/>
      <c r="H871" s="3"/>
      <c r="I871" s="3"/>
      <c r="J871" s="3"/>
      <c r="K871" s="3"/>
      <c r="L871" s="3"/>
      <c r="M871" s="3"/>
      <c r="N871" s="3"/>
      <c r="O871" s="3"/>
      <c r="P871" s="3"/>
      <c r="Q871" s="249"/>
      <c r="R871" s="3"/>
      <c r="S871" s="3"/>
      <c r="T871" s="3"/>
      <c r="U871" s="3"/>
      <c r="V871" s="3"/>
      <c r="W871" s="68"/>
      <c r="X871" s="68"/>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row>
    <row r="872">
      <c r="A872" s="3"/>
      <c r="B872" s="3"/>
      <c r="C872" s="3"/>
      <c r="D872" s="3"/>
      <c r="E872" s="3"/>
      <c r="F872" s="3"/>
      <c r="G872" s="3"/>
      <c r="H872" s="3"/>
      <c r="I872" s="3"/>
      <c r="J872" s="3"/>
      <c r="K872" s="3"/>
      <c r="L872" s="3"/>
      <c r="M872" s="3"/>
      <c r="N872" s="3"/>
      <c r="O872" s="3"/>
      <c r="P872" s="3"/>
      <c r="Q872" s="249"/>
      <c r="R872" s="3"/>
      <c r="S872" s="3"/>
      <c r="T872" s="3"/>
      <c r="U872" s="3"/>
      <c r="V872" s="3"/>
      <c r="W872" s="68"/>
      <c r="X872" s="68"/>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row>
    <row r="873">
      <c r="A873" s="3"/>
      <c r="B873" s="3"/>
      <c r="C873" s="3"/>
      <c r="D873" s="3"/>
      <c r="E873" s="3"/>
      <c r="F873" s="3"/>
      <c r="G873" s="3"/>
      <c r="H873" s="3"/>
      <c r="I873" s="3"/>
      <c r="J873" s="3"/>
      <c r="K873" s="3"/>
      <c r="L873" s="3"/>
      <c r="M873" s="3"/>
      <c r="N873" s="3"/>
      <c r="O873" s="3"/>
      <c r="P873" s="3"/>
      <c r="Q873" s="249"/>
      <c r="R873" s="3"/>
      <c r="S873" s="3"/>
      <c r="T873" s="3"/>
      <c r="U873" s="3"/>
      <c r="V873" s="3"/>
      <c r="W873" s="68"/>
      <c r="X873" s="68"/>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row>
    <row r="874">
      <c r="A874" s="3"/>
      <c r="B874" s="3"/>
      <c r="C874" s="3"/>
      <c r="D874" s="3"/>
      <c r="E874" s="3"/>
      <c r="F874" s="3"/>
      <c r="G874" s="3"/>
      <c r="H874" s="3"/>
      <c r="I874" s="3"/>
      <c r="J874" s="3"/>
      <c r="K874" s="3"/>
      <c r="L874" s="3"/>
      <c r="M874" s="3"/>
      <c r="N874" s="3"/>
      <c r="O874" s="3"/>
      <c r="P874" s="3"/>
      <c r="Q874" s="249"/>
      <c r="R874" s="3"/>
      <c r="S874" s="3"/>
      <c r="T874" s="3"/>
      <c r="U874" s="3"/>
      <c r="V874" s="3"/>
      <c r="W874" s="68"/>
      <c r="X874" s="68"/>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row>
    <row r="875">
      <c r="A875" s="3"/>
      <c r="B875" s="3"/>
      <c r="C875" s="3"/>
      <c r="D875" s="3"/>
      <c r="E875" s="3"/>
      <c r="F875" s="3"/>
      <c r="G875" s="3"/>
      <c r="H875" s="3"/>
      <c r="I875" s="3"/>
      <c r="J875" s="3"/>
      <c r="K875" s="3"/>
      <c r="L875" s="3"/>
      <c r="M875" s="3"/>
      <c r="N875" s="3"/>
      <c r="O875" s="3"/>
      <c r="P875" s="3"/>
      <c r="Q875" s="249"/>
      <c r="R875" s="3"/>
      <c r="S875" s="3"/>
      <c r="T875" s="3"/>
      <c r="U875" s="3"/>
      <c r="V875" s="3"/>
      <c r="W875" s="68"/>
      <c r="X875" s="68"/>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row>
    <row r="876">
      <c r="A876" s="3"/>
      <c r="B876" s="3"/>
      <c r="C876" s="3"/>
      <c r="D876" s="3"/>
      <c r="E876" s="3"/>
      <c r="F876" s="3"/>
      <c r="G876" s="3"/>
      <c r="H876" s="3"/>
      <c r="I876" s="3"/>
      <c r="J876" s="3"/>
      <c r="K876" s="3"/>
      <c r="L876" s="3"/>
      <c r="M876" s="3"/>
      <c r="N876" s="3"/>
      <c r="O876" s="3"/>
      <c r="P876" s="3"/>
      <c r="Q876" s="249"/>
      <c r="R876" s="3"/>
      <c r="S876" s="3"/>
      <c r="T876" s="3"/>
      <c r="U876" s="3"/>
      <c r="V876" s="3"/>
      <c r="W876" s="68"/>
      <c r="X876" s="68"/>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row>
    <row r="877">
      <c r="A877" s="3"/>
      <c r="B877" s="3"/>
      <c r="C877" s="3"/>
      <c r="D877" s="3"/>
      <c r="E877" s="3"/>
      <c r="F877" s="3"/>
      <c r="G877" s="3"/>
      <c r="H877" s="3"/>
      <c r="I877" s="3"/>
      <c r="J877" s="3"/>
      <c r="K877" s="3"/>
      <c r="L877" s="3"/>
      <c r="M877" s="3"/>
      <c r="N877" s="3"/>
      <c r="O877" s="3"/>
      <c r="P877" s="3"/>
      <c r="Q877" s="249"/>
      <c r="R877" s="3"/>
      <c r="S877" s="3"/>
      <c r="T877" s="3"/>
      <c r="U877" s="3"/>
      <c r="V877" s="3"/>
      <c r="W877" s="68"/>
      <c r="X877" s="68"/>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row>
    <row r="878">
      <c r="A878" s="3"/>
      <c r="B878" s="3"/>
      <c r="C878" s="3"/>
      <c r="D878" s="3"/>
      <c r="E878" s="3"/>
      <c r="F878" s="3"/>
      <c r="G878" s="3"/>
      <c r="H878" s="3"/>
      <c r="I878" s="3"/>
      <c r="J878" s="3"/>
      <c r="K878" s="3"/>
      <c r="L878" s="3"/>
      <c r="M878" s="3"/>
      <c r="N878" s="3"/>
      <c r="O878" s="3"/>
      <c r="P878" s="3"/>
      <c r="Q878" s="249"/>
      <c r="R878" s="3"/>
      <c r="S878" s="3"/>
      <c r="T878" s="3"/>
      <c r="U878" s="3"/>
      <c r="V878" s="3"/>
      <c r="W878" s="68"/>
      <c r="X878" s="68"/>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row>
    <row r="879">
      <c r="A879" s="3"/>
      <c r="B879" s="3"/>
      <c r="C879" s="3"/>
      <c r="D879" s="3"/>
      <c r="E879" s="3"/>
      <c r="F879" s="3"/>
      <c r="G879" s="3"/>
      <c r="H879" s="3"/>
      <c r="I879" s="3"/>
      <c r="J879" s="3"/>
      <c r="K879" s="3"/>
      <c r="L879" s="3"/>
      <c r="M879" s="3"/>
      <c r="N879" s="3"/>
      <c r="O879" s="3"/>
      <c r="P879" s="3"/>
      <c r="Q879" s="249"/>
      <c r="R879" s="3"/>
      <c r="S879" s="3"/>
      <c r="T879" s="3"/>
      <c r="U879" s="3"/>
      <c r="V879" s="3"/>
      <c r="W879" s="68"/>
      <c r="X879" s="68"/>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row>
    <row r="880">
      <c r="A880" s="3"/>
      <c r="B880" s="3"/>
      <c r="C880" s="3"/>
      <c r="D880" s="3"/>
      <c r="E880" s="3"/>
      <c r="F880" s="3"/>
      <c r="G880" s="3"/>
      <c r="H880" s="3"/>
      <c r="I880" s="3"/>
      <c r="J880" s="3"/>
      <c r="K880" s="3"/>
      <c r="L880" s="3"/>
      <c r="M880" s="3"/>
      <c r="N880" s="3"/>
      <c r="O880" s="3"/>
      <c r="P880" s="3"/>
      <c r="Q880" s="249"/>
      <c r="R880" s="3"/>
      <c r="S880" s="3"/>
      <c r="T880" s="3"/>
      <c r="U880" s="3"/>
      <c r="V880" s="3"/>
      <c r="W880" s="68"/>
      <c r="X880" s="68"/>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row>
    <row r="881">
      <c r="A881" s="3"/>
      <c r="B881" s="3"/>
      <c r="C881" s="3"/>
      <c r="D881" s="3"/>
      <c r="E881" s="3"/>
      <c r="F881" s="3"/>
      <c r="G881" s="3"/>
      <c r="H881" s="3"/>
      <c r="I881" s="3"/>
      <c r="J881" s="3"/>
      <c r="K881" s="3"/>
      <c r="L881" s="3"/>
      <c r="M881" s="3"/>
      <c r="N881" s="3"/>
      <c r="O881" s="3"/>
      <c r="P881" s="3"/>
      <c r="Q881" s="249"/>
      <c r="R881" s="3"/>
      <c r="S881" s="3"/>
      <c r="T881" s="3"/>
      <c r="U881" s="3"/>
      <c r="V881" s="3"/>
      <c r="W881" s="68"/>
      <c r="X881" s="68"/>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row>
    <row r="882">
      <c r="A882" s="3"/>
      <c r="B882" s="3"/>
      <c r="C882" s="3"/>
      <c r="D882" s="3"/>
      <c r="E882" s="3"/>
      <c r="F882" s="3"/>
      <c r="G882" s="3"/>
      <c r="H882" s="3"/>
      <c r="I882" s="3"/>
      <c r="J882" s="3"/>
      <c r="K882" s="3"/>
      <c r="L882" s="3"/>
      <c r="M882" s="3"/>
      <c r="N882" s="3"/>
      <c r="O882" s="3"/>
      <c r="P882" s="3"/>
      <c r="Q882" s="249"/>
      <c r="R882" s="3"/>
      <c r="S882" s="3"/>
      <c r="T882" s="3"/>
      <c r="U882" s="3"/>
      <c r="V882" s="3"/>
      <c r="W882" s="68"/>
      <c r="X882" s="68"/>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row>
    <row r="883">
      <c r="A883" s="3"/>
      <c r="B883" s="3"/>
      <c r="C883" s="3"/>
      <c r="D883" s="3"/>
      <c r="E883" s="3"/>
      <c r="F883" s="3"/>
      <c r="G883" s="3"/>
      <c r="H883" s="3"/>
      <c r="I883" s="3"/>
      <c r="J883" s="3"/>
      <c r="K883" s="3"/>
      <c r="L883" s="3"/>
      <c r="M883" s="3"/>
      <c r="N883" s="3"/>
      <c r="O883" s="3"/>
      <c r="P883" s="3"/>
      <c r="Q883" s="249"/>
      <c r="R883" s="3"/>
      <c r="S883" s="3"/>
      <c r="T883" s="3"/>
      <c r="U883" s="3"/>
      <c r="V883" s="3"/>
      <c r="W883" s="68"/>
      <c r="X883" s="68"/>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row>
    <row r="884">
      <c r="A884" s="3"/>
      <c r="B884" s="3"/>
      <c r="C884" s="3"/>
      <c r="D884" s="3"/>
      <c r="E884" s="3"/>
      <c r="F884" s="3"/>
      <c r="G884" s="3"/>
      <c r="H884" s="3"/>
      <c r="I884" s="3"/>
      <c r="J884" s="3"/>
      <c r="K884" s="3"/>
      <c r="L884" s="3"/>
      <c r="M884" s="3"/>
      <c r="N884" s="3"/>
      <c r="O884" s="3"/>
      <c r="P884" s="3"/>
      <c r="Q884" s="249"/>
      <c r="R884" s="3"/>
      <c r="S884" s="3"/>
      <c r="T884" s="3"/>
      <c r="U884" s="3"/>
      <c r="V884" s="3"/>
      <c r="W884" s="68"/>
      <c r="X884" s="68"/>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row>
    <row r="885">
      <c r="A885" s="3"/>
      <c r="B885" s="3"/>
      <c r="C885" s="3"/>
      <c r="D885" s="3"/>
      <c r="E885" s="3"/>
      <c r="F885" s="3"/>
      <c r="G885" s="3"/>
      <c r="H885" s="3"/>
      <c r="I885" s="3"/>
      <c r="J885" s="3"/>
      <c r="K885" s="3"/>
      <c r="L885" s="3"/>
      <c r="M885" s="3"/>
      <c r="N885" s="3"/>
      <c r="O885" s="3"/>
      <c r="P885" s="3"/>
      <c r="Q885" s="249"/>
      <c r="R885" s="3"/>
      <c r="S885" s="3"/>
      <c r="T885" s="3"/>
      <c r="U885" s="3"/>
      <c r="V885" s="3"/>
      <c r="W885" s="68"/>
      <c r="X885" s="68"/>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row>
    <row r="886">
      <c r="A886" s="3"/>
      <c r="B886" s="3"/>
      <c r="C886" s="3"/>
      <c r="D886" s="3"/>
      <c r="E886" s="3"/>
      <c r="F886" s="3"/>
      <c r="G886" s="3"/>
      <c r="H886" s="3"/>
      <c r="I886" s="3"/>
      <c r="J886" s="3"/>
      <c r="K886" s="3"/>
      <c r="L886" s="3"/>
      <c r="M886" s="3"/>
      <c r="N886" s="3"/>
      <c r="O886" s="3"/>
      <c r="P886" s="3"/>
      <c r="Q886" s="249"/>
      <c r="R886" s="3"/>
      <c r="S886" s="3"/>
      <c r="T886" s="3"/>
      <c r="U886" s="3"/>
      <c r="V886" s="3"/>
      <c r="W886" s="68"/>
      <c r="X886" s="68"/>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row>
    <row r="887">
      <c r="A887" s="3"/>
      <c r="B887" s="3"/>
      <c r="C887" s="3"/>
      <c r="D887" s="3"/>
      <c r="E887" s="3"/>
      <c r="F887" s="3"/>
      <c r="G887" s="3"/>
      <c r="H887" s="3"/>
      <c r="I887" s="3"/>
      <c r="J887" s="3"/>
      <c r="K887" s="3"/>
      <c r="L887" s="3"/>
      <c r="M887" s="3"/>
      <c r="N887" s="3"/>
      <c r="O887" s="3"/>
      <c r="P887" s="3"/>
      <c r="Q887" s="249"/>
      <c r="R887" s="3"/>
      <c r="S887" s="3"/>
      <c r="T887" s="3"/>
      <c r="U887" s="3"/>
      <c r="V887" s="3"/>
      <c r="W887" s="68"/>
      <c r="X887" s="68"/>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row>
    <row r="888">
      <c r="A888" s="3"/>
      <c r="B888" s="3"/>
      <c r="C888" s="3"/>
      <c r="D888" s="3"/>
      <c r="E888" s="3"/>
      <c r="F888" s="3"/>
      <c r="G888" s="3"/>
      <c r="H888" s="3"/>
      <c r="I888" s="3"/>
      <c r="J888" s="3"/>
      <c r="K888" s="3"/>
      <c r="L888" s="3"/>
      <c r="M888" s="3"/>
      <c r="N888" s="3"/>
      <c r="O888" s="3"/>
      <c r="P888" s="3"/>
      <c r="Q888" s="249"/>
      <c r="R888" s="3"/>
      <c r="S888" s="3"/>
      <c r="T888" s="3"/>
      <c r="U888" s="3"/>
      <c r="V888" s="3"/>
      <c r="W888" s="68"/>
      <c r="X888" s="68"/>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row>
    <row r="889">
      <c r="A889" s="3"/>
      <c r="B889" s="3"/>
      <c r="C889" s="3"/>
      <c r="D889" s="3"/>
      <c r="E889" s="3"/>
      <c r="F889" s="3"/>
      <c r="G889" s="3"/>
      <c r="H889" s="3"/>
      <c r="I889" s="3"/>
      <c r="J889" s="3"/>
      <c r="K889" s="3"/>
      <c r="L889" s="3"/>
      <c r="M889" s="3"/>
      <c r="N889" s="3"/>
      <c r="O889" s="3"/>
      <c r="P889" s="3"/>
      <c r="Q889" s="249"/>
      <c r="R889" s="3"/>
      <c r="S889" s="3"/>
      <c r="T889" s="3"/>
      <c r="U889" s="3"/>
      <c r="V889" s="3"/>
      <c r="W889" s="68"/>
      <c r="X889" s="68"/>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row>
    <row r="890">
      <c r="A890" s="3"/>
      <c r="B890" s="3"/>
      <c r="C890" s="3"/>
      <c r="D890" s="3"/>
      <c r="E890" s="3"/>
      <c r="F890" s="3"/>
      <c r="G890" s="3"/>
      <c r="H890" s="3"/>
      <c r="I890" s="3"/>
      <c r="J890" s="3"/>
      <c r="K890" s="3"/>
      <c r="L890" s="3"/>
      <c r="M890" s="3"/>
      <c r="N890" s="3"/>
      <c r="O890" s="3"/>
      <c r="P890" s="3"/>
      <c r="Q890" s="249"/>
      <c r="R890" s="3"/>
      <c r="S890" s="3"/>
      <c r="T890" s="3"/>
      <c r="U890" s="3"/>
      <c r="V890" s="3"/>
      <c r="W890" s="68"/>
      <c r="X890" s="68"/>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row>
    <row r="891">
      <c r="A891" s="3"/>
      <c r="B891" s="3"/>
      <c r="C891" s="3"/>
      <c r="D891" s="3"/>
      <c r="E891" s="3"/>
      <c r="F891" s="3"/>
      <c r="G891" s="3"/>
      <c r="H891" s="3"/>
      <c r="I891" s="3"/>
      <c r="J891" s="3"/>
      <c r="K891" s="3"/>
      <c r="L891" s="3"/>
      <c r="M891" s="3"/>
      <c r="N891" s="3"/>
      <c r="O891" s="3"/>
      <c r="P891" s="3"/>
      <c r="Q891" s="249"/>
      <c r="R891" s="3"/>
      <c r="S891" s="3"/>
      <c r="T891" s="3"/>
      <c r="U891" s="3"/>
      <c r="V891" s="3"/>
      <c r="W891" s="68"/>
      <c r="X891" s="68"/>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row>
    <row r="892">
      <c r="A892" s="3"/>
      <c r="B892" s="3"/>
      <c r="C892" s="3"/>
      <c r="D892" s="3"/>
      <c r="E892" s="3"/>
      <c r="F892" s="3"/>
      <c r="G892" s="3"/>
      <c r="H892" s="3"/>
      <c r="I892" s="3"/>
      <c r="J892" s="3"/>
      <c r="K892" s="3"/>
      <c r="L892" s="3"/>
      <c r="M892" s="3"/>
      <c r="N892" s="3"/>
      <c r="O892" s="3"/>
      <c r="P892" s="3"/>
      <c r="Q892" s="249"/>
      <c r="R892" s="3"/>
      <c r="S892" s="3"/>
      <c r="T892" s="3"/>
      <c r="U892" s="3"/>
      <c r="V892" s="3"/>
      <c r="W892" s="68"/>
      <c r="X892" s="68"/>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row>
    <row r="893">
      <c r="A893" s="3"/>
      <c r="B893" s="3"/>
      <c r="C893" s="3"/>
      <c r="D893" s="3"/>
      <c r="E893" s="3"/>
      <c r="F893" s="3"/>
      <c r="G893" s="3"/>
      <c r="H893" s="3"/>
      <c r="I893" s="3"/>
      <c r="J893" s="3"/>
      <c r="K893" s="3"/>
      <c r="L893" s="3"/>
      <c r="M893" s="3"/>
      <c r="N893" s="3"/>
      <c r="O893" s="3"/>
      <c r="P893" s="3"/>
      <c r="Q893" s="249"/>
      <c r="R893" s="3"/>
      <c r="S893" s="3"/>
      <c r="T893" s="3"/>
      <c r="U893" s="3"/>
      <c r="V893" s="3"/>
      <c r="W893" s="68"/>
      <c r="X893" s="68"/>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row>
    <row r="894">
      <c r="A894" s="3"/>
      <c r="B894" s="3"/>
      <c r="C894" s="3"/>
      <c r="D894" s="3"/>
      <c r="E894" s="3"/>
      <c r="F894" s="3"/>
      <c r="G894" s="3"/>
      <c r="H894" s="3"/>
      <c r="I894" s="3"/>
      <c r="J894" s="3"/>
      <c r="K894" s="3"/>
      <c r="L894" s="3"/>
      <c r="M894" s="3"/>
      <c r="N894" s="3"/>
      <c r="O894" s="3"/>
      <c r="P894" s="3"/>
      <c r="Q894" s="249"/>
      <c r="R894" s="3"/>
      <c r="S894" s="3"/>
      <c r="T894" s="3"/>
      <c r="U894" s="3"/>
      <c r="V894" s="3"/>
      <c r="W894" s="68"/>
      <c r="X894" s="68"/>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row>
    <row r="895">
      <c r="A895" s="3"/>
      <c r="B895" s="3"/>
      <c r="C895" s="3"/>
      <c r="D895" s="3"/>
      <c r="E895" s="3"/>
      <c r="F895" s="3"/>
      <c r="G895" s="3"/>
      <c r="H895" s="3"/>
      <c r="I895" s="3"/>
      <c r="J895" s="3"/>
      <c r="K895" s="3"/>
      <c r="L895" s="3"/>
      <c r="M895" s="3"/>
      <c r="N895" s="3"/>
      <c r="O895" s="3"/>
      <c r="P895" s="3"/>
      <c r="Q895" s="249"/>
      <c r="R895" s="3"/>
      <c r="S895" s="3"/>
      <c r="T895" s="3"/>
      <c r="U895" s="3"/>
      <c r="V895" s="3"/>
      <c r="W895" s="68"/>
      <c r="X895" s="68"/>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row>
    <row r="896">
      <c r="A896" s="3"/>
      <c r="B896" s="3"/>
      <c r="C896" s="3"/>
      <c r="D896" s="3"/>
      <c r="E896" s="3"/>
      <c r="F896" s="3"/>
      <c r="G896" s="3"/>
      <c r="H896" s="3"/>
      <c r="I896" s="3"/>
      <c r="J896" s="3"/>
      <c r="K896" s="3"/>
      <c r="L896" s="3"/>
      <c r="M896" s="3"/>
      <c r="N896" s="3"/>
      <c r="O896" s="3"/>
      <c r="P896" s="3"/>
      <c r="Q896" s="249"/>
      <c r="R896" s="3"/>
      <c r="S896" s="3"/>
      <c r="T896" s="3"/>
      <c r="U896" s="3"/>
      <c r="V896" s="3"/>
      <c r="W896" s="68"/>
      <c r="X896" s="68"/>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row>
    <row r="897">
      <c r="A897" s="3"/>
      <c r="B897" s="3"/>
      <c r="C897" s="3"/>
      <c r="D897" s="3"/>
      <c r="E897" s="3"/>
      <c r="F897" s="3"/>
      <c r="G897" s="3"/>
      <c r="H897" s="3"/>
      <c r="I897" s="3"/>
      <c r="J897" s="3"/>
      <c r="K897" s="3"/>
      <c r="L897" s="3"/>
      <c r="M897" s="3"/>
      <c r="N897" s="3"/>
      <c r="O897" s="3"/>
      <c r="P897" s="3"/>
      <c r="Q897" s="249"/>
      <c r="R897" s="3"/>
      <c r="S897" s="3"/>
      <c r="T897" s="3"/>
      <c r="U897" s="3"/>
      <c r="V897" s="3"/>
      <c r="W897" s="68"/>
      <c r="X897" s="68"/>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row>
    <row r="898">
      <c r="A898" s="3"/>
      <c r="B898" s="3"/>
      <c r="C898" s="3"/>
      <c r="D898" s="3"/>
      <c r="E898" s="3"/>
      <c r="F898" s="3"/>
      <c r="G898" s="3"/>
      <c r="H898" s="3"/>
      <c r="I898" s="3"/>
      <c r="J898" s="3"/>
      <c r="K898" s="3"/>
      <c r="L898" s="3"/>
      <c r="M898" s="3"/>
      <c r="N898" s="3"/>
      <c r="O898" s="3"/>
      <c r="P898" s="3"/>
      <c r="Q898" s="249"/>
      <c r="R898" s="3"/>
      <c r="S898" s="3"/>
      <c r="T898" s="3"/>
      <c r="U898" s="3"/>
      <c r="V898" s="3"/>
      <c r="W898" s="68"/>
      <c r="X898" s="68"/>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row>
    <row r="899">
      <c r="A899" s="3"/>
      <c r="B899" s="3"/>
      <c r="C899" s="3"/>
      <c r="D899" s="3"/>
      <c r="E899" s="3"/>
      <c r="F899" s="3"/>
      <c r="G899" s="3"/>
      <c r="H899" s="3"/>
      <c r="I899" s="3"/>
      <c r="J899" s="3"/>
      <c r="K899" s="3"/>
      <c r="L899" s="3"/>
      <c r="M899" s="3"/>
      <c r="N899" s="3"/>
      <c r="O899" s="3"/>
      <c r="P899" s="3"/>
      <c r="Q899" s="249"/>
      <c r="R899" s="3"/>
      <c r="S899" s="3"/>
      <c r="T899" s="3"/>
      <c r="U899" s="3"/>
      <c r="V899" s="3"/>
      <c r="W899" s="68"/>
      <c r="X899" s="68"/>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row>
    <row r="900">
      <c r="A900" s="3"/>
      <c r="B900" s="3"/>
      <c r="C900" s="3"/>
      <c r="D900" s="3"/>
      <c r="E900" s="3"/>
      <c r="F900" s="3"/>
      <c r="G900" s="3"/>
      <c r="H900" s="3"/>
      <c r="I900" s="3"/>
      <c r="J900" s="3"/>
      <c r="K900" s="3"/>
      <c r="L900" s="3"/>
      <c r="M900" s="3"/>
      <c r="N900" s="3"/>
      <c r="O900" s="3"/>
      <c r="P900" s="3"/>
      <c r="Q900" s="249"/>
      <c r="R900" s="3"/>
      <c r="S900" s="3"/>
      <c r="T900" s="3"/>
      <c r="U900" s="3"/>
      <c r="V900" s="3"/>
      <c r="W900" s="68"/>
      <c r="X900" s="68"/>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row>
    <row r="901">
      <c r="A901" s="3"/>
      <c r="B901" s="3"/>
      <c r="C901" s="3"/>
      <c r="D901" s="3"/>
      <c r="E901" s="3"/>
      <c r="F901" s="3"/>
      <c r="G901" s="3"/>
      <c r="H901" s="3"/>
      <c r="I901" s="3"/>
      <c r="J901" s="3"/>
      <c r="K901" s="3"/>
      <c r="L901" s="3"/>
      <c r="M901" s="3"/>
      <c r="N901" s="3"/>
      <c r="O901" s="3"/>
      <c r="P901" s="3"/>
      <c r="Q901" s="249"/>
      <c r="R901" s="3"/>
      <c r="S901" s="3"/>
      <c r="T901" s="3"/>
      <c r="U901" s="3"/>
      <c r="V901" s="3"/>
      <c r="W901" s="68"/>
      <c r="X901" s="68"/>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row>
    <row r="902">
      <c r="A902" s="3"/>
      <c r="B902" s="3"/>
      <c r="C902" s="3"/>
      <c r="D902" s="3"/>
      <c r="E902" s="3"/>
      <c r="F902" s="3"/>
      <c r="G902" s="3"/>
      <c r="H902" s="3"/>
      <c r="I902" s="3"/>
      <c r="J902" s="3"/>
      <c r="K902" s="3"/>
      <c r="L902" s="3"/>
      <c r="M902" s="3"/>
      <c r="N902" s="3"/>
      <c r="O902" s="3"/>
      <c r="P902" s="3"/>
      <c r="Q902" s="249"/>
      <c r="R902" s="3"/>
      <c r="S902" s="3"/>
      <c r="T902" s="3"/>
      <c r="U902" s="3"/>
      <c r="V902" s="3"/>
      <c r="W902" s="68"/>
      <c r="X902" s="68"/>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row>
    <row r="903">
      <c r="A903" s="3"/>
      <c r="B903" s="3"/>
      <c r="C903" s="3"/>
      <c r="D903" s="3"/>
      <c r="E903" s="3"/>
      <c r="F903" s="3"/>
      <c r="G903" s="3"/>
      <c r="H903" s="3"/>
      <c r="I903" s="3"/>
      <c r="J903" s="3"/>
      <c r="K903" s="3"/>
      <c r="L903" s="3"/>
      <c r="M903" s="3"/>
      <c r="N903" s="3"/>
      <c r="O903" s="3"/>
      <c r="P903" s="3"/>
      <c r="Q903" s="249"/>
      <c r="R903" s="3"/>
      <c r="S903" s="3"/>
      <c r="T903" s="3"/>
      <c r="U903" s="3"/>
      <c r="V903" s="3"/>
      <c r="W903" s="68"/>
      <c r="X903" s="68"/>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row>
    <row r="904">
      <c r="A904" s="3"/>
      <c r="B904" s="3"/>
      <c r="C904" s="3"/>
      <c r="D904" s="3"/>
      <c r="E904" s="3"/>
      <c r="F904" s="3"/>
      <c r="G904" s="3"/>
      <c r="H904" s="3"/>
      <c r="I904" s="3"/>
      <c r="J904" s="3"/>
      <c r="K904" s="3"/>
      <c r="L904" s="3"/>
      <c r="M904" s="3"/>
      <c r="N904" s="3"/>
      <c r="O904" s="3"/>
      <c r="P904" s="3"/>
      <c r="Q904" s="249"/>
      <c r="R904" s="3"/>
      <c r="S904" s="3"/>
      <c r="T904" s="3"/>
      <c r="U904" s="3"/>
      <c r="V904" s="3"/>
      <c r="W904" s="68"/>
      <c r="X904" s="68"/>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row>
    <row r="905">
      <c r="A905" s="3"/>
      <c r="B905" s="3"/>
      <c r="C905" s="3"/>
      <c r="D905" s="3"/>
      <c r="E905" s="3"/>
      <c r="F905" s="3"/>
      <c r="G905" s="3"/>
      <c r="H905" s="3"/>
      <c r="I905" s="3"/>
      <c r="J905" s="3"/>
      <c r="K905" s="3"/>
      <c r="L905" s="3"/>
      <c r="M905" s="3"/>
      <c r="N905" s="3"/>
      <c r="O905" s="3"/>
      <c r="P905" s="3"/>
      <c r="Q905" s="249"/>
      <c r="R905" s="3"/>
      <c r="S905" s="3"/>
      <c r="T905" s="3"/>
      <c r="U905" s="3"/>
      <c r="V905" s="3"/>
      <c r="W905" s="68"/>
      <c r="X905" s="68"/>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row>
    <row r="906">
      <c r="A906" s="3"/>
      <c r="B906" s="3"/>
      <c r="C906" s="3"/>
      <c r="D906" s="3"/>
      <c r="E906" s="3"/>
      <c r="F906" s="3"/>
      <c r="G906" s="3"/>
      <c r="H906" s="3"/>
      <c r="I906" s="3"/>
      <c r="J906" s="3"/>
      <c r="K906" s="3"/>
      <c r="L906" s="3"/>
      <c r="M906" s="3"/>
      <c r="N906" s="3"/>
      <c r="O906" s="3"/>
      <c r="P906" s="3"/>
      <c r="Q906" s="249"/>
      <c r="R906" s="3"/>
      <c r="S906" s="3"/>
      <c r="T906" s="3"/>
      <c r="U906" s="3"/>
      <c r="V906" s="3"/>
      <c r="W906" s="68"/>
      <c r="X906" s="68"/>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row>
    <row r="907">
      <c r="A907" s="3"/>
      <c r="B907" s="3"/>
      <c r="C907" s="3"/>
      <c r="D907" s="3"/>
      <c r="E907" s="3"/>
      <c r="F907" s="3"/>
      <c r="G907" s="3"/>
      <c r="H907" s="3"/>
      <c r="I907" s="3"/>
      <c r="J907" s="3"/>
      <c r="K907" s="3"/>
      <c r="L907" s="3"/>
      <c r="M907" s="3"/>
      <c r="N907" s="3"/>
      <c r="O907" s="3"/>
      <c r="P907" s="3"/>
      <c r="Q907" s="249"/>
      <c r="R907" s="3"/>
      <c r="S907" s="3"/>
      <c r="T907" s="3"/>
      <c r="U907" s="3"/>
      <c r="V907" s="3"/>
      <c r="W907" s="68"/>
      <c r="X907" s="68"/>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row>
    <row r="908">
      <c r="A908" s="3"/>
      <c r="B908" s="3"/>
      <c r="C908" s="3"/>
      <c r="D908" s="3"/>
      <c r="E908" s="3"/>
      <c r="F908" s="3"/>
      <c r="G908" s="3"/>
      <c r="H908" s="3"/>
      <c r="I908" s="3"/>
      <c r="J908" s="3"/>
      <c r="K908" s="3"/>
      <c r="L908" s="3"/>
      <c r="M908" s="3"/>
      <c r="N908" s="3"/>
      <c r="O908" s="3"/>
      <c r="P908" s="3"/>
      <c r="Q908" s="249"/>
      <c r="R908" s="3"/>
      <c r="S908" s="3"/>
      <c r="T908" s="3"/>
      <c r="U908" s="3"/>
      <c r="V908" s="3"/>
      <c r="W908" s="68"/>
      <c r="X908" s="68"/>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row>
    <row r="909">
      <c r="A909" s="3"/>
      <c r="B909" s="3"/>
      <c r="C909" s="3"/>
      <c r="D909" s="3"/>
      <c r="E909" s="3"/>
      <c r="F909" s="3"/>
      <c r="G909" s="3"/>
      <c r="H909" s="3"/>
      <c r="I909" s="3"/>
      <c r="J909" s="3"/>
      <c r="K909" s="3"/>
      <c r="L909" s="3"/>
      <c r="M909" s="3"/>
      <c r="N909" s="3"/>
      <c r="O909" s="3"/>
      <c r="P909" s="3"/>
      <c r="Q909" s="249"/>
      <c r="R909" s="3"/>
      <c r="S909" s="3"/>
      <c r="T909" s="3"/>
      <c r="U909" s="3"/>
      <c r="V909" s="3"/>
      <c r="W909" s="68"/>
      <c r="X909" s="68"/>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row>
    <row r="910">
      <c r="A910" s="3"/>
      <c r="B910" s="3"/>
      <c r="C910" s="3"/>
      <c r="D910" s="3"/>
      <c r="E910" s="3"/>
      <c r="F910" s="3"/>
      <c r="G910" s="3"/>
      <c r="H910" s="3"/>
      <c r="I910" s="3"/>
      <c r="J910" s="3"/>
      <c r="K910" s="3"/>
      <c r="L910" s="3"/>
      <c r="M910" s="3"/>
      <c r="N910" s="3"/>
      <c r="O910" s="3"/>
      <c r="P910" s="3"/>
      <c r="Q910" s="249"/>
      <c r="R910" s="3"/>
      <c r="S910" s="3"/>
      <c r="T910" s="3"/>
      <c r="U910" s="3"/>
      <c r="V910" s="3"/>
      <c r="W910" s="68"/>
      <c r="X910" s="68"/>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row>
    <row r="911">
      <c r="A911" s="3"/>
      <c r="B911" s="3"/>
      <c r="C911" s="3"/>
      <c r="D911" s="3"/>
      <c r="E911" s="3"/>
      <c r="F911" s="3"/>
      <c r="G911" s="3"/>
      <c r="H911" s="3"/>
      <c r="I911" s="3"/>
      <c r="J911" s="3"/>
      <c r="K911" s="3"/>
      <c r="L911" s="3"/>
      <c r="M911" s="3"/>
      <c r="N911" s="3"/>
      <c r="O911" s="3"/>
      <c r="P911" s="3"/>
      <c r="Q911" s="249"/>
      <c r="R911" s="3"/>
      <c r="S911" s="3"/>
      <c r="T911" s="3"/>
      <c r="U911" s="3"/>
      <c r="V911" s="3"/>
      <c r="W911" s="68"/>
      <c r="X911" s="68"/>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row>
    <row r="912">
      <c r="A912" s="3"/>
      <c r="B912" s="3"/>
      <c r="C912" s="3"/>
      <c r="D912" s="3"/>
      <c r="E912" s="3"/>
      <c r="F912" s="3"/>
      <c r="G912" s="3"/>
      <c r="H912" s="3"/>
      <c r="I912" s="3"/>
      <c r="J912" s="3"/>
      <c r="K912" s="3"/>
      <c r="L912" s="3"/>
      <c r="M912" s="3"/>
      <c r="N912" s="3"/>
      <c r="O912" s="3"/>
      <c r="P912" s="3"/>
      <c r="Q912" s="249"/>
      <c r="R912" s="3"/>
      <c r="S912" s="3"/>
      <c r="T912" s="3"/>
      <c r="U912" s="3"/>
      <c r="V912" s="3"/>
      <c r="W912" s="68"/>
      <c r="X912" s="68"/>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row>
    <row r="913">
      <c r="A913" s="3"/>
      <c r="B913" s="3"/>
      <c r="C913" s="3"/>
      <c r="D913" s="3"/>
      <c r="E913" s="3"/>
      <c r="F913" s="3"/>
      <c r="G913" s="3"/>
      <c r="H913" s="3"/>
      <c r="I913" s="3"/>
      <c r="J913" s="3"/>
      <c r="K913" s="3"/>
      <c r="L913" s="3"/>
      <c r="M913" s="3"/>
      <c r="N913" s="3"/>
      <c r="O913" s="3"/>
      <c r="P913" s="3"/>
      <c r="Q913" s="249"/>
      <c r="R913" s="3"/>
      <c r="S913" s="3"/>
      <c r="T913" s="3"/>
      <c r="U913" s="3"/>
      <c r="V913" s="3"/>
      <c r="W913" s="68"/>
      <c r="X913" s="68"/>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row>
    <row r="914">
      <c r="A914" s="3"/>
      <c r="B914" s="3"/>
      <c r="C914" s="3"/>
      <c r="D914" s="3"/>
      <c r="E914" s="3"/>
      <c r="F914" s="3"/>
      <c r="G914" s="3"/>
      <c r="H914" s="3"/>
      <c r="I914" s="3"/>
      <c r="J914" s="3"/>
      <c r="K914" s="3"/>
      <c r="L914" s="3"/>
      <c r="M914" s="3"/>
      <c r="N914" s="3"/>
      <c r="O914" s="3"/>
      <c r="P914" s="3"/>
      <c r="Q914" s="249"/>
      <c r="R914" s="3"/>
      <c r="S914" s="3"/>
      <c r="T914" s="3"/>
      <c r="U914" s="3"/>
      <c r="V914" s="3"/>
      <c r="W914" s="68"/>
      <c r="X914" s="68"/>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row>
    <row r="915">
      <c r="A915" s="3"/>
      <c r="B915" s="3"/>
      <c r="C915" s="3"/>
      <c r="D915" s="3"/>
      <c r="E915" s="3"/>
      <c r="F915" s="3"/>
      <c r="G915" s="3"/>
      <c r="H915" s="3"/>
      <c r="I915" s="3"/>
      <c r="J915" s="3"/>
      <c r="K915" s="3"/>
      <c r="L915" s="3"/>
      <c r="M915" s="3"/>
      <c r="N915" s="3"/>
      <c r="O915" s="3"/>
      <c r="P915" s="3"/>
      <c r="Q915" s="249"/>
      <c r="R915" s="3"/>
      <c r="S915" s="3"/>
      <c r="T915" s="3"/>
      <c r="U915" s="3"/>
      <c r="V915" s="3"/>
      <c r="W915" s="68"/>
      <c r="X915" s="68"/>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row>
    <row r="916">
      <c r="A916" s="3"/>
      <c r="B916" s="3"/>
      <c r="C916" s="3"/>
      <c r="D916" s="3"/>
      <c r="E916" s="3"/>
      <c r="F916" s="3"/>
      <c r="G916" s="3"/>
      <c r="H916" s="3"/>
      <c r="I916" s="3"/>
      <c r="J916" s="3"/>
      <c r="K916" s="3"/>
      <c r="L916" s="3"/>
      <c r="M916" s="3"/>
      <c r="N916" s="3"/>
      <c r="O916" s="3"/>
      <c r="P916" s="3"/>
      <c r="Q916" s="249"/>
      <c r="R916" s="3"/>
      <c r="S916" s="3"/>
      <c r="T916" s="3"/>
      <c r="U916" s="3"/>
      <c r="V916" s="3"/>
      <c r="W916" s="68"/>
      <c r="X916" s="68"/>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row>
    <row r="917">
      <c r="A917" s="3"/>
      <c r="B917" s="3"/>
      <c r="C917" s="3"/>
      <c r="D917" s="3"/>
      <c r="E917" s="3"/>
      <c r="F917" s="3"/>
      <c r="G917" s="3"/>
      <c r="H917" s="3"/>
      <c r="I917" s="3"/>
      <c r="J917" s="3"/>
      <c r="K917" s="3"/>
      <c r="L917" s="3"/>
      <c r="M917" s="3"/>
      <c r="N917" s="3"/>
      <c r="O917" s="3"/>
      <c r="P917" s="3"/>
      <c r="Q917" s="249"/>
      <c r="R917" s="3"/>
      <c r="S917" s="3"/>
      <c r="T917" s="3"/>
      <c r="U917" s="3"/>
      <c r="V917" s="3"/>
      <c r="W917" s="68"/>
      <c r="X917" s="68"/>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row>
    <row r="918">
      <c r="A918" s="3"/>
      <c r="B918" s="3"/>
      <c r="C918" s="3"/>
      <c r="D918" s="3"/>
      <c r="E918" s="3"/>
      <c r="F918" s="3"/>
      <c r="G918" s="3"/>
      <c r="H918" s="3"/>
      <c r="I918" s="3"/>
      <c r="J918" s="3"/>
      <c r="K918" s="3"/>
      <c r="L918" s="3"/>
      <c r="M918" s="3"/>
      <c r="N918" s="3"/>
      <c r="O918" s="3"/>
      <c r="P918" s="3"/>
      <c r="Q918" s="249"/>
      <c r="R918" s="3"/>
      <c r="S918" s="3"/>
      <c r="T918" s="3"/>
      <c r="U918" s="3"/>
      <c r="V918" s="3"/>
      <c r="W918" s="68"/>
      <c r="X918" s="68"/>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row>
    <row r="919">
      <c r="A919" s="3"/>
      <c r="B919" s="3"/>
      <c r="C919" s="3"/>
      <c r="D919" s="3"/>
      <c r="E919" s="3"/>
      <c r="F919" s="3"/>
      <c r="G919" s="3"/>
      <c r="H919" s="3"/>
      <c r="I919" s="3"/>
      <c r="J919" s="3"/>
      <c r="K919" s="3"/>
      <c r="L919" s="3"/>
      <c r="M919" s="3"/>
      <c r="N919" s="3"/>
      <c r="O919" s="3"/>
      <c r="P919" s="3"/>
      <c r="Q919" s="249"/>
      <c r="R919" s="3"/>
      <c r="S919" s="3"/>
      <c r="T919" s="3"/>
      <c r="U919" s="3"/>
      <c r="V919" s="3"/>
      <c r="W919" s="68"/>
      <c r="X919" s="68"/>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row>
    <row r="920">
      <c r="A920" s="3"/>
      <c r="B920" s="3"/>
      <c r="C920" s="3"/>
      <c r="D920" s="3"/>
      <c r="E920" s="3"/>
      <c r="F920" s="3"/>
      <c r="G920" s="3"/>
      <c r="H920" s="3"/>
      <c r="I920" s="3"/>
      <c r="J920" s="3"/>
      <c r="K920" s="3"/>
      <c r="L920" s="3"/>
      <c r="M920" s="3"/>
      <c r="N920" s="3"/>
      <c r="O920" s="3"/>
      <c r="P920" s="3"/>
      <c r="Q920" s="249"/>
      <c r="R920" s="3"/>
      <c r="S920" s="3"/>
      <c r="T920" s="3"/>
      <c r="U920" s="3"/>
      <c r="V920" s="3"/>
      <c r="W920" s="68"/>
      <c r="X920" s="68"/>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row>
    <row r="921">
      <c r="A921" s="3"/>
      <c r="B921" s="3"/>
      <c r="C921" s="3"/>
      <c r="D921" s="3"/>
      <c r="E921" s="3"/>
      <c r="F921" s="3"/>
      <c r="G921" s="3"/>
      <c r="H921" s="3"/>
      <c r="I921" s="3"/>
      <c r="J921" s="3"/>
      <c r="K921" s="3"/>
      <c r="L921" s="3"/>
      <c r="M921" s="3"/>
      <c r="N921" s="3"/>
      <c r="O921" s="3"/>
      <c r="P921" s="3"/>
      <c r="Q921" s="249"/>
      <c r="R921" s="3"/>
      <c r="S921" s="3"/>
      <c r="T921" s="3"/>
      <c r="U921" s="3"/>
      <c r="V921" s="3"/>
      <c r="W921" s="68"/>
      <c r="X921" s="68"/>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row>
    <row r="922">
      <c r="A922" s="3"/>
      <c r="B922" s="3"/>
      <c r="C922" s="3"/>
      <c r="D922" s="3"/>
      <c r="E922" s="3"/>
      <c r="F922" s="3"/>
      <c r="G922" s="3"/>
      <c r="H922" s="3"/>
      <c r="I922" s="3"/>
      <c r="J922" s="3"/>
      <c r="K922" s="3"/>
      <c r="L922" s="3"/>
      <c r="M922" s="3"/>
      <c r="N922" s="3"/>
      <c r="O922" s="3"/>
      <c r="P922" s="3"/>
      <c r="Q922" s="249"/>
      <c r="R922" s="3"/>
      <c r="S922" s="3"/>
      <c r="T922" s="3"/>
      <c r="U922" s="3"/>
      <c r="V922" s="3"/>
      <c r="W922" s="68"/>
      <c r="X922" s="68"/>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row>
    <row r="923">
      <c r="A923" s="3"/>
      <c r="B923" s="3"/>
      <c r="C923" s="3"/>
      <c r="D923" s="3"/>
      <c r="E923" s="3"/>
      <c r="F923" s="3"/>
      <c r="G923" s="3"/>
      <c r="H923" s="3"/>
      <c r="I923" s="3"/>
      <c r="J923" s="3"/>
      <c r="K923" s="3"/>
      <c r="L923" s="3"/>
      <c r="M923" s="3"/>
      <c r="N923" s="3"/>
      <c r="O923" s="3"/>
      <c r="P923" s="3"/>
      <c r="Q923" s="249"/>
      <c r="R923" s="3"/>
      <c r="S923" s="3"/>
      <c r="T923" s="3"/>
      <c r="U923" s="3"/>
      <c r="V923" s="3"/>
      <c r="W923" s="68"/>
      <c r="X923" s="68"/>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row>
    <row r="924">
      <c r="A924" s="3"/>
      <c r="B924" s="3"/>
      <c r="C924" s="3"/>
      <c r="D924" s="3"/>
      <c r="E924" s="3"/>
      <c r="F924" s="3"/>
      <c r="G924" s="3"/>
      <c r="H924" s="3"/>
      <c r="I924" s="3"/>
      <c r="J924" s="3"/>
      <c r="K924" s="3"/>
      <c r="L924" s="3"/>
      <c r="M924" s="3"/>
      <c r="N924" s="3"/>
      <c r="O924" s="3"/>
      <c r="P924" s="3"/>
      <c r="Q924" s="249"/>
      <c r="R924" s="3"/>
      <c r="S924" s="3"/>
      <c r="T924" s="3"/>
      <c r="U924" s="3"/>
      <c r="V924" s="3"/>
      <c r="W924" s="68"/>
      <c r="X924" s="68"/>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row>
    <row r="925">
      <c r="A925" s="3"/>
      <c r="B925" s="3"/>
      <c r="C925" s="3"/>
      <c r="D925" s="3"/>
      <c r="E925" s="3"/>
      <c r="F925" s="3"/>
      <c r="G925" s="3"/>
      <c r="H925" s="3"/>
      <c r="I925" s="3"/>
      <c r="J925" s="3"/>
      <c r="K925" s="3"/>
      <c r="L925" s="3"/>
      <c r="M925" s="3"/>
      <c r="N925" s="3"/>
      <c r="O925" s="3"/>
      <c r="P925" s="3"/>
      <c r="Q925" s="249"/>
      <c r="R925" s="3"/>
      <c r="S925" s="3"/>
      <c r="T925" s="3"/>
      <c r="U925" s="3"/>
      <c r="V925" s="3"/>
      <c r="W925" s="68"/>
      <c r="X925" s="68"/>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row>
    <row r="926">
      <c r="A926" s="3"/>
      <c r="B926" s="3"/>
      <c r="C926" s="3"/>
      <c r="D926" s="3"/>
      <c r="E926" s="3"/>
      <c r="F926" s="3"/>
      <c r="G926" s="3"/>
      <c r="H926" s="3"/>
      <c r="I926" s="3"/>
      <c r="J926" s="3"/>
      <c r="K926" s="3"/>
      <c r="L926" s="3"/>
      <c r="M926" s="3"/>
      <c r="N926" s="3"/>
      <c r="O926" s="3"/>
      <c r="P926" s="3"/>
      <c r="Q926" s="249"/>
      <c r="R926" s="3"/>
      <c r="S926" s="3"/>
      <c r="T926" s="3"/>
      <c r="U926" s="3"/>
      <c r="V926" s="3"/>
      <c r="W926" s="68"/>
      <c r="X926" s="68"/>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row>
    <row r="927">
      <c r="A927" s="3"/>
      <c r="B927" s="3"/>
      <c r="C927" s="3"/>
      <c r="D927" s="3"/>
      <c r="E927" s="3"/>
      <c r="F927" s="3"/>
      <c r="G927" s="3"/>
      <c r="H927" s="3"/>
      <c r="I927" s="3"/>
      <c r="J927" s="3"/>
      <c r="K927" s="3"/>
      <c r="L927" s="3"/>
      <c r="M927" s="3"/>
      <c r="N927" s="3"/>
      <c r="O927" s="3"/>
      <c r="P927" s="3"/>
      <c r="Q927" s="249"/>
      <c r="R927" s="3"/>
      <c r="S927" s="3"/>
      <c r="T927" s="3"/>
      <c r="U927" s="3"/>
      <c r="V927" s="3"/>
      <c r="W927" s="68"/>
      <c r="X927" s="68"/>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row>
    <row r="928">
      <c r="A928" s="3"/>
      <c r="B928" s="3"/>
      <c r="C928" s="3"/>
      <c r="D928" s="3"/>
      <c r="E928" s="3"/>
      <c r="F928" s="3"/>
      <c r="G928" s="3"/>
      <c r="H928" s="3"/>
      <c r="I928" s="3"/>
      <c r="J928" s="3"/>
      <c r="K928" s="3"/>
      <c r="L928" s="3"/>
      <c r="M928" s="3"/>
      <c r="N928" s="3"/>
      <c r="O928" s="3"/>
      <c r="P928" s="3"/>
      <c r="Q928" s="249"/>
      <c r="R928" s="3"/>
      <c r="S928" s="3"/>
      <c r="T928" s="3"/>
      <c r="U928" s="3"/>
      <c r="V928" s="3"/>
      <c r="W928" s="68"/>
      <c r="X928" s="68"/>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row>
    <row r="929">
      <c r="A929" s="3"/>
      <c r="B929" s="3"/>
      <c r="C929" s="3"/>
      <c r="D929" s="3"/>
      <c r="E929" s="3"/>
      <c r="F929" s="3"/>
      <c r="G929" s="3"/>
      <c r="H929" s="3"/>
      <c r="I929" s="3"/>
      <c r="J929" s="3"/>
      <c r="K929" s="3"/>
      <c r="L929" s="3"/>
      <c r="M929" s="3"/>
      <c r="N929" s="3"/>
      <c r="O929" s="3"/>
      <c r="P929" s="3"/>
      <c r="Q929" s="249"/>
      <c r="R929" s="3"/>
      <c r="S929" s="3"/>
      <c r="T929" s="3"/>
      <c r="U929" s="3"/>
      <c r="V929" s="3"/>
      <c r="W929" s="68"/>
      <c r="X929" s="68"/>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row>
    <row r="930">
      <c r="A930" s="3"/>
      <c r="B930" s="3"/>
      <c r="C930" s="3"/>
      <c r="D930" s="3"/>
      <c r="E930" s="3"/>
      <c r="F930" s="3"/>
      <c r="G930" s="3"/>
      <c r="H930" s="3"/>
      <c r="I930" s="3"/>
      <c r="J930" s="3"/>
      <c r="K930" s="3"/>
      <c r="L930" s="3"/>
      <c r="M930" s="3"/>
      <c r="N930" s="3"/>
      <c r="O930" s="3"/>
      <c r="P930" s="3"/>
      <c r="Q930" s="249"/>
      <c r="R930" s="3"/>
      <c r="S930" s="3"/>
      <c r="T930" s="3"/>
      <c r="U930" s="3"/>
      <c r="V930" s="3"/>
      <c r="W930" s="68"/>
      <c r="X930" s="68"/>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row>
    <row r="931">
      <c r="A931" s="3"/>
      <c r="B931" s="3"/>
      <c r="C931" s="3"/>
      <c r="D931" s="3"/>
      <c r="E931" s="3"/>
      <c r="F931" s="3"/>
      <c r="G931" s="3"/>
      <c r="H931" s="3"/>
      <c r="I931" s="3"/>
      <c r="J931" s="3"/>
      <c r="K931" s="3"/>
      <c r="L931" s="3"/>
      <c r="M931" s="3"/>
      <c r="N931" s="3"/>
      <c r="O931" s="3"/>
      <c r="P931" s="3"/>
      <c r="Q931" s="249"/>
      <c r="R931" s="3"/>
      <c r="S931" s="3"/>
      <c r="T931" s="3"/>
      <c r="U931" s="3"/>
      <c r="V931" s="3"/>
      <c r="W931" s="68"/>
      <c r="X931" s="68"/>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row>
    <row r="932">
      <c r="A932" s="3"/>
      <c r="B932" s="3"/>
      <c r="C932" s="3"/>
      <c r="D932" s="3"/>
      <c r="E932" s="3"/>
      <c r="F932" s="3"/>
      <c r="G932" s="3"/>
      <c r="H932" s="3"/>
      <c r="I932" s="3"/>
      <c r="J932" s="3"/>
      <c r="K932" s="3"/>
      <c r="L932" s="3"/>
      <c r="M932" s="3"/>
      <c r="N932" s="3"/>
      <c r="O932" s="3"/>
      <c r="P932" s="3"/>
      <c r="Q932" s="249"/>
      <c r="R932" s="3"/>
      <c r="S932" s="3"/>
      <c r="T932" s="3"/>
      <c r="U932" s="3"/>
      <c r="V932" s="3"/>
      <c r="W932" s="68"/>
      <c r="X932" s="68"/>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row>
    <row r="933">
      <c r="A933" s="3"/>
      <c r="B933" s="3"/>
      <c r="C933" s="3"/>
      <c r="D933" s="3"/>
      <c r="E933" s="3"/>
      <c r="F933" s="3"/>
      <c r="G933" s="3"/>
      <c r="H933" s="3"/>
      <c r="I933" s="3"/>
      <c r="J933" s="3"/>
      <c r="K933" s="3"/>
      <c r="L933" s="3"/>
      <c r="M933" s="3"/>
      <c r="N933" s="3"/>
      <c r="O933" s="3"/>
      <c r="P933" s="3"/>
      <c r="Q933" s="249"/>
      <c r="R933" s="3"/>
      <c r="S933" s="3"/>
      <c r="T933" s="3"/>
      <c r="U933" s="3"/>
      <c r="V933" s="3"/>
      <c r="W933" s="68"/>
      <c r="X933" s="68"/>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row>
    <row r="934">
      <c r="A934" s="3"/>
      <c r="B934" s="3"/>
      <c r="C934" s="3"/>
      <c r="D934" s="3"/>
      <c r="E934" s="3"/>
      <c r="F934" s="3"/>
      <c r="G934" s="3"/>
      <c r="H934" s="3"/>
      <c r="I934" s="3"/>
      <c r="J934" s="3"/>
      <c r="K934" s="3"/>
      <c r="L934" s="3"/>
      <c r="M934" s="3"/>
      <c r="N934" s="3"/>
      <c r="O934" s="3"/>
      <c r="P934" s="3"/>
      <c r="Q934" s="249"/>
      <c r="R934" s="3"/>
      <c r="S934" s="3"/>
      <c r="T934" s="3"/>
      <c r="U934" s="3"/>
      <c r="V934" s="3"/>
      <c r="W934" s="68"/>
      <c r="X934" s="68"/>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row>
    <row r="935">
      <c r="A935" s="3"/>
      <c r="B935" s="3"/>
      <c r="C935" s="3"/>
      <c r="D935" s="3"/>
      <c r="E935" s="3"/>
      <c r="F935" s="3"/>
      <c r="G935" s="3"/>
      <c r="H935" s="3"/>
      <c r="I935" s="3"/>
      <c r="J935" s="3"/>
      <c r="K935" s="3"/>
      <c r="L935" s="3"/>
      <c r="M935" s="3"/>
      <c r="N935" s="3"/>
      <c r="O935" s="3"/>
      <c r="P935" s="3"/>
      <c r="Q935" s="249"/>
      <c r="R935" s="3"/>
      <c r="S935" s="3"/>
      <c r="T935" s="3"/>
      <c r="U935" s="3"/>
      <c r="V935" s="3"/>
      <c r="W935" s="68"/>
      <c r="X935" s="68"/>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row>
    <row r="936">
      <c r="A936" s="3"/>
      <c r="B936" s="3"/>
      <c r="C936" s="3"/>
      <c r="D936" s="3"/>
      <c r="E936" s="3"/>
      <c r="F936" s="3"/>
      <c r="G936" s="3"/>
      <c r="H936" s="3"/>
      <c r="I936" s="3"/>
      <c r="J936" s="3"/>
      <c r="K936" s="3"/>
      <c r="L936" s="3"/>
      <c r="M936" s="3"/>
      <c r="N936" s="3"/>
      <c r="O936" s="3"/>
      <c r="P936" s="3"/>
      <c r="Q936" s="249"/>
      <c r="R936" s="3"/>
      <c r="S936" s="3"/>
      <c r="T936" s="3"/>
      <c r="U936" s="3"/>
      <c r="V936" s="3"/>
      <c r="W936" s="68"/>
      <c r="X936" s="68"/>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row>
    <row r="937">
      <c r="A937" s="3"/>
      <c r="B937" s="3"/>
      <c r="C937" s="3"/>
      <c r="D937" s="3"/>
      <c r="E937" s="3"/>
      <c r="F937" s="3"/>
      <c r="G937" s="3"/>
      <c r="H937" s="3"/>
      <c r="I937" s="3"/>
      <c r="J937" s="3"/>
      <c r="K937" s="3"/>
      <c r="L937" s="3"/>
      <c r="M937" s="3"/>
      <c r="N937" s="3"/>
      <c r="O937" s="3"/>
      <c r="P937" s="3"/>
      <c r="Q937" s="249"/>
      <c r="R937" s="3"/>
      <c r="S937" s="3"/>
      <c r="T937" s="3"/>
      <c r="U937" s="3"/>
      <c r="V937" s="3"/>
      <c r="W937" s="68"/>
      <c r="X937" s="68"/>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row>
    <row r="938">
      <c r="A938" s="3"/>
      <c r="B938" s="3"/>
      <c r="C938" s="3"/>
      <c r="D938" s="3"/>
      <c r="E938" s="3"/>
      <c r="F938" s="3"/>
      <c r="G938" s="3"/>
      <c r="H938" s="3"/>
      <c r="I938" s="3"/>
      <c r="J938" s="3"/>
      <c r="K938" s="3"/>
      <c r="L938" s="3"/>
      <c r="M938" s="3"/>
      <c r="N938" s="3"/>
      <c r="O938" s="3"/>
      <c r="P938" s="3"/>
      <c r="Q938" s="249"/>
      <c r="R938" s="3"/>
      <c r="S938" s="3"/>
      <c r="T938" s="3"/>
      <c r="U938" s="3"/>
      <c r="V938" s="3"/>
      <c r="W938" s="68"/>
      <c r="X938" s="68"/>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row>
    <row r="939">
      <c r="A939" s="3"/>
      <c r="B939" s="3"/>
      <c r="C939" s="3"/>
      <c r="D939" s="3"/>
      <c r="E939" s="3"/>
      <c r="F939" s="3"/>
      <c r="G939" s="3"/>
      <c r="H939" s="3"/>
      <c r="I939" s="3"/>
      <c r="J939" s="3"/>
      <c r="K939" s="3"/>
      <c r="L939" s="3"/>
      <c r="M939" s="3"/>
      <c r="N939" s="3"/>
      <c r="O939" s="3"/>
      <c r="P939" s="3"/>
      <c r="Q939" s="249"/>
      <c r="R939" s="3"/>
      <c r="S939" s="3"/>
      <c r="T939" s="3"/>
      <c r="U939" s="3"/>
      <c r="V939" s="3"/>
      <c r="W939" s="68"/>
      <c r="X939" s="68"/>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row>
    <row r="940">
      <c r="A940" s="3"/>
      <c r="B940" s="3"/>
      <c r="C940" s="3"/>
      <c r="D940" s="3"/>
      <c r="E940" s="3"/>
      <c r="F940" s="3"/>
      <c r="G940" s="3"/>
      <c r="H940" s="3"/>
      <c r="I940" s="3"/>
      <c r="J940" s="3"/>
      <c r="K940" s="3"/>
      <c r="L940" s="3"/>
      <c r="M940" s="3"/>
      <c r="N940" s="3"/>
      <c r="O940" s="3"/>
      <c r="P940" s="3"/>
      <c r="Q940" s="249"/>
      <c r="R940" s="3"/>
      <c r="S940" s="3"/>
      <c r="T940" s="3"/>
      <c r="U940" s="3"/>
      <c r="V940" s="3"/>
      <c r="W940" s="68"/>
      <c r="X940" s="68"/>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row>
    <row r="941">
      <c r="A941" s="3"/>
      <c r="B941" s="3"/>
      <c r="C941" s="3"/>
      <c r="D941" s="3"/>
      <c r="E941" s="3"/>
      <c r="F941" s="3"/>
      <c r="G941" s="3"/>
      <c r="H941" s="3"/>
      <c r="I941" s="3"/>
      <c r="J941" s="3"/>
      <c r="K941" s="3"/>
      <c r="L941" s="3"/>
      <c r="M941" s="3"/>
      <c r="N941" s="3"/>
      <c r="O941" s="3"/>
      <c r="P941" s="3"/>
      <c r="Q941" s="249"/>
      <c r="R941" s="3"/>
      <c r="S941" s="3"/>
      <c r="T941" s="3"/>
      <c r="U941" s="3"/>
      <c r="V941" s="3"/>
      <c r="W941" s="68"/>
      <c r="X941" s="68"/>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row>
    <row r="942">
      <c r="A942" s="3"/>
      <c r="B942" s="3"/>
      <c r="C942" s="3"/>
      <c r="D942" s="3"/>
      <c r="E942" s="3"/>
      <c r="F942" s="3"/>
      <c r="G942" s="3"/>
      <c r="H942" s="3"/>
      <c r="I942" s="3"/>
      <c r="J942" s="3"/>
      <c r="K942" s="3"/>
      <c r="L942" s="3"/>
      <c r="M942" s="3"/>
      <c r="N942" s="3"/>
      <c r="O942" s="3"/>
      <c r="P942" s="3"/>
      <c r="Q942" s="249"/>
      <c r="R942" s="3"/>
      <c r="S942" s="3"/>
      <c r="T942" s="3"/>
      <c r="U942" s="3"/>
      <c r="V942" s="3"/>
      <c r="W942" s="68"/>
      <c r="X942" s="68"/>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row>
    <row r="943">
      <c r="A943" s="3"/>
      <c r="B943" s="3"/>
      <c r="C943" s="3"/>
      <c r="D943" s="3"/>
      <c r="E943" s="3"/>
      <c r="F943" s="3"/>
      <c r="G943" s="3"/>
      <c r="H943" s="3"/>
      <c r="I943" s="3"/>
      <c r="J943" s="3"/>
      <c r="K943" s="3"/>
      <c r="L943" s="3"/>
      <c r="M943" s="3"/>
      <c r="N943" s="3"/>
      <c r="O943" s="3"/>
      <c r="P943" s="3"/>
      <c r="Q943" s="249"/>
      <c r="R943" s="3"/>
      <c r="S943" s="3"/>
      <c r="T943" s="3"/>
      <c r="U943" s="3"/>
      <c r="V943" s="3"/>
      <c r="W943" s="68"/>
      <c r="X943" s="68"/>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row>
    <row r="944">
      <c r="A944" s="3"/>
      <c r="B944" s="3"/>
      <c r="C944" s="3"/>
      <c r="D944" s="3"/>
      <c r="E944" s="3"/>
      <c r="F944" s="3"/>
      <c r="G944" s="3"/>
      <c r="H944" s="3"/>
      <c r="I944" s="3"/>
      <c r="J944" s="3"/>
      <c r="K944" s="3"/>
      <c r="L944" s="3"/>
      <c r="M944" s="3"/>
      <c r="N944" s="3"/>
      <c r="O944" s="3"/>
      <c r="P944" s="3"/>
      <c r="Q944" s="249"/>
      <c r="R944" s="3"/>
      <c r="S944" s="3"/>
      <c r="T944" s="3"/>
      <c r="U944" s="3"/>
      <c r="V944" s="3"/>
      <c r="W944" s="68"/>
      <c r="X944" s="68"/>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row>
    <row r="945">
      <c r="A945" s="3"/>
      <c r="B945" s="3"/>
      <c r="C945" s="3"/>
      <c r="D945" s="3"/>
      <c r="E945" s="3"/>
      <c r="F945" s="3"/>
      <c r="G945" s="3"/>
      <c r="H945" s="3"/>
      <c r="I945" s="3"/>
      <c r="J945" s="3"/>
      <c r="K945" s="3"/>
      <c r="L945" s="3"/>
      <c r="M945" s="3"/>
      <c r="N945" s="3"/>
      <c r="O945" s="3"/>
      <c r="P945" s="3"/>
      <c r="Q945" s="249"/>
      <c r="R945" s="3"/>
      <c r="S945" s="3"/>
      <c r="T945" s="3"/>
      <c r="U945" s="3"/>
      <c r="V945" s="3"/>
      <c r="W945" s="68"/>
      <c r="X945" s="68"/>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row>
    <row r="946">
      <c r="A946" s="3"/>
      <c r="B946" s="3"/>
      <c r="C946" s="3"/>
      <c r="D946" s="3"/>
      <c r="E946" s="3"/>
      <c r="F946" s="3"/>
      <c r="G946" s="3"/>
      <c r="H946" s="3"/>
      <c r="I946" s="3"/>
      <c r="J946" s="3"/>
      <c r="K946" s="3"/>
      <c r="L946" s="3"/>
      <c r="M946" s="3"/>
      <c r="N946" s="3"/>
      <c r="O946" s="3"/>
      <c r="P946" s="3"/>
      <c r="Q946" s="249"/>
      <c r="R946" s="3"/>
      <c r="S946" s="3"/>
      <c r="T946" s="3"/>
      <c r="U946" s="3"/>
      <c r="V946" s="3"/>
      <c r="W946" s="68"/>
      <c r="X946" s="68"/>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row>
    <row r="947">
      <c r="A947" s="3"/>
      <c r="B947" s="3"/>
      <c r="C947" s="3"/>
      <c r="D947" s="3"/>
      <c r="E947" s="3"/>
      <c r="F947" s="3"/>
      <c r="G947" s="3"/>
      <c r="H947" s="3"/>
      <c r="I947" s="3"/>
      <c r="J947" s="3"/>
      <c r="K947" s="3"/>
      <c r="L947" s="3"/>
      <c r="M947" s="3"/>
      <c r="N947" s="3"/>
      <c r="O947" s="3"/>
      <c r="P947" s="3"/>
      <c r="Q947" s="249"/>
      <c r="R947" s="3"/>
      <c r="S947" s="3"/>
      <c r="T947" s="3"/>
      <c r="U947" s="3"/>
      <c r="V947" s="3"/>
      <c r="W947" s="68"/>
      <c r="X947" s="68"/>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row>
    <row r="948">
      <c r="A948" s="3"/>
      <c r="B948" s="3"/>
      <c r="C948" s="3"/>
      <c r="D948" s="3"/>
      <c r="E948" s="3"/>
      <c r="F948" s="3"/>
      <c r="G948" s="3"/>
      <c r="H948" s="3"/>
      <c r="I948" s="3"/>
      <c r="J948" s="3"/>
      <c r="K948" s="3"/>
      <c r="L948" s="3"/>
      <c r="M948" s="3"/>
      <c r="N948" s="3"/>
      <c r="O948" s="3"/>
      <c r="P948" s="3"/>
      <c r="Q948" s="249"/>
      <c r="R948" s="3"/>
      <c r="S948" s="3"/>
      <c r="T948" s="3"/>
      <c r="U948" s="3"/>
      <c r="V948" s="3"/>
      <c r="W948" s="68"/>
      <c r="X948" s="68"/>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row>
    <row r="949">
      <c r="A949" s="3"/>
      <c r="B949" s="3"/>
      <c r="C949" s="3"/>
      <c r="D949" s="3"/>
      <c r="E949" s="3"/>
      <c r="F949" s="3"/>
      <c r="G949" s="3"/>
      <c r="H949" s="3"/>
      <c r="I949" s="3"/>
      <c r="J949" s="3"/>
      <c r="K949" s="3"/>
      <c r="L949" s="3"/>
      <c r="M949" s="3"/>
      <c r="N949" s="3"/>
      <c r="O949" s="3"/>
      <c r="P949" s="3"/>
      <c r="Q949" s="249"/>
      <c r="R949" s="3"/>
      <c r="S949" s="3"/>
      <c r="T949" s="3"/>
      <c r="U949" s="3"/>
      <c r="V949" s="3"/>
      <c r="W949" s="68"/>
      <c r="X949" s="68"/>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row>
    <row r="950">
      <c r="A950" s="3"/>
      <c r="B950" s="3"/>
      <c r="C950" s="3"/>
      <c r="D950" s="3"/>
      <c r="E950" s="3"/>
      <c r="F950" s="3"/>
      <c r="G950" s="3"/>
      <c r="H950" s="3"/>
      <c r="I950" s="3"/>
      <c r="J950" s="3"/>
      <c r="K950" s="3"/>
      <c r="L950" s="3"/>
      <c r="M950" s="3"/>
      <c r="N950" s="3"/>
      <c r="O950" s="3"/>
      <c r="P950" s="3"/>
      <c r="Q950" s="249"/>
      <c r="R950" s="3"/>
      <c r="S950" s="3"/>
      <c r="T950" s="3"/>
      <c r="U950" s="3"/>
      <c r="V950" s="3"/>
      <c r="W950" s="68"/>
      <c r="X950" s="68"/>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row>
    <row r="951">
      <c r="A951" s="3"/>
      <c r="B951" s="3"/>
      <c r="C951" s="3"/>
      <c r="D951" s="3"/>
      <c r="E951" s="3"/>
      <c r="F951" s="3"/>
      <c r="G951" s="3"/>
      <c r="H951" s="3"/>
      <c r="I951" s="3"/>
      <c r="J951" s="3"/>
      <c r="K951" s="3"/>
      <c r="L951" s="3"/>
      <c r="M951" s="3"/>
      <c r="N951" s="3"/>
      <c r="O951" s="3"/>
      <c r="P951" s="3"/>
      <c r="Q951" s="249"/>
      <c r="R951" s="3"/>
      <c r="S951" s="3"/>
      <c r="T951" s="3"/>
      <c r="U951" s="3"/>
      <c r="V951" s="3"/>
      <c r="W951" s="68"/>
      <c r="X951" s="68"/>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row>
    <row r="952">
      <c r="A952" s="3"/>
      <c r="B952" s="3"/>
      <c r="C952" s="3"/>
      <c r="D952" s="3"/>
      <c r="E952" s="3"/>
      <c r="F952" s="3"/>
      <c r="G952" s="3"/>
      <c r="H952" s="3"/>
      <c r="I952" s="3"/>
      <c r="J952" s="3"/>
      <c r="K952" s="3"/>
      <c r="L952" s="3"/>
      <c r="M952" s="3"/>
      <c r="N952" s="3"/>
      <c r="O952" s="3"/>
      <c r="P952" s="3"/>
      <c r="Q952" s="249"/>
      <c r="R952" s="3"/>
      <c r="S952" s="3"/>
      <c r="T952" s="3"/>
      <c r="U952" s="3"/>
      <c r="V952" s="3"/>
      <c r="W952" s="68"/>
      <c r="X952" s="68"/>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row>
    <row r="953">
      <c r="A953" s="3"/>
      <c r="B953" s="3"/>
      <c r="C953" s="3"/>
      <c r="D953" s="3"/>
      <c r="E953" s="3"/>
      <c r="F953" s="3"/>
      <c r="G953" s="3"/>
      <c r="H953" s="3"/>
      <c r="I953" s="3"/>
      <c r="J953" s="3"/>
      <c r="K953" s="3"/>
      <c r="L953" s="3"/>
      <c r="M953" s="3"/>
      <c r="N953" s="3"/>
      <c r="O953" s="3"/>
      <c r="P953" s="3"/>
      <c r="Q953" s="249"/>
      <c r="R953" s="3"/>
      <c r="S953" s="3"/>
      <c r="T953" s="3"/>
      <c r="U953" s="3"/>
      <c r="V953" s="3"/>
      <c r="W953" s="68"/>
      <c r="X953" s="68"/>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row>
    <row r="954">
      <c r="A954" s="3"/>
      <c r="B954" s="3"/>
      <c r="C954" s="3"/>
      <c r="D954" s="3"/>
      <c r="E954" s="3"/>
      <c r="F954" s="3"/>
      <c r="G954" s="3"/>
      <c r="H954" s="3"/>
      <c r="I954" s="3"/>
      <c r="J954" s="3"/>
      <c r="K954" s="3"/>
      <c r="L954" s="3"/>
      <c r="M954" s="3"/>
      <c r="N954" s="3"/>
      <c r="O954" s="3"/>
      <c r="P954" s="3"/>
      <c r="Q954" s="249"/>
      <c r="R954" s="3"/>
      <c r="S954" s="3"/>
      <c r="T954" s="3"/>
      <c r="U954" s="3"/>
      <c r="V954" s="3"/>
      <c r="W954" s="68"/>
      <c r="X954" s="68"/>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row>
    <row r="955">
      <c r="A955" s="3"/>
      <c r="B955" s="3"/>
      <c r="C955" s="3"/>
      <c r="D955" s="3"/>
      <c r="E955" s="3"/>
      <c r="F955" s="3"/>
      <c r="G955" s="3"/>
      <c r="H955" s="3"/>
      <c r="I955" s="3"/>
      <c r="J955" s="3"/>
      <c r="K955" s="3"/>
      <c r="L955" s="3"/>
      <c r="M955" s="3"/>
      <c r="N955" s="3"/>
      <c r="O955" s="3"/>
      <c r="P955" s="3"/>
      <c r="Q955" s="249"/>
      <c r="R955" s="3"/>
      <c r="S955" s="3"/>
      <c r="T955" s="3"/>
      <c r="U955" s="3"/>
      <c r="V955" s="3"/>
      <c r="W955" s="68"/>
      <c r="X955" s="68"/>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row>
    <row r="956">
      <c r="A956" s="3"/>
      <c r="B956" s="3"/>
      <c r="C956" s="3"/>
      <c r="D956" s="3"/>
      <c r="E956" s="3"/>
      <c r="F956" s="3"/>
      <c r="G956" s="3"/>
      <c r="H956" s="3"/>
      <c r="I956" s="3"/>
      <c r="J956" s="3"/>
      <c r="K956" s="3"/>
      <c r="L956" s="3"/>
      <c r="M956" s="3"/>
      <c r="N956" s="3"/>
      <c r="O956" s="3"/>
      <c r="P956" s="3"/>
      <c r="Q956" s="249"/>
      <c r="R956" s="3"/>
      <c r="S956" s="3"/>
      <c r="T956" s="3"/>
      <c r="U956" s="3"/>
      <c r="V956" s="3"/>
      <c r="W956" s="68"/>
      <c r="X956" s="68"/>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row>
    <row r="957">
      <c r="A957" s="3"/>
      <c r="B957" s="3"/>
      <c r="C957" s="3"/>
      <c r="D957" s="3"/>
      <c r="E957" s="3"/>
      <c r="F957" s="3"/>
      <c r="G957" s="3"/>
      <c r="H957" s="3"/>
      <c r="I957" s="3"/>
      <c r="J957" s="3"/>
      <c r="K957" s="3"/>
      <c r="L957" s="3"/>
      <c r="M957" s="3"/>
      <c r="N957" s="3"/>
      <c r="O957" s="3"/>
      <c r="P957" s="3"/>
      <c r="Q957" s="249"/>
      <c r="R957" s="3"/>
      <c r="S957" s="3"/>
      <c r="T957" s="3"/>
      <c r="U957" s="3"/>
      <c r="V957" s="3"/>
      <c r="W957" s="68"/>
      <c r="X957" s="68"/>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row>
    <row r="958">
      <c r="A958" s="3"/>
      <c r="B958" s="3"/>
      <c r="C958" s="3"/>
      <c r="D958" s="3"/>
      <c r="E958" s="3"/>
      <c r="F958" s="3"/>
      <c r="G958" s="3"/>
      <c r="H958" s="3"/>
      <c r="I958" s="3"/>
      <c r="J958" s="3"/>
      <c r="K958" s="3"/>
      <c r="L958" s="3"/>
      <c r="M958" s="3"/>
      <c r="N958" s="3"/>
      <c r="O958" s="3"/>
      <c r="P958" s="3"/>
      <c r="Q958" s="249"/>
      <c r="R958" s="3"/>
      <c r="S958" s="3"/>
      <c r="T958" s="3"/>
      <c r="U958" s="3"/>
      <c r="V958" s="3"/>
      <c r="W958" s="68"/>
      <c r="X958" s="68"/>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row>
    <row r="959">
      <c r="A959" s="3"/>
      <c r="B959" s="3"/>
      <c r="C959" s="3"/>
      <c r="D959" s="3"/>
      <c r="E959" s="3"/>
      <c r="F959" s="3"/>
      <c r="G959" s="3"/>
      <c r="H959" s="3"/>
      <c r="I959" s="3"/>
      <c r="J959" s="3"/>
      <c r="K959" s="3"/>
      <c r="L959" s="3"/>
      <c r="M959" s="3"/>
      <c r="N959" s="3"/>
      <c r="O959" s="3"/>
      <c r="P959" s="3"/>
      <c r="Q959" s="249"/>
      <c r="R959" s="3"/>
      <c r="S959" s="3"/>
      <c r="T959" s="3"/>
      <c r="U959" s="3"/>
      <c r="V959" s="3"/>
      <c r="W959" s="68"/>
      <c r="X959" s="68"/>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row>
    <row r="960">
      <c r="A960" s="3"/>
      <c r="B960" s="3"/>
      <c r="C960" s="3"/>
      <c r="D960" s="3"/>
      <c r="E960" s="3"/>
      <c r="F960" s="3"/>
      <c r="G960" s="3"/>
      <c r="H960" s="3"/>
      <c r="I960" s="3"/>
      <c r="J960" s="3"/>
      <c r="K960" s="3"/>
      <c r="L960" s="3"/>
      <c r="M960" s="3"/>
      <c r="N960" s="3"/>
      <c r="O960" s="3"/>
      <c r="P960" s="3"/>
      <c r="Q960" s="249"/>
      <c r="R960" s="3"/>
      <c r="S960" s="3"/>
      <c r="T960" s="3"/>
      <c r="U960" s="3"/>
      <c r="V960" s="3"/>
      <c r="W960" s="68"/>
      <c r="X960" s="68"/>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row>
    <row r="961">
      <c r="A961" s="3"/>
      <c r="B961" s="3"/>
      <c r="C961" s="3"/>
      <c r="D961" s="3"/>
      <c r="E961" s="3"/>
      <c r="F961" s="3"/>
      <c r="G961" s="3"/>
      <c r="H961" s="3"/>
      <c r="I961" s="3"/>
      <c r="J961" s="3"/>
      <c r="K961" s="3"/>
      <c r="L961" s="3"/>
      <c r="M961" s="3"/>
      <c r="N961" s="3"/>
      <c r="O961" s="3"/>
      <c r="P961" s="3"/>
      <c r="Q961" s="249"/>
      <c r="R961" s="3"/>
      <c r="S961" s="3"/>
      <c r="T961" s="3"/>
      <c r="U961" s="3"/>
      <c r="V961" s="3"/>
      <c r="W961" s="68"/>
      <c r="X961" s="68"/>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row>
    <row r="962">
      <c r="A962" s="3"/>
      <c r="B962" s="3"/>
      <c r="C962" s="3"/>
      <c r="D962" s="3"/>
      <c r="E962" s="3"/>
      <c r="F962" s="3"/>
      <c r="G962" s="3"/>
      <c r="H962" s="3"/>
      <c r="I962" s="3"/>
      <c r="J962" s="3"/>
      <c r="K962" s="3"/>
      <c r="L962" s="3"/>
      <c r="M962" s="3"/>
      <c r="N962" s="3"/>
      <c r="O962" s="3"/>
      <c r="P962" s="3"/>
      <c r="Q962" s="249"/>
      <c r="R962" s="3"/>
      <c r="S962" s="3"/>
      <c r="T962" s="3"/>
      <c r="U962" s="3"/>
      <c r="V962" s="3"/>
      <c r="W962" s="68"/>
      <c r="X962" s="68"/>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row>
    <row r="963">
      <c r="A963" s="3"/>
      <c r="B963" s="3"/>
      <c r="C963" s="3"/>
      <c r="D963" s="3"/>
      <c r="E963" s="3"/>
      <c r="F963" s="3"/>
      <c r="G963" s="3"/>
      <c r="H963" s="3"/>
      <c r="I963" s="3"/>
      <c r="J963" s="3"/>
      <c r="K963" s="3"/>
      <c r="L963" s="3"/>
      <c r="M963" s="3"/>
      <c r="N963" s="3"/>
      <c r="O963" s="3"/>
      <c r="P963" s="3"/>
      <c r="Q963" s="249"/>
      <c r="R963" s="3"/>
      <c r="S963" s="3"/>
      <c r="T963" s="3"/>
      <c r="U963" s="3"/>
      <c r="V963" s="3"/>
      <c r="W963" s="68"/>
      <c r="X963" s="68"/>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row>
    <row r="964">
      <c r="A964" s="3"/>
      <c r="B964" s="3"/>
      <c r="C964" s="3"/>
      <c r="D964" s="3"/>
      <c r="E964" s="3"/>
      <c r="F964" s="3"/>
      <c r="G964" s="3"/>
      <c r="H964" s="3"/>
      <c r="I964" s="3"/>
      <c r="J964" s="3"/>
      <c r="K964" s="3"/>
      <c r="L964" s="3"/>
      <c r="M964" s="3"/>
      <c r="N964" s="3"/>
      <c r="O964" s="3"/>
      <c r="P964" s="3"/>
      <c r="Q964" s="249"/>
      <c r="R964" s="3"/>
      <c r="S964" s="3"/>
      <c r="T964" s="3"/>
      <c r="U964" s="3"/>
      <c r="V964" s="3"/>
      <c r="W964" s="68"/>
      <c r="X964" s="68"/>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row>
    <row r="965">
      <c r="A965" s="3"/>
      <c r="B965" s="3"/>
      <c r="C965" s="3"/>
      <c r="D965" s="3"/>
      <c r="E965" s="3"/>
      <c r="F965" s="3"/>
      <c r="G965" s="3"/>
      <c r="H965" s="3"/>
      <c r="I965" s="3"/>
      <c r="J965" s="3"/>
      <c r="K965" s="3"/>
      <c r="L965" s="3"/>
      <c r="M965" s="3"/>
      <c r="N965" s="3"/>
      <c r="O965" s="3"/>
      <c r="P965" s="3"/>
      <c r="Q965" s="249"/>
      <c r="R965" s="3"/>
      <c r="S965" s="3"/>
      <c r="T965" s="3"/>
      <c r="U965" s="3"/>
      <c r="V965" s="3"/>
      <c r="W965" s="68"/>
      <c r="X965" s="68"/>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row>
    <row r="966">
      <c r="A966" s="3"/>
      <c r="B966" s="3"/>
      <c r="C966" s="3"/>
      <c r="D966" s="3"/>
      <c r="E966" s="3"/>
      <c r="F966" s="3"/>
      <c r="G966" s="3"/>
      <c r="H966" s="3"/>
      <c r="I966" s="3"/>
      <c r="J966" s="3"/>
      <c r="K966" s="3"/>
      <c r="L966" s="3"/>
      <c r="M966" s="3"/>
      <c r="N966" s="3"/>
      <c r="O966" s="3"/>
      <c r="P966" s="3"/>
      <c r="Q966" s="249"/>
      <c r="R966" s="3"/>
      <c r="S966" s="3"/>
      <c r="T966" s="3"/>
      <c r="U966" s="3"/>
      <c r="V966" s="3"/>
      <c r="W966" s="68"/>
      <c r="X966" s="68"/>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row>
    <row r="967">
      <c r="A967" s="3"/>
      <c r="B967" s="3"/>
      <c r="C967" s="3"/>
      <c r="D967" s="3"/>
      <c r="E967" s="3"/>
      <c r="F967" s="3"/>
      <c r="G967" s="3"/>
      <c r="H967" s="3"/>
      <c r="I967" s="3"/>
      <c r="J967" s="3"/>
      <c r="K967" s="3"/>
      <c r="L967" s="3"/>
      <c r="M967" s="3"/>
      <c r="N967" s="3"/>
      <c r="O967" s="3"/>
      <c r="P967" s="3"/>
      <c r="Q967" s="249"/>
      <c r="R967" s="3"/>
      <c r="S967" s="3"/>
      <c r="T967" s="3"/>
      <c r="U967" s="3"/>
      <c r="V967" s="3"/>
      <c r="W967" s="68"/>
      <c r="X967" s="68"/>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row>
    <row r="968">
      <c r="A968" s="3"/>
      <c r="B968" s="3"/>
      <c r="C968" s="3"/>
      <c r="D968" s="3"/>
      <c r="E968" s="3"/>
      <c r="F968" s="3"/>
      <c r="G968" s="3"/>
      <c r="H968" s="3"/>
      <c r="I968" s="3"/>
      <c r="J968" s="3"/>
      <c r="K968" s="3"/>
      <c r="L968" s="3"/>
      <c r="M968" s="3"/>
      <c r="N968" s="3"/>
      <c r="O968" s="3"/>
      <c r="P968" s="3"/>
      <c r="Q968" s="249"/>
      <c r="R968" s="3"/>
      <c r="S968" s="3"/>
      <c r="T968" s="3"/>
      <c r="U968" s="3"/>
      <c r="V968" s="3"/>
      <c r="W968" s="68"/>
      <c r="X968" s="68"/>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row>
    <row r="969">
      <c r="A969" s="3"/>
      <c r="B969" s="3"/>
      <c r="C969" s="3"/>
      <c r="D969" s="3"/>
      <c r="E969" s="3"/>
      <c r="F969" s="3"/>
      <c r="G969" s="3"/>
      <c r="H969" s="3"/>
      <c r="I969" s="3"/>
      <c r="J969" s="3"/>
      <c r="K969" s="3"/>
      <c r="L969" s="3"/>
      <c r="M969" s="3"/>
      <c r="N969" s="3"/>
      <c r="O969" s="3"/>
      <c r="P969" s="3"/>
      <c r="Q969" s="249"/>
      <c r="R969" s="3"/>
      <c r="S969" s="3"/>
      <c r="T969" s="3"/>
      <c r="U969" s="3"/>
      <c r="V969" s="3"/>
      <c r="W969" s="68"/>
      <c r="X969" s="68"/>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row>
    <row r="970">
      <c r="A970" s="3"/>
      <c r="B970" s="3"/>
      <c r="C970" s="3"/>
      <c r="D970" s="3"/>
      <c r="E970" s="3"/>
      <c r="F970" s="3"/>
      <c r="G970" s="3"/>
      <c r="H970" s="3"/>
      <c r="I970" s="3"/>
      <c r="J970" s="3"/>
      <c r="K970" s="3"/>
      <c r="L970" s="3"/>
      <c r="M970" s="3"/>
      <c r="N970" s="3"/>
      <c r="O970" s="3"/>
      <c r="P970" s="3"/>
      <c r="Q970" s="249"/>
      <c r="R970" s="3"/>
      <c r="S970" s="3"/>
      <c r="T970" s="3"/>
      <c r="U970" s="3"/>
      <c r="V970" s="3"/>
      <c r="W970" s="68"/>
      <c r="X970" s="68"/>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row>
    <row r="971">
      <c r="A971" s="3"/>
      <c r="B971" s="3"/>
      <c r="C971" s="3"/>
      <c r="D971" s="3"/>
      <c r="E971" s="3"/>
      <c r="F971" s="3"/>
      <c r="G971" s="3"/>
      <c r="H971" s="3"/>
      <c r="I971" s="3"/>
      <c r="J971" s="3"/>
      <c r="K971" s="3"/>
      <c r="L971" s="3"/>
      <c r="M971" s="3"/>
      <c r="N971" s="3"/>
      <c r="O971" s="3"/>
      <c r="P971" s="3"/>
      <c r="Q971" s="249"/>
      <c r="R971" s="3"/>
      <c r="S971" s="3"/>
      <c r="T971" s="3"/>
      <c r="U971" s="3"/>
      <c r="V971" s="3"/>
      <c r="W971" s="68"/>
      <c r="X971" s="68"/>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row>
    <row r="972">
      <c r="A972" s="3"/>
      <c r="B972" s="3"/>
      <c r="C972" s="3"/>
      <c r="D972" s="3"/>
      <c r="E972" s="3"/>
      <c r="F972" s="3"/>
      <c r="G972" s="3"/>
      <c r="H972" s="3"/>
      <c r="I972" s="3"/>
      <c r="J972" s="3"/>
      <c r="K972" s="3"/>
      <c r="L972" s="3"/>
      <c r="M972" s="3"/>
      <c r="N972" s="3"/>
      <c r="O972" s="3"/>
      <c r="P972" s="3"/>
      <c r="Q972" s="249"/>
      <c r="R972" s="3"/>
      <c r="S972" s="3"/>
      <c r="T972" s="3"/>
      <c r="U972" s="3"/>
      <c r="V972" s="3"/>
      <c r="W972" s="68"/>
      <c r="X972" s="68"/>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row>
    <row r="973">
      <c r="A973" s="3"/>
      <c r="B973" s="3"/>
      <c r="C973" s="3"/>
      <c r="D973" s="3"/>
      <c r="E973" s="3"/>
      <c r="F973" s="3"/>
      <c r="G973" s="3"/>
      <c r="H973" s="3"/>
      <c r="I973" s="3"/>
      <c r="J973" s="3"/>
      <c r="K973" s="3"/>
      <c r="L973" s="3"/>
      <c r="M973" s="3"/>
      <c r="N973" s="3"/>
      <c r="O973" s="3"/>
      <c r="P973" s="3"/>
      <c r="Q973" s="249"/>
      <c r="R973" s="3"/>
      <c r="S973" s="3"/>
      <c r="T973" s="3"/>
      <c r="U973" s="3"/>
      <c r="V973" s="3"/>
      <c r="W973" s="68"/>
      <c r="X973" s="68"/>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row>
    <row r="974">
      <c r="A974" s="3"/>
      <c r="B974" s="3"/>
      <c r="C974" s="3"/>
      <c r="D974" s="3"/>
      <c r="E974" s="3"/>
      <c r="F974" s="3"/>
      <c r="G974" s="3"/>
      <c r="H974" s="3"/>
      <c r="I974" s="3"/>
      <c r="J974" s="3"/>
      <c r="K974" s="3"/>
      <c r="L974" s="3"/>
      <c r="M974" s="3"/>
      <c r="N974" s="3"/>
      <c r="O974" s="3"/>
      <c r="P974" s="3"/>
      <c r="Q974" s="249"/>
      <c r="R974" s="3"/>
      <c r="S974" s="3"/>
      <c r="T974" s="3"/>
      <c r="U974" s="3"/>
      <c r="V974" s="3"/>
      <c r="W974" s="68"/>
      <c r="X974" s="68"/>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row>
    <row r="975">
      <c r="A975" s="3"/>
      <c r="B975" s="3"/>
      <c r="C975" s="3"/>
      <c r="D975" s="3"/>
      <c r="E975" s="3"/>
      <c r="F975" s="3"/>
      <c r="G975" s="3"/>
      <c r="H975" s="3"/>
      <c r="I975" s="3"/>
      <c r="J975" s="3"/>
      <c r="K975" s="3"/>
      <c r="L975" s="3"/>
      <c r="M975" s="3"/>
      <c r="N975" s="3"/>
      <c r="O975" s="3"/>
      <c r="P975" s="3"/>
      <c r="Q975" s="249"/>
      <c r="R975" s="3"/>
      <c r="S975" s="3"/>
      <c r="T975" s="3"/>
      <c r="U975" s="3"/>
      <c r="V975" s="3"/>
      <c r="W975" s="68"/>
      <c r="X975" s="68"/>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row>
    <row r="976">
      <c r="A976" s="3"/>
      <c r="B976" s="3"/>
      <c r="C976" s="3"/>
      <c r="D976" s="3"/>
      <c r="E976" s="3"/>
      <c r="F976" s="3"/>
      <c r="G976" s="3"/>
      <c r="H976" s="3"/>
      <c r="I976" s="3"/>
      <c r="J976" s="3"/>
      <c r="K976" s="3"/>
      <c r="L976" s="3"/>
      <c r="M976" s="3"/>
      <c r="N976" s="3"/>
      <c r="O976" s="3"/>
      <c r="P976" s="3"/>
      <c r="Q976" s="249"/>
      <c r="R976" s="3"/>
      <c r="S976" s="3"/>
      <c r="T976" s="3"/>
      <c r="U976" s="3"/>
      <c r="V976" s="3"/>
      <c r="W976" s="68"/>
      <c r="X976" s="68"/>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row>
    <row r="977">
      <c r="A977" s="3"/>
      <c r="B977" s="3"/>
      <c r="C977" s="3"/>
      <c r="D977" s="3"/>
      <c r="E977" s="3"/>
      <c r="F977" s="3"/>
      <c r="G977" s="3"/>
      <c r="H977" s="3"/>
      <c r="I977" s="3"/>
      <c r="J977" s="3"/>
      <c r="K977" s="3"/>
      <c r="L977" s="3"/>
      <c r="M977" s="3"/>
      <c r="N977" s="3"/>
      <c r="O977" s="3"/>
      <c r="P977" s="3"/>
      <c r="Q977" s="249"/>
      <c r="R977" s="3"/>
      <c r="S977" s="3"/>
      <c r="T977" s="3"/>
      <c r="U977" s="3"/>
      <c r="V977" s="3"/>
      <c r="W977" s="68"/>
      <c r="X977" s="68"/>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row>
    <row r="978">
      <c r="A978" s="3"/>
      <c r="B978" s="3"/>
      <c r="C978" s="3"/>
      <c r="D978" s="3"/>
      <c r="E978" s="3"/>
      <c r="F978" s="3"/>
      <c r="G978" s="3"/>
      <c r="H978" s="3"/>
      <c r="I978" s="3"/>
      <c r="J978" s="3"/>
      <c r="K978" s="3"/>
      <c r="L978" s="3"/>
      <c r="M978" s="3"/>
      <c r="N978" s="3"/>
      <c r="O978" s="3"/>
      <c r="P978" s="3"/>
      <c r="Q978" s="249"/>
      <c r="R978" s="3"/>
      <c r="S978" s="3"/>
      <c r="T978" s="3"/>
      <c r="U978" s="3"/>
      <c r="V978" s="3"/>
      <c r="W978" s="68"/>
      <c r="X978" s="68"/>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row>
    <row r="979">
      <c r="A979" s="3"/>
      <c r="B979" s="3"/>
      <c r="C979" s="3"/>
      <c r="D979" s="3"/>
      <c r="E979" s="3"/>
      <c r="F979" s="3"/>
      <c r="G979" s="3"/>
      <c r="H979" s="3"/>
      <c r="I979" s="3"/>
      <c r="J979" s="3"/>
      <c r="K979" s="3"/>
      <c r="L979" s="3"/>
      <c r="M979" s="3"/>
      <c r="N979" s="3"/>
      <c r="O979" s="3"/>
      <c r="P979" s="3"/>
      <c r="Q979" s="249"/>
      <c r="R979" s="3"/>
      <c r="S979" s="3"/>
      <c r="T979" s="3"/>
      <c r="U979" s="3"/>
      <c r="V979" s="3"/>
      <c r="W979" s="68"/>
      <c r="X979" s="68"/>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row>
    <row r="980">
      <c r="A980" s="3"/>
      <c r="B980" s="3"/>
      <c r="C980" s="3"/>
      <c r="D980" s="3"/>
      <c r="E980" s="3"/>
      <c r="F980" s="3"/>
      <c r="G980" s="3"/>
      <c r="H980" s="3"/>
      <c r="I980" s="3"/>
      <c r="J980" s="3"/>
      <c r="K980" s="3"/>
      <c r="L980" s="3"/>
      <c r="M980" s="3"/>
      <c r="N980" s="3"/>
      <c r="O980" s="3"/>
      <c r="P980" s="3"/>
      <c r="Q980" s="249"/>
      <c r="R980" s="3"/>
      <c r="S980" s="3"/>
      <c r="T980" s="3"/>
      <c r="U980" s="3"/>
      <c r="V980" s="3"/>
      <c r="W980" s="68"/>
      <c r="X980" s="68"/>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row>
    <row r="981">
      <c r="A981" s="3"/>
      <c r="B981" s="3"/>
      <c r="C981" s="3"/>
      <c r="D981" s="3"/>
      <c r="E981" s="3"/>
      <c r="F981" s="3"/>
      <c r="G981" s="3"/>
      <c r="H981" s="3"/>
      <c r="I981" s="3"/>
      <c r="J981" s="3"/>
      <c r="K981" s="3"/>
      <c r="L981" s="3"/>
      <c r="M981" s="3"/>
      <c r="N981" s="3"/>
      <c r="O981" s="3"/>
      <c r="P981" s="3"/>
      <c r="Q981" s="249"/>
      <c r="R981" s="3"/>
      <c r="S981" s="3"/>
      <c r="T981" s="3"/>
      <c r="U981" s="3"/>
      <c r="V981" s="3"/>
      <c r="W981" s="68"/>
      <c r="X981" s="68"/>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row>
    <row r="982">
      <c r="A982" s="3"/>
      <c r="B982" s="3"/>
      <c r="C982" s="3"/>
      <c r="D982" s="3"/>
      <c r="E982" s="3"/>
      <c r="F982" s="3"/>
      <c r="G982" s="3"/>
      <c r="H982" s="3"/>
      <c r="I982" s="3"/>
      <c r="J982" s="3"/>
      <c r="K982" s="3"/>
      <c r="L982" s="3"/>
      <c r="M982" s="3"/>
      <c r="N982" s="3"/>
      <c r="O982" s="3"/>
      <c r="P982" s="3"/>
      <c r="Q982" s="249"/>
      <c r="R982" s="3"/>
      <c r="S982" s="3"/>
      <c r="T982" s="3"/>
      <c r="U982" s="3"/>
      <c r="V982" s="3"/>
      <c r="W982" s="68"/>
      <c r="X982" s="68"/>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row>
    <row r="983">
      <c r="A983" s="3"/>
      <c r="B983" s="3"/>
      <c r="C983" s="3"/>
      <c r="D983" s="3"/>
      <c r="E983" s="3"/>
      <c r="F983" s="3"/>
      <c r="G983" s="3"/>
      <c r="H983" s="3"/>
      <c r="I983" s="3"/>
      <c r="J983" s="3"/>
      <c r="K983" s="3"/>
      <c r="L983" s="3"/>
      <c r="M983" s="3"/>
      <c r="N983" s="3"/>
      <c r="O983" s="3"/>
      <c r="P983" s="3"/>
      <c r="Q983" s="249"/>
      <c r="R983" s="3"/>
      <c r="S983" s="3"/>
      <c r="T983" s="3"/>
      <c r="U983" s="3"/>
      <c r="V983" s="3"/>
      <c r="W983" s="68"/>
      <c r="X983" s="68"/>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row>
    <row r="984">
      <c r="A984" s="3"/>
      <c r="B984" s="3"/>
      <c r="C984" s="3"/>
      <c r="D984" s="3"/>
      <c r="E984" s="3"/>
      <c r="F984" s="3"/>
      <c r="G984" s="3"/>
      <c r="H984" s="3"/>
      <c r="I984" s="3"/>
      <c r="J984" s="3"/>
      <c r="K984" s="3"/>
      <c r="L984" s="3"/>
      <c r="M984" s="3"/>
      <c r="N984" s="3"/>
      <c r="O984" s="3"/>
      <c r="P984" s="3"/>
      <c r="Q984" s="249"/>
      <c r="R984" s="3"/>
      <c r="S984" s="3"/>
      <c r="T984" s="3"/>
      <c r="U984" s="3"/>
      <c r="V984" s="3"/>
      <c r="W984" s="68"/>
      <c r="X984" s="68"/>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row>
    <row r="985">
      <c r="A985" s="3"/>
      <c r="B985" s="3"/>
      <c r="C985" s="3"/>
      <c r="D985" s="3"/>
      <c r="E985" s="3"/>
      <c r="F985" s="3"/>
      <c r="G985" s="3"/>
      <c r="H985" s="3"/>
      <c r="I985" s="3"/>
      <c r="J985" s="3"/>
      <c r="K985" s="3"/>
      <c r="L985" s="3"/>
      <c r="M985" s="3"/>
      <c r="N985" s="3"/>
      <c r="O985" s="3"/>
      <c r="P985" s="3"/>
      <c r="Q985" s="249"/>
      <c r="R985" s="3"/>
      <c r="S985" s="3"/>
      <c r="T985" s="3"/>
      <c r="U985" s="3"/>
      <c r="V985" s="3"/>
      <c r="W985" s="68"/>
      <c r="X985" s="68"/>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row>
    <row r="986">
      <c r="A986" s="3"/>
      <c r="B986" s="3"/>
      <c r="C986" s="3"/>
      <c r="D986" s="3"/>
      <c r="E986" s="3"/>
      <c r="F986" s="3"/>
      <c r="G986" s="3"/>
      <c r="H986" s="3"/>
      <c r="I986" s="3"/>
      <c r="J986" s="3"/>
      <c r="K986" s="3"/>
      <c r="L986" s="3"/>
      <c r="M986" s="3"/>
      <c r="N986" s="3"/>
      <c r="O986" s="3"/>
      <c r="P986" s="3"/>
      <c r="Q986" s="249"/>
      <c r="R986" s="3"/>
      <c r="S986" s="3"/>
      <c r="T986" s="3"/>
      <c r="U986" s="3"/>
      <c r="V986" s="3"/>
      <c r="W986" s="68"/>
      <c r="X986" s="68"/>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row>
    <row r="987">
      <c r="A987" s="3"/>
      <c r="B987" s="3"/>
      <c r="C987" s="3"/>
      <c r="D987" s="3"/>
      <c r="E987" s="3"/>
      <c r="F987" s="3"/>
      <c r="G987" s="3"/>
      <c r="H987" s="3"/>
      <c r="I987" s="3"/>
      <c r="J987" s="3"/>
      <c r="K987" s="3"/>
      <c r="L987" s="3"/>
      <c r="M987" s="3"/>
      <c r="N987" s="3"/>
      <c r="O987" s="3"/>
      <c r="P987" s="3"/>
      <c r="Q987" s="249"/>
      <c r="R987" s="3"/>
      <c r="S987" s="3"/>
      <c r="T987" s="3"/>
      <c r="U987" s="3"/>
      <c r="V987" s="3"/>
      <c r="W987" s="68"/>
      <c r="X987" s="68"/>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row>
    <row r="988">
      <c r="A988" s="3"/>
      <c r="B988" s="3"/>
      <c r="C988" s="3"/>
      <c r="D988" s="3"/>
      <c r="E988" s="3"/>
      <c r="F988" s="3"/>
      <c r="G988" s="3"/>
      <c r="H988" s="3"/>
      <c r="I988" s="3"/>
      <c r="J988" s="3"/>
      <c r="K988" s="3"/>
      <c r="L988" s="3"/>
      <c r="M988" s="3"/>
      <c r="N988" s="3"/>
      <c r="O988" s="3"/>
      <c r="P988" s="3"/>
      <c r="Q988" s="249"/>
      <c r="R988" s="3"/>
      <c r="S988" s="3"/>
      <c r="T988" s="3"/>
      <c r="U988" s="3"/>
      <c r="V988" s="3"/>
      <c r="W988" s="68"/>
      <c r="X988" s="68"/>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row>
    <row r="989">
      <c r="A989" s="3"/>
      <c r="B989" s="3"/>
      <c r="C989" s="3"/>
      <c r="D989" s="3"/>
      <c r="E989" s="3"/>
      <c r="F989" s="3"/>
      <c r="G989" s="3"/>
      <c r="H989" s="3"/>
      <c r="I989" s="3"/>
      <c r="J989" s="3"/>
      <c r="K989" s="3"/>
      <c r="L989" s="3"/>
      <c r="M989" s="3"/>
      <c r="N989" s="3"/>
      <c r="O989" s="3"/>
      <c r="P989" s="3"/>
      <c r="Q989" s="249"/>
      <c r="R989" s="3"/>
      <c r="S989" s="3"/>
      <c r="T989" s="3"/>
      <c r="U989" s="3"/>
      <c r="V989" s="3"/>
      <c r="W989" s="68"/>
      <c r="X989" s="68"/>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row>
    <row r="990">
      <c r="A990" s="3"/>
      <c r="B990" s="3"/>
      <c r="C990" s="3"/>
      <c r="D990" s="3"/>
      <c r="E990" s="3"/>
      <c r="F990" s="3"/>
      <c r="G990" s="3"/>
      <c r="H990" s="3"/>
      <c r="I990" s="3"/>
      <c r="J990" s="3"/>
      <c r="K990" s="3"/>
      <c r="L990" s="3"/>
      <c r="M990" s="3"/>
      <c r="N990" s="3"/>
      <c r="O990" s="3"/>
      <c r="P990" s="3"/>
      <c r="Q990" s="249"/>
      <c r="R990" s="3"/>
      <c r="S990" s="3"/>
      <c r="T990" s="3"/>
      <c r="U990" s="3"/>
      <c r="V990" s="3"/>
      <c r="W990" s="68"/>
      <c r="X990" s="68"/>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row>
    <row r="991">
      <c r="A991" s="3"/>
      <c r="B991" s="3"/>
      <c r="C991" s="3"/>
      <c r="D991" s="3"/>
      <c r="E991" s="3"/>
      <c r="F991" s="3"/>
      <c r="G991" s="3"/>
      <c r="H991" s="3"/>
      <c r="I991" s="3"/>
      <c r="J991" s="3"/>
      <c r="K991" s="3"/>
      <c r="L991" s="3"/>
      <c r="M991" s="3"/>
      <c r="N991" s="3"/>
      <c r="O991" s="3"/>
      <c r="P991" s="3"/>
      <c r="Q991" s="249"/>
      <c r="R991" s="3"/>
      <c r="S991" s="3"/>
      <c r="T991" s="3"/>
      <c r="U991" s="3"/>
      <c r="V991" s="3"/>
      <c r="W991" s="68"/>
      <c r="X991" s="68"/>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row>
    <row r="992">
      <c r="A992" s="3"/>
      <c r="B992" s="3"/>
      <c r="C992" s="3"/>
      <c r="D992" s="3"/>
      <c r="E992" s="3"/>
      <c r="F992" s="3"/>
      <c r="G992" s="3"/>
      <c r="H992" s="3"/>
      <c r="I992" s="3"/>
      <c r="J992" s="3"/>
      <c r="K992" s="3"/>
      <c r="L992" s="3"/>
      <c r="M992" s="3"/>
      <c r="N992" s="3"/>
      <c r="O992" s="3"/>
      <c r="P992" s="3"/>
      <c r="Q992" s="249"/>
      <c r="R992" s="3"/>
      <c r="S992" s="3"/>
      <c r="T992" s="3"/>
      <c r="U992" s="3"/>
      <c r="V992" s="3"/>
      <c r="W992" s="68"/>
      <c r="X992" s="68"/>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row>
    <row r="993">
      <c r="A993" s="3"/>
      <c r="B993" s="3"/>
      <c r="C993" s="3"/>
      <c r="D993" s="3"/>
      <c r="E993" s="3"/>
      <c r="F993" s="3"/>
      <c r="G993" s="3"/>
      <c r="H993" s="3"/>
      <c r="I993" s="3"/>
      <c r="J993" s="3"/>
      <c r="K993" s="3"/>
      <c r="L993" s="3"/>
      <c r="M993" s="3"/>
      <c r="N993" s="3"/>
      <c r="O993" s="3"/>
      <c r="P993" s="3"/>
      <c r="Q993" s="249"/>
      <c r="R993" s="3"/>
      <c r="S993" s="3"/>
      <c r="T993" s="3"/>
      <c r="U993" s="3"/>
      <c r="V993" s="3"/>
      <c r="W993" s="68"/>
      <c r="X993" s="68"/>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row>
    <row r="994">
      <c r="A994" s="3"/>
      <c r="B994" s="3"/>
      <c r="C994" s="3"/>
      <c r="D994" s="3"/>
      <c r="E994" s="3"/>
      <c r="F994" s="3"/>
      <c r="G994" s="3"/>
      <c r="H994" s="3"/>
      <c r="I994" s="3"/>
      <c r="J994" s="3"/>
      <c r="K994" s="3"/>
      <c r="L994" s="3"/>
      <c r="M994" s="3"/>
      <c r="N994" s="3"/>
      <c r="O994" s="3"/>
      <c r="P994" s="3"/>
      <c r="Q994" s="249"/>
      <c r="R994" s="3"/>
      <c r="S994" s="3"/>
      <c r="T994" s="3"/>
      <c r="U994" s="3"/>
      <c r="V994" s="3"/>
      <c r="W994" s="68"/>
      <c r="X994" s="68"/>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row>
    <row r="995">
      <c r="A995" s="3"/>
      <c r="B995" s="3"/>
      <c r="C995" s="3"/>
      <c r="D995" s="3"/>
      <c r="E995" s="3"/>
      <c r="F995" s="3"/>
      <c r="G995" s="3"/>
      <c r="H995" s="3"/>
      <c r="I995" s="3"/>
      <c r="J995" s="3"/>
      <c r="K995" s="3"/>
      <c r="L995" s="3"/>
      <c r="M995" s="3"/>
      <c r="N995" s="3"/>
      <c r="O995" s="3"/>
      <c r="P995" s="3"/>
      <c r="Q995" s="249"/>
      <c r="R995" s="3"/>
      <c r="S995" s="3"/>
      <c r="T995" s="3"/>
      <c r="U995" s="3"/>
      <c r="V995" s="3"/>
      <c r="W995" s="68"/>
      <c r="X995" s="68"/>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row>
    <row r="996">
      <c r="A996" s="3"/>
      <c r="B996" s="3"/>
      <c r="C996" s="3"/>
      <c r="D996" s="3"/>
      <c r="E996" s="3"/>
      <c r="F996" s="3"/>
      <c r="G996" s="3"/>
      <c r="H996" s="3"/>
      <c r="I996" s="3"/>
      <c r="J996" s="3"/>
      <c r="K996" s="3"/>
      <c r="L996" s="3"/>
      <c r="M996" s="3"/>
      <c r="N996" s="3"/>
      <c r="O996" s="3"/>
      <c r="P996" s="3"/>
      <c r="Q996" s="249"/>
      <c r="R996" s="3"/>
      <c r="S996" s="3"/>
      <c r="T996" s="3"/>
      <c r="U996" s="3"/>
      <c r="V996" s="3"/>
      <c r="W996" s="68"/>
      <c r="X996" s="68"/>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row>
    <row r="997">
      <c r="A997" s="3"/>
      <c r="B997" s="3"/>
      <c r="C997" s="3"/>
      <c r="D997" s="3"/>
      <c r="E997" s="3"/>
      <c r="F997" s="3"/>
      <c r="G997" s="3"/>
      <c r="H997" s="3"/>
      <c r="I997" s="3"/>
      <c r="J997" s="3"/>
      <c r="K997" s="3"/>
      <c r="L997" s="3"/>
      <c r="M997" s="3"/>
      <c r="N997" s="3"/>
      <c r="O997" s="3"/>
      <c r="P997" s="3"/>
      <c r="Q997" s="249"/>
      <c r="R997" s="3"/>
      <c r="S997" s="3"/>
      <c r="T997" s="3"/>
      <c r="U997" s="3"/>
      <c r="V997" s="3"/>
      <c r="W997" s="68"/>
      <c r="X997" s="68"/>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row>
    <row r="998">
      <c r="A998" s="3"/>
      <c r="B998" s="3"/>
      <c r="C998" s="3"/>
      <c r="D998" s="3"/>
      <c r="E998" s="3"/>
      <c r="F998" s="3"/>
      <c r="G998" s="3"/>
      <c r="H998" s="3"/>
      <c r="I998" s="3"/>
      <c r="J998" s="3"/>
      <c r="K998" s="3"/>
      <c r="L998" s="3"/>
      <c r="M998" s="3"/>
      <c r="N998" s="3"/>
      <c r="O998" s="3"/>
      <c r="P998" s="3"/>
      <c r="Q998" s="249"/>
      <c r="R998" s="3"/>
      <c r="S998" s="3"/>
      <c r="T998" s="3"/>
      <c r="U998" s="3"/>
      <c r="V998" s="3"/>
      <c r="W998" s="68"/>
      <c r="X998" s="68"/>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row>
    <row r="999">
      <c r="A999" s="3"/>
      <c r="B999" s="3"/>
      <c r="C999" s="3"/>
      <c r="D999" s="3"/>
      <c r="E999" s="3"/>
      <c r="F999" s="3"/>
      <c r="G999" s="3"/>
      <c r="H999" s="3"/>
      <c r="I999" s="3"/>
      <c r="J999" s="3"/>
      <c r="K999" s="3"/>
      <c r="L999" s="3"/>
      <c r="M999" s="3"/>
      <c r="N999" s="3"/>
      <c r="O999" s="3"/>
      <c r="P999" s="3"/>
      <c r="Q999" s="249"/>
      <c r="R999" s="3"/>
      <c r="S999" s="3"/>
      <c r="T999" s="3"/>
      <c r="U999" s="3"/>
      <c r="V999" s="3"/>
      <c r="W999" s="68"/>
      <c r="X999" s="68"/>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row>
    <row r="1000">
      <c r="A1000" s="3"/>
      <c r="B1000" s="3"/>
      <c r="C1000" s="3"/>
      <c r="D1000" s="3"/>
      <c r="E1000" s="3"/>
      <c r="F1000" s="3"/>
      <c r="G1000" s="3"/>
      <c r="H1000" s="3"/>
      <c r="I1000" s="3"/>
      <c r="J1000" s="3"/>
      <c r="K1000" s="3"/>
      <c r="L1000" s="3"/>
      <c r="M1000" s="3"/>
      <c r="N1000" s="3"/>
      <c r="O1000" s="3"/>
      <c r="P1000" s="3"/>
      <c r="Q1000" s="249"/>
      <c r="R1000" s="3"/>
      <c r="S1000" s="3"/>
      <c r="T1000" s="3"/>
      <c r="U1000" s="3"/>
      <c r="V1000" s="3"/>
      <c r="W1000" s="68"/>
      <c r="X1000" s="68"/>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row>
  </sheetData>
  <mergeCells count="7">
    <mergeCell ref="B6:Q6"/>
    <mergeCell ref="C7:D7"/>
    <mergeCell ref="E7:G7"/>
    <mergeCell ref="H7:J7"/>
    <mergeCell ref="K7:M7"/>
    <mergeCell ref="N7:P7"/>
    <mergeCell ref="Y11:AD11"/>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1.22" defaultRowHeight="15.0"/>
  <cols>
    <col customWidth="1" min="1" max="1" width="8.33"/>
    <col customWidth="1" min="2" max="2" width="10.67"/>
    <col customWidth="1" hidden="1" min="3" max="3" width="12.67"/>
    <col customWidth="1" min="4" max="4" width="7.67"/>
    <col customWidth="1" min="5" max="5" width="6.67"/>
    <col customWidth="1" min="6" max="6" width="11.67"/>
    <col customWidth="1" min="7" max="7" width="11.89"/>
    <col customWidth="1" min="8" max="9" width="10.67"/>
    <col customWidth="1" min="10" max="10" width="9.67"/>
    <col customWidth="1" min="11" max="11" width="11.67"/>
    <col customWidth="1" min="12" max="12" width="9.67"/>
    <col customWidth="1" min="13" max="13" width="10.67"/>
    <col customWidth="1" min="14" max="14" width="9.78"/>
    <col customWidth="1" min="15" max="16" width="9.67"/>
    <col customWidth="1" min="17" max="17" width="8.67"/>
    <col customWidth="1" min="18" max="18" width="6.67"/>
    <col customWidth="1" min="19" max="20" width="9.67"/>
    <col customWidth="1" min="21" max="21" width="11.44"/>
    <col customWidth="1" min="22" max="22" width="8.67"/>
    <col customWidth="1" min="23" max="23" width="9.67"/>
    <col customWidth="1" min="24" max="24" width="15.33"/>
    <col customWidth="1" min="25" max="25" width="10.0"/>
    <col customWidth="1" min="26" max="26" width="11.67"/>
    <col customWidth="1" min="27" max="27" width="8.22"/>
    <col customWidth="1" min="28" max="28" width="9.67"/>
    <col customWidth="1" min="29" max="29" width="5.67"/>
    <col customWidth="1" min="30" max="30" width="9.67"/>
    <col customWidth="1" min="31" max="31" width="6.67"/>
    <col customWidth="1" min="32" max="34" width="9.67"/>
    <col customWidth="1" min="35" max="35" width="11.67"/>
    <col customWidth="1" min="36" max="36" width="9.67"/>
  </cols>
  <sheetData>
    <row r="1">
      <c r="A1" s="68" t="s">
        <v>102</v>
      </c>
      <c r="B1" s="2" t="str">
        <f>CELL("filename")</f>
        <v>#N/A</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c r="A2" s="3"/>
      <c r="B2" s="248"/>
      <c r="C2" s="248"/>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row>
    <row r="3" ht="20.25" customHeight="1">
      <c r="A3" s="68"/>
      <c r="B3" s="3"/>
      <c r="C3" s="3"/>
      <c r="D3" s="3"/>
      <c r="E3" s="578" t="s">
        <v>337</v>
      </c>
      <c r="F3" s="579"/>
      <c r="G3" s="579"/>
      <c r="H3" s="579"/>
      <c r="I3" s="579"/>
      <c r="J3" s="579"/>
      <c r="K3" s="579"/>
      <c r="L3" s="579"/>
      <c r="M3" s="3"/>
      <c r="N3" s="3"/>
      <c r="O3" s="3"/>
      <c r="P3" s="3"/>
      <c r="Q3" s="3"/>
      <c r="R3" s="3"/>
      <c r="S3" s="3"/>
      <c r="T3" s="3"/>
      <c r="U3" s="3"/>
      <c r="V3" s="3"/>
      <c r="W3" s="3"/>
      <c r="X3" s="3"/>
      <c r="Y3" s="3"/>
      <c r="Z3" s="3"/>
      <c r="AA3" s="3"/>
      <c r="AB3" s="3"/>
      <c r="AC3" s="3"/>
      <c r="AD3" s="3"/>
      <c r="AE3" s="3"/>
      <c r="AF3" s="3"/>
      <c r="AG3" s="3"/>
      <c r="AH3" s="3"/>
      <c r="AI3" s="3"/>
      <c r="AJ3" s="3"/>
    </row>
    <row r="4">
      <c r="A4" s="68"/>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row>
    <row r="5" ht="20.25" customHeight="1">
      <c r="A5" s="126"/>
      <c r="B5" s="292"/>
      <c r="C5" s="126" t="s">
        <v>338</v>
      </c>
      <c r="D5" s="383"/>
      <c r="E5" s="383"/>
      <c r="F5" s="580" t="s">
        <v>339</v>
      </c>
      <c r="G5" s="581"/>
      <c r="H5" s="581"/>
      <c r="I5" s="581"/>
      <c r="J5" s="581"/>
      <c r="K5" s="581"/>
      <c r="L5" s="581"/>
      <c r="M5" s="581"/>
      <c r="N5" s="582"/>
      <c r="O5" s="383"/>
      <c r="P5" s="383" t="s">
        <v>340</v>
      </c>
      <c r="Q5" s="383"/>
      <c r="R5" s="383"/>
      <c r="S5" s="119"/>
      <c r="T5" s="292"/>
      <c r="U5" s="383"/>
      <c r="V5" s="3"/>
      <c r="W5" s="3"/>
      <c r="X5" s="3"/>
      <c r="Y5" s="3"/>
      <c r="Z5" s="3"/>
      <c r="AA5" s="3"/>
      <c r="AB5" s="3"/>
      <c r="AC5" s="3"/>
      <c r="AD5" s="3"/>
      <c r="AE5" s="3"/>
      <c r="AF5" s="3"/>
      <c r="AG5" s="3"/>
      <c r="AH5" s="3"/>
      <c r="AI5" s="3"/>
      <c r="AJ5" s="3"/>
    </row>
    <row r="6">
      <c r="A6" s="125"/>
      <c r="B6" s="68" t="s">
        <v>144</v>
      </c>
      <c r="C6" s="125" t="s">
        <v>341</v>
      </c>
      <c r="D6" s="198"/>
      <c r="E6" s="198" t="s">
        <v>167</v>
      </c>
      <c r="F6" s="123"/>
      <c r="G6" s="121"/>
      <c r="H6" s="121"/>
      <c r="I6" s="121"/>
      <c r="J6" s="121"/>
      <c r="K6" s="121"/>
      <c r="L6" s="121"/>
      <c r="M6" s="121"/>
      <c r="N6" s="502"/>
      <c r="O6" s="198"/>
      <c r="P6" s="198" t="s">
        <v>342</v>
      </c>
      <c r="Q6" s="198" t="s">
        <v>333</v>
      </c>
      <c r="R6" s="198"/>
      <c r="S6" s="123"/>
      <c r="T6" s="121"/>
      <c r="U6" s="502"/>
      <c r="V6" s="3"/>
      <c r="W6" s="3"/>
      <c r="X6" s="3"/>
      <c r="Y6" s="3"/>
      <c r="Z6" s="3"/>
      <c r="AA6" s="3"/>
      <c r="AB6" s="3"/>
      <c r="AC6" s="3"/>
      <c r="AD6" s="3"/>
      <c r="AE6" s="3"/>
      <c r="AF6" s="3"/>
      <c r="AG6" s="3"/>
      <c r="AH6" s="3"/>
      <c r="AI6" s="3"/>
      <c r="AJ6" s="3"/>
    </row>
    <row r="7">
      <c r="A7" s="125" t="s">
        <v>144</v>
      </c>
      <c r="B7" s="68" t="s">
        <v>27</v>
      </c>
      <c r="C7" s="125" t="s">
        <v>343</v>
      </c>
      <c r="D7" s="198" t="s">
        <v>333</v>
      </c>
      <c r="E7" s="198" t="s">
        <v>333</v>
      </c>
      <c r="F7" s="126" t="s">
        <v>344</v>
      </c>
      <c r="G7" s="126" t="s">
        <v>345</v>
      </c>
      <c r="H7" s="126" t="s">
        <v>346</v>
      </c>
      <c r="I7" s="560" t="s">
        <v>178</v>
      </c>
      <c r="J7" s="120" t="s">
        <v>347</v>
      </c>
      <c r="K7" s="10"/>
      <c r="L7" s="10"/>
      <c r="M7" s="583" t="s">
        <v>121</v>
      </c>
      <c r="N7" s="383"/>
      <c r="O7" s="198" t="s">
        <v>144</v>
      </c>
      <c r="P7" s="198" t="s">
        <v>348</v>
      </c>
      <c r="Q7" s="198" t="s">
        <v>348</v>
      </c>
      <c r="R7" s="198"/>
      <c r="S7" s="198" t="s">
        <v>349</v>
      </c>
      <c r="T7" s="198" t="s">
        <v>349</v>
      </c>
      <c r="U7" s="198" t="s">
        <v>350</v>
      </c>
      <c r="V7" s="3"/>
      <c r="W7" s="3"/>
      <c r="X7" s="3"/>
      <c r="Y7" s="3"/>
      <c r="Z7" s="3"/>
      <c r="AA7" s="3"/>
      <c r="AB7" s="3"/>
      <c r="AC7" s="3"/>
      <c r="AD7" s="3"/>
      <c r="AE7" s="3"/>
      <c r="AF7" s="3"/>
      <c r="AG7" s="3"/>
      <c r="AH7" s="3"/>
      <c r="AI7" s="3"/>
      <c r="AJ7" s="3"/>
    </row>
    <row r="8">
      <c r="A8" s="122" t="s">
        <v>27</v>
      </c>
      <c r="B8" s="121" t="s">
        <v>330</v>
      </c>
      <c r="C8" s="122" t="s">
        <v>330</v>
      </c>
      <c r="D8" s="502" t="s">
        <v>351</v>
      </c>
      <c r="E8" s="502" t="s">
        <v>27</v>
      </c>
      <c r="F8" s="122" t="s">
        <v>119</v>
      </c>
      <c r="G8" s="122" t="s">
        <v>352</v>
      </c>
      <c r="H8" s="122" t="s">
        <v>119</v>
      </c>
      <c r="I8" s="202" t="s">
        <v>353</v>
      </c>
      <c r="J8" s="383" t="s">
        <v>354</v>
      </c>
      <c r="K8" s="126" t="s">
        <v>355</v>
      </c>
      <c r="L8" s="123" t="s">
        <v>121</v>
      </c>
      <c r="M8" s="584" t="s">
        <v>333</v>
      </c>
      <c r="N8" s="585" t="s">
        <v>22</v>
      </c>
      <c r="O8" s="502" t="s">
        <v>27</v>
      </c>
      <c r="P8" s="502" t="s">
        <v>342</v>
      </c>
      <c r="Q8" s="502" t="s">
        <v>342</v>
      </c>
      <c r="R8" s="502" t="s">
        <v>356</v>
      </c>
      <c r="S8" s="502" t="s">
        <v>357</v>
      </c>
      <c r="T8" s="502" t="s">
        <v>358</v>
      </c>
      <c r="U8" s="502" t="s">
        <v>359</v>
      </c>
      <c r="V8" s="3"/>
      <c r="W8" s="3"/>
      <c r="X8" s="3"/>
      <c r="Y8" s="3"/>
      <c r="Z8" s="3"/>
      <c r="AA8" s="3"/>
      <c r="AB8" s="3"/>
      <c r="AC8" s="3"/>
      <c r="AD8" s="3"/>
      <c r="AE8" s="3"/>
      <c r="AF8" s="3"/>
      <c r="AG8" s="3"/>
      <c r="AH8" s="3"/>
      <c r="AI8" s="3"/>
      <c r="AJ8" s="3"/>
    </row>
    <row r="9">
      <c r="A9" s="119"/>
      <c r="B9" s="378"/>
      <c r="C9" s="378"/>
      <c r="D9" s="119"/>
      <c r="E9" s="383"/>
      <c r="F9" s="30"/>
      <c r="G9" s="30"/>
      <c r="H9" s="30"/>
      <c r="I9" s="293"/>
      <c r="J9" s="29"/>
      <c r="K9" s="30"/>
      <c r="L9" s="30"/>
      <c r="M9" s="387"/>
      <c r="N9" s="31"/>
      <c r="O9" s="31"/>
      <c r="P9" s="31"/>
      <c r="Q9" s="378"/>
      <c r="R9" s="378"/>
      <c r="S9" s="31"/>
      <c r="T9" s="31"/>
      <c r="U9" s="31"/>
      <c r="V9" s="3"/>
      <c r="W9" s="235" t="s">
        <v>360</v>
      </c>
      <c r="X9" s="3" t="s">
        <v>361</v>
      </c>
      <c r="Y9" s="3" t="s">
        <v>346</v>
      </c>
      <c r="Z9" s="3"/>
      <c r="AA9" s="3"/>
      <c r="AB9" s="3"/>
      <c r="AC9" s="3"/>
      <c r="AD9" s="3"/>
      <c r="AE9" s="3"/>
      <c r="AF9" s="3"/>
      <c r="AG9" s="3"/>
      <c r="AH9" s="3"/>
      <c r="AI9" s="3"/>
      <c r="AJ9" s="3"/>
    </row>
    <row r="10">
      <c r="A10" s="68">
        <v>1961.0</v>
      </c>
      <c r="B10" s="275">
        <f>Escapement_Data!L7</f>
        <v>343140.4275</v>
      </c>
      <c r="C10" s="467"/>
      <c r="D10" s="68" t="s">
        <v>362</v>
      </c>
      <c r="E10" s="68">
        <v>1966.0</v>
      </c>
      <c r="F10" s="275">
        <f>'Comm Catch'!C12+'Comm Catch'!D13+'Comm Catch'!E13+'Comm Catch'!F14+'Comm Catch'!G14+'Comm Catch'!H14+'Comm Catch'!I15+'Comm Catch'!J15+'Comm Catch'!K15+'Comm Catch'!L16+'Comm Catch'!M16+'Comm Catch'!N16+'Comm Catch'!O17+'Comm Catch'!P17+'Comm Catch'!Q17</f>
        <v>1036449.514</v>
      </c>
      <c r="G10" s="275">
        <f>'UCR Past Sonar'!C12+'UCR Past Sonar'!D13+'UCR Past Sonar'!E13+'UCR Past Sonar'!F14+'UCR Past Sonar'!G14+'UCR Past Sonar'!H14+'UCR Past Sonar'!I15+'UCR Past Sonar'!J15+'UCR Past Sonar'!K15+'UCR Past Sonar'!L16+'UCR Past Sonar'!M16+'UCR Past Sonar'!N16+'UCR Past Sonar'!O17+'UCR Past Sonar'!P17+'UCR Past Sonar'!Q17</f>
        <v>352078.3955</v>
      </c>
      <c r="H10" s="275">
        <f>Subs_PU!C12+Subs_PU!D13+Subs_PU!E13+Subs_PU!F14+Subs_PU!G14+Subs_PU!H14+Subs_PU!I15+Subs_PU!J15+Subs_PU!K15+Subs_PU!L16+Subs_PU!M16+Subs_PU!N16+Subs_PU!O17+Subs_PU!P17+Subs_PU!Q17</f>
        <v>0</v>
      </c>
      <c r="I10" s="286"/>
      <c r="J10" s="275">
        <f>SUM('UCR Spwn Esc'!B12,'UCR Spwn Esc'!C13:D13,'UCR Spwn Esc'!E14:G14,'UCR Spwn Esc'!H15:J15,'UCR Spwn Esc'!K16:M16,'UCR Spwn Esc'!N17:P17)</f>
        <v>352078.3955</v>
      </c>
      <c r="K10" s="275">
        <f>'Delta Esc'!C12+'Delta Esc'!D13+'Delta Esc'!E13+'Delta Esc'!F14+'Delta Esc'!G14+'Delta Esc'!H14+'Delta Esc'!I15+'Delta Esc'!J15+'Delta Esc'!K15+'Delta Esc'!L16+'Delta Esc'!M16+'Delta Esc'!N16+'Delta Esc'!O17+'Delta Esc'!P17+'Delta Esc'!Q17</f>
        <v>77648.60667</v>
      </c>
      <c r="L10" s="275">
        <f t="shared" ref="L10:L60" si="1">K10+J10</f>
        <v>429727.0022</v>
      </c>
      <c r="M10" s="289">
        <f t="shared" ref="M10:M60" si="2">F10+G10+K10</f>
        <v>1466176.516</v>
      </c>
      <c r="N10" s="275">
        <f t="shared" ref="N10:N60" si="3">M10-L10</f>
        <v>1036449.514</v>
      </c>
      <c r="O10" s="586">
        <v>1961.0</v>
      </c>
      <c r="P10" s="429">
        <f>Q10/B10*1000000</f>
        <v>12.45209666</v>
      </c>
      <c r="Q10" s="497">
        <f t="shared" ref="Q10:Q59" si="4">M10/B10</f>
        <v>4.27281777</v>
      </c>
      <c r="R10" s="429">
        <f t="shared" ref="R10:R59" si="5">LN(Q10)</f>
        <v>1.452273509</v>
      </c>
      <c r="S10" s="68"/>
      <c r="T10" s="68"/>
      <c r="U10" s="587">
        <v>3.6707728305798537</v>
      </c>
      <c r="V10" s="498"/>
      <c r="W10" s="47">
        <f>'Delta Esc'!R10</f>
        <v>30494</v>
      </c>
      <c r="X10" s="47">
        <f>'UCR Past Sonar'!R10</f>
        <v>332035</v>
      </c>
      <c r="Y10" s="47">
        <f>Harvest_Data!Z7</f>
        <v>19388.57251</v>
      </c>
      <c r="Z10" s="47">
        <f>W10+X10-Y10</f>
        <v>343140.4275</v>
      </c>
      <c r="AA10" s="3"/>
      <c r="AB10" s="3"/>
      <c r="AC10" s="3"/>
      <c r="AD10" s="3"/>
      <c r="AE10" s="3"/>
      <c r="AF10" s="3"/>
      <c r="AG10" s="3"/>
      <c r="AH10" s="3"/>
      <c r="AI10" s="3"/>
      <c r="AJ10" s="3"/>
    </row>
    <row r="11">
      <c r="A11" s="68">
        <v>1962.0</v>
      </c>
      <c r="B11" s="275">
        <f>Escapement_Data!L8</f>
        <v>416093.1807</v>
      </c>
      <c r="C11" s="467"/>
      <c r="D11" s="68" t="s">
        <v>363</v>
      </c>
      <c r="E11" s="68">
        <v>1967.0</v>
      </c>
      <c r="F11" s="275">
        <f>'Comm Catch'!C13+'Comm Catch'!D14+'Comm Catch'!E14+'Comm Catch'!F15+'Comm Catch'!G15+'Comm Catch'!H15+'Comm Catch'!I16+'Comm Catch'!J16+'Comm Catch'!K16+'Comm Catch'!L17+'Comm Catch'!M17+'Comm Catch'!N17+'Comm Catch'!O18+'Comm Catch'!P18+'Comm Catch'!Q18</f>
        <v>562439.5013</v>
      </c>
      <c r="G11" s="275">
        <f>'UCR Past Sonar'!C13+'UCR Past Sonar'!D14+'UCR Past Sonar'!E14+'UCR Past Sonar'!F15+'UCR Past Sonar'!G15+'UCR Past Sonar'!H15+'UCR Past Sonar'!I16+'UCR Past Sonar'!J16+'UCR Past Sonar'!K16+'UCR Past Sonar'!L17+'UCR Past Sonar'!M17+'UCR Past Sonar'!N17+'UCR Past Sonar'!O18+'UCR Past Sonar'!P18+'UCR Past Sonar'!Q18</f>
        <v>166427.5554</v>
      </c>
      <c r="H11" s="275">
        <f>Subs_PU!C13+Subs_PU!D14+Subs_PU!E14+Subs_PU!F15+Subs_PU!G15+Subs_PU!H15+Subs_PU!I16+Subs_PU!J16+Subs_PU!K16+Subs_PU!L17+Subs_PU!M17+Subs_PU!N17+Subs_PU!O18+Subs_PU!P18+Subs_PU!Q18</f>
        <v>0</v>
      </c>
      <c r="I11" s="286"/>
      <c r="J11" s="275">
        <f>SUM('UCR Spwn Esc'!B13,'UCR Spwn Esc'!C14:D14,'UCR Spwn Esc'!E15:G15,'UCR Spwn Esc'!H16:J16,'UCR Spwn Esc'!K17:M17,'UCR Spwn Esc'!N18:P18)</f>
        <v>166427.5554</v>
      </c>
      <c r="K11" s="275">
        <f>'Delta Esc'!C13+'Delta Esc'!D14+'Delta Esc'!E14+'Delta Esc'!F15+'Delta Esc'!G15+'Delta Esc'!H15+'Delta Esc'!I16+'Delta Esc'!J16+'Delta Esc'!K16+'Delta Esc'!L17+'Delta Esc'!M17+'Delta Esc'!N17+'Delta Esc'!O18+'Delta Esc'!P18+'Delta Esc'!Q18</f>
        <v>23815.84208</v>
      </c>
      <c r="L11" s="275">
        <f t="shared" si="1"/>
        <v>190243.3975</v>
      </c>
      <c r="M11" s="289">
        <f t="shared" si="2"/>
        <v>752682.8988</v>
      </c>
      <c r="N11" s="275">
        <f t="shared" si="3"/>
        <v>562439.5013</v>
      </c>
      <c r="O11" s="586">
        <v>1962.0</v>
      </c>
      <c r="P11" s="429">
        <f t="shared" ref="P11:P59" si="6">Q11/B11*10^6</f>
        <v>4.347412525</v>
      </c>
      <c r="Q11" s="497">
        <f t="shared" si="4"/>
        <v>1.808928706</v>
      </c>
      <c r="R11" s="429">
        <f t="shared" si="5"/>
        <v>0.5927347947</v>
      </c>
      <c r="S11" s="68"/>
      <c r="T11" s="68"/>
      <c r="U11" s="587">
        <v>2.798869949551333</v>
      </c>
      <c r="V11" s="498"/>
      <c r="W11" s="3"/>
      <c r="X11" s="3"/>
      <c r="Y11" s="3"/>
      <c r="Z11" s="3"/>
      <c r="AA11" s="3"/>
      <c r="AB11" s="3"/>
      <c r="AC11" s="3"/>
      <c r="AD11" s="3"/>
      <c r="AE11" s="3"/>
      <c r="AF11" s="3"/>
      <c r="AG11" s="3"/>
      <c r="AH11" s="3"/>
      <c r="AI11" s="3"/>
      <c r="AJ11" s="3"/>
    </row>
    <row r="12">
      <c r="A12" s="68">
        <v>1963.0</v>
      </c>
      <c r="B12" s="275">
        <f>Escapement_Data!L9</f>
        <v>271007.3531</v>
      </c>
      <c r="C12" s="467"/>
      <c r="D12" s="68" t="s">
        <v>364</v>
      </c>
      <c r="E12" s="68">
        <v>1968.0</v>
      </c>
      <c r="F12" s="275">
        <f>'Comm Catch'!C14+'Comm Catch'!D15+'Comm Catch'!E15+'Comm Catch'!F16+'Comm Catch'!G16+'Comm Catch'!H16+'Comm Catch'!I17+'Comm Catch'!J17+'Comm Catch'!K17+'Comm Catch'!L18+'Comm Catch'!M18+'Comm Catch'!N18+'Comm Catch'!O19+'Comm Catch'!P19+'Comm Catch'!Q19</f>
        <v>432863.9425</v>
      </c>
      <c r="G12" s="275">
        <f>'UCR Past Sonar'!C14+'UCR Past Sonar'!D15+'UCR Past Sonar'!E15+'UCR Past Sonar'!F16+'UCR Past Sonar'!G16+'UCR Past Sonar'!H16+'UCR Past Sonar'!I17+'UCR Past Sonar'!J17+'UCR Past Sonar'!K17+'UCR Past Sonar'!L18+'UCR Past Sonar'!M18+'UCR Past Sonar'!N18+'UCR Past Sonar'!O19+'UCR Past Sonar'!P19+'UCR Past Sonar'!Q19</f>
        <v>170362.9754</v>
      </c>
      <c r="H12" s="275">
        <f>Subs_PU!C14+Subs_PU!D15+Subs_PU!E15+Subs_PU!F16+Subs_PU!G16+Subs_PU!H16+Subs_PU!I17+Subs_PU!J17+Subs_PU!K17+Subs_PU!L18+Subs_PU!M18+Subs_PU!N18+Subs_PU!O19+Subs_PU!P19+Subs_PU!Q19</f>
        <v>0</v>
      </c>
      <c r="I12" s="286"/>
      <c r="J12" s="275">
        <f>SUM('UCR Spwn Esc'!B14,'UCR Spwn Esc'!C15:D15,'UCR Spwn Esc'!E16:G16,'UCR Spwn Esc'!H17:J17,'UCR Spwn Esc'!K18:M18,'UCR Spwn Esc'!N19:P19)</f>
        <v>170362.9754</v>
      </c>
      <c r="K12" s="275">
        <f>'Delta Esc'!C14+'Delta Esc'!D15+'Delta Esc'!E15+'Delta Esc'!F16+'Delta Esc'!G16+'Delta Esc'!H16+'Delta Esc'!I17+'Delta Esc'!J17+'Delta Esc'!K17+'Delta Esc'!L18+'Delta Esc'!M18+'Delta Esc'!N18+'Delta Esc'!O19+'Delta Esc'!P19+'Delta Esc'!Q19</f>
        <v>17101.54614</v>
      </c>
      <c r="L12" s="275">
        <f t="shared" si="1"/>
        <v>187464.5216</v>
      </c>
      <c r="M12" s="289">
        <f t="shared" si="2"/>
        <v>620328.4641</v>
      </c>
      <c r="N12" s="275">
        <f t="shared" si="3"/>
        <v>432863.9425</v>
      </c>
      <c r="O12" s="586">
        <v>1963.0</v>
      </c>
      <c r="P12" s="429">
        <f t="shared" si="6"/>
        <v>8.446164985</v>
      </c>
      <c r="Q12" s="497">
        <f t="shared" si="4"/>
        <v>2.288972816</v>
      </c>
      <c r="R12" s="429">
        <f t="shared" si="5"/>
        <v>0.828103165</v>
      </c>
      <c r="S12" s="497">
        <f>AVERAGEA(Q10:Q12)</f>
        <v>2.790239764</v>
      </c>
      <c r="T12" s="68"/>
      <c r="U12" s="587">
        <v>4.541991881274364</v>
      </c>
      <c r="V12" s="498"/>
      <c r="W12" s="3"/>
      <c r="X12" s="3"/>
      <c r="Y12" s="3"/>
      <c r="Z12" s="3"/>
      <c r="AA12" s="3"/>
      <c r="AB12" s="3"/>
      <c r="AC12" s="3"/>
      <c r="AD12" s="3"/>
      <c r="AE12" s="3"/>
      <c r="AF12" s="3"/>
      <c r="AG12" s="3"/>
      <c r="AH12" s="3"/>
      <c r="AI12" s="3"/>
      <c r="AJ12" s="3"/>
    </row>
    <row r="13">
      <c r="A13" s="68">
        <v>1964.0</v>
      </c>
      <c r="B13" s="275">
        <f>Escapement_Data!L10</f>
        <v>233990.1993</v>
      </c>
      <c r="C13" s="467"/>
      <c r="D13" s="68" t="s">
        <v>365</v>
      </c>
      <c r="E13" s="68">
        <v>1969.0</v>
      </c>
      <c r="F13" s="275">
        <f>'Comm Catch'!C15+'Comm Catch'!D16+'Comm Catch'!E16+'Comm Catch'!F17+'Comm Catch'!G17+'Comm Catch'!H17+'Comm Catch'!I18+'Comm Catch'!J18+'Comm Catch'!K18+'Comm Catch'!L19+'Comm Catch'!M19+'Comm Catch'!N19+'Comm Catch'!O20+'Comm Catch'!P20+'Comm Catch'!Q20</f>
        <v>736459.6908</v>
      </c>
      <c r="G13" s="275">
        <f>'UCR Past Sonar'!C15+'UCR Past Sonar'!D16+'UCR Past Sonar'!E16+'UCR Past Sonar'!F17+'UCR Past Sonar'!G17+'UCR Past Sonar'!H17+'UCR Past Sonar'!I18+'UCR Past Sonar'!J18+'UCR Past Sonar'!K18+'UCR Past Sonar'!L19+'UCR Past Sonar'!M19+'UCR Past Sonar'!N19+'UCR Past Sonar'!O20+'UCR Past Sonar'!P20+'UCR Past Sonar'!Q20</f>
        <v>396162.0924</v>
      </c>
      <c r="H13" s="275">
        <f>Subs_PU!C15+Subs_PU!D16+Subs_PU!E16+Subs_PU!F17+Subs_PU!G17+Subs_PU!H17+Subs_PU!I18+Subs_PU!J18+Subs_PU!K18+Subs_PU!L19+Subs_PU!M19+Subs_PU!N19+Subs_PU!O20+Subs_PU!P20+Subs_PU!Q20</f>
        <v>0</v>
      </c>
      <c r="I13" s="286"/>
      <c r="J13" s="275">
        <f>SUM('UCR Spwn Esc'!B15,'UCR Spwn Esc'!C16:D16,'UCR Spwn Esc'!E17:G17,'UCR Spwn Esc'!H18:J18,'UCR Spwn Esc'!K19:M19,'UCR Spwn Esc'!N20:P20)</f>
        <v>396162.0924</v>
      </c>
      <c r="K13" s="275">
        <f>'Delta Esc'!C15+'Delta Esc'!D16+'Delta Esc'!E16+'Delta Esc'!F17+'Delta Esc'!G17+'Delta Esc'!H17+'Delta Esc'!I18+'Delta Esc'!J18+'Delta Esc'!K18+'Delta Esc'!L19+'Delta Esc'!M19+'Delta Esc'!N19+'Delta Esc'!O20+'Delta Esc'!P20+'Delta Esc'!Q20</f>
        <v>55220.79101</v>
      </c>
      <c r="L13" s="275">
        <f t="shared" si="1"/>
        <v>451382.8834</v>
      </c>
      <c r="M13" s="289">
        <f t="shared" si="2"/>
        <v>1187842.574</v>
      </c>
      <c r="N13" s="275">
        <f t="shared" si="3"/>
        <v>736459.6908</v>
      </c>
      <c r="O13" s="586">
        <v>1964.0</v>
      </c>
      <c r="P13" s="429">
        <f t="shared" si="6"/>
        <v>21.69519472</v>
      </c>
      <c r="Q13" s="497">
        <f t="shared" si="4"/>
        <v>5.076462937</v>
      </c>
      <c r="R13" s="429">
        <f t="shared" si="5"/>
        <v>1.624614747</v>
      </c>
      <c r="S13" s="497">
        <f>AVERAGEA(Q10:Q13)</f>
        <v>3.361795557</v>
      </c>
      <c r="T13" s="68"/>
      <c r="U13" s="587">
        <v>3.655243400079959</v>
      </c>
      <c r="V13" s="498"/>
      <c r="W13" s="3"/>
      <c r="X13" s="3"/>
      <c r="Y13" s="3"/>
      <c r="Z13" s="3"/>
      <c r="AA13" s="3"/>
      <c r="AB13" s="3"/>
      <c r="AC13" s="3"/>
      <c r="AD13" s="3"/>
      <c r="AE13" s="3"/>
      <c r="AF13" s="3"/>
      <c r="AG13" s="3"/>
      <c r="AH13" s="3"/>
      <c r="AI13" s="3"/>
      <c r="AJ13" s="3"/>
    </row>
    <row r="14">
      <c r="A14" s="68">
        <v>1965.0</v>
      </c>
      <c r="B14" s="275">
        <f>Escapement_Data!L11</f>
        <v>373563.22</v>
      </c>
      <c r="C14" s="467"/>
      <c r="D14" s="68" t="s">
        <v>366</v>
      </c>
      <c r="E14" s="68">
        <v>1970.0</v>
      </c>
      <c r="F14" s="275">
        <f>'Comm Catch'!C16+'Comm Catch'!D17+'Comm Catch'!E17+'Comm Catch'!F18+'Comm Catch'!G18+'Comm Catch'!H18+'Comm Catch'!I19+'Comm Catch'!J19+'Comm Catch'!K19+'Comm Catch'!L20+'Comm Catch'!M20+'Comm Catch'!N20+'Comm Catch'!O21+'Comm Catch'!P21+'Comm Catch'!Q21</f>
        <v>1167165.452</v>
      </c>
      <c r="G14" s="275">
        <f>'UCR Past Sonar'!C16+'UCR Past Sonar'!D17+'UCR Past Sonar'!E17+'UCR Past Sonar'!F18+'UCR Past Sonar'!G18+'UCR Past Sonar'!H18+'UCR Past Sonar'!I19+'UCR Past Sonar'!J19+'UCR Past Sonar'!K19+'UCR Past Sonar'!L20+'UCR Past Sonar'!M20+'UCR Past Sonar'!N20+'UCR Past Sonar'!O21+'UCR Past Sonar'!P21+'UCR Past Sonar'!Q21</f>
        <v>521935.6443</v>
      </c>
      <c r="H14" s="275">
        <f>Subs_PU!C16+Subs_PU!D17+Subs_PU!E17+Subs_PU!F18+Subs_PU!G18+Subs_PU!H18+Subs_PU!I19+Subs_PU!J19+Subs_PU!K19+Subs_PU!L20+Subs_PU!M20+Subs_PU!N20+Subs_PU!O21+Subs_PU!P21+Subs_PU!Q21</f>
        <v>0</v>
      </c>
      <c r="I14" s="286"/>
      <c r="J14" s="275">
        <f>SUM('UCR Spwn Esc'!B16,'UCR Spwn Esc'!C17:D17,'UCR Spwn Esc'!E18:G18,'UCR Spwn Esc'!H19:J19,'UCR Spwn Esc'!K20:M20,'UCR Spwn Esc'!N21:P21)</f>
        <v>521935.6443</v>
      </c>
      <c r="K14" s="275">
        <f>'Delta Esc'!C16+'Delta Esc'!D17+'Delta Esc'!E17+'Delta Esc'!F18+'Delta Esc'!G18+'Delta Esc'!H18+'Delta Esc'!I19+'Delta Esc'!J19+'Delta Esc'!K19+'Delta Esc'!L20+'Delta Esc'!M20+'Delta Esc'!N20+'Delta Esc'!O21+'Delta Esc'!P21+'Delta Esc'!Q21</f>
        <v>101409.7733</v>
      </c>
      <c r="L14" s="275">
        <f t="shared" si="1"/>
        <v>623345.4176</v>
      </c>
      <c r="M14" s="289">
        <f t="shared" si="2"/>
        <v>1790510.87</v>
      </c>
      <c r="N14" s="275">
        <f t="shared" si="3"/>
        <v>1167165.452</v>
      </c>
      <c r="O14" s="586">
        <v>1965.0</v>
      </c>
      <c r="P14" s="429">
        <f t="shared" si="6"/>
        <v>12.83065245</v>
      </c>
      <c r="Q14" s="497">
        <f t="shared" si="4"/>
        <v>4.793059846</v>
      </c>
      <c r="R14" s="429">
        <f t="shared" si="5"/>
        <v>1.567169006</v>
      </c>
      <c r="S14" s="497">
        <f t="shared" ref="S14:S59" si="7">AVERAGEA(Q10:Q14)</f>
        <v>3.648048415</v>
      </c>
      <c r="T14" s="68"/>
      <c r="U14" s="587">
        <v>3.5156252411518314</v>
      </c>
      <c r="V14" s="498"/>
      <c r="W14" s="3"/>
      <c r="X14" s="3"/>
      <c r="Y14" s="3"/>
      <c r="Z14" s="3"/>
      <c r="AA14" s="3"/>
      <c r="AB14" s="3"/>
      <c r="AC14" s="3"/>
      <c r="AD14" s="3"/>
      <c r="AE14" s="3"/>
      <c r="AF14" s="3"/>
      <c r="AG14" s="3"/>
      <c r="AH14" s="3"/>
      <c r="AI14" s="3"/>
      <c r="AJ14" s="3"/>
    </row>
    <row r="15">
      <c r="A15" s="68">
        <v>1966.0</v>
      </c>
      <c r="B15" s="275">
        <f>Escapement_Data!L12</f>
        <v>374673.1046</v>
      </c>
      <c r="C15" s="467"/>
      <c r="D15" s="68" t="s">
        <v>367</v>
      </c>
      <c r="E15" s="68">
        <v>1971.0</v>
      </c>
      <c r="F15" s="275">
        <f>'Comm Catch'!C17+'Comm Catch'!D18+'Comm Catch'!E18+'Comm Catch'!F19+'Comm Catch'!G19+'Comm Catch'!H19+'Comm Catch'!I20+'Comm Catch'!J20+'Comm Catch'!K20+'Comm Catch'!L21+'Comm Catch'!M21+'Comm Catch'!N21+'Comm Catch'!O22+'Comm Catch'!P22+'Comm Catch'!Q22</f>
        <v>880307.6957</v>
      </c>
      <c r="G15" s="275">
        <f>'UCR Past Sonar'!C17+'UCR Past Sonar'!D18+'UCR Past Sonar'!E18+'UCR Past Sonar'!F19+'UCR Past Sonar'!G19+'UCR Past Sonar'!H19+'UCR Past Sonar'!I20+'UCR Past Sonar'!J20+'UCR Past Sonar'!K20+'UCR Past Sonar'!L21+'UCR Past Sonar'!M21+'UCR Past Sonar'!N21+'UCR Past Sonar'!O22+'UCR Past Sonar'!P22+'UCR Past Sonar'!Q22</f>
        <v>446788.9463</v>
      </c>
      <c r="H15" s="275">
        <f>Subs_PU!C17+Subs_PU!D18+Subs_PU!E18+Subs_PU!F19+Subs_PU!G19+Subs_PU!H19+Subs_PU!I20+Subs_PU!J20+Subs_PU!K20+Subs_PU!L21+Subs_PU!M21+Subs_PU!N21+Subs_PU!O22+Subs_PU!P22+Subs_PU!Q22</f>
        <v>0</v>
      </c>
      <c r="I15" s="286"/>
      <c r="J15" s="275">
        <f>SUM('UCR Spwn Esc'!B17,'UCR Spwn Esc'!C18:D18,'UCR Spwn Esc'!E19:G19,'UCR Spwn Esc'!H20:J20,'UCR Spwn Esc'!K21:M21,'UCR Spwn Esc'!N22:P22)</f>
        <v>446788.9463</v>
      </c>
      <c r="K15" s="275">
        <f>'Delta Esc'!C17+'Delta Esc'!D18+'Delta Esc'!E18+'Delta Esc'!F19+'Delta Esc'!G19+'Delta Esc'!H19+'Delta Esc'!I20+'Delta Esc'!J20+'Delta Esc'!K20+'Delta Esc'!L21+'Delta Esc'!M21+'Delta Esc'!N21+'Delta Esc'!O22+'Delta Esc'!P22+'Delta Esc'!Q22</f>
        <v>165849.3775</v>
      </c>
      <c r="L15" s="275">
        <f t="shared" si="1"/>
        <v>612638.3237</v>
      </c>
      <c r="M15" s="289">
        <f t="shared" si="2"/>
        <v>1492946.019</v>
      </c>
      <c r="N15" s="275">
        <f t="shared" si="3"/>
        <v>880307.6957</v>
      </c>
      <c r="O15" s="586">
        <v>1966.0</v>
      </c>
      <c r="P15" s="429">
        <f t="shared" si="6"/>
        <v>10.63503852</v>
      </c>
      <c r="Q15" s="497">
        <f t="shared" si="4"/>
        <v>3.9846629</v>
      </c>
      <c r="R15" s="429">
        <f t="shared" si="5"/>
        <v>1.382452717</v>
      </c>
      <c r="S15" s="497">
        <f t="shared" si="7"/>
        <v>3.590417441</v>
      </c>
      <c r="T15" s="68"/>
      <c r="U15" s="587">
        <v>3.7287214632159085</v>
      </c>
      <c r="V15" s="498"/>
      <c r="W15" s="3"/>
      <c r="X15" s="3"/>
      <c r="Y15" s="3"/>
      <c r="Z15" s="3"/>
      <c r="AA15" s="3"/>
      <c r="AB15" s="3"/>
      <c r="AC15" s="3"/>
      <c r="AD15" s="3"/>
      <c r="AE15" s="3"/>
      <c r="AF15" s="3"/>
      <c r="AG15" s="3"/>
      <c r="AH15" s="3"/>
      <c r="AI15" s="3"/>
      <c r="AJ15" s="3"/>
    </row>
    <row r="16">
      <c r="A16" s="68">
        <v>1967.0</v>
      </c>
      <c r="B16" s="275">
        <f>Escapement_Data!L13</f>
        <v>152518.2057</v>
      </c>
      <c r="C16" s="467"/>
      <c r="D16" s="68" t="s">
        <v>368</v>
      </c>
      <c r="E16" s="68">
        <v>1972.0</v>
      </c>
      <c r="F16" s="275">
        <f>'Comm Catch'!C18+'Comm Catch'!D19+'Comm Catch'!E19+'Comm Catch'!F20+'Comm Catch'!G20+'Comm Catch'!H20+'Comm Catch'!I21+'Comm Catch'!J21+'Comm Catch'!K21+'Comm Catch'!L22+'Comm Catch'!M22+'Comm Catch'!N22+'Comm Catch'!O23+'Comm Catch'!P23+'Comm Catch'!Q23</f>
        <v>508199.8464</v>
      </c>
      <c r="G16" s="275">
        <f>'UCR Past Sonar'!C18+'UCR Past Sonar'!D19+'UCR Past Sonar'!E19+'UCR Past Sonar'!F20+'UCR Past Sonar'!G20+'UCR Past Sonar'!H20+'UCR Past Sonar'!I21+'UCR Past Sonar'!J21+'UCR Past Sonar'!K21+'UCR Past Sonar'!L22+'UCR Past Sonar'!M22+'UCR Past Sonar'!N22+'UCR Past Sonar'!O23+'UCR Past Sonar'!P23+'UCR Past Sonar'!Q23</f>
        <v>250344.0449</v>
      </c>
      <c r="H16" s="275">
        <f>Subs_PU!C18+Subs_PU!D19+Subs_PU!E19+Subs_PU!F20+Subs_PU!G20+Subs_PU!H20+Subs_PU!I21+Subs_PU!J21+Subs_PU!K21+Subs_PU!L22+Subs_PU!M22+Subs_PU!N22+Subs_PU!O23+Subs_PU!P23+Subs_PU!Q23</f>
        <v>0</v>
      </c>
      <c r="I16" s="286"/>
      <c r="J16" s="275">
        <f>SUM('UCR Spwn Esc'!B18,'UCR Spwn Esc'!C19:D19,'UCR Spwn Esc'!E20:G20,'UCR Spwn Esc'!H21:J21,'UCR Spwn Esc'!K22:M22,'UCR Spwn Esc'!N23:P23)</f>
        <v>250344.0449</v>
      </c>
      <c r="K16" s="275">
        <f>'Delta Esc'!C18+'Delta Esc'!D19+'Delta Esc'!E19+'Delta Esc'!F20+'Delta Esc'!G20+'Delta Esc'!H20+'Delta Esc'!I21+'Delta Esc'!J21+'Delta Esc'!K21+'Delta Esc'!L22+'Delta Esc'!M22+'Delta Esc'!N22+'Delta Esc'!O23+'Delta Esc'!P23+'Delta Esc'!Q23</f>
        <v>111906.144</v>
      </c>
      <c r="L16" s="275">
        <f t="shared" si="1"/>
        <v>362250.1888</v>
      </c>
      <c r="M16" s="289">
        <f t="shared" si="2"/>
        <v>870450.0353</v>
      </c>
      <c r="N16" s="275">
        <f t="shared" si="3"/>
        <v>508199.8464</v>
      </c>
      <c r="O16" s="586">
        <v>1967.0</v>
      </c>
      <c r="P16" s="429">
        <f t="shared" si="6"/>
        <v>37.41971472</v>
      </c>
      <c r="Q16" s="497">
        <f t="shared" si="4"/>
        <v>5.707187749</v>
      </c>
      <c r="R16" s="429">
        <f t="shared" si="5"/>
        <v>1.741726389</v>
      </c>
      <c r="S16" s="497">
        <f t="shared" si="7"/>
        <v>4.370069249</v>
      </c>
      <c r="T16" s="68"/>
      <c r="U16" s="587">
        <v>3.571918536751427</v>
      </c>
      <c r="V16" s="498"/>
      <c r="W16" s="3"/>
      <c r="X16" s="3"/>
      <c r="Y16" s="3"/>
      <c r="Z16" s="3"/>
      <c r="AA16" s="3"/>
      <c r="AB16" s="3"/>
      <c r="AC16" s="3"/>
      <c r="AD16" s="3"/>
      <c r="AE16" s="3"/>
      <c r="AF16" s="3"/>
      <c r="AG16" s="3"/>
      <c r="AH16" s="3"/>
      <c r="AI16" s="3"/>
      <c r="AJ16" s="3"/>
    </row>
    <row r="17">
      <c r="A17" s="68">
        <v>1968.0</v>
      </c>
      <c r="B17" s="275">
        <f>Escapement_Data!L14</f>
        <v>234701.7683</v>
      </c>
      <c r="C17" s="467"/>
      <c r="D17" s="68" t="s">
        <v>369</v>
      </c>
      <c r="E17" s="68">
        <v>1973.0</v>
      </c>
      <c r="F17" s="275">
        <f>'Comm Catch'!C19+'Comm Catch'!D20+'Comm Catch'!E20+'Comm Catch'!F21+'Comm Catch'!G21+'Comm Catch'!H21+'Comm Catch'!I22+'Comm Catch'!J22+'Comm Catch'!K22+'Comm Catch'!L23+'Comm Catch'!M23+'Comm Catch'!N23+'Comm Catch'!O24+'Comm Catch'!P24+'Comm Catch'!Q24</f>
        <v>422842.3011</v>
      </c>
      <c r="G17" s="275">
        <f>'UCR Past Sonar'!C19+'UCR Past Sonar'!D20+'UCR Past Sonar'!E20+'UCR Past Sonar'!F21+'UCR Past Sonar'!G21+'UCR Past Sonar'!H21+'UCR Past Sonar'!I22+'UCR Past Sonar'!J22+'UCR Past Sonar'!K22+'UCR Past Sonar'!L23+'UCR Past Sonar'!M23+'UCR Past Sonar'!N23+'UCR Past Sonar'!O24+'UCR Past Sonar'!P24+'UCR Past Sonar'!Q24</f>
        <v>327765.4004</v>
      </c>
      <c r="H17" s="275">
        <f>Subs_PU!C19+Subs_PU!D20+Subs_PU!E20+Subs_PU!F21+Subs_PU!G21+Subs_PU!H21+Subs_PU!I22+Subs_PU!J22+Subs_PU!K22+Subs_PU!L23+Subs_PU!M23+Subs_PU!N23+Subs_PU!O24+Subs_PU!P24+Subs_PU!Q24</f>
        <v>0</v>
      </c>
      <c r="I17" s="286"/>
      <c r="J17" s="275">
        <f>SUM('UCR Spwn Esc'!B19,'UCR Spwn Esc'!C20:D20,'UCR Spwn Esc'!E21:G21,'UCR Spwn Esc'!H22:J22,'UCR Spwn Esc'!K23:M23,'UCR Spwn Esc'!N24:P24)</f>
        <v>327765.4004</v>
      </c>
      <c r="K17" s="275">
        <f>'Delta Esc'!C19+'Delta Esc'!D20+'Delta Esc'!E20+'Delta Esc'!F21+'Delta Esc'!G21+'Delta Esc'!H21+'Delta Esc'!I22+'Delta Esc'!J22+'Delta Esc'!K22+'Delta Esc'!L23+'Delta Esc'!M23+'Delta Esc'!N23+'Delta Esc'!O24+'Delta Esc'!P24+'Delta Esc'!Q24</f>
        <v>93662.97611</v>
      </c>
      <c r="L17" s="275">
        <f t="shared" si="1"/>
        <v>421428.3765</v>
      </c>
      <c r="M17" s="289">
        <f t="shared" si="2"/>
        <v>844270.6776</v>
      </c>
      <c r="N17" s="275">
        <f t="shared" si="3"/>
        <v>422842.3011</v>
      </c>
      <c r="O17" s="586">
        <v>1968.0</v>
      </c>
      <c r="P17" s="429">
        <f t="shared" si="6"/>
        <v>15.3267115</v>
      </c>
      <c r="Q17" s="497">
        <f t="shared" si="4"/>
        <v>3.597206291</v>
      </c>
      <c r="R17" s="429">
        <f t="shared" si="5"/>
        <v>1.280157514</v>
      </c>
      <c r="S17" s="497">
        <f t="shared" si="7"/>
        <v>4.631715945</v>
      </c>
      <c r="T17" s="68"/>
      <c r="U17" s="587">
        <v>4.174573334418297</v>
      </c>
      <c r="V17" s="498"/>
      <c r="W17" s="3"/>
      <c r="X17" s="3"/>
      <c r="Y17" s="3"/>
      <c r="Z17" s="3"/>
      <c r="AA17" s="3"/>
      <c r="AB17" s="3"/>
      <c r="AC17" s="3"/>
      <c r="AD17" s="3"/>
      <c r="AE17" s="3"/>
      <c r="AF17" s="3"/>
      <c r="AG17" s="3"/>
      <c r="AH17" s="3"/>
      <c r="AI17" s="3"/>
      <c r="AJ17" s="3"/>
    </row>
    <row r="18">
      <c r="A18" s="68">
        <v>1969.0</v>
      </c>
      <c r="B18" s="275">
        <f>Escapement_Data!L15</f>
        <v>527822.3726</v>
      </c>
      <c r="C18" s="467"/>
      <c r="D18" s="68" t="s">
        <v>370</v>
      </c>
      <c r="E18" s="68">
        <v>1974.0</v>
      </c>
      <c r="F18" s="275">
        <f>'Comm Catch'!C20+'Comm Catch'!D21+'Comm Catch'!E21+'Comm Catch'!F22+'Comm Catch'!G22+'Comm Catch'!H22+'Comm Catch'!I23+'Comm Catch'!J23+'Comm Catch'!K23+'Comm Catch'!L24+'Comm Catch'!M24+'Comm Catch'!N24+'Comm Catch'!O25+'Comm Catch'!P25+'Comm Catch'!Q25</f>
        <v>589836.7328</v>
      </c>
      <c r="G18" s="275">
        <f>'UCR Past Sonar'!C20+'UCR Past Sonar'!D21+'UCR Past Sonar'!E21+'UCR Past Sonar'!F22+'UCR Past Sonar'!G22+'UCR Past Sonar'!H22+'UCR Past Sonar'!I23+'UCR Past Sonar'!J23+'UCR Past Sonar'!K23+'UCR Past Sonar'!L24+'UCR Past Sonar'!M24+'UCR Past Sonar'!N24+'UCR Past Sonar'!O25+'UCR Past Sonar'!P25+'UCR Past Sonar'!Q25</f>
        <v>257868.202</v>
      </c>
      <c r="H18" s="275">
        <f>Subs_PU!C20+Subs_PU!D21+Subs_PU!E21+Subs_PU!F22+Subs_PU!G22+Subs_PU!H22+Subs_PU!I23+Subs_PU!J23+Subs_PU!K23+Subs_PU!L24+Subs_PU!M24+Subs_PU!N24+Subs_PU!O25+Subs_PU!P25+Subs_PU!Q25</f>
        <v>0</v>
      </c>
      <c r="I18" s="286"/>
      <c r="J18" s="275">
        <f>SUM('UCR Spwn Esc'!B20,'UCR Spwn Esc'!C21:D21,'UCR Spwn Esc'!E22:G22,'UCR Spwn Esc'!H23:J23,'UCR Spwn Esc'!K24:M24,'UCR Spwn Esc'!N25:P25)</f>
        <v>257868.202</v>
      </c>
      <c r="K18" s="275">
        <f>'Delta Esc'!C20+'Delta Esc'!D21+'Delta Esc'!E21+'Delta Esc'!F22+'Delta Esc'!G22+'Delta Esc'!H22+'Delta Esc'!I23+'Delta Esc'!J23+'Delta Esc'!K23+'Delta Esc'!L24+'Delta Esc'!M24+'Delta Esc'!N24+'Delta Esc'!O25+'Delta Esc'!P25+'Delta Esc'!Q25</f>
        <v>69343.04776</v>
      </c>
      <c r="L18" s="275">
        <f t="shared" si="1"/>
        <v>327211.2498</v>
      </c>
      <c r="M18" s="289">
        <f t="shared" si="2"/>
        <v>917047.9826</v>
      </c>
      <c r="N18" s="275">
        <f t="shared" si="3"/>
        <v>589836.7328</v>
      </c>
      <c r="O18" s="586">
        <v>1969.0</v>
      </c>
      <c r="P18" s="429">
        <f t="shared" si="6"/>
        <v>3.291671375</v>
      </c>
      <c r="Q18" s="497">
        <f t="shared" si="4"/>
        <v>1.737417795</v>
      </c>
      <c r="R18" s="429">
        <f t="shared" si="5"/>
        <v>0.552399985</v>
      </c>
      <c r="S18" s="497">
        <f t="shared" si="7"/>
        <v>3.963906916</v>
      </c>
      <c r="T18" s="588"/>
      <c r="U18" s="587">
        <v>2.9984331471852257</v>
      </c>
      <c r="V18" s="498"/>
      <c r="W18" s="3"/>
      <c r="X18" s="3"/>
      <c r="Y18" s="3"/>
      <c r="Z18" s="3"/>
      <c r="AA18" s="3"/>
      <c r="AB18" s="3"/>
      <c r="AC18" s="3"/>
      <c r="AD18" s="3"/>
      <c r="AE18" s="3"/>
      <c r="AF18" s="3"/>
      <c r="AG18" s="3"/>
      <c r="AH18" s="3"/>
      <c r="AI18" s="3"/>
      <c r="AJ18" s="3"/>
    </row>
    <row r="19">
      <c r="A19" s="68">
        <v>1970.0</v>
      </c>
      <c r="B19" s="275">
        <f>Escapement_Data!L16</f>
        <v>329729.4895</v>
      </c>
      <c r="C19" s="467"/>
      <c r="D19" s="68" t="s">
        <v>371</v>
      </c>
      <c r="E19" s="68">
        <v>1975.0</v>
      </c>
      <c r="F19" s="275">
        <f>'Comm Catch'!C21+'Comm Catch'!D22+'Comm Catch'!E22+'Comm Catch'!F23+'Comm Catch'!G23+'Comm Catch'!H23+'Comm Catch'!I24+'Comm Catch'!J24+'Comm Catch'!K24+'Comm Catch'!L25+'Comm Catch'!M25+'Comm Catch'!N25+'Comm Catch'!O26+'Comm Catch'!P26+'Comm Catch'!Q26</f>
        <v>320291.9614</v>
      </c>
      <c r="G19" s="275">
        <f>'UCR Past Sonar'!C21+'UCR Past Sonar'!D22+'UCR Past Sonar'!E22+'UCR Past Sonar'!F23+'UCR Past Sonar'!G23+'UCR Past Sonar'!H23+'UCR Past Sonar'!I24+'UCR Past Sonar'!J24+'UCR Past Sonar'!K24+'UCR Past Sonar'!L25+'UCR Past Sonar'!M25+'UCR Past Sonar'!N25+'UCR Past Sonar'!O26+'UCR Past Sonar'!P26+'UCR Past Sonar'!Q26</f>
        <v>106238.1243</v>
      </c>
      <c r="H19" s="275">
        <f>Subs_PU!C21+Subs_PU!D22+Subs_PU!E22+Subs_PU!F23+Subs_PU!G23+Subs_PU!H23+Subs_PU!I24+Subs_PU!J24+Subs_PU!K24+Subs_PU!L25+Subs_PU!M25+Subs_PU!N25+Subs_PU!O26+Subs_PU!P26+Subs_PU!Q26</f>
        <v>0</v>
      </c>
      <c r="I19" s="286"/>
      <c r="J19" s="275">
        <f>SUM('UCR Spwn Esc'!B21,'UCR Spwn Esc'!C22:D22,'UCR Spwn Esc'!E23:G23,'UCR Spwn Esc'!H24:J24,'UCR Spwn Esc'!K25:M25,'UCR Spwn Esc'!N26:P26)</f>
        <v>106238.1243</v>
      </c>
      <c r="K19" s="275">
        <f>'Delta Esc'!C21+'Delta Esc'!D22+'Delta Esc'!E22+'Delta Esc'!F23+'Delta Esc'!G23+'Delta Esc'!H23+'Delta Esc'!I24+'Delta Esc'!J24+'Delta Esc'!K24+'Delta Esc'!L25+'Delta Esc'!M25+'Delta Esc'!N25+'Delta Esc'!O26+'Delta Esc'!P26+'Delta Esc'!Q26</f>
        <v>65485.68559</v>
      </c>
      <c r="L19" s="275">
        <f t="shared" si="1"/>
        <v>171723.8099</v>
      </c>
      <c r="M19" s="289">
        <f t="shared" si="2"/>
        <v>492015.7713</v>
      </c>
      <c r="N19" s="275">
        <f t="shared" si="3"/>
        <v>320291.9614</v>
      </c>
      <c r="O19" s="586">
        <v>1970.0</v>
      </c>
      <c r="P19" s="429">
        <f t="shared" si="6"/>
        <v>4.525467432</v>
      </c>
      <c r="Q19" s="497">
        <f t="shared" si="4"/>
        <v>1.492180066</v>
      </c>
      <c r="R19" s="429">
        <f t="shared" si="5"/>
        <v>0.4002381821</v>
      </c>
      <c r="S19" s="497">
        <f t="shared" si="7"/>
        <v>3.30373096</v>
      </c>
      <c r="T19" s="68"/>
      <c r="U19" s="587">
        <v>3.07534485423318</v>
      </c>
      <c r="V19" s="498"/>
      <c r="W19" s="3"/>
      <c r="X19" s="3"/>
      <c r="Y19" s="3"/>
      <c r="Z19" s="3"/>
      <c r="AA19" s="3"/>
      <c r="AB19" s="3"/>
      <c r="AC19" s="3"/>
      <c r="AD19" s="3"/>
      <c r="AE19" s="3"/>
      <c r="AF19" s="3"/>
      <c r="AG19" s="3"/>
      <c r="AH19" s="3"/>
      <c r="AI19" s="3"/>
      <c r="AJ19" s="3"/>
    </row>
    <row r="20">
      <c r="A20" s="68">
        <v>1971.0</v>
      </c>
      <c r="B20" s="275">
        <f>Escapement_Data!L17</f>
        <v>585402.0987</v>
      </c>
      <c r="C20" s="275" t="e">
        <v>#REF!</v>
      </c>
      <c r="D20" s="68" t="s">
        <v>372</v>
      </c>
      <c r="E20" s="68">
        <v>1976.0</v>
      </c>
      <c r="F20" s="275">
        <f>'Comm Catch'!C22+'Comm Catch'!D23+'Comm Catch'!E23+'Comm Catch'!F24+'Comm Catch'!G24+'Comm Catch'!H24+'Comm Catch'!I25+'Comm Catch'!J25+'Comm Catch'!K25+'Comm Catch'!L26+'Comm Catch'!M26+'Comm Catch'!N26+'Comm Catch'!O27+'Comm Catch'!P27+'Comm Catch'!Q27</f>
        <v>812644.0248</v>
      </c>
      <c r="G20" s="275">
        <f>'UCR Past Sonar'!C22+'UCR Past Sonar'!D23+'UCR Past Sonar'!E23+'UCR Past Sonar'!F24+'UCR Past Sonar'!G24+'UCR Past Sonar'!H24+'UCR Past Sonar'!I25+'UCR Past Sonar'!J25+'UCR Past Sonar'!K25+'UCR Past Sonar'!L26+'UCR Past Sonar'!M26+'UCR Past Sonar'!N26+'UCR Past Sonar'!O27+'UCR Past Sonar'!P27+'UCR Past Sonar'!Q27</f>
        <v>173808.0177</v>
      </c>
      <c r="H20" s="275">
        <f>Subs_PU!C22+Subs_PU!D23+Subs_PU!E23+Subs_PU!F24+Subs_PU!G24+Subs_PU!H24+Subs_PU!I25+Subs_PU!J25+Subs_PU!K25+Subs_PU!L26+Subs_PU!M26+Subs_PU!N26+Subs_PU!O27+Subs_PU!P27+Subs_PU!Q27</f>
        <v>0</v>
      </c>
      <c r="I20" s="286"/>
      <c r="J20" s="275">
        <f>SUM('UCR Spwn Esc'!B22,'UCR Spwn Esc'!C23:D23,'UCR Spwn Esc'!E24:G24,'UCR Spwn Esc'!H25:J25,'UCR Spwn Esc'!K26:M26,'UCR Spwn Esc'!N27:P27)</f>
        <v>173469.1053</v>
      </c>
      <c r="K20" s="275">
        <f>'Delta Esc'!C22+'Delta Esc'!D23+'Delta Esc'!E23+'Delta Esc'!F24+'Delta Esc'!G24+'Delta Esc'!H24+'Delta Esc'!I25+'Delta Esc'!J25+'Delta Esc'!K25+'Delta Esc'!L26+'Delta Esc'!M26+'Delta Esc'!N26+'Delta Esc'!O27+'Delta Esc'!P27+'Delta Esc'!Q27</f>
        <v>109436.9384</v>
      </c>
      <c r="L20" s="275">
        <f t="shared" si="1"/>
        <v>282906.0436</v>
      </c>
      <c r="M20" s="289">
        <f t="shared" si="2"/>
        <v>1095888.981</v>
      </c>
      <c r="N20" s="275">
        <f t="shared" si="3"/>
        <v>812982.9372</v>
      </c>
      <c r="O20" s="586">
        <v>1971.0</v>
      </c>
      <c r="P20" s="429">
        <f t="shared" si="6"/>
        <v>3.19784942</v>
      </c>
      <c r="Q20" s="497">
        <f t="shared" si="4"/>
        <v>1.872027762</v>
      </c>
      <c r="R20" s="429">
        <f t="shared" si="5"/>
        <v>0.6270222081</v>
      </c>
      <c r="S20" s="497">
        <f t="shared" si="7"/>
        <v>2.881203933</v>
      </c>
      <c r="T20" s="497">
        <f t="shared" ref="T20:T59" si="8">AVERAGEA(Q10:Q20)</f>
        <v>3.330084058</v>
      </c>
      <c r="U20" s="587">
        <v>2.4772459923010044</v>
      </c>
      <c r="V20" s="498"/>
      <c r="W20" s="3"/>
      <c r="X20" s="3"/>
      <c r="Y20" s="3"/>
      <c r="Z20" s="3"/>
      <c r="AA20" s="3"/>
      <c r="AB20" s="3"/>
      <c r="AC20" s="3"/>
      <c r="AD20" s="3"/>
      <c r="AE20" s="3"/>
      <c r="AF20" s="3"/>
      <c r="AG20" s="3"/>
      <c r="AH20" s="3"/>
      <c r="AI20" s="3"/>
      <c r="AJ20" s="3"/>
    </row>
    <row r="21">
      <c r="A21" s="68">
        <v>1972.0</v>
      </c>
      <c r="B21" s="275">
        <f>Escapement_Data!L18</f>
        <v>408348.7457</v>
      </c>
      <c r="C21" s="275" t="e">
        <v>#REF!</v>
      </c>
      <c r="D21" s="68" t="s">
        <v>373</v>
      </c>
      <c r="E21" s="68">
        <v>1977.0</v>
      </c>
      <c r="F21" s="275">
        <f>'Comm Catch'!C23+'Comm Catch'!D24+'Comm Catch'!E24+'Comm Catch'!F25+'Comm Catch'!G25+'Comm Catch'!H25+'Comm Catch'!I26+'Comm Catch'!J26+'Comm Catch'!K26+'Comm Catch'!L27+'Comm Catch'!M27+'Comm Catch'!N27+'Comm Catch'!O28+'Comm Catch'!P28+'Comm Catch'!Q28</f>
        <v>646643.0781</v>
      </c>
      <c r="G21" s="275">
        <f>'UCR Past Sonar'!C23+'UCR Past Sonar'!D24+'UCR Past Sonar'!E24+'UCR Past Sonar'!F25+'UCR Past Sonar'!G25+'UCR Past Sonar'!H25+'UCR Past Sonar'!I26+'UCR Past Sonar'!J26+'UCR Past Sonar'!K26+'UCR Past Sonar'!L27+'UCR Past Sonar'!M27+'UCR Past Sonar'!N27+'UCR Past Sonar'!O28+'UCR Past Sonar'!P28+'UCR Past Sonar'!Q28</f>
        <v>274083.1274</v>
      </c>
      <c r="H21" s="275">
        <f>Subs_PU!C23+Subs_PU!D24+Subs_PU!E24+Subs_PU!F25+Subs_PU!G25+Subs_PU!H25+Subs_PU!I26+Subs_PU!J26+Subs_PU!K26+Subs_PU!L27+Subs_PU!M27+Subs_PU!N27+Subs_PU!O28+Subs_PU!P28+Subs_PU!Q28</f>
        <v>1781.187366</v>
      </c>
      <c r="I21" s="286"/>
      <c r="J21" s="275">
        <f>SUM('UCR Spwn Esc'!B23,'UCR Spwn Esc'!C24:D24,'UCR Spwn Esc'!E25:G25,'UCR Spwn Esc'!H26:J26,'UCR Spwn Esc'!K27:M27,'UCR Spwn Esc'!N28:P28)</f>
        <v>269083.4149</v>
      </c>
      <c r="K21" s="275">
        <f>'Delta Esc'!C23+'Delta Esc'!D24+'Delta Esc'!E24+'Delta Esc'!F25+'Delta Esc'!G25+'Delta Esc'!H25+'Delta Esc'!I26+'Delta Esc'!J26+'Delta Esc'!K26+'Delta Esc'!L27+'Delta Esc'!M27+'Delta Esc'!N27+'Delta Esc'!O28+'Delta Esc'!P28+'Delta Esc'!Q28</f>
        <v>120104.3756</v>
      </c>
      <c r="L21" s="275">
        <f t="shared" si="1"/>
        <v>389187.7905</v>
      </c>
      <c r="M21" s="289">
        <f t="shared" si="2"/>
        <v>1040830.581</v>
      </c>
      <c r="N21" s="275">
        <f t="shared" si="3"/>
        <v>651642.7906</v>
      </c>
      <c r="O21" s="586">
        <v>1972.0</v>
      </c>
      <c r="P21" s="429">
        <f t="shared" si="6"/>
        <v>6.24191129</v>
      </c>
      <c r="Q21" s="497">
        <f t="shared" si="4"/>
        <v>2.548876646</v>
      </c>
      <c r="R21" s="429">
        <f t="shared" si="5"/>
        <v>0.935652731</v>
      </c>
      <c r="S21" s="497">
        <f t="shared" si="7"/>
        <v>2.249541712</v>
      </c>
      <c r="T21" s="497">
        <f t="shared" si="8"/>
        <v>3.173362138</v>
      </c>
      <c r="U21" s="587">
        <v>3.8142809534902917</v>
      </c>
      <c r="V21" s="498"/>
      <c r="W21" s="3"/>
      <c r="X21" s="3"/>
      <c r="Y21" s="3"/>
      <c r="Z21" s="3"/>
      <c r="AA21" s="3"/>
      <c r="AB21" s="3"/>
      <c r="AC21" s="3"/>
      <c r="AD21" s="3"/>
      <c r="AE21" s="3"/>
      <c r="AF21" s="3"/>
      <c r="AG21" s="3"/>
      <c r="AH21" s="3"/>
      <c r="AI21" s="3"/>
      <c r="AJ21" s="3"/>
    </row>
    <row r="22">
      <c r="A22" s="68">
        <v>1973.0</v>
      </c>
      <c r="B22" s="275">
        <f>Escapement_Data!L19</f>
        <v>432244.8939</v>
      </c>
      <c r="C22" s="275" t="e">
        <v>#REF!</v>
      </c>
      <c r="D22" s="68" t="s">
        <v>374</v>
      </c>
      <c r="E22" s="68">
        <v>1978.0</v>
      </c>
      <c r="F22" s="275">
        <f>'Comm Catch'!C24+'Comm Catch'!D25+'Comm Catch'!E25+'Comm Catch'!F26+'Comm Catch'!G26+'Comm Catch'!H26+'Comm Catch'!I27+'Comm Catch'!J27+'Comm Catch'!K27+'Comm Catch'!L28+'Comm Catch'!M28+'Comm Catch'!N28+'Comm Catch'!O29+'Comm Catch'!P29+'Comm Catch'!Q29</f>
        <v>201923.6255</v>
      </c>
      <c r="G22" s="275">
        <f>'UCR Past Sonar'!C24+'UCR Past Sonar'!D25+'UCR Past Sonar'!E25+'UCR Past Sonar'!F26+'UCR Past Sonar'!G26+'UCR Past Sonar'!H26+'UCR Past Sonar'!I27+'UCR Past Sonar'!J27+'UCR Past Sonar'!K27+'UCR Past Sonar'!L28+'UCR Past Sonar'!M28+'UCR Past Sonar'!N28+'UCR Past Sonar'!O29+'UCR Past Sonar'!P29+'UCR Past Sonar'!Q29</f>
        <v>114906.7518</v>
      </c>
      <c r="H22" s="275">
        <f>Subs_PU!C24+Subs_PU!D25+Subs_PU!E25+Subs_PU!F26+Subs_PU!G26+Subs_PU!H26+Subs_PU!I27+Subs_PU!J27+Subs_PU!K27+Subs_PU!L28+Subs_PU!M28+Subs_PU!N28+Subs_PU!O29+Subs_PU!P29+Subs_PU!Q29</f>
        <v>20294.46876</v>
      </c>
      <c r="I22" s="286"/>
      <c r="J22" s="275">
        <f>SUM('UCR Spwn Esc'!B24,'UCR Spwn Esc'!C25:D25,'UCR Spwn Esc'!E26:G26,'UCR Spwn Esc'!H27:J27,'UCR Spwn Esc'!K28:M28,'UCR Spwn Esc'!N29:P29)</f>
        <v>92120.54479</v>
      </c>
      <c r="K22" s="275">
        <f>'Delta Esc'!C24+'Delta Esc'!D25+'Delta Esc'!E25+'Delta Esc'!F26+'Delta Esc'!G26+'Delta Esc'!H26+'Delta Esc'!I27+'Delta Esc'!J27+'Delta Esc'!K27+'Delta Esc'!L28+'Delta Esc'!M28+'Delta Esc'!N28+'Delta Esc'!O29+'Delta Esc'!P29+'Delta Esc'!Q29</f>
        <v>143580.3229</v>
      </c>
      <c r="L22" s="275">
        <f t="shared" si="1"/>
        <v>235700.8677</v>
      </c>
      <c r="M22" s="289">
        <f t="shared" si="2"/>
        <v>460410.7001</v>
      </c>
      <c r="N22" s="275">
        <f t="shared" si="3"/>
        <v>224709.8325</v>
      </c>
      <c r="O22" s="586">
        <v>1973.0</v>
      </c>
      <c r="P22" s="429">
        <f t="shared" si="6"/>
        <v>2.464255105</v>
      </c>
      <c r="Q22" s="497">
        <f t="shared" si="4"/>
        <v>1.065161686</v>
      </c>
      <c r="R22" s="429">
        <f t="shared" si="5"/>
        <v>0.0631266059</v>
      </c>
      <c r="S22" s="497">
        <f t="shared" si="7"/>
        <v>1.743132791</v>
      </c>
      <c r="T22" s="497">
        <f t="shared" si="8"/>
        <v>3.105746954</v>
      </c>
      <c r="U22" s="587">
        <v>2.9790521557201974</v>
      </c>
      <c r="V22" s="498"/>
      <c r="W22" s="3"/>
      <c r="X22" s="3"/>
      <c r="Y22" s="3"/>
      <c r="Z22" s="3"/>
      <c r="AA22" s="3"/>
      <c r="AB22" s="3"/>
      <c r="AC22" s="3"/>
      <c r="AD22" s="3"/>
      <c r="AE22" s="3"/>
      <c r="AF22" s="3"/>
      <c r="AG22" s="3"/>
      <c r="AH22" s="3"/>
      <c r="AI22" s="3"/>
      <c r="AJ22" s="3"/>
    </row>
    <row r="23">
      <c r="A23" s="68">
        <v>1974.0</v>
      </c>
      <c r="B23" s="275">
        <f>Escapement_Data!L20</f>
        <v>209834.4829</v>
      </c>
      <c r="C23" s="275" t="e">
        <v>#REF!</v>
      </c>
      <c r="D23" s="68" t="s">
        <v>375</v>
      </c>
      <c r="E23" s="68">
        <v>1979.0</v>
      </c>
      <c r="F23" s="275">
        <f>'Comm Catch'!C25+'Comm Catch'!D26+'Comm Catch'!E26+'Comm Catch'!F27+'Comm Catch'!G27+'Comm Catch'!H27+'Comm Catch'!I28+'Comm Catch'!J28+'Comm Catch'!K28+'Comm Catch'!L29+'Comm Catch'!M29+'Comm Catch'!N29+'Comm Catch'!O30+'Comm Catch'!P30+'Comm Catch'!Q30</f>
        <v>140488.3139</v>
      </c>
      <c r="G23" s="275">
        <f>'UCR Past Sonar'!C25+'UCR Past Sonar'!D26+'UCR Past Sonar'!E26+'UCR Past Sonar'!F27+'UCR Past Sonar'!G27+'UCR Past Sonar'!H27+'UCR Past Sonar'!I28+'UCR Past Sonar'!J28+'UCR Past Sonar'!K28+'UCR Past Sonar'!L29+'UCR Past Sonar'!M29+'UCR Past Sonar'!N29+'UCR Past Sonar'!O30+'UCR Past Sonar'!P30+'UCR Past Sonar'!Q30</f>
        <v>262132.2596</v>
      </c>
      <c r="H23" s="275">
        <f>Subs_PU!C25+Subs_PU!D26+Subs_PU!E26+Subs_PU!F27+Subs_PU!G27+Subs_PU!H27+Subs_PU!I28+Subs_PU!J28+Subs_PU!K28+Subs_PU!L29+Subs_PU!M29+Subs_PU!N29+Subs_PU!O30+Subs_PU!P30+Subs_PU!Q30</f>
        <v>34186.70433</v>
      </c>
      <c r="I23" s="286"/>
      <c r="J23" s="275">
        <f>SUM('UCR Spwn Esc'!B25,'UCR Spwn Esc'!C26:D26,'UCR Spwn Esc'!E27:G27,'UCR Spwn Esc'!H28:J28,'UCR Spwn Esc'!K29:M29,'UCR Spwn Esc'!N30:P30)</f>
        <v>223083.2926</v>
      </c>
      <c r="K23" s="275">
        <f>'Delta Esc'!C25+'Delta Esc'!D26+'Delta Esc'!E26+'Delta Esc'!F27+'Delta Esc'!G27+'Delta Esc'!H27+'Delta Esc'!I28+'Delta Esc'!J28+'Delta Esc'!K28+'Delta Esc'!L29+'Delta Esc'!M29+'Delta Esc'!N29+'Delta Esc'!O30+'Delta Esc'!P30+'Delta Esc'!Q30</f>
        <v>257605.9378</v>
      </c>
      <c r="L23" s="275">
        <f t="shared" si="1"/>
        <v>480689.2304</v>
      </c>
      <c r="M23" s="289">
        <f t="shared" si="2"/>
        <v>660226.5114</v>
      </c>
      <c r="N23" s="275">
        <f t="shared" si="3"/>
        <v>179537.281</v>
      </c>
      <c r="O23" s="586">
        <v>1974.0</v>
      </c>
      <c r="P23" s="429">
        <f t="shared" si="6"/>
        <v>14.99475042</v>
      </c>
      <c r="Q23" s="497">
        <f t="shared" si="4"/>
        <v>3.146415701</v>
      </c>
      <c r="R23" s="429">
        <f t="shared" si="5"/>
        <v>1.146263932</v>
      </c>
      <c r="S23" s="497">
        <f t="shared" si="7"/>
        <v>2.024932372</v>
      </c>
      <c r="T23" s="497">
        <f t="shared" si="8"/>
        <v>3.183696307</v>
      </c>
      <c r="U23" s="587">
        <v>4.306390111698377</v>
      </c>
      <c r="V23" s="498"/>
      <c r="W23" s="3"/>
      <c r="X23" s="3"/>
      <c r="Y23" s="3"/>
      <c r="Z23" s="3"/>
      <c r="AA23" s="3"/>
      <c r="AB23" s="3"/>
      <c r="AC23" s="3"/>
      <c r="AD23" s="3"/>
      <c r="AE23" s="3"/>
      <c r="AF23" s="3"/>
      <c r="AG23" s="3"/>
      <c r="AH23" s="3"/>
      <c r="AI23" s="3"/>
      <c r="AJ23" s="3"/>
    </row>
    <row r="24">
      <c r="A24" s="68">
        <v>1975.0</v>
      </c>
      <c r="B24" s="275">
        <f>Escapement_Data!L21</f>
        <v>172586.4332</v>
      </c>
      <c r="C24" s="275" t="e">
        <v>#REF!</v>
      </c>
      <c r="D24" s="68" t="s">
        <v>376</v>
      </c>
      <c r="E24" s="68">
        <v>1980.0</v>
      </c>
      <c r="F24" s="275">
        <f>'Comm Catch'!C26+'Comm Catch'!D27+'Comm Catch'!E27+'Comm Catch'!F28+'Comm Catch'!G28+'Comm Catch'!H28+'Comm Catch'!I29+'Comm Catch'!J29+'Comm Catch'!K29+'Comm Catch'!L30+'Comm Catch'!M30+'Comm Catch'!N30+'Comm Catch'!O31+'Comm Catch'!P31+'Comm Catch'!Q31</f>
        <v>46774.12639</v>
      </c>
      <c r="G24" s="275">
        <f>'UCR Past Sonar'!C26+'UCR Past Sonar'!D27+'UCR Past Sonar'!E27+'UCR Past Sonar'!F28+'UCR Past Sonar'!G28+'UCR Past Sonar'!H28+'UCR Past Sonar'!I29+'UCR Past Sonar'!J29+'UCR Past Sonar'!K29+'UCR Past Sonar'!L30+'UCR Past Sonar'!M30+'UCR Past Sonar'!N30+'UCR Past Sonar'!O31+'UCR Past Sonar'!P31+'UCR Past Sonar'!Q31</f>
        <v>286853.1844</v>
      </c>
      <c r="H24" s="275">
        <f>Subs_PU!C26+Subs_PU!D27+Subs_PU!E27+Subs_PU!F28+Subs_PU!G28+Subs_PU!H28+Subs_PU!I29+Subs_PU!J29+Subs_PU!K29+Subs_PU!L30+Subs_PU!M30+Subs_PU!N30+Subs_PU!O31+Subs_PU!P31+Subs_PU!Q31</f>
        <v>28262.65334</v>
      </c>
      <c r="I24" s="286"/>
      <c r="J24" s="275">
        <f>SUM('UCR Spwn Esc'!B26,'UCR Spwn Esc'!C27:D27,'UCR Spwn Esc'!E28:G28,'UCR Spwn Esc'!H29:J29,'UCR Spwn Esc'!K30:M30,'UCR Spwn Esc'!N31:P31)</f>
        <v>252797.6036</v>
      </c>
      <c r="K24" s="275">
        <f>'Delta Esc'!C26+'Delta Esc'!D27+'Delta Esc'!E27+'Delta Esc'!F28+'Delta Esc'!G28+'Delta Esc'!H28+'Delta Esc'!I29+'Delta Esc'!J29+'Delta Esc'!K29+'Delta Esc'!L30+'Delta Esc'!M30+'Delta Esc'!N30+'Delta Esc'!O31+'Delta Esc'!P31+'Delta Esc'!Q31</f>
        <v>255602.4103</v>
      </c>
      <c r="L24" s="275">
        <f t="shared" si="1"/>
        <v>508400.0139</v>
      </c>
      <c r="M24" s="289">
        <f t="shared" si="2"/>
        <v>589229.7211</v>
      </c>
      <c r="N24" s="275">
        <f t="shared" si="3"/>
        <v>80829.7072</v>
      </c>
      <c r="O24" s="586">
        <v>1975.0</v>
      </c>
      <c r="P24" s="429">
        <f t="shared" si="6"/>
        <v>19.78205195</v>
      </c>
      <c r="Q24" s="497">
        <f t="shared" si="4"/>
        <v>3.414113788</v>
      </c>
      <c r="R24" s="429">
        <f t="shared" si="5"/>
        <v>1.227917954</v>
      </c>
      <c r="S24" s="497">
        <f t="shared" si="7"/>
        <v>2.409319117</v>
      </c>
      <c r="T24" s="497">
        <f t="shared" si="8"/>
        <v>3.032573657</v>
      </c>
      <c r="U24" s="587">
        <v>4.165920777685776</v>
      </c>
      <c r="V24" s="498"/>
      <c r="W24" s="3"/>
      <c r="X24" s="3"/>
      <c r="Y24" s="3"/>
      <c r="Z24" s="3"/>
      <c r="AA24" s="3"/>
      <c r="AB24" s="3"/>
      <c r="AC24" s="3"/>
      <c r="AD24" s="3"/>
      <c r="AE24" s="3"/>
      <c r="AF24" s="3"/>
      <c r="AG24" s="3"/>
      <c r="AH24" s="3"/>
      <c r="AI24" s="3"/>
      <c r="AJ24" s="3"/>
    </row>
    <row r="25">
      <c r="A25" s="68">
        <v>1976.0</v>
      </c>
      <c r="B25" s="275">
        <f>Escapement_Data!L22</f>
        <v>248496.4691</v>
      </c>
      <c r="C25" s="275" t="e">
        <v>#REF!</v>
      </c>
      <c r="D25" s="68" t="s">
        <v>377</v>
      </c>
      <c r="E25" s="68">
        <v>1981.0</v>
      </c>
      <c r="F25" s="275">
        <f>'Comm Catch'!C27+'Comm Catch'!D28+'Comm Catch'!E28+'Comm Catch'!F29+'Comm Catch'!G29+'Comm Catch'!H29+'Comm Catch'!I30+'Comm Catch'!J30+'Comm Catch'!K30+'Comm Catch'!L31+'Comm Catch'!M31+'Comm Catch'!N31+'Comm Catch'!O32+'Comm Catch'!P32+'Comm Catch'!Q32</f>
        <v>399805.15</v>
      </c>
      <c r="G25" s="275">
        <f>'UCR Past Sonar'!C27+'UCR Past Sonar'!D28+'UCR Past Sonar'!E28+'UCR Past Sonar'!F29+'UCR Past Sonar'!G29+'UCR Past Sonar'!H29+'UCR Past Sonar'!I30+'UCR Past Sonar'!J30+'UCR Past Sonar'!K30+'UCR Past Sonar'!L31+'UCR Past Sonar'!M31+'UCR Past Sonar'!N31+'UCR Past Sonar'!O32+'UCR Past Sonar'!P32+'UCR Past Sonar'!Q32</f>
        <v>490274.5685</v>
      </c>
      <c r="H25" s="275">
        <f>Subs_PU!C27+Subs_PU!D28+Subs_PU!E28+Subs_PU!F29+Subs_PU!G29+Subs_PU!H29+Subs_PU!I30+Subs_PU!J30+Subs_PU!K30+Subs_PU!L31+Subs_PU!M31+Subs_PU!N31+Subs_PU!O32+Subs_PU!P32+Subs_PU!Q32</f>
        <v>56984.67966</v>
      </c>
      <c r="I25" s="286"/>
      <c r="J25" s="275">
        <f>SUM('UCR Spwn Esc'!B27,'UCR Spwn Esc'!C28:D28,'UCR Spwn Esc'!E29:G29,'UCR Spwn Esc'!H30:J30,'UCR Spwn Esc'!K31:M31,'UCR Spwn Esc'!N32:P32)</f>
        <v>427031.5643</v>
      </c>
      <c r="K25" s="275">
        <f>'Delta Esc'!C27+'Delta Esc'!D28+'Delta Esc'!E28+'Delta Esc'!F29+'Delta Esc'!G29+'Delta Esc'!H29+'Delta Esc'!I30+'Delta Esc'!J30+'Delta Esc'!K30+'Delta Esc'!L31+'Delta Esc'!M31+'Delta Esc'!N31+'Delta Esc'!O32+'Delta Esc'!P32+'Delta Esc'!Q32</f>
        <v>279755.7119</v>
      </c>
      <c r="L25" s="275">
        <f t="shared" si="1"/>
        <v>706787.2762</v>
      </c>
      <c r="M25" s="289">
        <f t="shared" si="2"/>
        <v>1169835.43</v>
      </c>
      <c r="N25" s="275">
        <f t="shared" si="3"/>
        <v>463048.1542</v>
      </c>
      <c r="O25" s="586">
        <v>1976.0</v>
      </c>
      <c r="P25" s="429">
        <f t="shared" si="6"/>
        <v>18.94455142</v>
      </c>
      <c r="Q25" s="497">
        <f t="shared" si="4"/>
        <v>4.707654136</v>
      </c>
      <c r="R25" s="429">
        <f t="shared" si="5"/>
        <v>1.549189724</v>
      </c>
      <c r="S25" s="497">
        <f t="shared" si="7"/>
        <v>2.976444391</v>
      </c>
      <c r="T25" s="497">
        <f t="shared" si="8"/>
        <v>3.024809502</v>
      </c>
      <c r="U25" s="587">
        <v>4.103026687768107</v>
      </c>
      <c r="V25" s="498"/>
      <c r="W25" s="3"/>
      <c r="X25" s="3"/>
      <c r="Y25" s="3"/>
      <c r="Z25" s="3"/>
      <c r="AA25" s="3"/>
      <c r="AB25" s="3"/>
      <c r="AC25" s="3"/>
      <c r="AD25" s="3"/>
      <c r="AE25" s="3"/>
      <c r="AF25" s="3"/>
      <c r="AG25" s="3"/>
      <c r="AH25" s="3"/>
      <c r="AI25" s="3"/>
      <c r="AJ25" s="3"/>
    </row>
    <row r="26">
      <c r="A26" s="68">
        <v>1977.0</v>
      </c>
      <c r="B26" s="275">
        <f>Escapement_Data!L23</f>
        <v>357096.425</v>
      </c>
      <c r="C26" s="275" t="e">
        <v>#REF!</v>
      </c>
      <c r="D26" s="68" t="s">
        <v>378</v>
      </c>
      <c r="E26" s="68">
        <v>1982.0</v>
      </c>
      <c r="F26" s="275">
        <f>'Comm Catch'!C28+'Comm Catch'!D29+'Comm Catch'!E29+'Comm Catch'!F30+'Comm Catch'!G30+'Comm Catch'!H30+'Comm Catch'!I31+'Comm Catch'!J31+'Comm Catch'!K31+'Comm Catch'!L32+'Comm Catch'!M32+'Comm Catch'!N32+'Comm Catch'!O33+'Comm Catch'!P33+'Comm Catch'!Q33</f>
        <v>1134731.822</v>
      </c>
      <c r="G26" s="275">
        <f>'UCR Past Sonar'!C28+'UCR Past Sonar'!D29+'UCR Past Sonar'!E29+'UCR Past Sonar'!F30+'UCR Past Sonar'!G30+'UCR Past Sonar'!H30+'UCR Past Sonar'!I31+'UCR Past Sonar'!J31+'UCR Past Sonar'!K31+'UCR Past Sonar'!L32+'UCR Past Sonar'!M32+'UCR Past Sonar'!N32+'UCR Past Sonar'!O33+'UCR Past Sonar'!P33+'UCR Past Sonar'!Q33</f>
        <v>590289.7696</v>
      </c>
      <c r="H26" s="275">
        <f>Subs_PU!C28+Subs_PU!D29+Subs_PU!E29+Subs_PU!F30+Subs_PU!G30+Subs_PU!H30+Subs_PU!I31+Subs_PU!J31+Subs_PU!K31+Subs_PU!L32+Subs_PU!M32+Subs_PU!N32+Subs_PU!O33+Subs_PU!P33+Subs_PU!Q33</f>
        <v>110038.4122</v>
      </c>
      <c r="I26" s="286"/>
      <c r="J26" s="275">
        <f>SUM('UCR Spwn Esc'!B28,'UCR Spwn Esc'!C29:D29,'UCR Spwn Esc'!E30:G30,'UCR Spwn Esc'!H31:J31,'UCR Spwn Esc'!K32:M32,'UCR Spwn Esc'!N33:P33)</f>
        <v>471532.159</v>
      </c>
      <c r="K26" s="275">
        <f>'Delta Esc'!C28+'Delta Esc'!D29+'Delta Esc'!E29+'Delta Esc'!F30+'Delta Esc'!G30+'Delta Esc'!H30+'Delta Esc'!I31+'Delta Esc'!J31+'Delta Esc'!K31+'Delta Esc'!L32+'Delta Esc'!M32+'Delta Esc'!N32+'Delta Esc'!O33+'Delta Esc'!P33+'Delta Esc'!Q33</f>
        <v>153493.8073</v>
      </c>
      <c r="L26" s="275">
        <f t="shared" si="1"/>
        <v>625025.9663</v>
      </c>
      <c r="M26" s="289">
        <f t="shared" si="2"/>
        <v>1878515.399</v>
      </c>
      <c r="N26" s="275">
        <f t="shared" si="3"/>
        <v>1253489.432</v>
      </c>
      <c r="O26" s="586">
        <v>1977.0</v>
      </c>
      <c r="P26" s="429">
        <f t="shared" si="6"/>
        <v>14.73139094</v>
      </c>
      <c r="Q26" s="497">
        <f t="shared" si="4"/>
        <v>5.260527038</v>
      </c>
      <c r="R26" s="429">
        <f t="shared" si="5"/>
        <v>1.660231219</v>
      </c>
      <c r="S26" s="497">
        <f t="shared" si="7"/>
        <v>3.51877447</v>
      </c>
      <c r="T26" s="497">
        <f t="shared" si="8"/>
        <v>3.140797151</v>
      </c>
      <c r="U26" s="587">
        <v>3.54434079741815</v>
      </c>
      <c r="V26" s="498"/>
      <c r="W26" s="3"/>
      <c r="X26" s="3"/>
      <c r="Y26" s="3"/>
      <c r="Z26" s="3"/>
      <c r="AA26" s="3"/>
      <c r="AB26" s="3"/>
      <c r="AC26" s="3"/>
      <c r="AD26" s="3"/>
      <c r="AE26" s="3"/>
      <c r="AF26" s="3"/>
      <c r="AG26" s="3"/>
      <c r="AH26" s="3"/>
      <c r="AI26" s="3"/>
      <c r="AJ26" s="3"/>
    </row>
    <row r="27">
      <c r="A27" s="68">
        <v>1978.0</v>
      </c>
      <c r="B27" s="275">
        <f>Escapement_Data!L24</f>
        <v>234393.7055</v>
      </c>
      <c r="C27" s="275" t="e">
        <v>#REF!</v>
      </c>
      <c r="D27" s="68" t="s">
        <v>381</v>
      </c>
      <c r="E27" s="68">
        <v>1983.0</v>
      </c>
      <c r="F27" s="275">
        <f>'Comm Catch'!C29+'Comm Catch'!D30+'Comm Catch'!E30+'Comm Catch'!F31+'Comm Catch'!G31+'Comm Catch'!H31+'Comm Catch'!I32+'Comm Catch'!J32+'Comm Catch'!K32+'Comm Catch'!L33+'Comm Catch'!M33+'Comm Catch'!N33+'Comm Catch'!O34+'Comm Catch'!P34+'Comm Catch'!Q34</f>
        <v>680441.5575</v>
      </c>
      <c r="G27" s="275">
        <f>'UCR Past Sonar'!C29+'UCR Past Sonar'!D30+'UCR Past Sonar'!E30+'UCR Past Sonar'!F31+'UCR Past Sonar'!G31+'UCR Past Sonar'!H31+'UCR Past Sonar'!I32+'UCR Past Sonar'!J32+'UCR Past Sonar'!K32+'UCR Past Sonar'!L33+'UCR Past Sonar'!M33+'UCR Past Sonar'!N33+'UCR Past Sonar'!O34+'UCR Past Sonar'!P34+'UCR Past Sonar'!Q34</f>
        <v>513683.9126</v>
      </c>
      <c r="H27" s="275">
        <f>Subs_PU!C29+Subs_PU!D30+Subs_PU!E30+Subs_PU!F31+Subs_PU!G31+Subs_PU!H31+Subs_PU!I32+Subs_PU!J32+Subs_PU!K32+Subs_PU!L33+Subs_PU!M33+Subs_PU!N33+Subs_PU!O34+Subs_PU!P34+Subs_PU!Q34</f>
        <v>100753.6213</v>
      </c>
      <c r="I27" s="286"/>
      <c r="J27" s="275">
        <f>SUM('UCR Spwn Esc'!B29,'UCR Spwn Esc'!C30:D30,'UCR Spwn Esc'!E31:G31,'UCR Spwn Esc'!H32:J32,'UCR Spwn Esc'!K33:M33,'UCR Spwn Esc'!N34:P34)</f>
        <v>403977.4721</v>
      </c>
      <c r="K27" s="275">
        <f>'Delta Esc'!C29+'Delta Esc'!D30+'Delta Esc'!E30+'Delta Esc'!F31+'Delta Esc'!G31+'Delta Esc'!H31+'Delta Esc'!I32+'Delta Esc'!J32+'Delta Esc'!K32+'Delta Esc'!L33+'Delta Esc'!M33+'Delta Esc'!N33+'Delta Esc'!O34+'Delta Esc'!P34+'Delta Esc'!Q34</f>
        <v>225325.3059</v>
      </c>
      <c r="L27" s="275">
        <f t="shared" si="1"/>
        <v>629302.778</v>
      </c>
      <c r="M27" s="289">
        <f t="shared" si="2"/>
        <v>1419450.776</v>
      </c>
      <c r="N27" s="275">
        <f t="shared" si="3"/>
        <v>790147.998</v>
      </c>
      <c r="O27" s="586">
        <v>1978.0</v>
      </c>
      <c r="P27" s="429">
        <f t="shared" si="6"/>
        <v>25.83618866</v>
      </c>
      <c r="Q27" s="497">
        <f t="shared" si="4"/>
        <v>6.055839994</v>
      </c>
      <c r="R27" s="429">
        <f t="shared" si="5"/>
        <v>1.801023095</v>
      </c>
      <c r="S27" s="497">
        <f t="shared" si="7"/>
        <v>4.516910131</v>
      </c>
      <c r="T27" s="497">
        <f t="shared" si="8"/>
        <v>3.172492809</v>
      </c>
      <c r="U27" s="587">
        <v>3.3162392712485955</v>
      </c>
      <c r="V27" s="498"/>
      <c r="W27" s="3"/>
      <c r="X27" s="3"/>
      <c r="Y27" s="3"/>
      <c r="Z27" s="3"/>
      <c r="AA27" s="3"/>
      <c r="AB27" s="3"/>
      <c r="AC27" s="3"/>
      <c r="AD27" s="3"/>
      <c r="AE27" s="3"/>
      <c r="AF27" s="3"/>
      <c r="AG27" s="3"/>
      <c r="AH27" s="3"/>
      <c r="AI27" s="3"/>
      <c r="AJ27" s="3"/>
    </row>
    <row r="28">
      <c r="A28" s="68">
        <v>1979.0</v>
      </c>
      <c r="B28" s="275">
        <f>Escapement_Data!L25</f>
        <v>507703.1474</v>
      </c>
      <c r="C28" s="275" t="e">
        <v>#REF!</v>
      </c>
      <c r="D28" s="68" t="s">
        <v>383</v>
      </c>
      <c r="E28" s="68">
        <v>1984.0</v>
      </c>
      <c r="F28" s="275">
        <f>'Comm Catch'!C30+'Comm Catch'!D31+'Comm Catch'!E31+'Comm Catch'!F32+'Comm Catch'!G32+'Comm Catch'!H32+'Comm Catch'!I33+'Comm Catch'!J33+'Comm Catch'!K33+'Comm Catch'!L34+'Comm Catch'!M34+'Comm Catch'!N34+'Comm Catch'!O35+'Comm Catch'!P35+'Comm Catch'!Q35</f>
        <v>1012706.027</v>
      </c>
      <c r="G28" s="275">
        <f>'UCR Past Sonar'!C30+'UCR Past Sonar'!D31+'UCR Past Sonar'!E31+'UCR Past Sonar'!F32+'UCR Past Sonar'!G32+'UCR Past Sonar'!H32+'UCR Past Sonar'!I33+'UCR Past Sonar'!J33+'UCR Past Sonar'!K33+'UCR Past Sonar'!L34+'UCR Past Sonar'!M34+'UCR Past Sonar'!N34+'UCR Past Sonar'!O35+'UCR Past Sonar'!P35+'UCR Past Sonar'!Q35</f>
        <v>747644.9002</v>
      </c>
      <c r="H28" s="275">
        <f>Subs_PU!C30+Subs_PU!D31+Subs_PU!E31+Subs_PU!F32+Subs_PU!G32+Subs_PU!H32+Subs_PU!I33+Subs_PU!J33+Subs_PU!K33+Subs_PU!L34+Subs_PU!M34+Subs_PU!N34+Subs_PU!O35+Subs_PU!P35+Subs_PU!Q35</f>
        <v>109588.2904</v>
      </c>
      <c r="I28" s="286"/>
      <c r="J28" s="275">
        <f>SUM('UCR Spwn Esc'!B30,'UCR Spwn Esc'!C31:D31,'UCR Spwn Esc'!E32:G32,'UCR Spwn Esc'!H33:J33,'UCR Spwn Esc'!K34:M34,'UCR Spwn Esc'!N35:P35)</f>
        <v>620581.1767</v>
      </c>
      <c r="K28" s="275">
        <f>'Delta Esc'!C30+'Delta Esc'!D31+'Delta Esc'!E31+'Delta Esc'!F32+'Delta Esc'!G32+'Delta Esc'!H32+'Delta Esc'!I33+'Delta Esc'!J33+'Delta Esc'!K33+'Delta Esc'!L34+'Delta Esc'!M34+'Delta Esc'!N34+'Delta Esc'!O35+'Delta Esc'!P35+'Delta Esc'!Q35</f>
        <v>342062.8016</v>
      </c>
      <c r="L28" s="275">
        <f t="shared" si="1"/>
        <v>962643.9782</v>
      </c>
      <c r="M28" s="289">
        <f t="shared" si="2"/>
        <v>2102413.729</v>
      </c>
      <c r="N28" s="275">
        <f t="shared" si="3"/>
        <v>1139769.751</v>
      </c>
      <c r="O28" s="586">
        <v>1979.0</v>
      </c>
      <c r="P28" s="429">
        <f t="shared" si="6"/>
        <v>8.156399181</v>
      </c>
      <c r="Q28" s="497">
        <f t="shared" si="4"/>
        <v>4.141029536</v>
      </c>
      <c r="R28" s="429">
        <f t="shared" si="5"/>
        <v>1.420944437</v>
      </c>
      <c r="S28" s="497">
        <f t="shared" si="7"/>
        <v>4.715832898</v>
      </c>
      <c r="T28" s="497">
        <f t="shared" si="8"/>
        <v>3.221931286</v>
      </c>
      <c r="U28" s="587">
        <v>2.5920132812794843</v>
      </c>
      <c r="V28" s="498"/>
      <c r="W28" s="3"/>
      <c r="X28" s="3"/>
      <c r="Y28" s="3"/>
      <c r="Z28" s="3"/>
      <c r="AA28" s="3"/>
      <c r="AB28" s="3"/>
      <c r="AC28" s="3"/>
      <c r="AD28" s="3"/>
      <c r="AE28" s="3"/>
      <c r="AF28" s="3"/>
      <c r="AG28" s="3"/>
      <c r="AH28" s="3"/>
      <c r="AI28" s="3"/>
      <c r="AJ28" s="3"/>
    </row>
    <row r="29">
      <c r="A29" s="68">
        <v>1980.0</v>
      </c>
      <c r="B29" s="275">
        <f>Escapement_Data!L26</f>
        <v>609245.6797</v>
      </c>
      <c r="C29" s="275" t="e">
        <v>#REF!</v>
      </c>
      <c r="D29" s="68" t="s">
        <v>384</v>
      </c>
      <c r="E29" s="68">
        <v>1985.0</v>
      </c>
      <c r="F29" s="275">
        <f>'Comm Catch'!C31+'Comm Catch'!D32+'Comm Catch'!E32+'Comm Catch'!F33+'Comm Catch'!G33+'Comm Catch'!H33+'Comm Catch'!I34+'Comm Catch'!J34+'Comm Catch'!K34+'Comm Catch'!L35+'Comm Catch'!M35+'Comm Catch'!N35+'Comm Catch'!O36+'Comm Catch'!P36+'Comm Catch'!Q36</f>
        <v>809987.0256</v>
      </c>
      <c r="G29" s="275">
        <f>'UCR Past Sonar'!C31+'UCR Past Sonar'!D32+'UCR Past Sonar'!E32+'UCR Past Sonar'!F33+'UCR Past Sonar'!G33+'UCR Past Sonar'!H33+'UCR Past Sonar'!I34+'UCR Past Sonar'!J34+'UCR Past Sonar'!K34+'UCR Past Sonar'!L35+'UCR Past Sonar'!M35+'UCR Past Sonar'!N35+'UCR Past Sonar'!O36+'UCR Past Sonar'!P36+'UCR Past Sonar'!Q36</f>
        <v>435936.1132</v>
      </c>
      <c r="H29" s="275">
        <f>Subs_PU!C31+Subs_PU!D32+Subs_PU!E32+Subs_PU!F33+Subs_PU!G33+Subs_PU!H33+Subs_PU!I34+Subs_PU!J34+Subs_PU!K34+Subs_PU!L35+Subs_PU!M35+Subs_PU!N35+Subs_PU!O36+Subs_PU!P36+Subs_PU!Q36</f>
        <v>60297.38607</v>
      </c>
      <c r="I29" s="286"/>
      <c r="J29" s="275">
        <f>SUM('UCR Spwn Esc'!B31,'UCR Spwn Esc'!C32:D32,'UCR Spwn Esc'!E33:G33,'UCR Spwn Esc'!H34:J34,'UCR Spwn Esc'!K35:M35,'UCR Spwn Esc'!N36:P36)</f>
        <v>351631.4054</v>
      </c>
      <c r="K29" s="275">
        <f>'Delta Esc'!C31+'Delta Esc'!D32+'Delta Esc'!E32+'Delta Esc'!F33+'Delta Esc'!G33+'Delta Esc'!H33+'Delta Esc'!I34+'Delta Esc'!J34+'Delta Esc'!K34+'Delta Esc'!L35+'Delta Esc'!M35+'Delta Esc'!N35+'Delta Esc'!O36+'Delta Esc'!P36+'Delta Esc'!Q36</f>
        <v>258746.7287</v>
      </c>
      <c r="L29" s="275">
        <f t="shared" si="1"/>
        <v>610378.1341</v>
      </c>
      <c r="M29" s="289">
        <f t="shared" si="2"/>
        <v>1504669.867</v>
      </c>
      <c r="N29" s="275">
        <f t="shared" si="3"/>
        <v>894291.7334</v>
      </c>
      <c r="O29" s="586">
        <v>1980.0</v>
      </c>
      <c r="P29" s="429">
        <f t="shared" si="6"/>
        <v>4.053743894</v>
      </c>
      <c r="Q29" s="497">
        <f t="shared" si="4"/>
        <v>2.469725954</v>
      </c>
      <c r="R29" s="429">
        <f t="shared" si="5"/>
        <v>0.9041071946</v>
      </c>
      <c r="S29" s="497">
        <f t="shared" si="7"/>
        <v>4.526955332</v>
      </c>
      <c r="T29" s="497">
        <f t="shared" si="8"/>
        <v>3.288504755</v>
      </c>
      <c r="U29" s="587">
        <v>2.1690971043205898</v>
      </c>
      <c r="V29" s="498"/>
      <c r="W29" s="3"/>
      <c r="X29" s="3"/>
      <c r="Y29" s="3"/>
      <c r="Z29" s="3"/>
      <c r="AA29" s="3"/>
      <c r="AB29" s="3"/>
      <c r="AC29" s="3"/>
      <c r="AD29" s="3"/>
      <c r="AE29" s="3"/>
      <c r="AF29" s="3"/>
      <c r="AG29" s="3"/>
      <c r="AH29" s="3"/>
      <c r="AI29" s="3"/>
      <c r="AJ29" s="3"/>
    </row>
    <row r="30">
      <c r="A30" s="68">
        <v>1981.0</v>
      </c>
      <c r="B30" s="275">
        <f>Escapement_Data!L27</f>
        <v>779344.0319</v>
      </c>
      <c r="C30" s="275" t="e">
        <v>#REF!</v>
      </c>
      <c r="D30" s="68" t="s">
        <v>385</v>
      </c>
      <c r="E30" s="68">
        <v>1986.0</v>
      </c>
      <c r="F30" s="275">
        <f>'Comm Catch'!C32+'Comm Catch'!D33+'Comm Catch'!E33+'Comm Catch'!F34+'Comm Catch'!G34+'Comm Catch'!H34+'Comm Catch'!I35+'Comm Catch'!J35+'Comm Catch'!K35+'Comm Catch'!L36+'Comm Catch'!M36+'Comm Catch'!N36+'Comm Catch'!O37+'Comm Catch'!P37+'Comm Catch'!Q37</f>
        <v>646209.9887</v>
      </c>
      <c r="G30" s="275">
        <f>'UCR Past Sonar'!C32+'UCR Past Sonar'!D33+'UCR Past Sonar'!E33+'UCR Past Sonar'!F34+'UCR Past Sonar'!G34+'UCR Past Sonar'!H34+'UCR Past Sonar'!I35+'UCR Past Sonar'!J35+'UCR Past Sonar'!K35+'UCR Past Sonar'!L36+'UCR Past Sonar'!M36+'UCR Past Sonar'!N36+'UCR Past Sonar'!O37+'UCR Past Sonar'!P37+'UCR Past Sonar'!Q37</f>
        <v>375021.9833</v>
      </c>
      <c r="H30" s="275">
        <f>Subs_PU!C32+Subs_PU!D33+Subs_PU!E33+Subs_PU!F34+Subs_PU!G34+Subs_PU!H34+Subs_PU!I35+Subs_PU!J35+Subs_PU!K35+Subs_PU!L36+Subs_PU!M36+Subs_PU!N36+Subs_PU!O37+Subs_PU!P37+Subs_PU!Q37</f>
        <v>56041.49712</v>
      </c>
      <c r="I30" s="286"/>
      <c r="J30" s="275">
        <f>SUM('UCR Spwn Esc'!B32,'UCR Spwn Esc'!C33:D33,'UCR Spwn Esc'!E34:G34,'UCR Spwn Esc'!H35:J35,'UCR Spwn Esc'!K36:M36,'UCR Spwn Esc'!N37:P37)</f>
        <v>294550.2187</v>
      </c>
      <c r="K30" s="275">
        <f>'Delta Esc'!C32+'Delta Esc'!D33+'Delta Esc'!E33+'Delta Esc'!F34+'Delta Esc'!G34+'Delta Esc'!H34+'Delta Esc'!I35+'Delta Esc'!J35+'Delta Esc'!K35+'Delta Esc'!L36+'Delta Esc'!M36+'Delta Esc'!N36+'Delta Esc'!O37+'Delta Esc'!P37+'Delta Esc'!Q37</f>
        <v>155977.5624</v>
      </c>
      <c r="L30" s="275">
        <f t="shared" si="1"/>
        <v>450527.7811</v>
      </c>
      <c r="M30" s="289">
        <f t="shared" si="2"/>
        <v>1177209.534</v>
      </c>
      <c r="N30" s="275">
        <f t="shared" si="3"/>
        <v>726681.7533</v>
      </c>
      <c r="O30" s="586">
        <v>1981.0</v>
      </c>
      <c r="P30" s="429">
        <f t="shared" si="6"/>
        <v>1.938185512</v>
      </c>
      <c r="Q30" s="497">
        <f t="shared" si="4"/>
        <v>1.510513312</v>
      </c>
      <c r="R30" s="429">
        <f t="shared" si="5"/>
        <v>0.4124495345</v>
      </c>
      <c r="S30" s="497">
        <f t="shared" si="7"/>
        <v>3.887527167</v>
      </c>
      <c r="T30" s="497">
        <f t="shared" si="8"/>
        <v>3.290171414</v>
      </c>
      <c r="U30" s="587">
        <v>1.9552424022349446</v>
      </c>
      <c r="V30" s="498"/>
      <c r="W30" s="3"/>
      <c r="X30" s="3"/>
      <c r="Y30" s="3"/>
      <c r="Z30" s="3"/>
      <c r="AA30" s="3"/>
      <c r="AB30" s="3"/>
      <c r="AC30" s="3"/>
      <c r="AD30" s="3"/>
      <c r="AE30" s="3"/>
      <c r="AF30" s="3"/>
      <c r="AG30" s="3"/>
      <c r="AH30" s="3"/>
      <c r="AI30" s="3"/>
      <c r="AJ30" s="3"/>
    </row>
    <row r="31">
      <c r="A31" s="68">
        <v>1982.0</v>
      </c>
      <c r="B31" s="275">
        <f>Escapement_Data!L28</f>
        <v>609259.1798</v>
      </c>
      <c r="C31" s="275" t="e">
        <v>#REF!</v>
      </c>
      <c r="D31" s="68" t="s">
        <v>386</v>
      </c>
      <c r="E31" s="68">
        <v>1987.0</v>
      </c>
      <c r="F31" s="275">
        <f>'Comm Catch'!C33+'Comm Catch'!D34+'Comm Catch'!E34+'Comm Catch'!F35+'Comm Catch'!G35+'Comm Catch'!H35+'Comm Catch'!I36+'Comm Catch'!J36+'Comm Catch'!K36+'Comm Catch'!L37+'Comm Catch'!M37+'Comm Catch'!N37+'Comm Catch'!O38+'Comm Catch'!P38+'Comm Catch'!Q38</f>
        <v>1281456.91</v>
      </c>
      <c r="G31" s="275">
        <f>'UCR Past Sonar'!C33+'UCR Past Sonar'!D34+'UCR Past Sonar'!E34+'UCR Past Sonar'!F35+'UCR Past Sonar'!G35+'UCR Past Sonar'!H35+'UCR Past Sonar'!I36+'UCR Past Sonar'!J36+'UCR Past Sonar'!K36+'UCR Past Sonar'!L37+'UCR Past Sonar'!M37+'UCR Past Sonar'!N37+'UCR Past Sonar'!O38+'UCR Past Sonar'!P38+'UCR Past Sonar'!Q38</f>
        <v>525609.3997</v>
      </c>
      <c r="H31" s="275">
        <f>Subs_PU!C33+Subs_PU!D34+Subs_PU!E34+Subs_PU!F35+Subs_PU!G35+Subs_PU!H35+Subs_PU!I36+Subs_PU!J36+Subs_PU!K36+Subs_PU!L37+Subs_PU!M37+Subs_PU!N37+Subs_PU!O38+Subs_PU!P38+Subs_PU!Q38</f>
        <v>80812.98328</v>
      </c>
      <c r="I31" s="286"/>
      <c r="J31" s="275">
        <f>SUM('UCR Spwn Esc'!B33,'UCR Spwn Esc'!C34:D34,'UCR Spwn Esc'!E35:G35,'UCR Spwn Esc'!H36:J36,'UCR Spwn Esc'!K37:M37,'UCR Spwn Esc'!N38:P38)</f>
        <v>412761.5461</v>
      </c>
      <c r="K31" s="275">
        <f>'Delta Esc'!C33+'Delta Esc'!D34+'Delta Esc'!E34+'Delta Esc'!F35+'Delta Esc'!G35+'Delta Esc'!H35+'Delta Esc'!I36+'Delta Esc'!J36+'Delta Esc'!K36+'Delta Esc'!L37+'Delta Esc'!M37+'Delta Esc'!N37+'Delta Esc'!O38+'Delta Esc'!P38+'Delta Esc'!Q38</f>
        <v>210360.4379</v>
      </c>
      <c r="L31" s="275">
        <f t="shared" si="1"/>
        <v>623121.9839</v>
      </c>
      <c r="M31" s="289">
        <f t="shared" si="2"/>
        <v>2017426.747</v>
      </c>
      <c r="N31" s="275">
        <f t="shared" si="3"/>
        <v>1394304.763</v>
      </c>
      <c r="O31" s="586">
        <v>1982.0</v>
      </c>
      <c r="P31" s="429">
        <f t="shared" si="6"/>
        <v>5.434925703</v>
      </c>
      <c r="Q31" s="497">
        <f t="shared" si="4"/>
        <v>3.311278376</v>
      </c>
      <c r="R31" s="429">
        <f t="shared" si="5"/>
        <v>1.197334331</v>
      </c>
      <c r="S31" s="497">
        <f t="shared" si="7"/>
        <v>3.497677434</v>
      </c>
      <c r="T31" s="497">
        <f t="shared" si="8"/>
        <v>3.421012379</v>
      </c>
      <c r="U31" s="587">
        <v>2.4976865223065</v>
      </c>
      <c r="V31" s="498"/>
      <c r="W31" s="3"/>
      <c r="X31" s="3"/>
      <c r="Y31" s="3"/>
      <c r="Z31" s="3"/>
      <c r="AA31" s="3"/>
      <c r="AB31" s="3"/>
      <c r="AC31" s="3"/>
      <c r="AD31" s="3"/>
      <c r="AE31" s="3"/>
      <c r="AF31" s="3"/>
      <c r="AG31" s="3"/>
      <c r="AH31" s="3"/>
      <c r="AI31" s="3"/>
      <c r="AJ31" s="3"/>
    </row>
    <row r="32">
      <c r="A32" s="68">
        <v>1983.0</v>
      </c>
      <c r="B32" s="275">
        <f>Escapement_Data!L29</f>
        <v>689904.8681</v>
      </c>
      <c r="C32" s="275" t="e">
        <v>#REF!</v>
      </c>
      <c r="D32" s="68" t="s">
        <v>387</v>
      </c>
      <c r="E32" s="68">
        <v>1988.0</v>
      </c>
      <c r="F32" s="275">
        <f>'Comm Catch'!C34+'Comm Catch'!D35+'Comm Catch'!E35+'Comm Catch'!F36+'Comm Catch'!G36+'Comm Catch'!H36+'Comm Catch'!I37+'Comm Catch'!J37+'Comm Catch'!K37+'Comm Catch'!L38+'Comm Catch'!M38+'Comm Catch'!N38+'Comm Catch'!O39+'Comm Catch'!P39+'Comm Catch'!Q39</f>
        <v>619131.6532</v>
      </c>
      <c r="G32" s="275">
        <f>'UCR Past Sonar'!C34+'UCR Past Sonar'!D35+'UCR Past Sonar'!E35+'UCR Past Sonar'!F36+'UCR Past Sonar'!G36+'UCR Past Sonar'!H36+'UCR Past Sonar'!I37+'UCR Past Sonar'!J37+'UCR Past Sonar'!K37+'UCR Past Sonar'!L38+'UCR Past Sonar'!M38+'UCR Past Sonar'!N38+'UCR Past Sonar'!O39+'UCR Past Sonar'!P39+'UCR Past Sonar'!Q39</f>
        <v>342225.6354</v>
      </c>
      <c r="H32" s="275">
        <f>Subs_PU!C34+Subs_PU!D35+Subs_PU!E35+Subs_PU!F36+Subs_PU!G36+Subs_PU!H36+Subs_PU!I37+Subs_PU!J37+Subs_PU!K37+Subs_PU!L38+Subs_PU!M38+Subs_PU!N38+Subs_PU!O39+Subs_PU!P39+Subs_PU!Q39</f>
        <v>50017.78697</v>
      </c>
      <c r="I32" s="286"/>
      <c r="J32" s="275">
        <f>SUM('UCR Spwn Esc'!B34,'UCR Spwn Esc'!C35:D35,'UCR Spwn Esc'!E36:G36,'UCR Spwn Esc'!H37:J37,'UCR Spwn Esc'!K38:M38,'UCR Spwn Esc'!N39:P39)</f>
        <v>260082.4648</v>
      </c>
      <c r="K32" s="275">
        <f>'Delta Esc'!C34+'Delta Esc'!D35+'Delta Esc'!E35+'Delta Esc'!F36+'Delta Esc'!G36+'Delta Esc'!H36+'Delta Esc'!I37+'Delta Esc'!J37+'Delta Esc'!K37+'Delta Esc'!L38+'Delta Esc'!M38+'Delta Esc'!N38+'Delta Esc'!O39+'Delta Esc'!P39+'Delta Esc'!Q39</f>
        <v>126730.8834</v>
      </c>
      <c r="L32" s="275">
        <f t="shared" si="1"/>
        <v>386813.3482</v>
      </c>
      <c r="M32" s="289">
        <f t="shared" si="2"/>
        <v>1088088.172</v>
      </c>
      <c r="N32" s="275">
        <f t="shared" si="3"/>
        <v>701274.8237</v>
      </c>
      <c r="O32" s="586">
        <v>1983.0</v>
      </c>
      <c r="P32" s="429">
        <f t="shared" si="6"/>
        <v>2.286049713</v>
      </c>
      <c r="Q32" s="497">
        <f t="shared" si="4"/>
        <v>1.577156826</v>
      </c>
      <c r="R32" s="429">
        <f t="shared" si="5"/>
        <v>0.4556237487</v>
      </c>
      <c r="S32" s="497">
        <f t="shared" si="7"/>
        <v>2.601940801</v>
      </c>
      <c r="T32" s="497">
        <f t="shared" si="8"/>
        <v>3.332674213</v>
      </c>
      <c r="U32" s="587">
        <v>2.0378800134269506</v>
      </c>
      <c r="V32" s="498"/>
      <c r="W32" s="3"/>
      <c r="X32" s="3"/>
      <c r="Y32" s="3"/>
      <c r="Z32" s="3"/>
      <c r="AA32" s="3"/>
      <c r="AB32" s="3"/>
      <c r="AC32" s="3"/>
      <c r="AD32" s="3"/>
      <c r="AE32" s="3"/>
      <c r="AF32" s="3"/>
      <c r="AG32" s="3"/>
      <c r="AH32" s="3"/>
      <c r="AI32" s="3"/>
      <c r="AJ32" s="3"/>
    </row>
    <row r="33">
      <c r="A33" s="68">
        <v>1984.0</v>
      </c>
      <c r="B33" s="275">
        <f>Escapement_Data!L30</f>
        <v>837471.7362</v>
      </c>
      <c r="C33" s="275" t="e">
        <v>#REF!</v>
      </c>
      <c r="D33" s="68" t="s">
        <v>388</v>
      </c>
      <c r="E33" s="68">
        <v>1989.0</v>
      </c>
      <c r="F33" s="275">
        <f>'Comm Catch'!C35+'Comm Catch'!D36+'Comm Catch'!E36+'Comm Catch'!F37+'Comm Catch'!G37+'Comm Catch'!H37+'Comm Catch'!I38+'Comm Catch'!J38+'Comm Catch'!K38+'Comm Catch'!L39+'Comm Catch'!M39+'Comm Catch'!N39+'Comm Catch'!O40+'Comm Catch'!P40+'Comm Catch'!Q40</f>
        <v>1084434.078</v>
      </c>
      <c r="G33" s="275">
        <f>'UCR Past Sonar'!C35+'UCR Past Sonar'!D36+'UCR Past Sonar'!E36+'UCR Past Sonar'!F37+'UCR Past Sonar'!G37+'UCR Past Sonar'!H37+'UCR Past Sonar'!I38+'UCR Past Sonar'!J38+'UCR Past Sonar'!K38+'UCR Past Sonar'!L39+'UCR Past Sonar'!M39+'UCR Past Sonar'!N39+'UCR Past Sonar'!O40+'UCR Past Sonar'!P40+'UCR Past Sonar'!Q40</f>
        <v>700830.7482</v>
      </c>
      <c r="H33" s="275">
        <f>Subs_PU!C35+Subs_PU!D36+Subs_PU!E36+Subs_PU!F37+Subs_PU!G37+Subs_PU!H37+Subs_PU!I38+Subs_PU!J38+Subs_PU!K38+Subs_PU!L39+Subs_PU!M39+Subs_PU!N39+Subs_PU!O40+Subs_PU!P40+Subs_PU!Q40</f>
        <v>100504.8747</v>
      </c>
      <c r="I33" s="286"/>
      <c r="J33" s="275">
        <f>SUM('UCR Spwn Esc'!B35,'UCR Spwn Esc'!C36:D36,'UCR Spwn Esc'!E37:G37,'UCR Spwn Esc'!H38:J38,'UCR Spwn Esc'!K39:M39,'UCR Spwn Esc'!N40:P40)</f>
        <v>551360.5097</v>
      </c>
      <c r="K33" s="275">
        <f>'Delta Esc'!C35+'Delta Esc'!D36+'Delta Esc'!E36+'Delta Esc'!F37+'Delta Esc'!G37+'Delta Esc'!H37+'Delta Esc'!I38+'Delta Esc'!J38+'Delta Esc'!K38+'Delta Esc'!L39+'Delta Esc'!M39+'Delta Esc'!N39+'Delta Esc'!O40+'Delta Esc'!P40+'Delta Esc'!Q40</f>
        <v>99899.73548</v>
      </c>
      <c r="L33" s="275">
        <f t="shared" si="1"/>
        <v>651260.2452</v>
      </c>
      <c r="M33" s="289">
        <f t="shared" si="2"/>
        <v>1885164.562</v>
      </c>
      <c r="N33" s="275">
        <f t="shared" si="3"/>
        <v>1233904.317</v>
      </c>
      <c r="O33" s="586">
        <v>1984.0</v>
      </c>
      <c r="P33" s="429">
        <f t="shared" si="6"/>
        <v>2.687874266</v>
      </c>
      <c r="Q33" s="497">
        <f t="shared" si="4"/>
        <v>2.251018728</v>
      </c>
      <c r="R33" s="429">
        <f t="shared" si="5"/>
        <v>0.8113828817</v>
      </c>
      <c r="S33" s="497">
        <f t="shared" si="7"/>
        <v>2.223938639</v>
      </c>
      <c r="T33" s="497">
        <f t="shared" si="8"/>
        <v>3.440479399</v>
      </c>
      <c r="U33" s="587">
        <v>1.87609509660641</v>
      </c>
      <c r="V33" s="498"/>
      <c r="W33" s="498"/>
      <c r="X33" s="3"/>
      <c r="Y33" s="3"/>
      <c r="Z33" s="3"/>
      <c r="AA33" s="3"/>
      <c r="AB33" s="3"/>
      <c r="AC33" s="3"/>
      <c r="AD33" s="3"/>
      <c r="AE33" s="3"/>
      <c r="AF33" s="3"/>
      <c r="AG33" s="3"/>
      <c r="AH33" s="3"/>
      <c r="AI33" s="3"/>
      <c r="AJ33" s="3"/>
    </row>
    <row r="34">
      <c r="A34" s="68">
        <v>1985.0</v>
      </c>
      <c r="B34" s="275">
        <f>Escapement_Data!L31</f>
        <v>644071.2164</v>
      </c>
      <c r="C34" s="275" t="e">
        <v>#REF!</v>
      </c>
      <c r="D34" s="68" t="s">
        <v>389</v>
      </c>
      <c r="E34" s="68">
        <v>1990.0</v>
      </c>
      <c r="F34" s="275">
        <f>'Comm Catch'!C36+'Comm Catch'!D37+'Comm Catch'!E37+'Comm Catch'!F38+'Comm Catch'!G38+'Comm Catch'!H38+'Comm Catch'!I39+'Comm Catch'!J39+'Comm Catch'!K39+'Comm Catch'!L40+'Comm Catch'!M40+'Comm Catch'!N40+'Comm Catch'!O41+'Comm Catch'!P41+'Comm Catch'!Q41</f>
        <v>651842.7343</v>
      </c>
      <c r="G34" s="275">
        <f>'UCR Past Sonar'!C36+'UCR Past Sonar'!D37+'UCR Past Sonar'!E37+'UCR Past Sonar'!F38+'UCR Past Sonar'!G38+'UCR Past Sonar'!H38+'UCR Past Sonar'!I39+'UCR Past Sonar'!J39+'UCR Past Sonar'!K39+'UCR Past Sonar'!L40+'UCR Past Sonar'!M40+'UCR Past Sonar'!N40+'UCR Past Sonar'!O41+'UCR Past Sonar'!P41+'UCR Past Sonar'!Q41</f>
        <v>483079.2934</v>
      </c>
      <c r="H34" s="275">
        <f>Subs_PU!C36+Subs_PU!D37+Subs_PU!E37+Subs_PU!F38+Subs_PU!G38+Subs_PU!H38+Subs_PU!I39+Subs_PU!J39+Subs_PU!K39+Subs_PU!L40+Subs_PU!M40+Subs_PU!N40+Subs_PU!O41+Subs_PU!P41+Subs_PU!Q41</f>
        <v>75181.3075</v>
      </c>
      <c r="I34" s="286"/>
      <c r="J34" s="275">
        <f>SUM('UCR Spwn Esc'!B36,'UCR Spwn Esc'!C37:D37,'UCR Spwn Esc'!E38:G38,'UCR Spwn Esc'!H39:J39,'UCR Spwn Esc'!K40:M40,'UCR Spwn Esc'!N41:P41)</f>
        <v>380799.4849</v>
      </c>
      <c r="K34" s="275">
        <f>'Delta Esc'!C36+'Delta Esc'!D37+'Delta Esc'!E37+'Delta Esc'!F38+'Delta Esc'!G38+'Delta Esc'!H38+'Delta Esc'!I39+'Delta Esc'!J39+'Delta Esc'!K39+'Delta Esc'!L40+'Delta Esc'!M40+'Delta Esc'!N40+'Delta Esc'!O41+'Delta Esc'!P41+'Delta Esc'!Q41</f>
        <v>102376.7374</v>
      </c>
      <c r="L34" s="275">
        <f t="shared" si="1"/>
        <v>483176.2223</v>
      </c>
      <c r="M34" s="289">
        <f t="shared" si="2"/>
        <v>1237298.765</v>
      </c>
      <c r="N34" s="275">
        <f t="shared" si="3"/>
        <v>754122.5428</v>
      </c>
      <c r="O34" s="586">
        <v>1985.0</v>
      </c>
      <c r="P34" s="429">
        <f t="shared" si="6"/>
        <v>2.982680931</v>
      </c>
      <c r="Q34" s="497">
        <f t="shared" si="4"/>
        <v>1.921058935</v>
      </c>
      <c r="R34" s="429">
        <f t="shared" si="5"/>
        <v>0.6528765628</v>
      </c>
      <c r="S34" s="497">
        <f t="shared" si="7"/>
        <v>2.114205235</v>
      </c>
      <c r="T34" s="497">
        <f t="shared" si="8"/>
        <v>3.329083329</v>
      </c>
      <c r="U34" s="587">
        <v>2.2539663512435126</v>
      </c>
      <c r="V34" s="498"/>
      <c r="W34" s="498"/>
      <c r="X34" s="3"/>
      <c r="Y34" s="3"/>
      <c r="Z34" s="3"/>
      <c r="AA34" s="3"/>
      <c r="AB34" s="3"/>
      <c r="AC34" s="3"/>
      <c r="AD34" s="3"/>
      <c r="AE34" s="3"/>
      <c r="AF34" s="3"/>
      <c r="AG34" s="3"/>
      <c r="AH34" s="3"/>
      <c r="AI34" s="3"/>
      <c r="AJ34" s="3"/>
    </row>
    <row r="35">
      <c r="A35" s="68">
        <v>1986.0</v>
      </c>
      <c r="B35" s="275">
        <f>Escapement_Data!L32</f>
        <v>512181.0056</v>
      </c>
      <c r="C35" s="275" t="e">
        <v>#REF!</v>
      </c>
      <c r="D35" s="68" t="s">
        <v>390</v>
      </c>
      <c r="E35" s="68">
        <v>1991.0</v>
      </c>
      <c r="F35" s="275">
        <f>'Comm Catch'!C37+'Comm Catch'!D38+'Comm Catch'!E38+'Comm Catch'!F39+'Comm Catch'!G39+'Comm Catch'!H39+'Comm Catch'!I40+'Comm Catch'!J40+'Comm Catch'!K40+'Comm Catch'!L41+'Comm Catch'!M41+'Comm Catch'!N41+'Comm Catch'!O42+'Comm Catch'!P42+'Comm Catch'!Q42</f>
        <v>1218058.476</v>
      </c>
      <c r="G35" s="275">
        <f>'UCR Past Sonar'!C37+'UCR Past Sonar'!D38+'UCR Past Sonar'!E38+'UCR Past Sonar'!F39+'UCR Past Sonar'!G39+'UCR Past Sonar'!H39+'UCR Past Sonar'!I40+'UCR Past Sonar'!J40+'UCR Past Sonar'!K40+'UCR Past Sonar'!L41+'UCR Past Sonar'!M41+'UCR Past Sonar'!N41+'UCR Past Sonar'!O42+'UCR Past Sonar'!P42+'UCR Past Sonar'!Q42</f>
        <v>697137.4231</v>
      </c>
      <c r="H35" s="275">
        <f>Subs_PU!C37+Subs_PU!D38+Subs_PU!E38+Subs_PU!F39+Subs_PU!G39+Subs_PU!H39+Subs_PU!I40+Subs_PU!J40+Subs_PU!K40+Subs_PU!L41+Subs_PU!M41+Subs_PU!N41+Subs_PU!O42+Subs_PU!P42+Subs_PU!Q42</f>
        <v>137969.0298</v>
      </c>
      <c r="I35" s="286"/>
      <c r="J35" s="275">
        <f>SUM('UCR Spwn Esc'!B37,'UCR Spwn Esc'!C38:D38,'UCR Spwn Esc'!E39:G39,'UCR Spwn Esc'!H40:J40,'UCR Spwn Esc'!K41:M41,'UCR Spwn Esc'!N42:P42)</f>
        <v>516132.2974</v>
      </c>
      <c r="K35" s="275">
        <f>'Delta Esc'!C37+'Delta Esc'!D38+'Delta Esc'!E38+'Delta Esc'!F39+'Delta Esc'!G39+'Delta Esc'!H39+'Delta Esc'!I40+'Delta Esc'!J40+'Delta Esc'!K40+'Delta Esc'!L41+'Delta Esc'!M41+'Delta Esc'!N41+'Delta Esc'!O42+'Delta Esc'!P42+'Delta Esc'!Q42</f>
        <v>170125.9844</v>
      </c>
      <c r="L35" s="275">
        <f t="shared" si="1"/>
        <v>686258.2818</v>
      </c>
      <c r="M35" s="289">
        <f t="shared" si="2"/>
        <v>2085321.883</v>
      </c>
      <c r="N35" s="275">
        <f t="shared" si="3"/>
        <v>1399063.601</v>
      </c>
      <c r="O35" s="586">
        <v>1986.0</v>
      </c>
      <c r="P35" s="429">
        <f t="shared" si="6"/>
        <v>7.949250151</v>
      </c>
      <c r="Q35" s="497">
        <f t="shared" si="4"/>
        <v>4.071454936</v>
      </c>
      <c r="R35" s="429">
        <f t="shared" si="5"/>
        <v>1.404000414</v>
      </c>
      <c r="S35" s="497">
        <f t="shared" si="7"/>
        <v>2.62639356</v>
      </c>
      <c r="T35" s="497">
        <f t="shared" si="8"/>
        <v>3.388841615</v>
      </c>
      <c r="U35" s="587">
        <v>2.5343685493198973</v>
      </c>
      <c r="V35" s="498"/>
      <c r="W35" s="498"/>
      <c r="X35" s="3"/>
      <c r="Y35" s="3"/>
      <c r="Z35" s="3"/>
      <c r="AA35" s="3"/>
      <c r="AB35" s="3"/>
      <c r="AC35" s="3"/>
      <c r="AD35" s="3"/>
      <c r="AE35" s="3"/>
      <c r="AF35" s="3"/>
      <c r="AG35" s="3"/>
      <c r="AH35" s="3"/>
      <c r="AI35" s="3"/>
      <c r="AJ35" s="3"/>
    </row>
    <row r="36">
      <c r="A36" s="68">
        <v>1987.0</v>
      </c>
      <c r="B36" s="275">
        <f>Escapement_Data!L33</f>
        <v>505998.9939</v>
      </c>
      <c r="C36" s="275" t="e">
        <v>#REF!</v>
      </c>
      <c r="D36" s="68" t="s">
        <v>391</v>
      </c>
      <c r="E36" s="68">
        <v>1992.0</v>
      </c>
      <c r="F36" s="275">
        <f>'Comm Catch'!C38+'Comm Catch'!D39+'Comm Catch'!E39+'Comm Catch'!F40+'Comm Catch'!G40+'Comm Catch'!H40+'Comm Catch'!I41+'Comm Catch'!J41+'Comm Catch'!K41+'Comm Catch'!L42+'Comm Catch'!M42+'Comm Catch'!N42+'Comm Catch'!O43+'Comm Catch'!P43+'Comm Catch'!Q43</f>
        <v>1073509.536</v>
      </c>
      <c r="G36" s="275">
        <f>'UCR Past Sonar'!C38+'UCR Past Sonar'!D39+'UCR Past Sonar'!E39+'UCR Past Sonar'!F40+'UCR Past Sonar'!G40+'UCR Past Sonar'!H40+'UCR Past Sonar'!I41+'UCR Past Sonar'!J41+'UCR Past Sonar'!K41+'UCR Past Sonar'!L42+'UCR Past Sonar'!M42+'UCR Past Sonar'!N42+'UCR Past Sonar'!O43+'UCR Past Sonar'!P43+'UCR Past Sonar'!Q43</f>
        <v>597447.8085</v>
      </c>
      <c r="H36" s="275">
        <f>Subs_PU!C38+Subs_PU!D39+Subs_PU!E39+Subs_PU!F40+Subs_PU!G40+Subs_PU!H40+Subs_PU!I41+Subs_PU!J41+Subs_PU!K41+Subs_PU!L42+Subs_PU!M42+Subs_PU!N42+Subs_PU!O43+Subs_PU!P43+Subs_PU!Q43</f>
        <v>132445.9202</v>
      </c>
      <c r="I36" s="286"/>
      <c r="J36" s="275">
        <f>SUM('UCR Spwn Esc'!B38,'UCR Spwn Esc'!C39:D39,'UCR Spwn Esc'!E40:G40,'UCR Spwn Esc'!H41:J41,'UCR Spwn Esc'!K42:M42,'UCR Spwn Esc'!N43:P43)</f>
        <v>426385.293</v>
      </c>
      <c r="K36" s="275">
        <f>'Delta Esc'!C38+'Delta Esc'!D39+'Delta Esc'!E39+'Delta Esc'!F40+'Delta Esc'!G40+'Delta Esc'!H40+'Delta Esc'!I41+'Delta Esc'!J41+'Delta Esc'!K41+'Delta Esc'!L42+'Delta Esc'!M42+'Delta Esc'!N42+'Delta Esc'!O43+'Delta Esc'!P43+'Delta Esc'!Q43</f>
        <v>173156.8549</v>
      </c>
      <c r="L36" s="275">
        <f t="shared" si="1"/>
        <v>599542.1479</v>
      </c>
      <c r="M36" s="289">
        <f t="shared" si="2"/>
        <v>1844114.199</v>
      </c>
      <c r="N36" s="275">
        <f t="shared" si="3"/>
        <v>1244572.051</v>
      </c>
      <c r="O36" s="586">
        <v>1987.0</v>
      </c>
      <c r="P36" s="429">
        <f t="shared" si="6"/>
        <v>7.202586873</v>
      </c>
      <c r="Q36" s="497">
        <f t="shared" si="4"/>
        <v>3.644501711</v>
      </c>
      <c r="R36" s="429">
        <f t="shared" si="5"/>
        <v>1.293219651</v>
      </c>
      <c r="S36" s="497">
        <f t="shared" si="7"/>
        <v>2.693038227</v>
      </c>
      <c r="T36" s="497">
        <f t="shared" si="8"/>
        <v>3.292191395</v>
      </c>
      <c r="U36" s="587">
        <v>2.4445038185999413</v>
      </c>
      <c r="V36" s="498"/>
      <c r="W36" s="498"/>
      <c r="X36" s="3"/>
      <c r="Y36" s="3"/>
      <c r="Z36" s="3"/>
      <c r="AA36" s="3"/>
      <c r="AB36" s="3"/>
      <c r="AC36" s="3"/>
      <c r="AD36" s="3"/>
      <c r="AE36" s="3"/>
      <c r="AF36" s="3"/>
      <c r="AG36" s="3"/>
      <c r="AH36" s="3"/>
      <c r="AI36" s="3"/>
      <c r="AJ36" s="3"/>
    </row>
    <row r="37">
      <c r="A37" s="68">
        <v>1988.0</v>
      </c>
      <c r="B37" s="275">
        <f>Escapement_Data!L34</f>
        <v>495779.976</v>
      </c>
      <c r="C37" s="275" t="e">
        <v>#REF!</v>
      </c>
      <c r="D37" s="68" t="s">
        <v>392</v>
      </c>
      <c r="E37" s="68">
        <v>1993.0</v>
      </c>
      <c r="F37" s="275">
        <f>'Comm Catch'!C39+'Comm Catch'!D40+'Comm Catch'!E40+'Comm Catch'!F41+'Comm Catch'!G41+'Comm Catch'!H41+'Comm Catch'!I42+'Comm Catch'!J42+'Comm Catch'!K42+'Comm Catch'!L43+'Comm Catch'!M43+'Comm Catch'!N43+'Comm Catch'!O44+'Comm Catch'!P44+'Comm Catch'!Q44</f>
        <v>1115317.151</v>
      </c>
      <c r="G37" s="275">
        <f>'UCR Past Sonar'!C39+'UCR Past Sonar'!D40+'UCR Past Sonar'!E40+'UCR Past Sonar'!F41+'UCR Past Sonar'!G41+'UCR Past Sonar'!H41+'UCR Past Sonar'!I42+'UCR Past Sonar'!J42+'UCR Past Sonar'!K42+'UCR Past Sonar'!L43+'UCR Past Sonar'!M43+'UCR Past Sonar'!N43+'UCR Past Sonar'!O44+'UCR Past Sonar'!P44+'UCR Past Sonar'!Q44</f>
        <v>738451.2625</v>
      </c>
      <c r="H37" s="275">
        <f>Subs_PU!C39+Subs_PU!D40+Subs_PU!E40+Subs_PU!F41+Subs_PU!G41+Subs_PU!H41+Subs_PU!I42+Subs_PU!J42+Subs_PU!K42+Subs_PU!L43+Subs_PU!M43+Subs_PU!N43+Subs_PU!O44+Subs_PU!P44+Subs_PU!Q44</f>
        <v>143928.7974</v>
      </c>
      <c r="I37" s="286"/>
      <c r="J37" s="275">
        <f>SUM('UCR Spwn Esc'!B39,'UCR Spwn Esc'!C40:D40,'UCR Spwn Esc'!E41:G41,'UCR Spwn Esc'!H42:J42,'UCR Spwn Esc'!K43:M43,'UCR Spwn Esc'!N44:P44)</f>
        <v>503105.6085</v>
      </c>
      <c r="K37" s="275">
        <f>'Delta Esc'!C39+'Delta Esc'!D40+'Delta Esc'!E40+'Delta Esc'!F41+'Delta Esc'!G41+'Delta Esc'!H41+'Delta Esc'!I42+'Delta Esc'!J42+'Delta Esc'!K42+'Delta Esc'!L43+'Delta Esc'!M43+'Delta Esc'!N43+'Delta Esc'!O44+'Delta Esc'!P44+'Delta Esc'!Q44</f>
        <v>140896.28</v>
      </c>
      <c r="L37" s="275">
        <f t="shared" si="1"/>
        <v>644001.8885</v>
      </c>
      <c r="M37" s="289">
        <f t="shared" si="2"/>
        <v>1994664.693</v>
      </c>
      <c r="N37" s="275">
        <f t="shared" si="3"/>
        <v>1350662.805</v>
      </c>
      <c r="O37" s="586">
        <v>1988.0</v>
      </c>
      <c r="P37" s="429">
        <f t="shared" si="6"/>
        <v>8.115063757</v>
      </c>
      <c r="Q37" s="497">
        <f t="shared" si="4"/>
        <v>4.023286114</v>
      </c>
      <c r="R37" s="429">
        <f t="shared" si="5"/>
        <v>1.39209901</v>
      </c>
      <c r="S37" s="497">
        <f t="shared" si="7"/>
        <v>3.182264085</v>
      </c>
      <c r="T37" s="497">
        <f t="shared" si="8"/>
        <v>3.179714947</v>
      </c>
      <c r="U37" s="587">
        <v>2.931627086388099</v>
      </c>
      <c r="V37" s="498"/>
      <c r="W37" s="3"/>
      <c r="X37" s="3"/>
      <c r="Y37" s="3"/>
      <c r="Z37" s="3"/>
      <c r="AA37" s="3"/>
      <c r="AB37" s="3"/>
      <c r="AC37" s="3"/>
      <c r="AD37" s="3"/>
      <c r="AE37" s="3"/>
      <c r="AF37" s="3"/>
      <c r="AG37" s="3"/>
      <c r="AH37" s="3"/>
      <c r="AI37" s="3"/>
      <c r="AJ37" s="3"/>
    </row>
    <row r="38">
      <c r="A38" s="68">
        <v>1989.0</v>
      </c>
      <c r="B38" s="275">
        <f>Escapement_Data!L35</f>
        <v>581067.3784</v>
      </c>
      <c r="C38" s="275" t="e">
        <v>#REF!</v>
      </c>
      <c r="D38" s="68" t="s">
        <v>393</v>
      </c>
      <c r="E38" s="68">
        <v>1994.0</v>
      </c>
      <c r="F38" s="275">
        <f>'Comm Catch'!C40+'Comm Catch'!D41+'Comm Catch'!E41+'Comm Catch'!F42+'Comm Catch'!G42+'Comm Catch'!H42+'Comm Catch'!I43+'Comm Catch'!J43+'Comm Catch'!K43+'Comm Catch'!L44+'Comm Catch'!M44+'Comm Catch'!N44+'Comm Catch'!O45+'Comm Catch'!P45+'Comm Catch'!Q45</f>
        <v>1387418.303</v>
      </c>
      <c r="G38" s="275">
        <f>'UCR Past Sonar'!C40+'UCR Past Sonar'!D41+'UCR Past Sonar'!E41+'UCR Past Sonar'!F42+'UCR Past Sonar'!G42+'UCR Past Sonar'!H42+'UCR Past Sonar'!I43+'UCR Past Sonar'!J43+'UCR Past Sonar'!K43+'UCR Past Sonar'!L44+'UCR Past Sonar'!M44+'UCR Past Sonar'!N44+'UCR Past Sonar'!O45+'UCR Past Sonar'!P45+'UCR Past Sonar'!Q45</f>
        <v>682355.977</v>
      </c>
      <c r="H38" s="275">
        <f>Subs_PU!C40+Subs_PU!D41+Subs_PU!E41+Subs_PU!F42+Subs_PU!G42+Subs_PU!H42+Subs_PU!I43+Subs_PU!J43+Subs_PU!K43+Subs_PU!L44+Subs_PU!M44+Subs_PU!N44+Subs_PU!O45+Subs_PU!P45+Subs_PU!Q45</f>
        <v>152029.465</v>
      </c>
      <c r="I38" s="286"/>
      <c r="J38" s="275">
        <f>SUM('UCR Spwn Esc'!B40,'UCR Spwn Esc'!C41:D41,'UCR Spwn Esc'!E42:G42,'UCR Spwn Esc'!H43:J43,'UCR Spwn Esc'!K44:M44,'UCR Spwn Esc'!N45:P45)</f>
        <v>447579.3408</v>
      </c>
      <c r="K38" s="275">
        <f>'Delta Esc'!C40+'Delta Esc'!D41+'Delta Esc'!E41+'Delta Esc'!F42+'Delta Esc'!G42+'Delta Esc'!H42+'Delta Esc'!I43+'Delta Esc'!J43+'Delta Esc'!K43+'Delta Esc'!L44+'Delta Esc'!M44+'Delta Esc'!N44+'Delta Esc'!O45+'Delta Esc'!P45+'Delta Esc'!Q45</f>
        <v>103922.7426</v>
      </c>
      <c r="L38" s="275">
        <f t="shared" si="1"/>
        <v>551502.0834</v>
      </c>
      <c r="M38" s="289">
        <f t="shared" si="2"/>
        <v>2173697.023</v>
      </c>
      <c r="N38" s="275">
        <f t="shared" si="3"/>
        <v>1622194.939</v>
      </c>
      <c r="O38" s="586">
        <v>1989.0</v>
      </c>
      <c r="P38" s="429">
        <f t="shared" si="6"/>
        <v>6.43792661</v>
      </c>
      <c r="Q38" s="497">
        <f t="shared" si="4"/>
        <v>3.740869138</v>
      </c>
      <c r="R38" s="429">
        <f t="shared" si="5"/>
        <v>1.319317974</v>
      </c>
      <c r="S38" s="497">
        <f t="shared" si="7"/>
        <v>3.480234167</v>
      </c>
      <c r="T38" s="497">
        <f t="shared" si="8"/>
        <v>2.969263051</v>
      </c>
      <c r="U38" s="587">
        <v>2.66880872845245</v>
      </c>
      <c r="V38" s="498"/>
      <c r="W38" s="3"/>
      <c r="X38" s="3"/>
      <c r="Y38" s="3"/>
      <c r="Z38" s="3"/>
      <c r="AA38" s="3"/>
      <c r="AB38" s="3"/>
      <c r="AC38" s="3"/>
      <c r="AD38" s="3"/>
      <c r="AE38" s="3"/>
      <c r="AF38" s="3"/>
      <c r="AG38" s="3"/>
      <c r="AH38" s="3"/>
      <c r="AI38" s="3"/>
      <c r="AJ38" s="3"/>
    </row>
    <row r="39">
      <c r="A39" s="68">
        <v>1990.0</v>
      </c>
      <c r="B39" s="275">
        <f>Escapement_Data!L36</f>
        <v>619668.0198</v>
      </c>
      <c r="C39" s="275" t="e">
        <v>#REF!</v>
      </c>
      <c r="D39" s="68" t="s">
        <v>394</v>
      </c>
      <c r="E39" s="68">
        <v>1995.0</v>
      </c>
      <c r="F39" s="275">
        <f>'Comm Catch'!C41+'Comm Catch'!D42+'Comm Catch'!E42+'Comm Catch'!F43+'Comm Catch'!G43+'Comm Catch'!H43+'Comm Catch'!I44+'Comm Catch'!J44+'Comm Catch'!K44+'Comm Catch'!L45+'Comm Catch'!M45+'Comm Catch'!N45+'Comm Catch'!O46+'Comm Catch'!P46+'Comm Catch'!Q46</f>
        <v>1149965.036</v>
      </c>
      <c r="G39" s="275">
        <f>'UCR Past Sonar'!C41+'UCR Past Sonar'!D42+'UCR Past Sonar'!E42+'UCR Past Sonar'!F43+'UCR Past Sonar'!G43+'UCR Past Sonar'!H43+'UCR Past Sonar'!I44+'UCR Past Sonar'!J44+'UCR Past Sonar'!K44+'UCR Past Sonar'!L45+'UCR Past Sonar'!M45+'UCR Past Sonar'!N45+'UCR Past Sonar'!O46+'UCR Past Sonar'!P46+'UCR Past Sonar'!Q46</f>
        <v>595510.7549</v>
      </c>
      <c r="H39" s="275">
        <f>Subs_PU!C41+Subs_PU!D42+Subs_PU!E42+Subs_PU!F43+Subs_PU!G43+Subs_PU!H43+Subs_PU!I44+Subs_PU!J44+Subs_PU!K44+Subs_PU!L45+Subs_PU!M45+Subs_PU!N45+Subs_PU!O46+Subs_PU!P46+Subs_PU!Q46</f>
        <v>133196.6578</v>
      </c>
      <c r="I39" s="286"/>
      <c r="J39" s="275">
        <f>SUM('UCR Spwn Esc'!B41,'UCR Spwn Esc'!C42:D42,'UCR Spwn Esc'!E43:G43,'UCR Spwn Esc'!H44:J44,'UCR Spwn Esc'!K45:M45,'UCR Spwn Esc'!N46:P46)</f>
        <v>387260.2037</v>
      </c>
      <c r="K39" s="275">
        <f>'Delta Esc'!C41+'Delta Esc'!D42+'Delta Esc'!E42+'Delta Esc'!F43+'Delta Esc'!G43+'Delta Esc'!H43+'Delta Esc'!I44+'Delta Esc'!J44+'Delta Esc'!K44+'Delta Esc'!L45+'Delta Esc'!M45+'Delta Esc'!N45+'Delta Esc'!O46+'Delta Esc'!P46+'Delta Esc'!Q46</f>
        <v>134452.4309</v>
      </c>
      <c r="L39" s="275">
        <f t="shared" si="1"/>
        <v>521712.6347</v>
      </c>
      <c r="M39" s="289">
        <f t="shared" si="2"/>
        <v>1879928.221</v>
      </c>
      <c r="N39" s="275">
        <f t="shared" si="3"/>
        <v>1358215.587</v>
      </c>
      <c r="O39" s="586">
        <v>1990.0</v>
      </c>
      <c r="P39" s="429">
        <f t="shared" si="6"/>
        <v>4.895793605</v>
      </c>
      <c r="Q39" s="497">
        <f t="shared" si="4"/>
        <v>3.033766729</v>
      </c>
      <c r="R39" s="429">
        <f t="shared" si="5"/>
        <v>1.109804992</v>
      </c>
      <c r="S39" s="497">
        <f t="shared" si="7"/>
        <v>3.702775726</v>
      </c>
      <c r="T39" s="497">
        <f t="shared" si="8"/>
        <v>2.868602796</v>
      </c>
      <c r="U39" s="587"/>
      <c r="V39" s="498"/>
      <c r="W39" s="3"/>
      <c r="X39" s="3"/>
      <c r="Y39" s="3"/>
      <c r="Z39" s="3"/>
      <c r="AA39" s="3"/>
      <c r="AB39" s="3"/>
      <c r="AC39" s="3"/>
      <c r="AD39" s="3"/>
      <c r="AE39" s="3"/>
      <c r="AF39" s="3"/>
      <c r="AG39" s="3"/>
      <c r="AH39" s="3"/>
      <c r="AI39" s="3"/>
      <c r="AJ39" s="3"/>
    </row>
    <row r="40">
      <c r="A40" s="68">
        <v>1991.0</v>
      </c>
      <c r="B40" s="275">
        <f>Escapement_Data!L37</f>
        <v>567389.9221</v>
      </c>
      <c r="C40" s="275" t="e">
        <v>#REF!</v>
      </c>
      <c r="D40" s="68" t="s">
        <v>395</v>
      </c>
      <c r="E40" s="68">
        <v>1996.0</v>
      </c>
      <c r="F40" s="275">
        <f>'Comm Catch'!C42+'Comm Catch'!D43+'Comm Catch'!E43+'Comm Catch'!F44+'Comm Catch'!G44+'Comm Catch'!H44+'Comm Catch'!I45+'Comm Catch'!J45+'Comm Catch'!K45+'Comm Catch'!L46+'Comm Catch'!M46+'Comm Catch'!N46+'Comm Catch'!O47+'Comm Catch'!P47+'Comm Catch'!Q47</f>
        <v>2367665.974</v>
      </c>
      <c r="G40" s="275">
        <f>'UCR Past Sonar'!C42+'UCR Past Sonar'!D43+'UCR Past Sonar'!E43+'UCR Past Sonar'!F44+'UCR Past Sonar'!G44+'UCR Past Sonar'!H44+'UCR Past Sonar'!I45+'UCR Past Sonar'!J45+'UCR Past Sonar'!K45+'UCR Past Sonar'!L46+'UCR Past Sonar'!M46+'UCR Past Sonar'!N46+'UCR Past Sonar'!O47+'UCR Past Sonar'!P47+'UCR Past Sonar'!Q47</f>
        <v>789220.3073</v>
      </c>
      <c r="H40" s="275">
        <f>Subs_PU!C42+Subs_PU!D43+Subs_PU!E43+Subs_PU!F44+Subs_PU!G44+Subs_PU!H44+Subs_PU!I45+Subs_PU!J45+Subs_PU!K45+Subs_PU!L46+Subs_PU!M46+Subs_PU!N46+Subs_PU!O47+Subs_PU!P47+Subs_PU!Q47</f>
        <v>144836.6357</v>
      </c>
      <c r="I40" s="286"/>
      <c r="J40" s="275">
        <f>SUM('UCR Spwn Esc'!B42,'UCR Spwn Esc'!C43:D43,'UCR Spwn Esc'!E44:G44,'UCR Spwn Esc'!H45:J45,'UCR Spwn Esc'!K46:M46,'UCR Spwn Esc'!N47:P47)</f>
        <v>499561.0163</v>
      </c>
      <c r="K40" s="275">
        <f>'Delta Esc'!C42+'Delta Esc'!D43+'Delta Esc'!E43+'Delta Esc'!F44+'Delta Esc'!G44+'Delta Esc'!H44+'Delta Esc'!I45+'Delta Esc'!J45+'Delta Esc'!K45+'Delta Esc'!L46+'Delta Esc'!M46+'Delta Esc'!N46+'Delta Esc'!O47+'Delta Esc'!P47+'Delta Esc'!Q47</f>
        <v>170313.8349</v>
      </c>
      <c r="L40" s="275">
        <f t="shared" si="1"/>
        <v>669874.8512</v>
      </c>
      <c r="M40" s="289">
        <f t="shared" si="2"/>
        <v>3327200.117</v>
      </c>
      <c r="N40" s="275">
        <f t="shared" si="3"/>
        <v>2657325.265</v>
      </c>
      <c r="O40" s="586">
        <v>1991.0</v>
      </c>
      <c r="P40" s="429">
        <f t="shared" si="6"/>
        <v>10.3351239</v>
      </c>
      <c r="Q40" s="497">
        <f t="shared" si="4"/>
        <v>5.864045143</v>
      </c>
      <c r="R40" s="429">
        <f t="shared" si="5"/>
        <v>1.768839663</v>
      </c>
      <c r="S40" s="497">
        <f t="shared" si="7"/>
        <v>4.061293767</v>
      </c>
      <c r="T40" s="497">
        <f t="shared" si="8"/>
        <v>3.177177268</v>
      </c>
      <c r="U40" s="587"/>
      <c r="V40" s="498"/>
      <c r="W40" s="3"/>
      <c r="X40" s="3"/>
      <c r="Y40" s="3"/>
      <c r="Z40" s="3"/>
      <c r="AA40" s="3"/>
      <c r="AB40" s="3"/>
      <c r="AC40" s="3"/>
      <c r="AD40" s="3"/>
      <c r="AE40" s="3"/>
      <c r="AF40" s="3"/>
      <c r="AG40" s="3"/>
      <c r="AH40" s="3"/>
      <c r="AI40" s="3"/>
      <c r="AJ40" s="3"/>
    </row>
    <row r="41">
      <c r="A41" s="68">
        <v>1992.0</v>
      </c>
      <c r="B41" s="275">
        <f>Escapement_Data!L38</f>
        <v>558331.0406</v>
      </c>
      <c r="C41" s="275" t="e">
        <v>#REF!</v>
      </c>
      <c r="D41" s="68" t="s">
        <v>396</v>
      </c>
      <c r="E41" s="68">
        <v>1997.0</v>
      </c>
      <c r="F41" s="275">
        <f>'Comm Catch'!C43+'Comm Catch'!D44+'Comm Catch'!E44+'Comm Catch'!F45+'Comm Catch'!G45+'Comm Catch'!H45+'Comm Catch'!I46+'Comm Catch'!J46+'Comm Catch'!K46+'Comm Catch'!L47+'Comm Catch'!M47+'Comm Catch'!N47+'Comm Catch'!O48+'Comm Catch'!P48+'Comm Catch'!Q48</f>
        <v>2395599.331</v>
      </c>
      <c r="G41" s="275">
        <f>'UCR Past Sonar'!C43+'UCR Past Sonar'!D44+'UCR Past Sonar'!E44+'UCR Past Sonar'!F45+'UCR Past Sonar'!G45+'UCR Past Sonar'!H45+'UCR Past Sonar'!I46+'UCR Past Sonar'!J46+'UCR Past Sonar'!K46+'UCR Past Sonar'!L47+'UCR Past Sonar'!M47+'UCR Past Sonar'!N47+'UCR Past Sonar'!O48+'UCR Past Sonar'!P48+'UCR Past Sonar'!Q48</f>
        <v>966440.29</v>
      </c>
      <c r="H41" s="275">
        <f>Subs_PU!C43+Subs_PU!D44+Subs_PU!E44+Subs_PU!F45+Subs_PU!G45+Subs_PU!H45+Subs_PU!I46+Subs_PU!J46+Subs_PU!K46+Subs_PU!L47+Subs_PU!M47+Subs_PU!N47+Subs_PU!O48+Subs_PU!P48+Subs_PU!Q48</f>
        <v>193259.4161</v>
      </c>
      <c r="I41" s="286"/>
      <c r="J41" s="275">
        <f>SUM('UCR Spwn Esc'!B43,'UCR Spwn Esc'!C44:D44,'UCR Spwn Esc'!E45:G45,'UCR Spwn Esc'!H46:J46,'UCR Spwn Esc'!K47:M47,'UCR Spwn Esc'!N48:P48)</f>
        <v>666491.5857</v>
      </c>
      <c r="K41" s="275">
        <f>'Delta Esc'!C43+'Delta Esc'!D44+'Delta Esc'!E44+'Delta Esc'!F45+'Delta Esc'!G45+'Delta Esc'!H45+'Delta Esc'!I46+'Delta Esc'!J46+'Delta Esc'!K46+'Delta Esc'!L47+'Delta Esc'!M47+'Delta Esc'!N47+'Delta Esc'!O48+'Delta Esc'!P48+'Delta Esc'!Q48</f>
        <v>131089.0197</v>
      </c>
      <c r="L41" s="275">
        <f t="shared" si="1"/>
        <v>797580.6054</v>
      </c>
      <c r="M41" s="289">
        <f t="shared" si="2"/>
        <v>3493128.641</v>
      </c>
      <c r="N41" s="275">
        <f t="shared" si="3"/>
        <v>2695548.036</v>
      </c>
      <c r="O41" s="586">
        <v>1992.0</v>
      </c>
      <c r="P41" s="429">
        <f t="shared" si="6"/>
        <v>11.20549466</v>
      </c>
      <c r="Q41" s="497">
        <f t="shared" si="4"/>
        <v>6.256375496</v>
      </c>
      <c r="R41" s="429">
        <f t="shared" si="5"/>
        <v>1.833601023</v>
      </c>
      <c r="S41" s="497">
        <f t="shared" si="7"/>
        <v>4.583668524</v>
      </c>
      <c r="T41" s="497">
        <f t="shared" si="8"/>
        <v>3.608619285</v>
      </c>
      <c r="U41" s="587"/>
      <c r="V41" s="498"/>
      <c r="W41" s="3"/>
      <c r="X41" s="3"/>
      <c r="Y41" s="3"/>
      <c r="Z41" s="3"/>
      <c r="AA41" s="3"/>
      <c r="AB41" s="3"/>
      <c r="AC41" s="3"/>
      <c r="AD41" s="3"/>
      <c r="AE41" s="3"/>
      <c r="AF41" s="3"/>
      <c r="AG41" s="3"/>
      <c r="AH41" s="3"/>
      <c r="AI41" s="3"/>
      <c r="AJ41" s="3"/>
    </row>
    <row r="42">
      <c r="A42" s="68">
        <v>1993.0</v>
      </c>
      <c r="B42" s="275">
        <f>Escapement_Data!L39</f>
        <v>652721.1081</v>
      </c>
      <c r="C42" s="275" t="e">
        <v>#REF!</v>
      </c>
      <c r="D42" s="68" t="s">
        <v>397</v>
      </c>
      <c r="E42" s="68">
        <v>1998.0</v>
      </c>
      <c r="F42" s="275">
        <f>'Comm Catch'!C44+'Comm Catch'!D45+'Comm Catch'!E45+'Comm Catch'!F46+'Comm Catch'!G46+'Comm Catch'!H46+'Comm Catch'!I47+'Comm Catch'!J47+'Comm Catch'!K47+'Comm Catch'!L48+'Comm Catch'!M48+'Comm Catch'!N48+'Comm Catch'!O49+'Comm Catch'!P49+'Comm Catch'!Q49</f>
        <v>1939489.298</v>
      </c>
      <c r="G42" s="275">
        <f>'UCR Past Sonar'!C44+'UCR Past Sonar'!D45+'UCR Past Sonar'!E45+'UCR Past Sonar'!F46+'UCR Past Sonar'!G46+'UCR Past Sonar'!H46+'UCR Past Sonar'!I47+'UCR Past Sonar'!J47+'UCR Past Sonar'!K47+'UCR Past Sonar'!L48+'UCR Past Sonar'!M48+'UCR Past Sonar'!N48+'UCR Past Sonar'!O49+'UCR Past Sonar'!P49+'UCR Past Sonar'!Q49</f>
        <v>844493.6736</v>
      </c>
      <c r="H42" s="275">
        <f>Subs_PU!C44+Subs_PU!D45+Subs_PU!E45+Subs_PU!F46+Subs_PU!G46+Subs_PU!H46+Subs_PU!I47+Subs_PU!J47+Subs_PU!K47+Subs_PU!L48+Subs_PU!M48+Subs_PU!N48+Subs_PU!O49+Subs_PU!P49+Subs_PU!Q49</f>
        <v>196232.5781</v>
      </c>
      <c r="I42" s="286"/>
      <c r="J42" s="275">
        <f>SUM('UCR Spwn Esc'!B44,'UCR Spwn Esc'!C45:D45,'UCR Spwn Esc'!E46:G46,'UCR Spwn Esc'!H47:J47,'UCR Spwn Esc'!K48:M48,'UCR Spwn Esc'!N49:P49)</f>
        <v>498219.0276</v>
      </c>
      <c r="K42" s="275">
        <f>'Delta Esc'!C44+'Delta Esc'!D45+'Delta Esc'!E45+'Delta Esc'!F46+'Delta Esc'!G46+'Delta Esc'!H46+'Delta Esc'!I47+'Delta Esc'!J47+'Delta Esc'!K47+'Delta Esc'!L48+'Delta Esc'!M48+'Delta Esc'!N48+'Delta Esc'!O49+'Delta Esc'!P49+'Delta Esc'!Q49</f>
        <v>175104.0921</v>
      </c>
      <c r="L42" s="275">
        <f t="shared" si="1"/>
        <v>673323.1197</v>
      </c>
      <c r="M42" s="289">
        <f t="shared" si="2"/>
        <v>2959087.064</v>
      </c>
      <c r="N42" s="275">
        <f t="shared" si="3"/>
        <v>2285763.944</v>
      </c>
      <c r="O42" s="586">
        <v>1993.0</v>
      </c>
      <c r="P42" s="429">
        <f t="shared" si="6"/>
        <v>6.945482615</v>
      </c>
      <c r="Q42" s="497">
        <f t="shared" si="4"/>
        <v>4.533463109</v>
      </c>
      <c r="R42" s="429">
        <f t="shared" si="5"/>
        <v>1.511486131</v>
      </c>
      <c r="S42" s="497">
        <f t="shared" si="7"/>
        <v>4.685703923</v>
      </c>
      <c r="T42" s="497">
        <f t="shared" si="8"/>
        <v>3.719726988</v>
      </c>
      <c r="U42" s="587"/>
      <c r="V42" s="498"/>
      <c r="W42" s="3"/>
      <c r="X42" s="3"/>
      <c r="Y42" s="3"/>
      <c r="Z42" s="3"/>
      <c r="AA42" s="3"/>
      <c r="AB42" s="3"/>
      <c r="AC42" s="3"/>
      <c r="AD42" s="3"/>
      <c r="AE42" s="3"/>
      <c r="AF42" s="3"/>
      <c r="AG42" s="3"/>
      <c r="AH42" s="3"/>
      <c r="AI42" s="3"/>
      <c r="AJ42" s="3"/>
    </row>
    <row r="43">
      <c r="A43" s="68">
        <v>1994.0</v>
      </c>
      <c r="B43" s="275">
        <f>Escapement_Data!L40</f>
        <v>614989.2834</v>
      </c>
      <c r="C43" s="275" t="e">
        <v>#REF!</v>
      </c>
      <c r="D43" s="586" t="s">
        <v>398</v>
      </c>
      <c r="E43" s="68">
        <v>1999.0</v>
      </c>
      <c r="F43" s="275">
        <f>'Comm Catch'!C45+'Comm Catch'!D46+'Comm Catch'!E46+'Comm Catch'!F47+'Comm Catch'!G47+'Comm Catch'!H47+'Comm Catch'!I48+'Comm Catch'!J48+'Comm Catch'!K48+'Comm Catch'!L49+'Comm Catch'!M49+'Comm Catch'!N49+'Comm Catch'!O50+'Comm Catch'!P50+'Comm Catch'!Q50</f>
        <v>1411330.175</v>
      </c>
      <c r="G43" s="275">
        <f>'UCR Past Sonar'!C45+'UCR Past Sonar'!D46+'UCR Past Sonar'!E46+'UCR Past Sonar'!F47+'UCR Past Sonar'!G47+'UCR Past Sonar'!H47+'UCR Past Sonar'!I48+'UCR Past Sonar'!J48+'UCR Past Sonar'!K48+'UCR Past Sonar'!L49+'UCR Past Sonar'!M49+'UCR Past Sonar'!N49+'UCR Past Sonar'!O50+'UCR Past Sonar'!P50+'UCR Past Sonar'!Q50</f>
        <v>942253.9467</v>
      </c>
      <c r="H43" s="275">
        <f>Subs_PU!C45+Subs_PU!D46+Subs_PU!E46+Subs_PU!F47+Subs_PU!G47+Subs_PU!H47+Subs_PU!I48+Subs_PU!J48+Subs_PU!K48+Subs_PU!L49+Subs_PU!M49+Subs_PU!N49+Subs_PU!O50+Subs_PU!P50+Subs_PU!Q50</f>
        <v>244860.8775</v>
      </c>
      <c r="I43" s="286"/>
      <c r="J43" s="275">
        <f>SUM('UCR Spwn Esc'!B45,'UCR Spwn Esc'!C46:D46,'UCR Spwn Esc'!E47:G47,'UCR Spwn Esc'!H48:J48,'UCR Spwn Esc'!K49:M49,'UCR Spwn Esc'!N50:P50)</f>
        <v>545575.7677</v>
      </c>
      <c r="K43" s="275">
        <f>'Delta Esc'!C45+'Delta Esc'!D46+'Delta Esc'!E46+'Delta Esc'!F47+'Delta Esc'!G47+'Delta Esc'!H47+'Delta Esc'!I48+'Delta Esc'!J48+'Delta Esc'!K48+'Delta Esc'!L49+'Delta Esc'!M49+'Delta Esc'!N49+'Delta Esc'!O50+'Delta Esc'!P50+'Delta Esc'!Q50</f>
        <v>147396.2911</v>
      </c>
      <c r="L43" s="275">
        <f t="shared" si="1"/>
        <v>692972.0588</v>
      </c>
      <c r="M43" s="289">
        <f t="shared" si="2"/>
        <v>2500980.412</v>
      </c>
      <c r="N43" s="275">
        <f t="shared" si="3"/>
        <v>1808008.354</v>
      </c>
      <c r="O43" s="586">
        <v>1994.0</v>
      </c>
      <c r="P43" s="429">
        <f t="shared" si="6"/>
        <v>6.61264479</v>
      </c>
      <c r="Q43" s="497">
        <f t="shared" si="4"/>
        <v>4.066705681</v>
      </c>
      <c r="R43" s="429">
        <f t="shared" si="5"/>
        <v>1.402833257</v>
      </c>
      <c r="S43" s="497">
        <f t="shared" si="7"/>
        <v>4.750871231</v>
      </c>
      <c r="T43" s="497">
        <f t="shared" si="8"/>
        <v>3.946049611</v>
      </c>
      <c r="U43" s="587"/>
      <c r="V43" s="498"/>
      <c r="W43" s="3"/>
      <c r="X43" s="3"/>
      <c r="Y43" s="3"/>
      <c r="Z43" s="3"/>
      <c r="AA43" s="3"/>
      <c r="AB43" s="3"/>
      <c r="AC43" s="3"/>
      <c r="AD43" s="3"/>
      <c r="AE43" s="3"/>
      <c r="AF43" s="3"/>
      <c r="AG43" s="3"/>
      <c r="AH43" s="3"/>
      <c r="AI43" s="3"/>
      <c r="AJ43" s="3"/>
    </row>
    <row r="44">
      <c r="A44" s="68">
        <v>1995.0</v>
      </c>
      <c r="B44" s="275">
        <f>Escapement_Data!L41</f>
        <v>528715.4215</v>
      </c>
      <c r="C44" s="275" t="e">
        <v>#REF!</v>
      </c>
      <c r="D44" s="586" t="s">
        <v>399</v>
      </c>
      <c r="E44" s="68">
        <v>2000.0</v>
      </c>
      <c r="F44" s="275">
        <f>'Comm Catch'!C46+'Comm Catch'!D47+'Comm Catch'!E47+'Comm Catch'!F48+'Comm Catch'!G48+'Comm Catch'!H48+'Comm Catch'!I49+'Comm Catch'!J49+'Comm Catch'!K49+'Comm Catch'!L50+'Comm Catch'!M50+'Comm Catch'!N50+'Comm Catch'!O51+'Comm Catch'!P51+'Comm Catch'!Q51</f>
        <v>1310089.773</v>
      </c>
      <c r="G44" s="275">
        <f>'UCR Past Sonar'!C46+'UCR Past Sonar'!D47+'UCR Past Sonar'!E47+'UCR Past Sonar'!F48+'UCR Past Sonar'!G48+'UCR Past Sonar'!H48+'UCR Past Sonar'!I49+'UCR Past Sonar'!J49+'UCR Past Sonar'!K49+'UCR Past Sonar'!L50+'UCR Past Sonar'!M50+'UCR Past Sonar'!N50+'UCR Past Sonar'!O51+'UCR Past Sonar'!P51+'UCR Past Sonar'!Q51</f>
        <v>745196.5477</v>
      </c>
      <c r="H44" s="275">
        <f>Subs_PU!C46+Subs_PU!D47+Subs_PU!E47+Subs_PU!F48+Subs_PU!G48+Subs_PU!H48+Subs_PU!I49+Subs_PU!J49+Subs_PU!K49+Subs_PU!L50+Subs_PU!M50+Subs_PU!N50+Subs_PU!O51+Subs_PU!P51+Subs_PU!Q51</f>
        <v>205042.3213</v>
      </c>
      <c r="I44" s="286"/>
      <c r="J44" s="275">
        <f>SUM('UCR Spwn Esc'!B46,'UCR Spwn Esc'!C47:D47,'UCR Spwn Esc'!E48:G48,'UCR Spwn Esc'!H49:J49,'UCR Spwn Esc'!K50:M50,'UCR Spwn Esc'!N51:P51)</f>
        <v>399980.5964</v>
      </c>
      <c r="K44" s="275">
        <f>'Delta Esc'!C46+'Delta Esc'!D47+'Delta Esc'!E47+'Delta Esc'!F48+'Delta Esc'!G48+'Delta Esc'!H48+'Delta Esc'!I49+'Delta Esc'!J49+'Delta Esc'!K49+'Delta Esc'!L50+'Delta Esc'!M50+'Delta Esc'!N50+'Delta Esc'!O51+'Delta Esc'!P51+'Delta Esc'!Q51</f>
        <v>221512.0652</v>
      </c>
      <c r="L44" s="275">
        <f t="shared" si="1"/>
        <v>621492.6616</v>
      </c>
      <c r="M44" s="289">
        <f t="shared" si="2"/>
        <v>2276798.386</v>
      </c>
      <c r="N44" s="275">
        <f t="shared" si="3"/>
        <v>1655305.725</v>
      </c>
      <c r="O44" s="586">
        <v>1995.0</v>
      </c>
      <c r="P44" s="429">
        <f t="shared" si="6"/>
        <v>8.144803647</v>
      </c>
      <c r="Q44" s="497">
        <f t="shared" si="4"/>
        <v>4.306283293</v>
      </c>
      <c r="R44" s="429">
        <f t="shared" si="5"/>
        <v>1.460075187</v>
      </c>
      <c r="S44" s="497">
        <f t="shared" si="7"/>
        <v>5.005374544</v>
      </c>
      <c r="T44" s="497">
        <f t="shared" si="8"/>
        <v>4.132891844</v>
      </c>
      <c r="U44" s="587"/>
      <c r="V44" s="498"/>
      <c r="W44" s="3"/>
      <c r="X44" s="3"/>
      <c r="Y44" s="3"/>
      <c r="Z44" s="3"/>
      <c r="AA44" s="3"/>
      <c r="AB44" s="3"/>
      <c r="AC44" s="3"/>
      <c r="AD44" s="3"/>
      <c r="AE44" s="3"/>
      <c r="AF44" s="3"/>
      <c r="AG44" s="3"/>
      <c r="AH44" s="3"/>
      <c r="AI44" s="3"/>
      <c r="AJ44" s="3"/>
    </row>
    <row r="45">
      <c r="A45" s="68">
        <v>1996.0</v>
      </c>
      <c r="B45" s="275">
        <f>Escapement_Data!L42</f>
        <v>674836.3295</v>
      </c>
      <c r="C45" s="275" t="e">
        <v>#REF!</v>
      </c>
      <c r="D45" s="586" t="s">
        <v>400</v>
      </c>
      <c r="E45" s="68">
        <v>2001.0</v>
      </c>
      <c r="F45" s="275">
        <f>'Comm Catch'!C47+'Comm Catch'!D48+'Comm Catch'!E48+'Comm Catch'!F49+'Comm Catch'!G49+'Comm Catch'!H49+'Comm Catch'!I50+'Comm Catch'!J50+'Comm Catch'!K50+'Comm Catch'!L51+'Comm Catch'!M51+'Comm Catch'!N51+'Comm Catch'!O52+'Comm Catch'!P52+'Comm Catch'!Q52</f>
        <v>1263233.312</v>
      </c>
      <c r="G45" s="275">
        <f>'UCR Past Sonar'!C47+'UCR Past Sonar'!D48+'UCR Past Sonar'!E48+'UCR Past Sonar'!F49+'UCR Past Sonar'!G49+'UCR Past Sonar'!H49+'UCR Past Sonar'!I50+'UCR Past Sonar'!J50+'UCR Past Sonar'!K50+'UCR Past Sonar'!L51+'UCR Past Sonar'!M51+'UCR Past Sonar'!N51+'UCR Past Sonar'!O52+'UCR Past Sonar'!P52+'UCR Past Sonar'!Q52</f>
        <v>816772.0757</v>
      </c>
      <c r="H45" s="275">
        <f>Subs_PU!C47+Subs_PU!D48+Subs_PU!E48+Subs_PU!F49+Subs_PU!G49+Subs_PU!H49+Subs_PU!I50+Subs_PU!J50+Subs_PU!K50+Subs_PU!L51+Subs_PU!M51+Subs_PU!N51+Subs_PU!O67+Subs_PU!P67+Subs_PU!Q67</f>
        <v>210692.8614</v>
      </c>
      <c r="I45" s="286"/>
      <c r="J45" s="275">
        <f>SUM('UCR Spwn Esc'!B47,'UCR Spwn Esc'!C48:D48,'UCR Spwn Esc'!E49:G49,'UCR Spwn Esc'!H50:J50,'UCR Spwn Esc'!K51:M51,'UCR Spwn Esc'!N67:P67)</f>
        <v>532471.8148</v>
      </c>
      <c r="K45" s="275">
        <f>'Delta Esc'!C47+'Delta Esc'!D48+'Delta Esc'!E48+'Delta Esc'!F49+'Delta Esc'!G49+'Delta Esc'!H49+'Delta Esc'!I50+'Delta Esc'!J50+'Delta Esc'!K50+'Delta Esc'!L51+'Delta Esc'!M51+'Delta Esc'!N51+'Delta Esc'!O52+'Delta Esc'!P52+'Delta Esc'!Q52</f>
        <v>171043.1208</v>
      </c>
      <c r="L45" s="275">
        <f t="shared" si="1"/>
        <v>703514.9356</v>
      </c>
      <c r="M45" s="289">
        <f t="shared" si="2"/>
        <v>2251048.508</v>
      </c>
      <c r="N45" s="275">
        <f t="shared" si="3"/>
        <v>1547533.573</v>
      </c>
      <c r="O45" s="586">
        <v>1996.0</v>
      </c>
      <c r="P45" s="429">
        <f t="shared" si="6"/>
        <v>4.942969658</v>
      </c>
      <c r="Q45" s="497">
        <f t="shared" si="4"/>
        <v>3.335695501</v>
      </c>
      <c r="R45" s="429">
        <f t="shared" si="5"/>
        <v>1.204681204</v>
      </c>
      <c r="S45" s="497">
        <f t="shared" si="7"/>
        <v>4.499704616</v>
      </c>
      <c r="T45" s="497">
        <f t="shared" si="8"/>
        <v>4.261495168</v>
      </c>
      <c r="U45" s="587"/>
      <c r="V45" s="498"/>
      <c r="W45" s="3"/>
      <c r="X45" s="3"/>
      <c r="Y45" s="3"/>
      <c r="Z45" s="3"/>
      <c r="AA45" s="3"/>
      <c r="AB45" s="3"/>
      <c r="AC45" s="3"/>
      <c r="AD45" s="3"/>
      <c r="AE45" s="3"/>
      <c r="AF45" s="3"/>
      <c r="AG45" s="3"/>
      <c r="AH45" s="3"/>
      <c r="AI45" s="3"/>
      <c r="AJ45" s="3"/>
    </row>
    <row r="46">
      <c r="A46" s="68">
        <v>1997.0</v>
      </c>
      <c r="B46" s="275">
        <f>Escapement_Data!L43</f>
        <v>900332.7069</v>
      </c>
      <c r="C46" s="275" t="e">
        <v>#REF!</v>
      </c>
      <c r="D46" s="586" t="s">
        <v>401</v>
      </c>
      <c r="E46" s="68">
        <v>2002.0</v>
      </c>
      <c r="F46" s="275">
        <f>'Comm Catch'!C48+'Comm Catch'!D49+'Comm Catch'!E49+'Comm Catch'!F50+'Comm Catch'!G50+'Comm Catch'!H50+'Comm Catch'!I51+'Comm Catch'!J51+'Comm Catch'!K51+'Comm Catch'!L52+'Comm Catch'!M52+'Comm Catch'!N52+'Comm Catch'!O53+'Comm Catch'!P53+'Comm Catch'!Q53</f>
        <v>1188332.07</v>
      </c>
      <c r="G46" s="275">
        <f>'UCR Past Sonar'!C48+'UCR Past Sonar'!D49+'UCR Past Sonar'!E49+'UCR Past Sonar'!F50+'UCR Past Sonar'!G50+'UCR Past Sonar'!H50+'UCR Past Sonar'!I51+'UCR Past Sonar'!J51+'UCR Past Sonar'!K51+'UCR Past Sonar'!L52+'UCR Past Sonar'!M52+'UCR Past Sonar'!N52+'UCR Past Sonar'!O53+'UCR Past Sonar'!P53+'UCR Past Sonar'!Q53</f>
        <v>649129.1941</v>
      </c>
      <c r="H46" s="275">
        <f>Subs_PU!C48+Subs_PU!D49+Subs_PU!E49+Subs_PU!F50+Subs_PU!G50+Subs_PU!H50+Subs_PU!I51+Subs_PU!J51+Subs_PU!K51+Subs_PU!L67+Subs_PU!M67+Subs_PU!N67+Subs_PU!O68+Subs_PU!P68+Subs_PU!Q68</f>
        <v>120467.0449</v>
      </c>
      <c r="I46" s="286"/>
      <c r="J46" s="275">
        <f>SUM('UCR Spwn Esc'!B48,'UCR Spwn Esc'!C49:D49,'UCR Spwn Esc'!E50:G50,'UCR Spwn Esc'!H51:J51,'UCR Spwn Esc'!K67:M67,'UCR Spwn Esc'!N68:P68)</f>
        <v>437427.5385</v>
      </c>
      <c r="K46" s="275">
        <f>'Delta Esc'!C48+'Delta Esc'!D49+'Delta Esc'!E49+'Delta Esc'!F50+'Delta Esc'!G50+'Delta Esc'!H50+'Delta Esc'!I51+'Delta Esc'!J51+'Delta Esc'!K51+'Delta Esc'!L52+'Delta Esc'!M52+'Delta Esc'!N52+'Delta Esc'!O53+'Delta Esc'!P53+'Delta Esc'!Q53</f>
        <v>170889.1104</v>
      </c>
      <c r="L46" s="275">
        <f t="shared" si="1"/>
        <v>608316.649</v>
      </c>
      <c r="M46" s="289">
        <f t="shared" si="2"/>
        <v>2008350.375</v>
      </c>
      <c r="N46" s="275">
        <f t="shared" si="3"/>
        <v>1400033.726</v>
      </c>
      <c r="O46" s="586">
        <v>1997.0</v>
      </c>
      <c r="P46" s="429">
        <f t="shared" si="6"/>
        <v>2.477612749</v>
      </c>
      <c r="Q46" s="497">
        <f t="shared" si="4"/>
        <v>2.230675793</v>
      </c>
      <c r="R46" s="429">
        <f t="shared" si="5"/>
        <v>0.8023045856</v>
      </c>
      <c r="S46" s="497">
        <f t="shared" si="7"/>
        <v>3.694564675</v>
      </c>
      <c r="T46" s="497">
        <f t="shared" si="8"/>
        <v>4.09415161</v>
      </c>
      <c r="U46" s="68"/>
      <c r="V46" s="498"/>
      <c r="W46" s="3"/>
      <c r="X46" s="3"/>
      <c r="Y46" s="3"/>
      <c r="Z46" s="3"/>
      <c r="AA46" s="3"/>
      <c r="AB46" s="3"/>
      <c r="AC46" s="3"/>
      <c r="AD46" s="3"/>
      <c r="AE46" s="3"/>
      <c r="AF46" s="3"/>
      <c r="AG46" s="3"/>
      <c r="AH46" s="3"/>
      <c r="AI46" s="3"/>
      <c r="AJ46" s="3"/>
    </row>
    <row r="47">
      <c r="A47" s="68">
        <v>1998.0</v>
      </c>
      <c r="B47" s="275">
        <f>Escapement_Data!L44</f>
        <v>635380.7972</v>
      </c>
      <c r="C47" s="275" t="e">
        <v>#REF!</v>
      </c>
      <c r="D47" s="586" t="s">
        <v>403</v>
      </c>
      <c r="E47" s="68">
        <v>2003.0</v>
      </c>
      <c r="F47" s="275">
        <f>'Comm Catch'!C49+'Comm Catch'!D50+'Comm Catch'!E50+'Comm Catch'!F51+'Comm Catch'!G51+'Comm Catch'!H51+'Comm Catch'!I52+'Comm Catch'!J52+'Comm Catch'!K52+'Comm Catch'!L53+'Comm Catch'!M53+'Comm Catch'!N53+'Comm Catch'!O54+'Comm Catch'!P54+'Comm Catch'!Q54</f>
        <v>1217771.721</v>
      </c>
      <c r="G47" s="275">
        <f>'UCR Past Sonar'!C49+'UCR Past Sonar'!D50+'UCR Past Sonar'!E50+'UCR Past Sonar'!F51+'UCR Past Sonar'!G51+'UCR Past Sonar'!H51+'UCR Past Sonar'!I52+'UCR Past Sonar'!J52+'UCR Past Sonar'!K52+'UCR Past Sonar'!L53+'UCR Past Sonar'!M53+'UCR Past Sonar'!N53+'UCR Past Sonar'!O57+'UCR Past Sonar'!P57+'UCR Past Sonar'!Q57</f>
        <v>821963.7873</v>
      </c>
      <c r="H47" s="275" t="str">
        <f>Subs_PU!C49+Subs_PU!D50+Subs_PU!E50+Subs_PU!F51+Subs_PU!G51+Subs_PU!H51+Subs_PU!I52+Subs_PU!J52+Subs_PU!K52+Subs_PU!L68+Subs_PU!M68+Subs_PU!N68+Subs_PU!O69+Subs_PU!P69+Subs_PU!Q69</f>
        <v>#VALUE!</v>
      </c>
      <c r="I47" s="286"/>
      <c r="J47" s="275">
        <f>SUM('UCR Spwn Esc'!B49,'UCR Spwn Esc'!C50:D50,'UCR Spwn Esc'!E51:G51,'UCR Spwn Esc'!H52:J52,'UCR Spwn Esc'!K68:M68,'UCR Spwn Esc'!N69:P69)</f>
        <v>571067.0682</v>
      </c>
      <c r="K47" s="275">
        <f>'Delta Esc'!C49+'Delta Esc'!D50+'Delta Esc'!E50+'Delta Esc'!F51+'Delta Esc'!G51+'Delta Esc'!H51+'Delta Esc'!I52+'Delta Esc'!J52+'Delta Esc'!K52+'Delta Esc'!L53+'Delta Esc'!M53+'Delta Esc'!N53+'Delta Esc'!O67+'Delta Esc'!P67+'Delta Esc'!Q67</f>
        <v>134426.4248</v>
      </c>
      <c r="L47" s="275">
        <f t="shared" si="1"/>
        <v>705493.493</v>
      </c>
      <c r="M47" s="289">
        <f t="shared" si="2"/>
        <v>2174161.933</v>
      </c>
      <c r="N47" s="275">
        <f t="shared" si="3"/>
        <v>1468668.44</v>
      </c>
      <c r="O47" s="586">
        <v>1998.0</v>
      </c>
      <c r="P47" s="429">
        <f t="shared" si="6"/>
        <v>5.385471316</v>
      </c>
      <c r="Q47" s="497">
        <f t="shared" si="4"/>
        <v>3.421825058</v>
      </c>
      <c r="R47" s="429">
        <f t="shared" si="5"/>
        <v>1.230174051</v>
      </c>
      <c r="S47" s="497">
        <f t="shared" si="7"/>
        <v>3.472237065</v>
      </c>
      <c r="T47" s="497">
        <f t="shared" si="8"/>
        <v>4.073908278</v>
      </c>
      <c r="U47" s="68"/>
      <c r="V47" s="498"/>
      <c r="W47" s="3"/>
      <c r="X47" s="3"/>
      <c r="Y47" s="3"/>
      <c r="Z47" s="3"/>
      <c r="AA47" s="3"/>
      <c r="AB47" s="3"/>
      <c r="AC47" s="3"/>
      <c r="AD47" s="3"/>
      <c r="AE47" s="3"/>
      <c r="AF47" s="3"/>
      <c r="AG47" s="3"/>
      <c r="AH47" s="3"/>
      <c r="AI47" s="3"/>
      <c r="AJ47" s="3"/>
    </row>
    <row r="48">
      <c r="A48" s="68">
        <v>1999.0</v>
      </c>
      <c r="B48" s="275">
        <f>Escapement_Data!L45</f>
        <v>648887</v>
      </c>
      <c r="C48" s="467"/>
      <c r="D48" s="592" t="s">
        <v>404</v>
      </c>
      <c r="E48" s="68">
        <v>2004.0</v>
      </c>
      <c r="F48" s="275">
        <f>'Comm Catch'!C50+'Comm Catch'!D51+'Comm Catch'!E51+'Comm Catch'!F52+'Comm Catch'!G52+'Comm Catch'!H52+'Comm Catch'!I53+'Comm Catch'!J53+'Comm Catch'!K53+'Comm Catch'!L54+'Comm Catch'!M54+'Comm Catch'!N54+'Comm Catch'!O55+'Comm Catch'!P55+'Comm Catch'!Q55</f>
        <v>881136.719</v>
      </c>
      <c r="G48" s="275">
        <f>'UCR Past Sonar'!C50+'UCR Past Sonar'!D51+'UCR Past Sonar'!E51+'UCR Past Sonar'!F52+'UCR Past Sonar'!G52+'UCR Past Sonar'!H52+'UCR Past Sonar'!I53+'UCR Past Sonar'!J53+'UCR Past Sonar'!K53+'UCR Past Sonar'!L57+'UCR Past Sonar'!M57+'UCR Past Sonar'!N57+'UCR Past Sonar'!O67+'UCR Past Sonar'!P67+'UCR Past Sonar'!Q67</f>
        <v>630031.3759</v>
      </c>
      <c r="H48" s="275">
        <f>Subs_PU!C50+Subs_PU!D51+Subs_PU!E51+Subs_PU!F52+Subs_PU!G52+Subs_PU!H52+Subs_PU!I53+Subs_PU!J53+Subs_PU!K53+Subs_PU!L69+Subs_PU!M69+Subs_PU!N69+Subs_PU!O70+Subs_PU!P70+Subs_PU!Q70</f>
        <v>151823.9244</v>
      </c>
      <c r="I48" s="286"/>
      <c r="J48" s="275">
        <f>SUM('UCR Spwn Esc'!B50,'UCR Spwn Esc'!C51:D51,'UCR Spwn Esc'!E52:G52,'UCR Spwn Esc'!H53:J53,'UCR Spwn Esc'!K69:M69,'UCR Spwn Esc'!N70:P70)</f>
        <v>381508.2691</v>
      </c>
      <c r="K48" s="275">
        <f>'Delta Esc'!C50+'Delta Esc'!D51+'Delta Esc'!E51+'Delta Esc'!F52+'Delta Esc'!G52+'Delta Esc'!H52+'Delta Esc'!I53+'Delta Esc'!J53+'Delta Esc'!K53+'Delta Esc'!L67+'Delta Esc'!M67+'Delta Esc'!N67+'Delta Esc'!O68+'Delta Esc'!P68+'Delta Esc'!Q68</f>
        <v>121518.7328</v>
      </c>
      <c r="L48" s="275">
        <f t="shared" si="1"/>
        <v>503027.0018</v>
      </c>
      <c r="M48" s="289">
        <f t="shared" si="2"/>
        <v>1632686.828</v>
      </c>
      <c r="N48" s="275">
        <f t="shared" si="3"/>
        <v>1129659.826</v>
      </c>
      <c r="O48" s="586">
        <v>1999.0</v>
      </c>
      <c r="P48" s="429">
        <f t="shared" si="6"/>
        <v>3.877615494</v>
      </c>
      <c r="Q48" s="497">
        <f t="shared" si="4"/>
        <v>2.516134285</v>
      </c>
      <c r="R48" s="429">
        <f t="shared" si="5"/>
        <v>0.9227237098</v>
      </c>
      <c r="S48" s="497">
        <f t="shared" si="7"/>
        <v>3.162122786</v>
      </c>
      <c r="T48" s="497">
        <f t="shared" si="8"/>
        <v>3.936894475</v>
      </c>
      <c r="U48" s="68"/>
      <c r="V48" s="498"/>
      <c r="W48" s="3"/>
      <c r="X48" s="3"/>
      <c r="Y48" s="3"/>
      <c r="Z48" s="3"/>
      <c r="AA48" s="3"/>
      <c r="AB48" s="3"/>
      <c r="AC48" s="3"/>
      <c r="AD48" s="3"/>
      <c r="AE48" s="3"/>
      <c r="AF48" s="3"/>
      <c r="AG48" s="3"/>
      <c r="AH48" s="3"/>
      <c r="AI48" s="3"/>
      <c r="AJ48" s="3"/>
    </row>
    <row r="49">
      <c r="A49" s="68">
        <v>2000.0</v>
      </c>
      <c r="B49" s="275">
        <f>Escapement_Data!L46</f>
        <v>537592</v>
      </c>
      <c r="C49" s="467"/>
      <c r="D49" s="586" t="s">
        <v>405</v>
      </c>
      <c r="E49" s="68">
        <v>2005.0</v>
      </c>
      <c r="F49" s="275">
        <f>'Comm Catch'!C51+'Comm Catch'!D52+'Comm Catch'!E52+'Comm Catch'!F53+'Comm Catch'!G53+'Comm Catch'!H53+'Comm Catch'!I54+'Comm Catch'!J54+'Comm Catch'!K54+'Comm Catch'!L55+'Comm Catch'!M55+'Comm Catch'!N55+'Comm Catch'!O56+'Comm Catch'!P56+'Comm Catch'!Q56</f>
        <v>1431019.827</v>
      </c>
      <c r="G49" s="275">
        <f>'UCR Past Sonar'!C51+'UCR Past Sonar'!D52+'UCR Past Sonar'!E52+'UCR Past Sonar'!F53+'UCR Past Sonar'!G53+'UCR Past Sonar'!H53+'UCR Past Sonar'!I54+'UCR Past Sonar'!J54+'UCR Past Sonar'!K54+'UCR Past Sonar'!L67+'UCR Past Sonar'!M67+'UCR Past Sonar'!N67+'UCR Past Sonar'!O68+'UCR Past Sonar'!P68+'UCR Past Sonar'!Q68</f>
        <v>799871.5209</v>
      </c>
      <c r="H49" s="275">
        <f>Subs_PU!C51+Subs_PU!D52+Subs_PU!E52+Subs_PU!F53+Subs_PU!G53+Subs_PU!H53+Subs_PU!I54+Subs_PU!J54+Subs_PU!K54+Subs_PU!L70+Subs_PU!M70+Subs_PU!N70+Subs_PU!O71+Subs_PU!P71+Subs_PU!Q71</f>
        <v>207724.3045</v>
      </c>
      <c r="I49" s="286"/>
      <c r="J49" s="275">
        <f>SUM('UCR Spwn Esc'!B51,'UCR Spwn Esc'!C52:D52,'UCR Spwn Esc'!E53:G53,'UCR Spwn Esc'!H54:J54,'UCR Spwn Esc'!K70:M70,'UCR Spwn Esc'!N71:P71)</f>
        <v>500498.4031</v>
      </c>
      <c r="K49" s="275">
        <f>'Delta Esc'!C51+'Delta Esc'!D52+'Delta Esc'!E52+'Delta Esc'!F53+'Delta Esc'!G53+'Delta Esc'!H53+'Delta Esc'!I54+'Delta Esc'!J54+'Delta Esc'!K54+'Delta Esc'!L68+'Delta Esc'!M68+'Delta Esc'!N68+'Delta Esc'!O81+'Delta Esc'!P69+'Delta Esc'!Q69</f>
        <v>145694.264</v>
      </c>
      <c r="L49" s="275">
        <f t="shared" si="1"/>
        <v>646192.6671</v>
      </c>
      <c r="M49" s="289">
        <f t="shared" si="2"/>
        <v>2376585.612</v>
      </c>
      <c r="N49" s="275">
        <f t="shared" si="3"/>
        <v>1730392.945</v>
      </c>
      <c r="O49" s="586">
        <v>2000.0</v>
      </c>
      <c r="P49" s="429">
        <f t="shared" si="6"/>
        <v>8.223332846</v>
      </c>
      <c r="Q49" s="497">
        <f t="shared" si="4"/>
        <v>4.420797951</v>
      </c>
      <c r="R49" s="429">
        <f t="shared" si="5"/>
        <v>1.486320212</v>
      </c>
      <c r="S49" s="497">
        <f t="shared" si="7"/>
        <v>3.185025718</v>
      </c>
      <c r="T49" s="497">
        <f t="shared" si="8"/>
        <v>3.998706185</v>
      </c>
      <c r="U49" s="68"/>
      <c r="V49" s="498"/>
      <c r="W49" s="3"/>
      <c r="X49" s="3"/>
      <c r="Y49" s="3"/>
      <c r="Z49" s="3"/>
      <c r="AA49" s="3"/>
      <c r="AB49" s="3"/>
      <c r="AC49" s="3"/>
      <c r="AD49" s="3"/>
      <c r="AE49" s="3"/>
      <c r="AF49" s="3"/>
      <c r="AG49" s="3"/>
      <c r="AH49" s="3"/>
      <c r="AI49" s="3"/>
      <c r="AJ49" s="3"/>
    </row>
    <row r="50">
      <c r="A50" s="68">
        <v>2001.0</v>
      </c>
      <c r="B50" s="275">
        <f>Escapement_Data!L47</f>
        <v>680513</v>
      </c>
      <c r="C50" s="467"/>
      <c r="D50" s="592" t="s">
        <v>406</v>
      </c>
      <c r="E50" s="68">
        <v>2006.0</v>
      </c>
      <c r="F50" s="275">
        <f>'Comm Catch'!C52+'Comm Catch'!D53+'Comm Catch'!E53+'Comm Catch'!F54+'Comm Catch'!G54+'Comm Catch'!H54+'Comm Catch'!I55+'Comm Catch'!J55+'Comm Catch'!K55+'Comm Catch'!L56+'Comm Catch'!M56+'Comm Catch'!N56+'Comm Catch'!O57+'Comm Catch'!P57+'Comm Catch'!Q57</f>
        <v>1598152.202</v>
      </c>
      <c r="G50" s="275">
        <f>'UCR Past Sonar'!C52+'UCR Past Sonar'!D53+'UCR Past Sonar'!E53+'UCR Past Sonar'!F54+'UCR Past Sonar'!G54+'UCR Past Sonar'!H54+'UCR Past Sonar'!I55+'UCR Past Sonar'!J55+'UCR Past Sonar'!K55+'UCR Past Sonar'!L72+'UCR Past Sonar'!M72+'UCR Past Sonar'!N72+'UCR Past Sonar'!O69+'UCR Past Sonar'!P69+'UCR Past Sonar'!Q69</f>
        <v>687784.8972</v>
      </c>
      <c r="H50" s="275">
        <f>Subs_PU!C52+Subs_PU!D53+Subs_PU!E53+Subs_PU!F54+Subs_PU!G54+Subs_PU!H54+Subs_PU!I55+Subs_PU!J55+Subs_PU!K55+Subs_PU!L71+Subs_PU!M71+Subs_PU!N71+Subs_PU!O72+Subs_PU!P72+Subs_PU!Q72</f>
        <v>212998.9923</v>
      </c>
      <c r="I50" s="286"/>
      <c r="J50" s="275">
        <f>SUM('UCR Spwn Esc'!B52,'UCR Spwn Esc'!C53:D53,'UCR Spwn Esc'!E54:G54,'UCR Spwn Esc'!H55:J55,'UCR Spwn Esc'!K71:M71,'UCR Spwn Esc'!N72:P72)</f>
        <v>432139.5919</v>
      </c>
      <c r="K50" s="275">
        <f>'Delta Esc'!C52+'Delta Esc'!D53+'Delta Esc'!E53+'Delta Esc'!F54+'Delta Esc'!G54+'Delta Esc'!H54+'Delta Esc'!I55+'Delta Esc'!J55+'Delta Esc'!K55+'Delta Esc'!L81+'Delta Esc'!M81+'Delta Esc'!N81+'Delta Esc'!O82+'Delta Esc'!P70+'Delta Esc'!Q70</f>
        <v>106839.4185</v>
      </c>
      <c r="L50" s="275">
        <f t="shared" si="1"/>
        <v>538979.0104</v>
      </c>
      <c r="M50" s="289">
        <f t="shared" si="2"/>
        <v>2392776.518</v>
      </c>
      <c r="N50" s="275">
        <f t="shared" si="3"/>
        <v>1853797.507</v>
      </c>
      <c r="O50" s="586">
        <v>2001.0</v>
      </c>
      <c r="P50" s="429">
        <f t="shared" si="6"/>
        <v>5.166890834</v>
      </c>
      <c r="Q50" s="497">
        <f t="shared" si="4"/>
        <v>3.516136382</v>
      </c>
      <c r="R50" s="429">
        <f t="shared" si="5"/>
        <v>1.257362768</v>
      </c>
      <c r="S50" s="497">
        <f t="shared" si="7"/>
        <v>3.221113894</v>
      </c>
      <c r="T50" s="497">
        <f t="shared" si="8"/>
        <v>4.042557972</v>
      </c>
      <c r="U50" s="68"/>
      <c r="V50" s="498"/>
      <c r="W50" s="3"/>
      <c r="X50" s="3"/>
      <c r="Y50" s="3"/>
      <c r="Z50" s="3"/>
      <c r="AA50" s="3"/>
      <c r="AB50" s="3"/>
      <c r="AC50" s="3"/>
      <c r="AD50" s="3"/>
      <c r="AE50" s="3"/>
      <c r="AF50" s="3"/>
      <c r="AG50" s="3"/>
      <c r="AH50" s="3"/>
      <c r="AI50" s="3"/>
      <c r="AJ50" s="3"/>
    </row>
    <row r="51">
      <c r="A51" s="68">
        <v>2002.0</v>
      </c>
      <c r="B51" s="275">
        <f>Escapement_Data!L48</f>
        <v>732389</v>
      </c>
      <c r="C51" s="467"/>
      <c r="D51" s="68" t="s">
        <v>407</v>
      </c>
      <c r="E51" s="68">
        <v>2007.0</v>
      </c>
      <c r="F51" s="275">
        <f>'Comm Catch'!C53+'Comm Catch'!D54+'Comm Catch'!E54+'Comm Catch'!F55+'Comm Catch'!G55+'Comm Catch'!H55+'Comm Catch'!I56+'Comm Catch'!J56+'Comm Catch'!K56+'Comm Catch'!L57+'Comm Catch'!M57+'Comm Catch'!N57+'Comm Catch'!O58+'Comm Catch'!P58+'Comm Catch'!Q58</f>
        <v>1931415.661</v>
      </c>
      <c r="G51" s="275">
        <f>'UCR Past Sonar'!C53+'UCR Past Sonar'!D54+'UCR Past Sonar'!E54+'UCR Past Sonar'!F55+'UCR Past Sonar'!G55+'UCR Past Sonar'!H55+'UCR Past Sonar'!I56+'UCR Past Sonar'!J56+'UCR Past Sonar'!K56+'UCR Past Sonar'!L73+'UCR Past Sonar'!M73+'UCR Past Sonar'!N73+'UCR Past Sonar'!O70+'UCR Past Sonar'!P70+'UCR Past Sonar'!Q70</f>
        <v>823047.8747</v>
      </c>
      <c r="H51" s="275">
        <f>Subs_PU!C53+Subs_PU!D54+Subs_PU!E54+Subs_PU!F55+Subs_PU!G55+Subs_PU!H55+Subs_PU!I56+Subs_PU!J56+Subs_PU!K56+Subs_PU!L72+Subs_PU!M72+Subs_PU!N72+Subs_PU!O73+Subs_PU!P73+Subs_PU!Q73</f>
        <v>194626.6151</v>
      </c>
      <c r="I51" s="286"/>
      <c r="J51" s="275">
        <f>SUM('UCR Spwn Esc'!B53,'UCR Spwn Esc'!C54:D54,'UCR Spwn Esc'!E55:G55,'UCR Spwn Esc'!H56:J56,'UCR Spwn Esc'!K72:M72,'UCR Spwn Esc'!N73:P73)</f>
        <v>561627.8532</v>
      </c>
      <c r="K51" s="275">
        <f>'Delta Esc'!C53+'Delta Esc'!D54+'Delta Esc'!E54+'Delta Esc'!F55+'Delta Esc'!G55+'Delta Esc'!H55+'Delta Esc'!I56+'Delta Esc'!J56+'Delta Esc'!K56+'Delta Esc'!L82+'Delta Esc'!M82+'Delta Esc'!N82+'Delta Esc'!O83+'Delta Esc'!P71+'Delta Esc'!Q71</f>
        <v>244591.8297</v>
      </c>
      <c r="L51" s="275">
        <f t="shared" si="1"/>
        <v>806219.6829</v>
      </c>
      <c r="M51" s="289">
        <f t="shared" si="2"/>
        <v>2999055.365</v>
      </c>
      <c r="N51" s="275">
        <f t="shared" si="3"/>
        <v>2192835.682</v>
      </c>
      <c r="O51" s="586">
        <v>2002.0</v>
      </c>
      <c r="P51" s="429">
        <f t="shared" si="6"/>
        <v>5.591146316</v>
      </c>
      <c r="Q51" s="497">
        <f t="shared" si="4"/>
        <v>4.094894059</v>
      </c>
      <c r="R51" s="429">
        <f t="shared" si="5"/>
        <v>1.409740846</v>
      </c>
      <c r="S51" s="497">
        <f t="shared" si="7"/>
        <v>3.593957547</v>
      </c>
      <c r="T51" s="497">
        <f t="shared" si="8"/>
        <v>3.881726055</v>
      </c>
      <c r="U51" s="3"/>
      <c r="V51" s="498"/>
      <c r="W51" s="3"/>
      <c r="X51" s="3"/>
      <c r="Y51" s="3"/>
      <c r="Z51" s="3"/>
      <c r="AA51" s="3"/>
      <c r="AB51" s="3"/>
      <c r="AC51" s="3"/>
      <c r="AD51" s="3"/>
      <c r="AE51" s="3"/>
      <c r="AF51" s="3"/>
      <c r="AG51" s="3"/>
      <c r="AH51" s="3"/>
      <c r="AI51" s="3"/>
      <c r="AJ51" s="3"/>
    </row>
    <row r="52">
      <c r="A52" s="68">
        <v>2003.0</v>
      </c>
      <c r="B52" s="275">
        <f>Escapement_Data!L49</f>
        <v>653564</v>
      </c>
      <c r="C52" s="467"/>
      <c r="D52" s="68" t="s">
        <v>408</v>
      </c>
      <c r="E52" s="68">
        <v>2008.0</v>
      </c>
      <c r="F52" s="275">
        <f>'Comm Catch'!C54+'Comm Catch'!D55+'Comm Catch'!E55+'Comm Catch'!F56+'Comm Catch'!G56+'Comm Catch'!H56+'Comm Catch'!I57+'Comm Catch'!J57+'Comm Catch'!K57+'Comm Catch'!L58+'Comm Catch'!M58+'Comm Catch'!N58+'Comm Catch'!O67+'Comm Catch'!P67+'Comm Catch'!Q67</f>
        <v>484185.3757</v>
      </c>
      <c r="G52" s="275">
        <f>'UCR Past Sonar'!C54+'UCR Past Sonar'!D55+'UCR Past Sonar'!E55+'UCR Past Sonar'!F56+'UCR Past Sonar'!G56+'UCR Past Sonar'!H56+'UCR Past Sonar'!I57+'UCR Past Sonar'!J57+'UCR Past Sonar'!K57+'UCR Past Sonar'!L70+'UCR Past Sonar'!M70+'UCR Past Sonar'!N70+'UCR Past Sonar'!O71+'UCR Past Sonar'!P71+'UCR Past Sonar'!Q71</f>
        <v>815672.8921</v>
      </c>
      <c r="H52" s="275">
        <f>Subs_PU!C54+Subs_PU!D55+Subs_PU!E55+Subs_PU!F56+Subs_PU!G56+Subs_PU!H56+Subs_PU!I57+Subs_PU!J57+Subs_PU!K57+Subs_PU!L73+Subs_PU!M73+Subs_PU!N73+Subs_PU!O74+Subs_PU!P74+Subs_PU!Q74</f>
        <v>124503.5423</v>
      </c>
      <c r="I52" s="286"/>
      <c r="J52" s="275">
        <f>SUM('UCR Spwn Esc'!B54,'UCR Spwn Esc'!C55:D55,'UCR Spwn Esc'!E56:G56,'UCR Spwn Esc'!H57:J57,'UCR Spwn Esc'!K73:M73,'UCR Spwn Esc'!N74:P74)</f>
        <v>464489.7853</v>
      </c>
      <c r="K52" s="275">
        <f>'Delta Esc'!C54+'Delta Esc'!D55+'Delta Esc'!E55+'Delta Esc'!F56+'Delta Esc'!G56+'Delta Esc'!H56+'Delta Esc'!I57+'Delta Esc'!J57+'Delta Esc'!K57+'Delta Esc'!L83+'Delta Esc'!M83+'Delta Esc'!N83+'Delta Esc'!O84+'Delta Esc'!P72+'Delta Esc'!Q72</f>
        <v>165085.3315</v>
      </c>
      <c r="L52" s="275">
        <f t="shared" si="1"/>
        <v>629575.1167</v>
      </c>
      <c r="M52" s="289">
        <f t="shared" si="2"/>
        <v>1464943.599</v>
      </c>
      <c r="N52" s="275">
        <f t="shared" si="3"/>
        <v>835368.4825</v>
      </c>
      <c r="O52" s="586">
        <v>2003.0</v>
      </c>
      <c r="P52" s="429">
        <f t="shared" si="6"/>
        <v>3.429609396</v>
      </c>
      <c r="Q52" s="497">
        <f t="shared" si="4"/>
        <v>2.241469235</v>
      </c>
      <c r="R52" s="429">
        <f t="shared" si="5"/>
        <v>0.8071315594</v>
      </c>
      <c r="S52" s="497">
        <f t="shared" si="7"/>
        <v>3.357886382</v>
      </c>
      <c r="T52" s="497">
        <f t="shared" si="8"/>
        <v>3.516734577</v>
      </c>
      <c r="U52" s="3"/>
      <c r="V52" s="3"/>
      <c r="W52" s="3"/>
      <c r="X52" s="3"/>
      <c r="Y52" s="3"/>
      <c r="Z52" s="3"/>
      <c r="AA52" s="3"/>
      <c r="AB52" s="3"/>
      <c r="AC52" s="3"/>
      <c r="AD52" s="3"/>
      <c r="AE52" s="3"/>
      <c r="AF52" s="3"/>
      <c r="AG52" s="3"/>
      <c r="AH52" s="3"/>
      <c r="AI52" s="3"/>
      <c r="AJ52" s="3"/>
    </row>
    <row r="53">
      <c r="A53" s="68">
        <v>2004.0</v>
      </c>
      <c r="B53" s="275">
        <f>Escapement_Data!L50</f>
        <v>586275</v>
      </c>
      <c r="C53" s="33"/>
      <c r="D53" s="68" t="s">
        <v>409</v>
      </c>
      <c r="E53" s="68">
        <v>2009.0</v>
      </c>
      <c r="F53" s="275">
        <f>'Comm Catch'!C55+'Comm Catch'!D56+'Comm Catch'!E56+'Comm Catch'!F57+'Comm Catch'!G57+'Comm Catch'!H57+'Comm Catch'!I58+'Comm Catch'!J58+'Comm Catch'!K58+'Comm Catch'!L59+'Comm Catch'!M59+'Comm Catch'!N59+'Comm Catch'!O68+'Comm Catch'!P68+'Comm Catch'!Q68</f>
        <v>714500.0283</v>
      </c>
      <c r="G53" s="275">
        <f>'UCR Past Sonar'!C55+'UCR Past Sonar'!D56+'UCR Past Sonar'!E56+'UCR Past Sonar'!F57+'UCR Past Sonar'!G57+'UCR Past Sonar'!H57+'UCR Past Sonar'!I58+'UCR Past Sonar'!J58+'UCR Past Sonar'!K58+'UCR Past Sonar'!L71+'UCR Past Sonar'!M71+'UCR Past Sonar'!N71+'UCR Past Sonar'!O72+'UCR Past Sonar'!P72+'UCR Past Sonar'!Q72</f>
        <v>416037.7508</v>
      </c>
      <c r="H53" s="275">
        <f>Subs_PU!C55+Subs_PU!D56+Subs_PU!E56+Subs_PU!F57+Subs_PU!G57+Subs_PU!H57+Subs_PU!I58+Subs_PU!J58+Subs_PU!K58+Subs_PU!L74+Subs_PU!M74+Subs_PU!N74+Subs_PU!O75+Subs_PU!P75+Subs_PU!Q75</f>
        <v>92181.90727</v>
      </c>
      <c r="I53" s="286"/>
      <c r="J53" s="275">
        <f>SUM('UCR Spwn Esc'!B55,'UCR Spwn Esc'!C56:D56,'UCR Spwn Esc'!E57:G57,'UCR Spwn Esc'!H58:J58,'UCR Spwn Esc'!K74:M74,'UCR Spwn Esc'!N75:P75)</f>
        <v>283878.4271</v>
      </c>
      <c r="K53" s="275">
        <f>'Delta Esc'!C55+'Delta Esc'!D56+'Delta Esc'!E56+'Delta Esc'!F57+'Delta Esc'!G57+'Delta Esc'!H57+'Delta Esc'!I58+'Delta Esc'!J58+'Delta Esc'!K58+'Delta Esc'!L84+'Delta Esc'!M84+'Delta Esc'!N84+'Delta Esc'!O85+'Delta Esc'!P73+'Delta Esc'!Q73</f>
        <v>137359.7678</v>
      </c>
      <c r="L53" s="275">
        <f t="shared" si="1"/>
        <v>421238.195</v>
      </c>
      <c r="M53" s="289">
        <f t="shared" si="2"/>
        <v>1267897.547</v>
      </c>
      <c r="N53" s="275">
        <f t="shared" si="3"/>
        <v>846659.352</v>
      </c>
      <c r="O53" s="586">
        <v>2004.0</v>
      </c>
      <c r="P53" s="429">
        <f t="shared" si="6"/>
        <v>3.688768588</v>
      </c>
      <c r="Q53" s="497">
        <f t="shared" si="4"/>
        <v>2.162632804</v>
      </c>
      <c r="R53" s="429">
        <f t="shared" si="5"/>
        <v>0.77132637</v>
      </c>
      <c r="S53" s="497">
        <f t="shared" si="7"/>
        <v>3.287186086</v>
      </c>
      <c r="T53" s="497">
        <f t="shared" si="8"/>
        <v>3.301204549</v>
      </c>
      <c r="U53" s="3"/>
      <c r="V53" s="3"/>
      <c r="W53" s="3"/>
      <c r="X53" s="3"/>
      <c r="Y53" s="3"/>
      <c r="Z53" s="3"/>
      <c r="AA53" s="3"/>
      <c r="AB53" s="3"/>
      <c r="AC53" s="3"/>
      <c r="AD53" s="3"/>
      <c r="AE53" s="3"/>
      <c r="AF53" s="3"/>
      <c r="AG53" s="3"/>
      <c r="AH53" s="3"/>
      <c r="AI53" s="3"/>
      <c r="AJ53" s="3"/>
    </row>
    <row r="54">
      <c r="A54" s="68">
        <v>2005.0</v>
      </c>
      <c r="B54" s="275">
        <f>Escapement_Data!L51</f>
        <v>633006.3006</v>
      </c>
      <c r="C54" s="3"/>
      <c r="D54" s="68" t="s">
        <v>410</v>
      </c>
      <c r="E54" s="68">
        <v>2010.0</v>
      </c>
      <c r="F54" s="275">
        <f>'Comm Catch'!C56+'Comm Catch'!D57+'Comm Catch'!E57+'Comm Catch'!F58+'Comm Catch'!G58+'Comm Catch'!H58+'Comm Catch'!I59+'Comm Catch'!J59+'Comm Catch'!K59+'Comm Catch'!L67+'Comm Catch'!M67+'Comm Catch'!N67+'Comm Catch'!O71+'Comm Catch'!P71+'Comm Catch'!Q71</f>
        <v>672150.9081</v>
      </c>
      <c r="G54" s="275">
        <f>'UCR Past Sonar'!C56+'UCR Past Sonar'!D57+'UCR Past Sonar'!E57+'UCR Past Sonar'!F58+'UCR Past Sonar'!G58+'UCR Past Sonar'!H58+'UCR Past Sonar'!I59+'UCR Past Sonar'!J59+'UCR Past Sonar'!K59+'UCR Past Sonar'!L72+'UCR Past Sonar'!M72+'UCR Past Sonar'!N72+'UCR Past Sonar'!O73+'UCR Past Sonar'!P73+'UCR Past Sonar'!Q73</f>
        <v>690346.3519</v>
      </c>
      <c r="H54" s="275">
        <f>Subs_PU!C56+Subs_PU!D57+Subs_PU!E57+Subs_PU!F58+Subs_PU!G58+Subs_PU!H58+Subs_PU!I59+Subs_PU!J59+Subs_PU!K59+Subs_PU!L75+Subs_PU!M75+Subs_PU!N75+Subs_PU!O76+Subs_PU!P76+Subs_PU!Q76</f>
        <v>168398.8462</v>
      </c>
      <c r="I54" s="286"/>
      <c r="J54" s="275">
        <f>SUM('UCR Spwn Esc'!B56,'UCR Spwn Esc'!C57:D57,'UCR Spwn Esc'!E58:G58,'UCR Spwn Esc'!H59:J59,'UCR Spwn Esc'!K75:M75,'UCR Spwn Esc'!N76:P76)</f>
        <v>380919.0657</v>
      </c>
      <c r="K54" s="275">
        <f>'Delta Esc'!C56+'Delta Esc'!D57+'Delta Esc'!E57+'Delta Esc'!F58+'Delta Esc'!G58+'Delta Esc'!H58+'Delta Esc'!I59+'Delta Esc'!J59+'Delta Esc'!K59+'Delta Esc'!L85+'Delta Esc'!M85+'Delta Esc'!N85+'Delta Esc'!O86+'Delta Esc'!P74+'Delta Esc'!Q74</f>
        <v>167989.77</v>
      </c>
      <c r="L54" s="275">
        <f t="shared" si="1"/>
        <v>548908.8356</v>
      </c>
      <c r="M54" s="289">
        <f t="shared" si="2"/>
        <v>1530487.03</v>
      </c>
      <c r="N54" s="275">
        <f t="shared" si="3"/>
        <v>981578.1943</v>
      </c>
      <c r="O54" s="586">
        <v>2005.0</v>
      </c>
      <c r="P54" s="429">
        <f t="shared" si="6"/>
        <v>3.819562212</v>
      </c>
      <c r="Q54" s="497">
        <f t="shared" si="4"/>
        <v>2.417806945</v>
      </c>
      <c r="R54" s="429">
        <f t="shared" si="5"/>
        <v>0.8828609084</v>
      </c>
      <c r="S54" s="497">
        <f t="shared" si="7"/>
        <v>2.886587885</v>
      </c>
      <c r="T54" s="497">
        <f t="shared" si="8"/>
        <v>3.151304664</v>
      </c>
      <c r="U54" s="3"/>
      <c r="V54" s="3"/>
      <c r="W54" s="3"/>
      <c r="X54" s="3"/>
      <c r="Y54" s="3"/>
      <c r="Z54" s="3"/>
      <c r="AA54" s="3"/>
      <c r="AB54" s="3"/>
      <c r="AC54" s="3"/>
      <c r="AD54" s="3"/>
      <c r="AE54" s="3"/>
      <c r="AF54" s="3"/>
      <c r="AG54" s="3"/>
      <c r="AH54" s="3"/>
      <c r="AI54" s="3"/>
      <c r="AJ54" s="3"/>
    </row>
    <row r="55">
      <c r="A55" s="68">
        <v>2006.0</v>
      </c>
      <c r="B55" s="275">
        <f>Escapement_Data!L52</f>
        <v>777091</v>
      </c>
      <c r="C55" s="3"/>
      <c r="D55" s="68" t="s">
        <v>411</v>
      </c>
      <c r="E55" s="68">
        <v>2011.0</v>
      </c>
      <c r="F55" s="275">
        <f>'Comm Catch'!C57+'Comm Catch'!D58+'Comm Catch'!E58+'Comm Catch'!F59+'Comm Catch'!G59+'Comm Catch'!H59+'Comm Catch'!I60+'Comm Catch'!J60+'Comm Catch'!K60+'Comm Catch'!L68+'Comm Catch'!M68+'Comm Catch'!N68+'Comm Catch'!O72+'Comm Catch'!P72+'Comm Catch'!Q72</f>
        <v>5503399.313</v>
      </c>
      <c r="G55" s="275">
        <f>'UCR Past Sonar'!C57+'UCR Past Sonar'!D58+'UCR Past Sonar'!E58+'UCR Past Sonar'!F59+'UCR Past Sonar'!G59+'UCR Past Sonar'!H59+'UCR Past Sonar'!I60+'UCR Past Sonar'!J60+'UCR Past Sonar'!K60+'UCR Past Sonar'!L73+'UCR Past Sonar'!M73+'UCR Past Sonar'!N73+'UCR Past Sonar'!O74+'UCR Past Sonar'!P74+'UCR Past Sonar'!Q74</f>
        <v>940332.2401</v>
      </c>
      <c r="H55" s="275">
        <f>Subs_PU!C57+Subs_PU!D58+Subs_PU!E58+Subs_PU!F59+Subs_PU!G59+Subs_PU!H59+Subs_PU!I60+Subs_PU!J60+Subs_PU!K60+Subs_PU!L76+Subs_PU!M76+Subs_PU!N76+Subs_PU!O77+Subs_PU!P77+Subs_PU!Q77</f>
        <v>224769.6872</v>
      </c>
      <c r="I55" s="286"/>
      <c r="J55" s="275">
        <f>SUM('UCR Spwn Esc'!B57,'UCR Spwn Esc'!C58:D58,'UCR Spwn Esc'!E59:G59,'UCR Spwn Esc'!H60:J60,'UCR Spwn Esc'!K76:M76,'UCR Spwn Esc'!N77:P77)</f>
        <v>650559.3764</v>
      </c>
      <c r="K55" s="275">
        <f>'Delta Esc'!C57+'Delta Esc'!D58+'Delta Esc'!E58+'Delta Esc'!F59+'Delta Esc'!G59+'Delta Esc'!H59+'Delta Esc'!I60+'Delta Esc'!J60+'Delta Esc'!K60+'Delta Esc'!L86+'Delta Esc'!M86+'Delta Esc'!N86+'Delta Esc'!O87+'Delta Esc'!P75+'Delta Esc'!Q75</f>
        <v>141517.3044</v>
      </c>
      <c r="L55" s="275">
        <f t="shared" si="1"/>
        <v>792076.6808</v>
      </c>
      <c r="M55" s="289">
        <f t="shared" si="2"/>
        <v>6585248.858</v>
      </c>
      <c r="N55" s="275">
        <f t="shared" si="3"/>
        <v>5793172.177</v>
      </c>
      <c r="O55" s="586">
        <v>2006.0</v>
      </c>
      <c r="P55" s="429">
        <f t="shared" si="6"/>
        <v>10.90506939</v>
      </c>
      <c r="Q55" s="497">
        <f t="shared" si="4"/>
        <v>8.474231278</v>
      </c>
      <c r="R55" s="429">
        <f t="shared" si="5"/>
        <v>2.137029944</v>
      </c>
      <c r="S55" s="497">
        <f t="shared" si="7"/>
        <v>3.878206864</v>
      </c>
      <c r="T55" s="497">
        <f t="shared" si="8"/>
        <v>3.530209026</v>
      </c>
      <c r="U55" s="3"/>
      <c r="V55" s="3"/>
      <c r="W55" s="3"/>
      <c r="X55" s="3"/>
      <c r="Y55" s="3"/>
      <c r="Z55" s="3"/>
      <c r="AA55" s="3"/>
      <c r="AB55" s="3"/>
      <c r="AC55" s="3"/>
      <c r="AD55" s="3"/>
      <c r="AE55" s="3"/>
      <c r="AF55" s="3"/>
      <c r="AG55" s="3"/>
      <c r="AH55" s="3"/>
      <c r="AI55" s="3"/>
      <c r="AJ55" s="3"/>
    </row>
    <row r="56">
      <c r="A56" s="68">
        <v>2007.0</v>
      </c>
      <c r="B56" s="275">
        <f>Escapement_Data!L53</f>
        <v>786932</v>
      </c>
      <c r="C56" s="3"/>
      <c r="D56" s="68" t="s">
        <v>412</v>
      </c>
      <c r="E56" s="68">
        <v>2012.0</v>
      </c>
      <c r="F56" s="275">
        <f>'Comm Catch'!C58+'Comm Catch'!D59+'Comm Catch'!E59+'Comm Catch'!F60+'Comm Catch'!G60+'Comm Catch'!H60+'Comm Catch'!I61+'Comm Catch'!J61+'Comm Catch'!K61+'Comm Catch'!L69+'Comm Catch'!M69+'Comm Catch'!N69+'Comm Catch'!O73+'Comm Catch'!P73+'Comm Catch'!Q73</f>
        <v>1986835.091</v>
      </c>
      <c r="G56" s="275">
        <f>'UCR Past Sonar'!C58+'UCR Past Sonar'!D59+'UCR Past Sonar'!E59+'UCR Past Sonar'!F60+'UCR Past Sonar'!G60+'UCR Past Sonar'!H60+'UCR Past Sonar'!I61+'UCR Past Sonar'!J61+'UCR Past Sonar'!K61+'UCR Past Sonar'!L74+'UCR Past Sonar'!M74+'UCR Past Sonar'!N74+'UCR Past Sonar'!O75+'UCR Past Sonar'!P75+'UCR Past Sonar'!Q75</f>
        <v>1042790.852</v>
      </c>
      <c r="H56" s="275">
        <f>Subs_PU!C58+Subs_PU!D59+Subs_PU!E59+Subs_PU!F60+Subs_PU!G60+Subs_PU!H60+Subs_PU!I61+Subs_PU!J61+Subs_PU!K61+Subs_PU!L77+Subs_PU!M77+Subs_PU!N77+Subs_PU!O78+Subs_PU!P78+Subs_PU!Q78</f>
        <v>193476.7352</v>
      </c>
      <c r="I56" s="286"/>
      <c r="J56" s="275">
        <f>SUM('UCR Spwn Esc'!B58,'UCR Spwn Esc'!C59:D59,'UCR Spwn Esc'!E60:G60,'UCR Spwn Esc'!H61:J61,'UCR Spwn Esc'!K77:M77,'UCR Spwn Esc'!N78:P78)</f>
        <v>776864.3049</v>
      </c>
      <c r="K56" s="275">
        <f>'Delta Esc'!C58+'Delta Esc'!D59+'Delta Esc'!E59+'Delta Esc'!F60+'Delta Esc'!G60+'Delta Esc'!H60+'Delta Esc'!I61+'Delta Esc'!J61+'Delta Esc'!K61+'Delta Esc'!L87+'Delta Esc'!M87+'Delta Esc'!N87+'Delta Esc'!O88+'Delta Esc'!P76+'Delta Esc'!Q76</f>
        <v>161193.1898</v>
      </c>
      <c r="L56" s="275">
        <f t="shared" si="1"/>
        <v>938057.4947</v>
      </c>
      <c r="M56" s="289">
        <f t="shared" si="2"/>
        <v>3190819.133</v>
      </c>
      <c r="N56" s="275">
        <f t="shared" si="3"/>
        <v>2252761.638</v>
      </c>
      <c r="O56" s="586">
        <v>2007.0</v>
      </c>
      <c r="P56" s="429">
        <f t="shared" si="6"/>
        <v>5.152615975</v>
      </c>
      <c r="Q56" s="497">
        <f t="shared" si="4"/>
        <v>4.054758394</v>
      </c>
      <c r="R56" s="429">
        <f t="shared" si="5"/>
        <v>1.399891104</v>
      </c>
      <c r="S56" s="497">
        <f t="shared" si="7"/>
        <v>3.870179731</v>
      </c>
      <c r="T56" s="497">
        <f t="shared" si="8"/>
        <v>3.59557838</v>
      </c>
      <c r="U56" s="3"/>
      <c r="V56" s="3"/>
      <c r="W56" s="3"/>
      <c r="X56" s="3"/>
      <c r="Y56" s="3"/>
      <c r="Z56" s="3"/>
      <c r="AA56" s="3"/>
      <c r="AB56" s="3"/>
      <c r="AC56" s="3"/>
      <c r="AD56" s="3"/>
      <c r="AE56" s="3"/>
      <c r="AF56" s="3"/>
      <c r="AG56" s="3"/>
      <c r="AH56" s="3"/>
      <c r="AI56" s="3"/>
      <c r="AJ56" s="3"/>
    </row>
    <row r="57">
      <c r="A57" s="68">
        <v>2008.0</v>
      </c>
      <c r="B57" s="275">
        <f>Escapement_Data!L54</f>
        <v>615240</v>
      </c>
      <c r="C57" s="3"/>
      <c r="D57" s="68" t="s">
        <v>416</v>
      </c>
      <c r="E57" s="68">
        <v>2013.0</v>
      </c>
      <c r="F57" s="275">
        <f>'Comm Catch'!C59+'Comm Catch'!D60+'Comm Catch'!E60+'Comm Catch'!F61+'Comm Catch'!G61+'Comm Catch'!H61+'Comm Catch'!I62+'Comm Catch'!J62+'Comm Catch'!K62+'Comm Catch'!L70+'Comm Catch'!M70+'Comm Catch'!N70+'Comm Catch'!O74+'Comm Catch'!P74+'Comm Catch'!Q74</f>
        <v>1410033.37</v>
      </c>
      <c r="G57" s="275">
        <f>'UCR Past Sonar'!C59+'UCR Past Sonar'!D60+'UCR Past Sonar'!E60+'UCR Past Sonar'!F61+'UCR Past Sonar'!G61+'UCR Past Sonar'!H61+'UCR Past Sonar'!I62+'UCR Past Sonar'!J62+'UCR Past Sonar'!K62+'UCR Past Sonar'!L75+'UCR Past Sonar'!M75+'UCR Past Sonar'!N75+'UCR Past Sonar'!O76+'UCR Past Sonar'!P76+'UCR Past Sonar'!Q76</f>
        <v>1037409.177</v>
      </c>
      <c r="H57" s="275">
        <f>Subs_PU!C59+Subs_PU!D60+Subs_PU!E60+Subs_PU!F61+Subs_PU!G61+Subs_PU!H61+Subs_PU!I62+Subs_PU!J62+Subs_PU!K62+Subs_PU!L78+Subs_PU!M78+Subs_PU!N78+Subs_PU!O79+Subs_PU!P79+Subs_PU!Q79</f>
        <v>215014.9127</v>
      </c>
      <c r="I57" s="286"/>
      <c r="J57" s="275">
        <f>SUM('UCR Spwn Esc'!B59,'UCR Spwn Esc'!C60:D60,'UCR Spwn Esc'!E61:G61,'UCR Spwn Esc'!H62:J62,'UCR Spwn Esc'!K78:M78,'UCR Spwn Esc'!N79:P79)</f>
        <v>745862.8851</v>
      </c>
      <c r="K57" s="593">
        <f>'Delta Esc'!C59+'Delta Esc'!D60+'Delta Esc'!E60+'Delta Esc'!F61+'Delta Esc'!G61+'Delta Esc'!H61+'Delta Esc'!I62+'Delta Esc'!J62+'Delta Esc'!K62+'Delta Esc'!L75+'Delta Esc'!M75+'Delta Esc'!N75+'Delta Esc'!O89+'Delta Esc'!P76+'Delta Esc'!Q76</f>
        <v>81530.17492</v>
      </c>
      <c r="L57" s="275">
        <f t="shared" si="1"/>
        <v>827393.0601</v>
      </c>
      <c r="M57" s="289">
        <f t="shared" si="2"/>
        <v>2528972.723</v>
      </c>
      <c r="N57" s="275">
        <f t="shared" si="3"/>
        <v>1701579.663</v>
      </c>
      <c r="O57" s="586">
        <v>2008.0</v>
      </c>
      <c r="P57" s="429">
        <f t="shared" si="6"/>
        <v>6.681208395</v>
      </c>
      <c r="Q57" s="497">
        <f t="shared" si="4"/>
        <v>4.110546653</v>
      </c>
      <c r="R57" s="429">
        <f t="shared" si="5"/>
        <v>1.413556025</v>
      </c>
      <c r="S57" s="497">
        <f t="shared" si="7"/>
        <v>4.243995215</v>
      </c>
      <c r="T57" s="497">
        <f t="shared" si="8"/>
        <v>3.766475731</v>
      </c>
      <c r="U57" s="3"/>
      <c r="V57" s="3"/>
      <c r="W57" s="3"/>
      <c r="X57" s="3"/>
      <c r="Y57" s="3"/>
      <c r="Z57" s="3"/>
      <c r="AA57" s="3"/>
      <c r="AB57" s="3"/>
      <c r="AC57" s="3"/>
      <c r="AD57" s="3"/>
      <c r="AE57" s="3"/>
      <c r="AF57" s="3"/>
      <c r="AG57" s="3"/>
      <c r="AH57" s="3"/>
      <c r="AI57" s="3"/>
      <c r="AJ57" s="68"/>
    </row>
    <row r="58">
      <c r="A58" s="68">
        <v>2009.0</v>
      </c>
      <c r="B58" s="275">
        <f>Escapement_Data!L55</f>
        <v>605329</v>
      </c>
      <c r="C58" s="3"/>
      <c r="D58" s="68" t="s">
        <v>424</v>
      </c>
      <c r="E58" s="68">
        <v>2014.0</v>
      </c>
      <c r="F58" s="275">
        <f>'Comm Catch'!C60+'Comm Catch'!D61+'Comm Catch'!E61+'Comm Catch'!F62+'Comm Catch'!G62+'Comm Catch'!H62+'Comm Catch'!I63+'Comm Catch'!J63+'Comm Catch'!K63+'Comm Catch'!L71+'Comm Catch'!M71+'Comm Catch'!N71+'Comm Catch'!O75+'Comm Catch'!P75+'Comm Catch'!Q75</f>
        <v>1888818.983</v>
      </c>
      <c r="G58" s="275">
        <f>'UCR Past Sonar'!C60+'UCR Past Sonar'!D61+'UCR Past Sonar'!E61+'UCR Past Sonar'!F62+'UCR Past Sonar'!G62+'UCR Past Sonar'!H62+'UCR Past Sonar'!I63+'UCR Past Sonar'!J63+'UCR Past Sonar'!K63+'UCR Past Sonar'!L76+'UCR Past Sonar'!M76+'UCR Past Sonar'!N76+'UCR Past Sonar'!O77+'UCR Past Sonar'!P77+'UCR Past Sonar'!Q77</f>
        <v>1086653.445</v>
      </c>
      <c r="H58" s="275">
        <f>Subs_PU!C60+Subs_PU!D61+Subs_PU!E61+Subs_PU!F62+Subs_PU!G62+Subs_PU!H62+Subs_PU!I63+Subs_PU!J63+Subs_PU!K63+Subs_PU!L79+Subs_PU!M79+Subs_PU!N79+Subs_PU!O80+Subs_PU!P80+Subs_PU!Q80</f>
        <v>236721.8877</v>
      </c>
      <c r="I58" s="286"/>
      <c r="J58" s="275">
        <f>SUM('UCR Spwn Esc'!B60,'UCR Spwn Esc'!C61:D61,'UCR Spwn Esc'!E62:G62,'UCR Spwn Esc'!H63:J63,'UCR Spwn Esc'!K79:M79,'UCR Spwn Esc'!N80:P80)</f>
        <v>876548.6637</v>
      </c>
      <c r="K58" s="593">
        <f>'Delta Esc'!C60+'Delta Esc'!D61+'Delta Esc'!E61+'Delta Esc'!F62+'Delta Esc'!G62+'Delta Esc'!H62+'Delta Esc'!I63+'Delta Esc'!J63+'Delta Esc'!K63+'Delta Esc'!L76+'Delta Esc'!M76+'Delta Esc'!N76+'Delta Esc'!O90+'Delta Esc'!P77+'Delta Esc'!Q77</f>
        <v>157719.4588</v>
      </c>
      <c r="L58" s="275">
        <f t="shared" si="1"/>
        <v>1034268.122</v>
      </c>
      <c r="M58" s="289">
        <f t="shared" si="2"/>
        <v>3133191.887</v>
      </c>
      <c r="N58" s="275">
        <f t="shared" si="3"/>
        <v>2098923.764</v>
      </c>
      <c r="O58" s="586">
        <v>2009.0</v>
      </c>
      <c r="P58" s="429">
        <f t="shared" si="6"/>
        <v>8.550746518</v>
      </c>
      <c r="Q58" s="497">
        <f t="shared" si="4"/>
        <v>5.176014839</v>
      </c>
      <c r="R58" s="429">
        <f t="shared" si="5"/>
        <v>1.644035424</v>
      </c>
      <c r="S58" s="497">
        <f t="shared" si="7"/>
        <v>4.846671622</v>
      </c>
      <c r="T58" s="497">
        <f t="shared" si="8"/>
        <v>3.92594753</v>
      </c>
      <c r="U58" s="3"/>
      <c r="V58" s="3"/>
      <c r="W58" s="3"/>
      <c r="X58" s="3"/>
      <c r="Y58" s="3"/>
      <c r="Z58" s="3"/>
      <c r="AA58" s="3"/>
      <c r="AB58" s="3"/>
      <c r="AC58" s="3"/>
      <c r="AD58" s="3"/>
      <c r="AE58" s="3"/>
      <c r="AF58" s="3"/>
      <c r="AG58" s="3"/>
      <c r="AH58" s="3"/>
      <c r="AI58" s="3"/>
      <c r="AJ58" s="68"/>
    </row>
    <row r="59">
      <c r="A59" s="68">
        <v>2010.0</v>
      </c>
      <c r="B59" s="275">
        <f>Escapement_Data!L56</f>
        <v>668184</v>
      </c>
      <c r="C59" s="3"/>
      <c r="D59" s="68" t="s">
        <v>428</v>
      </c>
      <c r="E59" s="68">
        <v>2015.0</v>
      </c>
      <c r="F59" s="275">
        <f>'Comm Catch'!C61+'Comm Catch'!D62+'Comm Catch'!E62+'Comm Catch'!F63+'Comm Catch'!G63+'Comm Catch'!H63+'Comm Catch'!I64+'Comm Catch'!J64+'Comm Catch'!K64+'Comm Catch'!L72+'Comm Catch'!M72+'Comm Catch'!N72+'Comm Catch'!O76+'Comm Catch'!P76+'Comm Catch'!Q76</f>
        <v>1650874.007</v>
      </c>
      <c r="G59" s="275">
        <f>'UCR Past Sonar'!C61+'UCR Past Sonar'!D62+'UCR Past Sonar'!E62+'UCR Past Sonar'!F63+'UCR Past Sonar'!G63+'UCR Past Sonar'!H63+'UCR Past Sonar'!I64+'UCR Past Sonar'!J64+'UCR Past Sonar'!K64+'UCR Past Sonar'!L77+'UCR Past Sonar'!M77+'UCR Past Sonar'!N77+'UCR Past Sonar'!O78+'UCR Past Sonar'!P78+'UCR Past Sonar'!Q78</f>
        <v>1118961.366</v>
      </c>
      <c r="H59" s="275">
        <f>Subs_PU!C61+Subs_PU!D62+Subs_PU!E62+Subs_PU!F63+Subs_PU!G63+Subs_PU!H63+Subs_PU!I64+Subs_PU!J64+Subs_PU!K64+Subs_PU!L80+Subs_PU!M80+Subs_PU!N80+Subs_PU!O81+Subs_PU!P81+Subs_PU!Q81</f>
        <v>271783.4832</v>
      </c>
      <c r="I59" s="286"/>
      <c r="J59" s="275">
        <f>SUM('UCR Spwn Esc'!B61,'UCR Spwn Esc'!C62:D62,'UCR Spwn Esc'!E63:G63,'UCR Spwn Esc'!H64:J64,'UCR Spwn Esc'!K80:M80,'UCR Spwn Esc'!N81:P81)</f>
        <v>836910.1857</v>
      </c>
      <c r="K59" s="593">
        <f>'Delta Esc'!C61+'Delta Esc'!D62+'Delta Esc'!E62+'Delta Esc'!F63+'Delta Esc'!G63+'Delta Esc'!H63+'Delta Esc'!I64+'Delta Esc'!J64+'Delta Esc'!K64+'Delta Esc'!L77+'Delta Esc'!M77+'Delta Esc'!N77+'Delta Esc'!O91+'Delta Esc'!P78+'Delta Esc'!Q78</f>
        <v>120981.0167</v>
      </c>
      <c r="L59" s="275">
        <f t="shared" si="1"/>
        <v>957891.2024</v>
      </c>
      <c r="M59" s="289">
        <f t="shared" si="2"/>
        <v>2890816.389</v>
      </c>
      <c r="N59" s="275">
        <f t="shared" si="3"/>
        <v>1932925.187</v>
      </c>
      <c r="O59" s="586">
        <v>2010.0</v>
      </c>
      <c r="P59" s="429">
        <f t="shared" si="6"/>
        <v>6.474829909</v>
      </c>
      <c r="Q59" s="497">
        <f t="shared" si="4"/>
        <v>4.326377748</v>
      </c>
      <c r="R59" s="429">
        <f t="shared" si="5"/>
        <v>1.464730644</v>
      </c>
      <c r="S59" s="497">
        <f t="shared" si="7"/>
        <v>5.228385782</v>
      </c>
      <c r="T59" s="497">
        <f t="shared" si="8"/>
        <v>4.090515117</v>
      </c>
      <c r="U59" s="3"/>
      <c r="V59" s="3"/>
      <c r="W59" s="3"/>
      <c r="X59" s="3"/>
      <c r="Y59" s="3"/>
      <c r="Z59" s="3"/>
      <c r="AA59" s="3"/>
      <c r="AB59" s="3"/>
      <c r="AC59" s="3"/>
      <c r="AD59" s="3"/>
      <c r="AE59" s="3"/>
      <c r="AF59" s="3"/>
      <c r="AG59" s="3"/>
      <c r="AH59" s="3"/>
      <c r="AI59" s="3"/>
      <c r="AJ59" s="3"/>
    </row>
    <row r="60">
      <c r="A60" s="68">
        <v>2011.0</v>
      </c>
      <c r="B60" s="275">
        <f>Escapement_Data!L57</f>
        <v>759798</v>
      </c>
      <c r="C60" s="3"/>
      <c r="D60" s="68" t="s">
        <v>429</v>
      </c>
      <c r="E60" s="68">
        <v>2016.0</v>
      </c>
      <c r="F60" s="275">
        <f>'Comm Catch'!C62+'Comm Catch'!D63+'Comm Catch'!E63+'Comm Catch'!F64+'Comm Catch'!G64+'Comm Catch'!H64+'Comm Catch'!I65+'Comm Catch'!J65+'Comm Catch'!K65+'Comm Catch'!L73+'Comm Catch'!M73+'Comm Catch'!N73+'Comm Catch'!O77+'Comm Catch'!P77+'Comm Catch'!Q77</f>
        <v>1433311.129</v>
      </c>
      <c r="G60" s="275">
        <f>'UCR Past Sonar'!C62+'UCR Past Sonar'!D63+'UCR Past Sonar'!E63+'UCR Past Sonar'!F64+'UCR Past Sonar'!G64+'UCR Past Sonar'!H64+'UCR Past Sonar'!I65+'UCR Past Sonar'!J65+'UCR Past Sonar'!K65+'UCR Past Sonar'!L78+'UCR Past Sonar'!M78+'UCR Past Sonar'!N78+'UCR Past Sonar'!O79+'UCR Past Sonar'!P79+'UCR Past Sonar'!Q79</f>
        <v>890554.2609</v>
      </c>
      <c r="H60" s="275">
        <f>Subs_PU!C62+Subs_PU!D63+Subs_PU!E63+Subs_PU!F64+Subs_PU!G64+Subs_PU!H64+Subs_PU!I65+Subs_PU!J65+Subs_PU!K65+Subs_PU!L81+Subs_PU!M81+Subs_PU!N81+Subs_PU!O82+Subs_PU!P82+Subs_PU!Q82</f>
        <v>246449.46</v>
      </c>
      <c r="I60" s="286"/>
      <c r="J60" s="275">
        <f>SUM('UCR Spwn Esc'!B62,'UCR Spwn Esc'!C63:D63,'UCR Spwn Esc'!E64:G64,'UCR Spwn Esc'!H65:J65,'UCR Spwn Esc'!K81:M81,'UCR Spwn Esc'!N82:P82)</f>
        <v>624033.3645</v>
      </c>
      <c r="K60" s="593">
        <f>'Delta Esc'!C62+'Delta Esc'!D63+'Delta Esc'!E63+'Delta Esc'!F64+'Delta Esc'!G64+'Delta Esc'!H64+'Delta Esc'!I65+'Delta Esc'!J65+'Delta Esc'!K65+'Delta Esc'!L78+'Delta Esc'!M78+'Delta Esc'!N78+'Delta Esc'!O92+'Delta Esc'!P79+'Delta Esc'!Q79</f>
        <v>131761.0575</v>
      </c>
      <c r="L60" s="275">
        <f t="shared" si="1"/>
        <v>755794.422</v>
      </c>
      <c r="M60" s="289">
        <f t="shared" si="2"/>
        <v>2455626.448</v>
      </c>
      <c r="N60" s="275">
        <f t="shared" si="3"/>
        <v>1699832.026</v>
      </c>
      <c r="O60" s="586">
        <v>2011.0</v>
      </c>
      <c r="P60" s="3"/>
      <c r="Q60" s="3"/>
      <c r="R60" s="3"/>
      <c r="S60" s="3"/>
      <c r="T60" s="3"/>
      <c r="U60" s="3"/>
      <c r="V60" s="3"/>
      <c r="W60" s="3"/>
      <c r="X60" s="3"/>
      <c r="Y60" s="3"/>
      <c r="Z60" s="3"/>
      <c r="AA60" s="3"/>
      <c r="AB60" s="3"/>
      <c r="AC60" s="3"/>
      <c r="AD60" s="3"/>
      <c r="AE60" s="3"/>
      <c r="AF60" s="3"/>
      <c r="AG60" s="3"/>
      <c r="AH60" s="3"/>
      <c r="AI60" s="3"/>
      <c r="AJ60" s="3"/>
    </row>
    <row r="61">
      <c r="A61" s="68">
        <v>2012.0</v>
      </c>
      <c r="B61" s="275">
        <f>Escapement_Data!L58</f>
        <v>1086617</v>
      </c>
      <c r="C61" s="3"/>
      <c r="D61" s="3"/>
      <c r="E61" s="3"/>
      <c r="F61" s="3"/>
      <c r="G61" s="3"/>
      <c r="H61" s="3"/>
      <c r="I61" s="3"/>
      <c r="J61" s="3"/>
      <c r="K61" s="3"/>
      <c r="L61" s="3"/>
      <c r="M61" s="3"/>
      <c r="N61" s="3"/>
      <c r="O61" s="586">
        <v>2012.0</v>
      </c>
      <c r="P61" s="3"/>
      <c r="Q61" s="3"/>
      <c r="R61" s="3"/>
      <c r="S61" s="3"/>
      <c r="T61" s="3"/>
      <c r="U61" s="3"/>
      <c r="V61" s="3"/>
      <c r="W61" s="3"/>
      <c r="X61" s="3"/>
      <c r="Y61" s="3"/>
      <c r="Z61" s="3"/>
      <c r="AA61" s="3"/>
      <c r="AB61" s="3"/>
      <c r="AC61" s="3"/>
      <c r="AD61" s="3"/>
      <c r="AE61" s="3"/>
      <c r="AF61" s="3"/>
      <c r="AG61" s="3"/>
      <c r="AH61" s="3"/>
      <c r="AI61" s="3"/>
      <c r="AJ61" s="3"/>
    </row>
    <row r="62">
      <c r="A62" s="68">
        <v>2013.0</v>
      </c>
      <c r="B62" s="275">
        <f>Escapement_Data!L59</f>
        <v>1007451</v>
      </c>
      <c r="C62" s="3"/>
      <c r="D62" s="3"/>
      <c r="E62" s="3"/>
      <c r="F62" s="3"/>
      <c r="G62" s="3"/>
      <c r="H62" s="3"/>
      <c r="I62" s="3"/>
      <c r="J62" s="3"/>
      <c r="K62" s="3"/>
      <c r="L62" s="3"/>
      <c r="M62" s="3"/>
      <c r="N62" s="3"/>
      <c r="O62" s="586">
        <v>2013.0</v>
      </c>
      <c r="P62" s="3"/>
      <c r="Q62" s="3"/>
      <c r="R62" s="3"/>
      <c r="S62" s="3"/>
      <c r="T62" s="3"/>
      <c r="U62" s="3"/>
      <c r="V62" s="3"/>
      <c r="W62" s="3"/>
      <c r="X62" s="3"/>
      <c r="Y62" s="3"/>
      <c r="Z62" s="3"/>
      <c r="AA62" s="3"/>
      <c r="AB62" s="3"/>
      <c r="AC62" s="3"/>
      <c r="AD62" s="3"/>
      <c r="AE62" s="3"/>
      <c r="AF62" s="3"/>
      <c r="AG62" s="3"/>
      <c r="AH62" s="3"/>
      <c r="AI62" s="3"/>
      <c r="AJ62" s="3"/>
    </row>
    <row r="63">
      <c r="A63" s="68">
        <v>2014.0</v>
      </c>
      <c r="B63" s="275">
        <f>Escapement_Data!L60</f>
        <v>993235</v>
      </c>
      <c r="C63" s="3"/>
      <c r="D63" s="3"/>
      <c r="E63" s="3"/>
      <c r="F63" s="3"/>
      <c r="G63" s="3"/>
      <c r="H63" s="3"/>
      <c r="I63" s="3"/>
      <c r="J63" s="3"/>
      <c r="K63" s="3"/>
      <c r="L63" s="3"/>
      <c r="M63" s="3"/>
      <c r="N63" s="3"/>
      <c r="O63" s="586">
        <v>2014.0</v>
      </c>
      <c r="P63" s="68"/>
      <c r="Q63" s="68"/>
      <c r="R63" s="68"/>
      <c r="S63" s="68"/>
      <c r="T63" s="68"/>
      <c r="U63" s="68"/>
      <c r="V63" s="3"/>
      <c r="W63" s="3"/>
      <c r="X63" s="3"/>
      <c r="Y63" s="3"/>
      <c r="Z63" s="3"/>
      <c r="AA63" s="3"/>
      <c r="AB63" s="3"/>
      <c r="AC63" s="3"/>
      <c r="AD63" s="3"/>
      <c r="AE63" s="3"/>
      <c r="AF63" s="3"/>
      <c r="AG63" s="3"/>
      <c r="AH63" s="3"/>
      <c r="AI63" s="3"/>
      <c r="AJ63" s="3"/>
    </row>
    <row r="64">
      <c r="A64" s="68">
        <v>2015.0</v>
      </c>
      <c r="B64" s="275">
        <f>Escapement_Data!L61</f>
        <v>1061887</v>
      </c>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row>
    <row r="65">
      <c r="A65" s="68">
        <v>2016.0</v>
      </c>
      <c r="B65" s="275">
        <f>Escapement_Data!L62</f>
        <v>619165.8</v>
      </c>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row>
    <row r="67" ht="18.75" customHeight="1">
      <c r="A67" s="3"/>
      <c r="B67" s="3"/>
      <c r="C67" s="3"/>
      <c r="D67" s="3"/>
      <c r="E67" s="3"/>
      <c r="F67" s="3"/>
      <c r="G67" s="3"/>
      <c r="H67" s="3"/>
      <c r="I67" s="3"/>
      <c r="J67" s="3"/>
      <c r="K67" s="3"/>
      <c r="L67" s="3"/>
      <c r="M67" s="3"/>
      <c r="N67" s="3"/>
      <c r="O67" s="16" t="s">
        <v>289</v>
      </c>
      <c r="P67" s="594">
        <f t="shared" ref="P67:Q67" si="9">AVERAGEA(P10:P63)</f>
        <v>8.53829107</v>
      </c>
      <c r="Q67" s="595">
        <f t="shared" si="9"/>
        <v>3.601040871</v>
      </c>
      <c r="R67" s="596">
        <f>LN(Q67)</f>
        <v>1.281222935</v>
      </c>
      <c r="S67" s="68"/>
      <c r="T67" s="68"/>
      <c r="U67" s="68"/>
      <c r="V67" s="3"/>
      <c r="W67" s="3"/>
      <c r="X67" s="3"/>
      <c r="Y67" s="3"/>
      <c r="Z67" s="3"/>
      <c r="AA67" s="3"/>
      <c r="AB67" s="3"/>
      <c r="AC67" s="3"/>
      <c r="AD67" s="3"/>
      <c r="AE67" s="3"/>
      <c r="AF67" s="3"/>
      <c r="AG67" s="3"/>
      <c r="AH67" s="3"/>
      <c r="AI67" s="3"/>
      <c r="AJ67" s="3"/>
    </row>
    <row r="68">
      <c r="A68" s="3"/>
      <c r="B68" s="3"/>
      <c r="C68" s="3"/>
      <c r="D68" s="3"/>
      <c r="E68" s="3"/>
      <c r="F68" s="3"/>
      <c r="G68" s="3"/>
      <c r="H68" s="3"/>
      <c r="I68" s="3"/>
      <c r="J68" s="3"/>
      <c r="K68" s="3"/>
      <c r="L68" s="3"/>
      <c r="M68" s="3"/>
      <c r="N68" s="3"/>
      <c r="O68" s="68"/>
      <c r="P68" s="33"/>
      <c r="Q68" s="33"/>
      <c r="R68" s="33"/>
      <c r="S68" s="68"/>
      <c r="T68" s="68"/>
      <c r="U68" s="68"/>
      <c r="V68" s="3"/>
      <c r="W68" s="3"/>
      <c r="X68" s="3"/>
      <c r="Y68" s="3"/>
      <c r="Z68" s="3"/>
      <c r="AA68" s="3"/>
      <c r="AB68" s="3"/>
      <c r="AC68" s="3"/>
      <c r="AD68" s="3"/>
      <c r="AE68" s="3"/>
      <c r="AF68" s="3"/>
      <c r="AG68" s="3"/>
      <c r="AH68" s="3"/>
      <c r="AI68" s="3"/>
      <c r="AJ68" s="3"/>
    </row>
    <row r="69">
      <c r="A69" s="3"/>
      <c r="B69" s="3"/>
      <c r="C69" s="3"/>
      <c r="D69" s="47"/>
      <c r="E69" s="3"/>
      <c r="F69" s="3"/>
      <c r="G69" s="3"/>
      <c r="H69" s="3"/>
      <c r="I69" s="3"/>
      <c r="J69" s="3"/>
      <c r="K69" s="3"/>
      <c r="L69" s="3"/>
      <c r="M69" s="3"/>
      <c r="N69" s="3"/>
      <c r="O69" s="3"/>
      <c r="P69" s="3"/>
      <c r="Q69" s="3"/>
      <c r="R69" s="3"/>
      <c r="S69" s="68"/>
      <c r="T69" s="68"/>
      <c r="U69" s="68"/>
      <c r="V69" s="3"/>
      <c r="W69" s="3"/>
      <c r="X69" s="3"/>
      <c r="Y69" s="3"/>
      <c r="Z69" s="3"/>
      <c r="AA69" s="3"/>
      <c r="AB69" s="3"/>
      <c r="AC69" s="3"/>
      <c r="AD69" s="3"/>
      <c r="AE69" s="3"/>
      <c r="AF69" s="3"/>
      <c r="AG69" s="3"/>
      <c r="AH69" s="3"/>
      <c r="AI69" s="3"/>
      <c r="AJ69" s="3"/>
    </row>
    <row r="70" ht="18.75" customHeight="1">
      <c r="A70" s="3"/>
      <c r="B70" s="3"/>
      <c r="C70" s="3"/>
      <c r="D70" s="47"/>
      <c r="E70" s="3"/>
      <c r="F70" s="3"/>
      <c r="G70" s="3"/>
      <c r="H70" s="3"/>
      <c r="I70" s="3"/>
      <c r="J70" s="3"/>
      <c r="K70" s="3"/>
      <c r="L70" s="3"/>
      <c r="M70" s="3"/>
      <c r="N70" s="3"/>
      <c r="O70" s="3"/>
      <c r="P70" s="3"/>
      <c r="Q70" s="597" t="s">
        <v>430</v>
      </c>
      <c r="R70" s="597"/>
      <c r="S70" s="30"/>
      <c r="T70" s="377"/>
      <c r="U70" s="598">
        <v>146975.49</v>
      </c>
      <c r="V70" s="3"/>
      <c r="W70" s="3"/>
      <c r="X70" s="3"/>
      <c r="Y70" s="3"/>
      <c r="Z70" s="3"/>
      <c r="AA70" s="3"/>
      <c r="AB70" s="3"/>
      <c r="AC70" s="3"/>
      <c r="AD70" s="3"/>
      <c r="AE70" s="3"/>
      <c r="AF70" s="3"/>
      <c r="AG70" s="3"/>
      <c r="AH70" s="3"/>
      <c r="AI70" s="3"/>
      <c r="AJ70" s="3"/>
    </row>
    <row r="71" ht="18.75" customHeight="1">
      <c r="A71" s="3"/>
      <c r="B71" s="3"/>
      <c r="C71" s="3"/>
      <c r="D71" s="47"/>
      <c r="E71" s="3"/>
      <c r="F71" s="3"/>
      <c r="G71" s="3"/>
      <c r="H71" s="3"/>
      <c r="I71" s="3"/>
      <c r="J71" s="3"/>
      <c r="K71" s="3"/>
      <c r="L71" s="3"/>
      <c r="M71" s="3"/>
      <c r="N71" s="3"/>
      <c r="O71" s="3"/>
      <c r="P71" s="3"/>
      <c r="Q71" s="597" t="s">
        <v>431</v>
      </c>
      <c r="R71" s="597"/>
      <c r="S71" s="6"/>
      <c r="T71" s="377"/>
      <c r="U71" s="599">
        <v>439102.096335668</v>
      </c>
      <c r="V71" s="3"/>
      <c r="W71" s="3"/>
      <c r="X71" s="3"/>
      <c r="Y71" s="3"/>
      <c r="Z71" s="3"/>
      <c r="AA71" s="3"/>
      <c r="AB71" s="3"/>
      <c r="AC71" s="3"/>
      <c r="AD71" s="3"/>
      <c r="AE71" s="3"/>
      <c r="AF71" s="3"/>
      <c r="AG71" s="3"/>
      <c r="AH71" s="3"/>
      <c r="AI71" s="3"/>
      <c r="AJ71" s="3"/>
    </row>
    <row r="72" ht="18.75" customHeight="1">
      <c r="A72" s="3"/>
      <c r="B72" s="3"/>
      <c r="C72" s="3"/>
      <c r="D72" s="47"/>
      <c r="E72" s="3"/>
      <c r="F72" s="3"/>
      <c r="G72" s="3"/>
      <c r="H72" s="3"/>
      <c r="I72" s="3"/>
      <c r="J72" s="3"/>
      <c r="K72" s="3"/>
      <c r="L72" s="3"/>
      <c r="M72" s="3"/>
      <c r="N72" s="3"/>
      <c r="O72" s="3"/>
      <c r="P72" s="3"/>
      <c r="Q72" s="3"/>
      <c r="R72" s="3"/>
      <c r="S72" s="3"/>
      <c r="T72" s="537" t="s">
        <v>121</v>
      </c>
      <c r="U72" s="600">
        <f>U71+U70</f>
        <v>586077.5863</v>
      </c>
      <c r="V72" s="3"/>
      <c r="W72" s="3"/>
      <c r="X72" s="3"/>
      <c r="Y72" s="3"/>
      <c r="Z72" s="3"/>
      <c r="AA72" s="3"/>
      <c r="AB72" s="3"/>
      <c r="AC72" s="3"/>
      <c r="AD72" s="3"/>
      <c r="AE72" s="3"/>
      <c r="AF72" s="3"/>
      <c r="AG72" s="3"/>
      <c r="AH72" s="3"/>
      <c r="AI72" s="3"/>
      <c r="AJ72" s="3"/>
    </row>
    <row r="73">
      <c r="A73" s="3"/>
      <c r="B73" s="3"/>
      <c r="C73" s="3"/>
      <c r="D73" s="47"/>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row>
    <row r="908">
      <c r="A908" s="68"/>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row>
    <row r="909">
      <c r="A909" s="68"/>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row>
    <row r="910">
      <c r="A910" s="68"/>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row>
    <row r="911">
      <c r="A911" s="68"/>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row>
    <row r="912">
      <c r="A912" s="68"/>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row>
    <row r="913">
      <c r="A913" s="68"/>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row>
    <row r="914">
      <c r="A914" s="68"/>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row>
    <row r="915">
      <c r="A915" s="68"/>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row>
    <row r="916">
      <c r="A916" s="68"/>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row>
    <row r="917">
      <c r="A917" s="68"/>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row>
    <row r="918">
      <c r="A918" s="68"/>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row>
    <row r="919">
      <c r="A919" s="68"/>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row>
    <row r="920">
      <c r="A920" s="68"/>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row>
    <row r="921">
      <c r="A921" s="68"/>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row>
    <row r="922">
      <c r="A922" s="68"/>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row>
    <row r="923">
      <c r="A923" s="68"/>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row>
    <row r="924">
      <c r="A924" s="68"/>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row>
    <row r="925">
      <c r="A925" s="68"/>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row>
    <row r="926">
      <c r="A926" s="68"/>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row>
    <row r="927">
      <c r="A927" s="68"/>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row>
    <row r="928">
      <c r="A928" s="68"/>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row>
    <row r="929">
      <c r="A929" s="68"/>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row>
    <row r="930">
      <c r="A930" s="68"/>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row>
    <row r="931">
      <c r="A931" s="68"/>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row>
    <row r="932">
      <c r="A932" s="68"/>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row>
    <row r="933">
      <c r="A933" s="68"/>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row>
    <row r="934">
      <c r="A934" s="68"/>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row>
    <row r="935">
      <c r="A935" s="68"/>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row>
    <row r="936">
      <c r="A936" s="68"/>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row>
    <row r="937">
      <c r="A937" s="68"/>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row>
    <row r="938">
      <c r="A938" s="68"/>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row>
    <row r="939">
      <c r="A939" s="68"/>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row>
    <row r="940">
      <c r="A940" s="68"/>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row>
    <row r="941">
      <c r="A941" s="68"/>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row>
    <row r="942">
      <c r="A942" s="68"/>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row>
    <row r="943">
      <c r="A943" s="68"/>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row>
    <row r="944">
      <c r="A944" s="68"/>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row>
    <row r="945">
      <c r="A945" s="68"/>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row>
    <row r="946">
      <c r="A946" s="68"/>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row>
    <row r="947">
      <c r="A947" s="68"/>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row>
    <row r="948">
      <c r="A948" s="68"/>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row>
    <row r="949">
      <c r="A949" s="68"/>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row>
    <row r="950">
      <c r="A950" s="68"/>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row>
    <row r="951">
      <c r="A951" s="68"/>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row>
    <row r="952">
      <c r="A952" s="68"/>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row>
    <row r="953">
      <c r="A953" s="68"/>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row>
    <row r="954">
      <c r="A954" s="68"/>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row>
    <row r="955">
      <c r="A955" s="68"/>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row>
    <row r="956">
      <c r="A956" s="68"/>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row>
    <row r="957">
      <c r="A957" s="68"/>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row>
    <row r="958">
      <c r="A958" s="68"/>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row>
    <row r="959">
      <c r="A959" s="68"/>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row>
    <row r="960">
      <c r="A960" s="68"/>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row>
    <row r="961">
      <c r="A961" s="68"/>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row>
    <row r="962">
      <c r="A962" s="68"/>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row>
    <row r="963">
      <c r="A963" s="68"/>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row>
    <row r="964">
      <c r="A964" s="68"/>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row>
    <row r="965">
      <c r="A965" s="68"/>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row>
    <row r="966">
      <c r="A966" s="68"/>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row>
    <row r="967">
      <c r="A967" s="68"/>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row>
    <row r="968">
      <c r="A968" s="68"/>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row>
    <row r="969">
      <c r="A969" s="68"/>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row>
    <row r="970">
      <c r="A970" s="68"/>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row>
    <row r="971">
      <c r="A971" s="68"/>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row>
    <row r="972">
      <c r="A972" s="68"/>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row>
    <row r="973">
      <c r="A973" s="68"/>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row>
    <row r="974">
      <c r="A974" s="68"/>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row>
    <row r="975">
      <c r="A975" s="68"/>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row>
    <row r="976">
      <c r="A976" s="68"/>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row>
    <row r="977">
      <c r="A977" s="68"/>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row>
    <row r="978">
      <c r="A978" s="68"/>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row>
    <row r="979">
      <c r="A979" s="68"/>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row>
    <row r="980">
      <c r="A980" s="68"/>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row>
    <row r="981">
      <c r="A981" s="68"/>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row>
    <row r="982">
      <c r="A982" s="68"/>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row>
    <row r="983">
      <c r="A983" s="68"/>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row>
    <row r="984">
      <c r="A984" s="68"/>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row>
    <row r="985">
      <c r="A985" s="68"/>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row>
    <row r="986">
      <c r="A986" s="68"/>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row>
    <row r="987">
      <c r="A987" s="68"/>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row>
    <row r="988">
      <c r="A988" s="68"/>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row>
    <row r="989">
      <c r="A989" s="68"/>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row>
    <row r="990">
      <c r="A990" s="68"/>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row>
    <row r="991">
      <c r="A991" s="68"/>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row>
    <row r="992">
      <c r="A992" s="68"/>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row>
    <row r="993">
      <c r="A993" s="68"/>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row>
    <row r="994">
      <c r="A994" s="68"/>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row>
    <row r="995">
      <c r="A995" s="68"/>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row>
    <row r="996">
      <c r="A996" s="68"/>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row>
    <row r="997">
      <c r="A997" s="68"/>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row>
    <row r="998">
      <c r="A998" s="68"/>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row>
    <row r="999">
      <c r="A999" s="68"/>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row>
    <row r="1000">
      <c r="A1000" s="68"/>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row>
  </sheetData>
  <mergeCells count="2">
    <mergeCell ref="F5:N5"/>
    <mergeCell ref="J7:L7"/>
  </mergeCell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1.22" defaultRowHeight="15.0"/>
  <cols>
    <col customWidth="1" min="1" max="11" width="9.67"/>
    <col customWidth="1" min="12" max="26" width="8.0"/>
  </cols>
  <sheetData>
    <row r="1" ht="40.5" customHeight="1">
      <c r="A1" s="590" t="s">
        <v>402</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ht="15.0" customHeight="1">
      <c r="A3" s="3"/>
      <c r="B3" s="3"/>
      <c r="C3" s="3"/>
      <c r="D3" s="3"/>
      <c r="E3" s="3"/>
      <c r="F3" s="3"/>
      <c r="G3" s="3"/>
      <c r="H3" s="3"/>
      <c r="I3" s="3"/>
      <c r="J3" s="3"/>
      <c r="K3" s="3"/>
      <c r="L3" s="3"/>
      <c r="M3" s="3"/>
      <c r="N3" s="3"/>
      <c r="O3" s="3"/>
      <c r="P3" s="3"/>
      <c r="Q3" s="3"/>
      <c r="R3" s="3"/>
      <c r="S3" s="3"/>
      <c r="T3" s="3"/>
      <c r="U3" s="3"/>
      <c r="V3" s="3"/>
      <c r="W3" s="3"/>
      <c r="X3" s="3"/>
      <c r="Y3" s="3"/>
      <c r="Z3" s="3"/>
    </row>
    <row r="4" ht="15.0" customHeight="1">
      <c r="A4" s="3"/>
      <c r="B4" s="3"/>
      <c r="C4" s="3"/>
      <c r="D4" s="3"/>
      <c r="E4" s="3"/>
      <c r="F4" s="3"/>
      <c r="G4" s="3"/>
      <c r="H4" s="3"/>
      <c r="I4" s="3"/>
      <c r="J4" s="3"/>
      <c r="K4" s="3"/>
      <c r="L4" s="3"/>
      <c r="M4" s="3"/>
      <c r="N4" s="3"/>
      <c r="O4" s="3"/>
      <c r="P4" s="3"/>
      <c r="Q4" s="3"/>
      <c r="R4" s="3"/>
      <c r="S4" s="3"/>
      <c r="T4" s="3"/>
      <c r="U4" s="3"/>
      <c r="V4" s="3"/>
      <c r="W4" s="3"/>
      <c r="X4" s="3"/>
      <c r="Y4" s="3"/>
      <c r="Z4" s="3"/>
    </row>
    <row r="5" ht="15.0" customHeight="1">
      <c r="A5" s="3"/>
      <c r="B5" s="3"/>
      <c r="C5" s="3"/>
      <c r="D5" s="3"/>
      <c r="E5" s="3"/>
      <c r="F5" s="3"/>
      <c r="G5" s="3"/>
      <c r="H5" s="3"/>
      <c r="I5" s="3"/>
      <c r="J5" s="3"/>
      <c r="K5" s="3"/>
      <c r="L5" s="3"/>
      <c r="M5" s="3"/>
      <c r="N5" s="3"/>
      <c r="O5" s="3"/>
      <c r="P5" s="3"/>
      <c r="Q5" s="3"/>
      <c r="R5" s="3"/>
      <c r="S5" s="3"/>
      <c r="T5" s="3"/>
      <c r="U5" s="3"/>
      <c r="V5" s="3"/>
      <c r="W5" s="3"/>
      <c r="X5" s="3"/>
      <c r="Y5" s="3"/>
      <c r="Z5" s="3"/>
    </row>
    <row r="6" ht="15.0" customHeight="1">
      <c r="A6" s="3"/>
      <c r="B6" s="3"/>
      <c r="C6" s="3"/>
      <c r="D6" s="3"/>
      <c r="E6" s="3"/>
      <c r="F6" s="3"/>
      <c r="G6" s="3"/>
      <c r="H6" s="3"/>
      <c r="I6" s="3"/>
      <c r="J6" s="3"/>
      <c r="K6" s="3"/>
      <c r="L6" s="3"/>
      <c r="M6" s="3"/>
      <c r="N6" s="3"/>
      <c r="O6" s="3"/>
      <c r="P6" s="3"/>
      <c r="Q6" s="3"/>
      <c r="R6" s="3"/>
      <c r="S6" s="3"/>
      <c r="T6" s="3"/>
      <c r="U6" s="3"/>
      <c r="V6" s="3"/>
      <c r="W6" s="3"/>
      <c r="X6" s="3"/>
      <c r="Y6" s="3"/>
      <c r="Z6" s="3"/>
    </row>
    <row r="7" ht="15.0" customHeight="1">
      <c r="A7" s="3"/>
      <c r="B7" s="3"/>
      <c r="C7" s="3"/>
      <c r="D7" s="3"/>
      <c r="E7" s="3"/>
      <c r="F7" s="3"/>
      <c r="G7" s="3"/>
      <c r="H7" s="3"/>
      <c r="I7" s="3"/>
      <c r="J7" s="3"/>
      <c r="K7" s="3"/>
      <c r="L7" s="3"/>
      <c r="M7" s="3"/>
      <c r="N7" s="3"/>
      <c r="O7" s="3"/>
      <c r="P7" s="3"/>
      <c r="Q7" s="3"/>
      <c r="R7" s="3"/>
      <c r="S7" s="3"/>
      <c r="T7" s="3"/>
      <c r="U7" s="3"/>
      <c r="V7" s="3"/>
      <c r="W7" s="3"/>
      <c r="X7" s="3"/>
      <c r="Y7" s="3"/>
      <c r="Z7" s="3"/>
    </row>
    <row r="8" ht="15.0" customHeight="1">
      <c r="A8" s="3"/>
      <c r="B8" s="3"/>
      <c r="C8" s="3"/>
      <c r="D8" s="3"/>
      <c r="E8" s="3"/>
      <c r="F8" s="3"/>
      <c r="G8" s="3"/>
      <c r="H8" s="3"/>
      <c r="I8" s="3"/>
      <c r="J8" s="3"/>
      <c r="K8" s="3"/>
      <c r="L8" s="3"/>
      <c r="M8" s="3"/>
      <c r="N8" s="3"/>
      <c r="O8" s="3"/>
      <c r="P8" s="3"/>
      <c r="Q8" s="3"/>
      <c r="R8" s="3"/>
      <c r="S8" s="3"/>
      <c r="T8" s="3"/>
      <c r="U8" s="3"/>
      <c r="V8" s="3"/>
      <c r="W8" s="3"/>
      <c r="X8" s="3"/>
      <c r="Y8" s="3"/>
      <c r="Z8" s="3"/>
    </row>
    <row r="9" ht="15.0" customHeight="1">
      <c r="A9" s="3"/>
      <c r="B9" s="3"/>
      <c r="C9" s="3"/>
      <c r="D9" s="3"/>
      <c r="E9" s="3"/>
      <c r="F9" s="3"/>
      <c r="G9" s="3"/>
      <c r="H9" s="3"/>
      <c r="I9" s="3"/>
      <c r="J9" s="3"/>
      <c r="K9" s="3"/>
      <c r="L9" s="3"/>
      <c r="M9" s="3"/>
      <c r="N9" s="3"/>
      <c r="O9" s="3"/>
      <c r="P9" s="3"/>
      <c r="Q9" s="3"/>
      <c r="R9" s="3"/>
      <c r="S9" s="3"/>
      <c r="T9" s="3"/>
      <c r="U9" s="3"/>
      <c r="V9" s="3"/>
      <c r="W9" s="3"/>
      <c r="X9" s="3"/>
      <c r="Y9" s="3"/>
      <c r="Z9" s="3"/>
    </row>
    <row r="10" ht="15.0"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5.0"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5.0"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5.0"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0"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5.0"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5.0"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5.0"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5.0"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5.0"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0"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0"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0"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K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1.22" defaultRowHeight="15.0"/>
  <cols>
    <col customWidth="1" min="1" max="2" width="6.67"/>
    <col customWidth="1" min="3" max="3" width="8.67"/>
    <col customWidth="1" min="4" max="46" width="6.67"/>
  </cols>
  <sheetData>
    <row r="1">
      <c r="A1" s="3" t="s">
        <v>102</v>
      </c>
      <c r="B1" s="3"/>
      <c r="C1" s="2" t="str">
        <f>CELL("filename")</f>
        <v>#N/A</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row>
    <row r="2">
      <c r="A2" s="3" t="s">
        <v>202</v>
      </c>
      <c r="B2" s="3"/>
      <c r="C2" s="3" t="s">
        <v>413</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row>
    <row r="3">
      <c r="A3" s="3" t="s">
        <v>204</v>
      </c>
      <c r="B3" s="3"/>
      <c r="C3" s="248"/>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row>
    <row r="6">
      <c r="A6" s="374"/>
      <c r="B6" s="6"/>
      <c r="C6" s="6"/>
      <c r="D6" s="6"/>
      <c r="E6" s="6"/>
      <c r="F6" s="6"/>
      <c r="G6" s="6"/>
      <c r="H6" s="6" t="s">
        <v>414</v>
      </c>
      <c r="I6" s="6"/>
      <c r="J6" s="6"/>
      <c r="K6" s="6"/>
      <c r="L6" s="6"/>
      <c r="M6" s="6"/>
      <c r="N6" s="6"/>
      <c r="O6" s="6"/>
      <c r="P6" s="6"/>
      <c r="Q6" s="6"/>
      <c r="R6" s="375"/>
      <c r="S6" s="3"/>
      <c r="T6" s="374"/>
      <c r="U6" s="6"/>
      <c r="V6" s="6"/>
      <c r="W6" s="6"/>
      <c r="X6" s="6"/>
      <c r="Y6" s="6"/>
      <c r="Z6" s="6" t="s">
        <v>415</v>
      </c>
      <c r="AA6" s="6"/>
      <c r="AB6" s="6"/>
      <c r="AC6" s="6"/>
      <c r="AD6" s="6"/>
      <c r="AE6" s="6"/>
      <c r="AF6" s="6"/>
      <c r="AG6" s="6"/>
      <c r="AH6" s="6"/>
      <c r="AI6" s="6"/>
      <c r="AJ6" s="375"/>
      <c r="AK6" s="3"/>
      <c r="AL6" s="3"/>
      <c r="AM6" s="3"/>
      <c r="AN6" s="3"/>
      <c r="AO6" s="3"/>
      <c r="AP6" s="3"/>
      <c r="AQ6" s="3"/>
      <c r="AR6" s="3"/>
      <c r="AS6" s="3"/>
      <c r="AT6" s="3"/>
    </row>
    <row r="7">
      <c r="A7" s="126" t="s">
        <v>211</v>
      </c>
      <c r="B7" s="126" t="s">
        <v>277</v>
      </c>
      <c r="C7" s="261" t="s">
        <v>145</v>
      </c>
      <c r="D7" s="120" t="s">
        <v>146</v>
      </c>
      <c r="E7" s="114"/>
      <c r="F7" s="120" t="s">
        <v>147</v>
      </c>
      <c r="G7" s="10"/>
      <c r="H7" s="114"/>
      <c r="I7" s="120" t="s">
        <v>149</v>
      </c>
      <c r="J7" s="10"/>
      <c r="K7" s="114"/>
      <c r="L7" s="120" t="s">
        <v>150</v>
      </c>
      <c r="M7" s="10"/>
      <c r="N7" s="114"/>
      <c r="O7" s="120" t="s">
        <v>151</v>
      </c>
      <c r="P7" s="10"/>
      <c r="Q7" s="114"/>
      <c r="R7" s="378"/>
      <c r="S7" s="3"/>
      <c r="T7" s="126"/>
      <c r="U7" s="261" t="s">
        <v>145</v>
      </c>
      <c r="V7" s="120" t="s">
        <v>146</v>
      </c>
      <c r="W7" s="114"/>
      <c r="X7" s="120" t="s">
        <v>147</v>
      </c>
      <c r="Y7" s="10"/>
      <c r="Z7" s="114"/>
      <c r="AA7" s="120" t="s">
        <v>149</v>
      </c>
      <c r="AB7" s="10"/>
      <c r="AC7" s="114"/>
      <c r="AD7" s="120" t="s">
        <v>150</v>
      </c>
      <c r="AE7" s="10"/>
      <c r="AF7" s="114"/>
      <c r="AG7" s="120" t="s">
        <v>151</v>
      </c>
      <c r="AH7" s="10"/>
      <c r="AI7" s="114"/>
      <c r="AJ7" s="378"/>
      <c r="AK7" s="3"/>
      <c r="AL7" s="3"/>
      <c r="AM7" s="3"/>
      <c r="AN7" s="3"/>
      <c r="AO7" s="3"/>
      <c r="AP7" s="3"/>
      <c r="AQ7" s="3"/>
      <c r="AR7" s="3"/>
      <c r="AS7" s="3"/>
      <c r="AT7" s="3"/>
    </row>
    <row r="8">
      <c r="A8" s="379"/>
      <c r="B8" s="122" t="s">
        <v>27</v>
      </c>
      <c r="C8" s="266" t="s">
        <v>152</v>
      </c>
      <c r="D8" s="266" t="s">
        <v>153</v>
      </c>
      <c r="E8" s="266" t="s">
        <v>154</v>
      </c>
      <c r="F8" s="266" t="s">
        <v>155</v>
      </c>
      <c r="G8" s="266" t="s">
        <v>156</v>
      </c>
      <c r="H8" s="266" t="s">
        <v>157</v>
      </c>
      <c r="I8" s="266" t="s">
        <v>158</v>
      </c>
      <c r="J8" s="266" t="s">
        <v>159</v>
      </c>
      <c r="K8" s="266" t="s">
        <v>160</v>
      </c>
      <c r="L8" s="266" t="s">
        <v>161</v>
      </c>
      <c r="M8" s="266" t="s">
        <v>162</v>
      </c>
      <c r="N8" s="266" t="s">
        <v>163</v>
      </c>
      <c r="O8" s="266" t="s">
        <v>164</v>
      </c>
      <c r="P8" s="266" t="s">
        <v>165</v>
      </c>
      <c r="Q8" s="266" t="s">
        <v>166</v>
      </c>
      <c r="R8" s="122" t="s">
        <v>121</v>
      </c>
      <c r="S8" s="3"/>
      <c r="T8" s="379" t="s">
        <v>27</v>
      </c>
      <c r="U8" s="261" t="s">
        <v>152</v>
      </c>
      <c r="V8" s="261" t="s">
        <v>153</v>
      </c>
      <c r="W8" s="261" t="s">
        <v>154</v>
      </c>
      <c r="X8" s="261" t="s">
        <v>155</v>
      </c>
      <c r="Y8" s="261" t="s">
        <v>156</v>
      </c>
      <c r="Z8" s="261" t="s">
        <v>157</v>
      </c>
      <c r="AA8" s="261" t="s">
        <v>158</v>
      </c>
      <c r="AB8" s="261" t="s">
        <v>159</v>
      </c>
      <c r="AC8" s="261" t="s">
        <v>160</v>
      </c>
      <c r="AD8" s="261" t="s">
        <v>161</v>
      </c>
      <c r="AE8" s="261" t="s">
        <v>162</v>
      </c>
      <c r="AF8" s="261" t="s">
        <v>163</v>
      </c>
      <c r="AG8" s="261" t="s">
        <v>164</v>
      </c>
      <c r="AH8" s="261" t="s">
        <v>165</v>
      </c>
      <c r="AI8" s="261" t="s">
        <v>166</v>
      </c>
      <c r="AJ8" s="382" t="s">
        <v>121</v>
      </c>
      <c r="AK8" s="3"/>
      <c r="AL8" s="3"/>
      <c r="AM8" s="3"/>
      <c r="AN8" s="3"/>
      <c r="AO8" s="3"/>
      <c r="AP8" s="3"/>
      <c r="AQ8" s="3"/>
      <c r="AR8" s="3"/>
      <c r="AS8" s="3"/>
      <c r="AT8" s="3"/>
    </row>
    <row r="9">
      <c r="A9" s="29"/>
      <c r="B9" s="378"/>
      <c r="C9" s="30"/>
      <c r="D9" s="30"/>
      <c r="E9" s="30"/>
      <c r="F9" s="30"/>
      <c r="G9" s="30"/>
      <c r="H9" s="30"/>
      <c r="I9" s="30"/>
      <c r="J9" s="30"/>
      <c r="K9" s="30"/>
      <c r="L9" s="30"/>
      <c r="M9" s="30"/>
      <c r="N9" s="30"/>
      <c r="O9" s="30"/>
      <c r="P9" s="30"/>
      <c r="Q9" s="30"/>
      <c r="R9" s="31"/>
      <c r="S9" s="3"/>
      <c r="T9" s="29"/>
      <c r="U9" s="292"/>
      <c r="V9" s="292"/>
      <c r="W9" s="292"/>
      <c r="X9" s="292"/>
      <c r="Y9" s="292"/>
      <c r="Z9" s="292"/>
      <c r="AA9" s="292"/>
      <c r="AB9" s="292"/>
      <c r="AC9" s="292"/>
      <c r="AD9" s="292"/>
      <c r="AE9" s="292"/>
      <c r="AF9" s="292"/>
      <c r="AG9" s="292"/>
      <c r="AH9" s="292"/>
      <c r="AI9" s="292"/>
      <c r="AJ9" s="31"/>
      <c r="AK9" s="3"/>
      <c r="AL9" s="3"/>
      <c r="AM9" s="3"/>
      <c r="AN9" s="3"/>
      <c r="AO9" s="3"/>
      <c r="AP9" s="3"/>
      <c r="AQ9" s="3"/>
      <c r="AR9" s="3"/>
      <c r="AS9" s="3"/>
      <c r="AT9" s="3"/>
    </row>
    <row r="10">
      <c r="A10" s="32" t="s">
        <v>280</v>
      </c>
      <c r="B10" s="387">
        <v>1982.0</v>
      </c>
      <c r="C10" s="2">
        <f t="shared" ref="C10:Q10" si="1">U10*$R$10/100</f>
        <v>0</v>
      </c>
      <c r="D10" s="2">
        <f t="shared" si="1"/>
        <v>0</v>
      </c>
      <c r="E10" s="2">
        <f t="shared" si="1"/>
        <v>122</v>
      </c>
      <c r="F10" s="2">
        <f t="shared" si="1"/>
        <v>0</v>
      </c>
      <c r="G10" s="2">
        <f t="shared" si="1"/>
        <v>18211</v>
      </c>
      <c r="H10" s="2">
        <f t="shared" si="1"/>
        <v>61</v>
      </c>
      <c r="I10" s="2">
        <f t="shared" si="1"/>
        <v>0</v>
      </c>
      <c r="J10" s="2">
        <f t="shared" si="1"/>
        <v>7330</v>
      </c>
      <c r="K10" s="2">
        <f t="shared" si="1"/>
        <v>1284</v>
      </c>
      <c r="L10" s="2">
        <f t="shared" si="1"/>
        <v>0</v>
      </c>
      <c r="M10" s="2">
        <f t="shared" si="1"/>
        <v>917</v>
      </c>
      <c r="N10" s="2">
        <f t="shared" si="1"/>
        <v>122</v>
      </c>
      <c r="O10" s="2">
        <f t="shared" si="1"/>
        <v>0</v>
      </c>
      <c r="P10" s="2">
        <f t="shared" si="1"/>
        <v>0</v>
      </c>
      <c r="Q10" s="2">
        <f t="shared" si="1"/>
        <v>0</v>
      </c>
      <c r="R10" s="285">
        <v>28047.0</v>
      </c>
      <c r="S10" s="3"/>
      <c r="T10" s="32" t="s">
        <v>417</v>
      </c>
      <c r="U10" s="497">
        <v>0.0</v>
      </c>
      <c r="V10" s="497">
        <v>0.0</v>
      </c>
      <c r="W10" s="497">
        <v>0.434984133775448</v>
      </c>
      <c r="X10" s="497">
        <v>0.0</v>
      </c>
      <c r="Y10" s="497">
        <v>64.9302955752843</v>
      </c>
      <c r="Z10" s="497">
        <v>0.217492066887724</v>
      </c>
      <c r="AA10" s="497">
        <v>0.0</v>
      </c>
      <c r="AB10" s="497">
        <v>26.1347024637216</v>
      </c>
      <c r="AC10" s="497">
        <v>4.57802973580062</v>
      </c>
      <c r="AD10" s="497">
        <v>0.0</v>
      </c>
      <c r="AE10" s="497">
        <v>3.2695118907548</v>
      </c>
      <c r="AF10" s="497">
        <v>0.434984133775448</v>
      </c>
      <c r="AG10" s="497">
        <v>0.0</v>
      </c>
      <c r="AH10" s="497">
        <v>0.0</v>
      </c>
      <c r="AI10" s="497">
        <v>0.0</v>
      </c>
      <c r="AJ10" s="355">
        <v>100.0</v>
      </c>
      <c r="AK10" s="3"/>
      <c r="AL10" s="3"/>
      <c r="AM10" s="3"/>
      <c r="AN10" s="3"/>
      <c r="AO10" s="3"/>
      <c r="AP10" s="3"/>
      <c r="AQ10" s="3"/>
      <c r="AR10" s="3"/>
      <c r="AS10" s="3"/>
      <c r="AT10" s="3"/>
    </row>
    <row r="11">
      <c r="A11" s="32" t="s">
        <v>280</v>
      </c>
      <c r="B11" s="387">
        <v>1983.0</v>
      </c>
      <c r="C11" s="2">
        <f t="shared" ref="C11:Q11" si="2">U11*$R$11/100</f>
        <v>0</v>
      </c>
      <c r="D11" s="2">
        <f t="shared" si="2"/>
        <v>0</v>
      </c>
      <c r="E11" s="2">
        <f t="shared" si="2"/>
        <v>0</v>
      </c>
      <c r="F11" s="2">
        <f t="shared" si="2"/>
        <v>0</v>
      </c>
      <c r="G11" s="2">
        <f t="shared" si="2"/>
        <v>12326</v>
      </c>
      <c r="H11" s="2">
        <f t="shared" si="2"/>
        <v>0</v>
      </c>
      <c r="I11" s="2">
        <f t="shared" si="2"/>
        <v>0</v>
      </c>
      <c r="J11" s="2">
        <f t="shared" si="2"/>
        <v>10964</v>
      </c>
      <c r="K11" s="2">
        <f t="shared" si="2"/>
        <v>3702</v>
      </c>
      <c r="L11" s="2">
        <f t="shared" si="2"/>
        <v>0</v>
      </c>
      <c r="M11" s="2">
        <f t="shared" si="2"/>
        <v>1141</v>
      </c>
      <c r="N11" s="2">
        <f t="shared" si="2"/>
        <v>0</v>
      </c>
      <c r="O11" s="2">
        <f t="shared" si="2"/>
        <v>0</v>
      </c>
      <c r="P11" s="2">
        <f t="shared" si="2"/>
        <v>0</v>
      </c>
      <c r="Q11" s="2">
        <f t="shared" si="2"/>
        <v>0</v>
      </c>
      <c r="R11" s="285">
        <v>28133.0</v>
      </c>
      <c r="S11" s="3"/>
      <c r="T11" s="32" t="s">
        <v>418</v>
      </c>
      <c r="U11" s="497">
        <v>0.0</v>
      </c>
      <c r="V11" s="497">
        <v>0.0</v>
      </c>
      <c r="W11" s="497">
        <v>0.0</v>
      </c>
      <c r="X11" s="497">
        <v>0.0</v>
      </c>
      <c r="Y11" s="497">
        <v>43.8133153236413</v>
      </c>
      <c r="Z11" s="497">
        <v>0.0</v>
      </c>
      <c r="AA11" s="497">
        <v>0.0</v>
      </c>
      <c r="AB11" s="497">
        <v>38.9720257349021</v>
      </c>
      <c r="AC11" s="497">
        <v>13.1589236839299</v>
      </c>
      <c r="AD11" s="497">
        <v>0.0</v>
      </c>
      <c r="AE11" s="497">
        <v>4.05573525752675</v>
      </c>
      <c r="AF11" s="497">
        <v>0.0</v>
      </c>
      <c r="AG11" s="497">
        <v>0.0</v>
      </c>
      <c r="AH11" s="497">
        <v>0.0</v>
      </c>
      <c r="AI11" s="497">
        <v>0.0</v>
      </c>
      <c r="AJ11" s="355">
        <v>100.0</v>
      </c>
      <c r="AK11" s="3"/>
      <c r="AL11" s="3"/>
      <c r="AM11" s="3"/>
      <c r="AN11" s="3"/>
      <c r="AO11" s="3"/>
      <c r="AP11" s="3"/>
      <c r="AQ11" s="3"/>
      <c r="AR11" s="3"/>
      <c r="AS11" s="3"/>
      <c r="AT11" s="3"/>
    </row>
    <row r="12">
      <c r="A12" s="32" t="s">
        <v>280</v>
      </c>
      <c r="B12" s="387">
        <v>1984.0</v>
      </c>
      <c r="C12" s="2">
        <f t="shared" ref="C12:Q12" si="3">U12*$R$12/100</f>
        <v>0</v>
      </c>
      <c r="D12" s="2">
        <f t="shared" si="3"/>
        <v>0</v>
      </c>
      <c r="E12" s="2">
        <f t="shared" si="3"/>
        <v>21</v>
      </c>
      <c r="F12" s="2">
        <f t="shared" si="3"/>
        <v>0</v>
      </c>
      <c r="G12" s="2">
        <f t="shared" si="3"/>
        <v>3670</v>
      </c>
      <c r="H12" s="2">
        <f t="shared" si="3"/>
        <v>21</v>
      </c>
      <c r="I12" s="2">
        <f t="shared" si="3"/>
        <v>0</v>
      </c>
      <c r="J12" s="2">
        <f t="shared" si="3"/>
        <v>5935</v>
      </c>
      <c r="K12" s="2">
        <f t="shared" si="3"/>
        <v>745</v>
      </c>
      <c r="L12" s="2">
        <f t="shared" si="3"/>
        <v>0</v>
      </c>
      <c r="M12" s="2">
        <f t="shared" si="3"/>
        <v>245</v>
      </c>
      <c r="N12" s="2">
        <f t="shared" si="3"/>
        <v>0</v>
      </c>
      <c r="O12" s="2">
        <f t="shared" si="3"/>
        <v>0</v>
      </c>
      <c r="P12" s="2">
        <f t="shared" si="3"/>
        <v>0</v>
      </c>
      <c r="Q12" s="2">
        <f t="shared" si="3"/>
        <v>0</v>
      </c>
      <c r="R12" s="285">
        <v>10637.0</v>
      </c>
      <c r="S12" s="3"/>
      <c r="T12" s="32" t="s">
        <v>419</v>
      </c>
      <c r="U12" s="497">
        <v>0.0</v>
      </c>
      <c r="V12" s="497">
        <v>0.0</v>
      </c>
      <c r="W12" s="497">
        <v>0.19742408573846</v>
      </c>
      <c r="X12" s="497">
        <v>0.0</v>
      </c>
      <c r="Y12" s="497">
        <v>34.5022092695309</v>
      </c>
      <c r="Z12" s="497">
        <v>0.19742408573846</v>
      </c>
      <c r="AA12" s="497">
        <v>0.0</v>
      </c>
      <c r="AB12" s="497">
        <v>55.7958070884648</v>
      </c>
      <c r="AC12" s="497">
        <v>7.00385447024537</v>
      </c>
      <c r="AD12" s="497">
        <v>0.0</v>
      </c>
      <c r="AE12" s="497">
        <v>2.30328100028203</v>
      </c>
      <c r="AF12" s="497">
        <v>0.0</v>
      </c>
      <c r="AG12" s="497">
        <v>0.0</v>
      </c>
      <c r="AH12" s="497">
        <v>0.0</v>
      </c>
      <c r="AI12" s="497">
        <v>0.0</v>
      </c>
      <c r="AJ12" s="355">
        <v>100.0</v>
      </c>
      <c r="AK12" s="3"/>
      <c r="AL12" s="3"/>
      <c r="AM12" s="3"/>
      <c r="AN12" s="3"/>
      <c r="AO12" s="3"/>
      <c r="AP12" s="3"/>
      <c r="AQ12" s="3"/>
      <c r="AR12" s="3"/>
      <c r="AS12" s="3"/>
      <c r="AT12" s="3"/>
    </row>
    <row r="13">
      <c r="A13" s="32" t="s">
        <v>280</v>
      </c>
      <c r="B13" s="387">
        <v>1985.0</v>
      </c>
      <c r="C13" s="2">
        <f t="shared" ref="C13:Q13" si="4">U13*$R$13/100</f>
        <v>0</v>
      </c>
      <c r="D13" s="2">
        <f t="shared" si="4"/>
        <v>0</v>
      </c>
      <c r="E13" s="2">
        <f t="shared" si="4"/>
        <v>0</v>
      </c>
      <c r="F13" s="2">
        <f t="shared" si="4"/>
        <v>0</v>
      </c>
      <c r="G13" s="2">
        <f t="shared" si="4"/>
        <v>8009</v>
      </c>
      <c r="H13" s="2">
        <f t="shared" si="4"/>
        <v>0</v>
      </c>
      <c r="I13" s="2">
        <f t="shared" si="4"/>
        <v>0</v>
      </c>
      <c r="J13" s="2">
        <f t="shared" si="4"/>
        <v>10037</v>
      </c>
      <c r="K13" s="2">
        <f t="shared" si="4"/>
        <v>2662</v>
      </c>
      <c r="L13" s="2">
        <f t="shared" si="4"/>
        <v>0</v>
      </c>
      <c r="M13" s="2">
        <f t="shared" si="4"/>
        <v>423</v>
      </c>
      <c r="N13" s="2">
        <f t="shared" si="4"/>
        <v>0</v>
      </c>
      <c r="O13" s="2">
        <f t="shared" si="4"/>
        <v>0</v>
      </c>
      <c r="P13" s="2">
        <f t="shared" si="4"/>
        <v>0</v>
      </c>
      <c r="Q13" s="2">
        <f t="shared" si="4"/>
        <v>0</v>
      </c>
      <c r="R13" s="285">
        <v>21131.0</v>
      </c>
      <c r="S13" s="3"/>
      <c r="T13" s="32" t="s">
        <v>420</v>
      </c>
      <c r="U13" s="497">
        <v>0.0</v>
      </c>
      <c r="V13" s="497">
        <v>0.0</v>
      </c>
      <c r="W13" s="497">
        <v>0.0</v>
      </c>
      <c r="X13" s="497">
        <v>0.0</v>
      </c>
      <c r="Y13" s="497">
        <v>37.9016610666793</v>
      </c>
      <c r="Z13" s="497">
        <v>0.0</v>
      </c>
      <c r="AA13" s="497">
        <v>0.0</v>
      </c>
      <c r="AB13" s="497">
        <v>47.4989352136671</v>
      </c>
      <c r="AC13" s="497">
        <v>12.597605413847</v>
      </c>
      <c r="AD13" s="497">
        <v>0.0</v>
      </c>
      <c r="AE13" s="497">
        <v>2.00179830580663</v>
      </c>
      <c r="AF13" s="497">
        <v>0.0</v>
      </c>
      <c r="AG13" s="497">
        <v>0.0</v>
      </c>
      <c r="AH13" s="497">
        <v>0.0</v>
      </c>
      <c r="AI13" s="497">
        <v>0.0</v>
      </c>
      <c r="AJ13" s="355">
        <v>100.0</v>
      </c>
      <c r="AK13" s="3"/>
      <c r="AL13" s="3"/>
      <c r="AM13" s="3"/>
      <c r="AN13" s="3"/>
      <c r="AO13" s="3"/>
      <c r="AP13" s="3"/>
      <c r="AQ13" s="3"/>
      <c r="AR13" s="3"/>
      <c r="AS13" s="3"/>
      <c r="AT13" s="3"/>
    </row>
    <row r="14">
      <c r="A14" s="32"/>
      <c r="B14" s="387">
        <v>1986.0</v>
      </c>
      <c r="C14" s="3"/>
      <c r="D14" s="3"/>
      <c r="E14" s="3"/>
      <c r="F14" s="3"/>
      <c r="G14" s="3"/>
      <c r="H14" s="3"/>
      <c r="I14" s="3"/>
      <c r="J14" s="3"/>
      <c r="K14" s="3"/>
      <c r="L14" s="3"/>
      <c r="M14" s="3"/>
      <c r="N14" s="3"/>
      <c r="O14" s="3"/>
      <c r="P14" s="3"/>
      <c r="Q14" s="3"/>
      <c r="R14" s="285">
        <v>16995.0</v>
      </c>
      <c r="S14" s="3"/>
      <c r="T14" s="32" t="s">
        <v>421</v>
      </c>
      <c r="U14" s="124"/>
      <c r="V14" s="124"/>
      <c r="W14" s="124"/>
      <c r="X14" s="124"/>
      <c r="Y14" s="124"/>
      <c r="Z14" s="124"/>
      <c r="AA14" s="124"/>
      <c r="AB14" s="124"/>
      <c r="AC14" s="124"/>
      <c r="AD14" s="124"/>
      <c r="AE14" s="124"/>
      <c r="AF14" s="124"/>
      <c r="AG14" s="124"/>
      <c r="AH14" s="124"/>
      <c r="AI14" s="124"/>
      <c r="AJ14" s="34"/>
      <c r="AK14" s="3"/>
      <c r="AL14" s="3"/>
      <c r="AM14" s="3"/>
      <c r="AN14" s="3"/>
      <c r="AO14" s="3"/>
      <c r="AP14" s="3"/>
      <c r="AQ14" s="3"/>
      <c r="AR14" s="3"/>
      <c r="AS14" s="3"/>
      <c r="AT14" s="3"/>
    </row>
    <row r="15">
      <c r="A15" s="32"/>
      <c r="B15" s="387">
        <v>1987.0</v>
      </c>
      <c r="C15" s="3"/>
      <c r="D15" s="3"/>
      <c r="E15" s="3"/>
      <c r="F15" s="3"/>
      <c r="G15" s="3"/>
      <c r="H15" s="3"/>
      <c r="I15" s="3"/>
      <c r="J15" s="3"/>
      <c r="K15" s="3"/>
      <c r="L15" s="3"/>
      <c r="M15" s="3"/>
      <c r="N15" s="3"/>
      <c r="O15" s="3"/>
      <c r="P15" s="3"/>
      <c r="Q15" s="3"/>
      <c r="R15" s="285">
        <v>13654.0</v>
      </c>
      <c r="S15" s="3"/>
      <c r="T15" s="32" t="s">
        <v>422</v>
      </c>
      <c r="U15" s="124"/>
      <c r="V15" s="124"/>
      <c r="W15" s="124"/>
      <c r="X15" s="124"/>
      <c r="Y15" s="124"/>
      <c r="Z15" s="124"/>
      <c r="AA15" s="124"/>
      <c r="AB15" s="124"/>
      <c r="AC15" s="124"/>
      <c r="AD15" s="124"/>
      <c r="AE15" s="124"/>
      <c r="AF15" s="124"/>
      <c r="AG15" s="124"/>
      <c r="AH15" s="124"/>
      <c r="AI15" s="124"/>
      <c r="AJ15" s="34"/>
      <c r="AK15" s="3"/>
      <c r="AL15" s="3"/>
      <c r="AM15" s="3"/>
      <c r="AN15" s="3"/>
      <c r="AO15" s="3"/>
      <c r="AP15" s="3"/>
      <c r="AQ15" s="3"/>
      <c r="AR15" s="3"/>
      <c r="AS15" s="3"/>
      <c r="AT15" s="3"/>
    </row>
    <row r="16">
      <c r="A16" s="32"/>
      <c r="B16" s="387">
        <v>1988.0</v>
      </c>
      <c r="C16" s="3"/>
      <c r="D16" s="3"/>
      <c r="E16" s="3"/>
      <c r="F16" s="3"/>
      <c r="G16" s="3"/>
      <c r="H16" s="3"/>
      <c r="I16" s="3"/>
      <c r="J16" s="3"/>
      <c r="K16" s="3"/>
      <c r="L16" s="3"/>
      <c r="M16" s="3"/>
      <c r="N16" s="3"/>
      <c r="O16" s="3"/>
      <c r="P16" s="3"/>
      <c r="Q16" s="3"/>
      <c r="R16" s="285">
        <v>7523.0</v>
      </c>
      <c r="S16" s="3"/>
      <c r="T16" s="32" t="s">
        <v>423</v>
      </c>
      <c r="U16" s="124"/>
      <c r="V16" s="124"/>
      <c r="W16" s="124"/>
      <c r="X16" s="124"/>
      <c r="Y16" s="124"/>
      <c r="Z16" s="124"/>
      <c r="AA16" s="124"/>
      <c r="AB16" s="124"/>
      <c r="AC16" s="124"/>
      <c r="AD16" s="124"/>
      <c r="AE16" s="124"/>
      <c r="AF16" s="124"/>
      <c r="AG16" s="124"/>
      <c r="AH16" s="124"/>
      <c r="AI16" s="124"/>
      <c r="AJ16" s="34"/>
      <c r="AK16" s="3"/>
      <c r="AL16" s="3"/>
      <c r="AM16" s="3"/>
      <c r="AN16" s="3"/>
      <c r="AO16" s="3"/>
      <c r="AP16" s="3"/>
      <c r="AQ16" s="3"/>
      <c r="AR16" s="3"/>
      <c r="AS16" s="3"/>
      <c r="AT16" s="3"/>
    </row>
    <row r="17">
      <c r="A17" s="32"/>
      <c r="B17" s="387">
        <v>1989.0</v>
      </c>
      <c r="C17" s="3"/>
      <c r="D17" s="3"/>
      <c r="E17" s="3"/>
      <c r="F17" s="3"/>
      <c r="G17" s="3"/>
      <c r="H17" s="3"/>
      <c r="I17" s="3"/>
      <c r="J17" s="3"/>
      <c r="K17" s="3"/>
      <c r="L17" s="3"/>
      <c r="M17" s="3"/>
      <c r="N17" s="3"/>
      <c r="O17" s="3"/>
      <c r="P17" s="3"/>
      <c r="Q17" s="3"/>
      <c r="R17" s="285">
        <v>17726.0</v>
      </c>
      <c r="S17" s="3"/>
      <c r="T17" s="32" t="s">
        <v>425</v>
      </c>
      <c r="U17" s="124"/>
      <c r="V17" s="124"/>
      <c r="W17" s="124"/>
      <c r="X17" s="124"/>
      <c r="Y17" s="124"/>
      <c r="Z17" s="124"/>
      <c r="AA17" s="124"/>
      <c r="AB17" s="124"/>
      <c r="AC17" s="124"/>
      <c r="AD17" s="124"/>
      <c r="AE17" s="124"/>
      <c r="AF17" s="124"/>
      <c r="AG17" s="124"/>
      <c r="AH17" s="124"/>
      <c r="AI17" s="124"/>
      <c r="AJ17" s="34"/>
      <c r="AK17" s="3"/>
      <c r="AL17" s="3"/>
      <c r="AM17" s="3"/>
      <c r="AN17" s="3"/>
      <c r="AO17" s="3"/>
      <c r="AP17" s="3"/>
      <c r="AQ17" s="3"/>
      <c r="AR17" s="3"/>
      <c r="AS17" s="3"/>
      <c r="AT17" s="3"/>
    </row>
    <row r="18">
      <c r="A18" s="36"/>
      <c r="B18" s="379">
        <v>1990.0</v>
      </c>
      <c r="C18" s="37"/>
      <c r="D18" s="37"/>
      <c r="E18" s="37"/>
      <c r="F18" s="37"/>
      <c r="G18" s="37"/>
      <c r="H18" s="37"/>
      <c r="I18" s="37"/>
      <c r="J18" s="37"/>
      <c r="K18" s="37"/>
      <c r="L18" s="37"/>
      <c r="M18" s="37"/>
      <c r="N18" s="37"/>
      <c r="O18" s="37"/>
      <c r="P18" s="37"/>
      <c r="Q18" s="37"/>
      <c r="R18" s="38"/>
      <c r="S18" s="3"/>
      <c r="T18" s="32" t="s">
        <v>426</v>
      </c>
      <c r="U18" s="124"/>
      <c r="V18" s="124"/>
      <c r="W18" s="124"/>
      <c r="X18" s="124"/>
      <c r="Y18" s="124"/>
      <c r="Z18" s="124"/>
      <c r="AA18" s="124"/>
      <c r="AB18" s="124"/>
      <c r="AC18" s="124"/>
      <c r="AD18" s="124"/>
      <c r="AE18" s="124"/>
      <c r="AF18" s="124"/>
      <c r="AG18" s="124"/>
      <c r="AH18" s="124"/>
      <c r="AI18" s="124"/>
      <c r="AJ18" s="34"/>
      <c r="AK18" s="3"/>
      <c r="AL18" s="3"/>
      <c r="AM18" s="3"/>
      <c r="AN18" s="3"/>
      <c r="AO18" s="3"/>
      <c r="AP18" s="3"/>
      <c r="AQ18" s="3"/>
      <c r="AR18" s="3"/>
      <c r="AS18" s="3"/>
      <c r="AT18" s="3"/>
    </row>
    <row r="19">
      <c r="A19" s="3"/>
      <c r="B19" s="3"/>
      <c r="C19" s="3"/>
      <c r="D19" s="3"/>
      <c r="E19" s="3"/>
      <c r="F19" s="3"/>
      <c r="G19" s="3"/>
      <c r="H19" s="3"/>
      <c r="I19" s="3"/>
      <c r="J19" s="3"/>
      <c r="K19" s="3"/>
      <c r="L19" s="3"/>
      <c r="M19" s="3"/>
      <c r="N19" s="3"/>
      <c r="O19" s="3"/>
      <c r="P19" s="3"/>
      <c r="Q19" s="3"/>
      <c r="R19" s="3"/>
      <c r="S19" s="3"/>
      <c r="T19" s="32"/>
      <c r="U19" s="68"/>
      <c r="V19" s="68"/>
      <c r="W19" s="68"/>
      <c r="X19" s="68"/>
      <c r="Y19" s="68"/>
      <c r="Z19" s="68"/>
      <c r="AA19" s="68"/>
      <c r="AB19" s="68"/>
      <c r="AC19" s="68"/>
      <c r="AD19" s="68"/>
      <c r="AE19" s="68"/>
      <c r="AF19" s="68"/>
      <c r="AG19" s="68"/>
      <c r="AH19" s="68"/>
      <c r="AI19" s="68"/>
      <c r="AJ19" s="34"/>
      <c r="AK19" s="3"/>
      <c r="AL19" s="3"/>
      <c r="AM19" s="3"/>
      <c r="AN19" s="3"/>
      <c r="AO19" s="3"/>
      <c r="AP19" s="3"/>
      <c r="AQ19" s="3"/>
      <c r="AR19" s="3"/>
      <c r="AS19" s="3"/>
      <c r="AT19" s="3"/>
    </row>
    <row r="20">
      <c r="A20" s="3" t="s">
        <v>427</v>
      </c>
      <c r="B20" s="3"/>
      <c r="C20" s="3"/>
      <c r="D20" s="3"/>
      <c r="E20" s="3"/>
      <c r="F20" s="3"/>
      <c r="G20" s="3"/>
      <c r="H20" s="3"/>
      <c r="I20" s="3"/>
      <c r="J20" s="3"/>
      <c r="K20" s="3"/>
      <c r="L20" s="3"/>
      <c r="M20" s="3"/>
      <c r="N20" s="3"/>
      <c r="O20" s="3"/>
      <c r="P20" s="3"/>
      <c r="Q20" s="3"/>
      <c r="R20" s="3"/>
      <c r="S20" s="3"/>
      <c r="T20" s="36"/>
      <c r="U20" s="547">
        <f t="shared" ref="U20:AI20" si="5">AVERAGEA(U10:U13)</f>
        <v>0</v>
      </c>
      <c r="V20" s="547">
        <f t="shared" si="5"/>
        <v>0</v>
      </c>
      <c r="W20" s="547">
        <f t="shared" si="5"/>
        <v>0.1581020549</v>
      </c>
      <c r="X20" s="547">
        <f t="shared" si="5"/>
        <v>0</v>
      </c>
      <c r="Y20" s="547">
        <f t="shared" si="5"/>
        <v>45.28687031</v>
      </c>
      <c r="Z20" s="547">
        <f t="shared" si="5"/>
        <v>0.1037290382</v>
      </c>
      <c r="AA20" s="547">
        <f t="shared" si="5"/>
        <v>0</v>
      </c>
      <c r="AB20" s="547">
        <f t="shared" si="5"/>
        <v>42.10036763</v>
      </c>
      <c r="AC20" s="547">
        <f t="shared" si="5"/>
        <v>9.334603326</v>
      </c>
      <c r="AD20" s="547">
        <f t="shared" si="5"/>
        <v>0</v>
      </c>
      <c r="AE20" s="547">
        <f t="shared" si="5"/>
        <v>2.907581614</v>
      </c>
      <c r="AF20" s="547">
        <f t="shared" si="5"/>
        <v>0.1087460334</v>
      </c>
      <c r="AG20" s="547">
        <f t="shared" si="5"/>
        <v>0</v>
      </c>
      <c r="AH20" s="547">
        <f t="shared" si="5"/>
        <v>0</v>
      </c>
      <c r="AI20" s="547">
        <f t="shared" si="5"/>
        <v>0</v>
      </c>
      <c r="AJ20" s="38"/>
      <c r="AK20" s="3"/>
      <c r="AL20" s="3"/>
      <c r="AM20" s="3"/>
      <c r="AN20" s="3"/>
      <c r="AO20" s="3"/>
      <c r="AP20" s="3"/>
      <c r="AQ20" s="3"/>
      <c r="AR20" s="3"/>
      <c r="AS20" s="3"/>
      <c r="AT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row>
  </sheetData>
  <mergeCells count="10">
    <mergeCell ref="AA7:AC7"/>
    <mergeCell ref="V7:W7"/>
    <mergeCell ref="X7:Z7"/>
    <mergeCell ref="AD7:AF7"/>
    <mergeCell ref="AG7:AI7"/>
    <mergeCell ref="D7:E7"/>
    <mergeCell ref="F7:H7"/>
    <mergeCell ref="I7:K7"/>
    <mergeCell ref="L7:N7"/>
    <mergeCell ref="O7:Q7"/>
  </mergeCells>
  <drawing r:id="rId1"/>
</worksheet>
</file>