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codeName="ThisWorkbook" autoCompressPictures="0"/>
  <bookViews>
    <workbookView xWindow="5780" yWindow="920" windowWidth="30240" windowHeight="20720" activeTab="3"/>
  </bookViews>
  <sheets>
    <sheet name="Harvest" sheetId="20" r:id="rId1"/>
    <sheet name="Escapement" sheetId="9" r:id="rId2"/>
    <sheet name="Age" sheetId="21" r:id="rId3"/>
    <sheet name="Return" sheetId="24" r:id="rId4"/>
    <sheet name="Yield" sheetId="28" r:id="rId5"/>
    <sheet name="Chart Recruits" sheetId="26" r:id="rId6"/>
    <sheet name="Chart R-S" sheetId="31" r:id="rId7"/>
    <sheet name="Chart Yield" sheetId="29" r:id="rId8"/>
    <sheet name="Sheet1" sheetId="32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7" i="24" l="1"/>
  <c r="X47" i="24"/>
  <c r="V47" i="24"/>
  <c r="W47" i="24"/>
  <c r="N47" i="24"/>
  <c r="Y46" i="24"/>
  <c r="X46" i="24"/>
  <c r="Y45" i="24"/>
  <c r="X45" i="24"/>
  <c r="Y44" i="24"/>
  <c r="X44" i="24"/>
  <c r="Y43" i="24"/>
  <c r="X43" i="24"/>
  <c r="Y42" i="24"/>
  <c r="X42" i="24"/>
  <c r="Y41" i="24"/>
  <c r="X41" i="24"/>
  <c r="Y40" i="24"/>
  <c r="X40" i="24"/>
  <c r="Y39" i="24"/>
  <c r="X39" i="24"/>
  <c r="Y38" i="24"/>
  <c r="X38" i="24"/>
  <c r="Y37" i="24"/>
  <c r="X37" i="24"/>
  <c r="Y36" i="24"/>
  <c r="X36" i="24"/>
  <c r="Y35" i="24"/>
  <c r="X35" i="24"/>
  <c r="Y34" i="24"/>
  <c r="X34" i="24"/>
  <c r="Y33" i="24"/>
  <c r="X33" i="24"/>
  <c r="Y32" i="24"/>
  <c r="X32" i="24"/>
  <c r="Y31" i="24"/>
  <c r="X31" i="24"/>
  <c r="Y30" i="24"/>
  <c r="X30" i="24"/>
  <c r="Y29" i="24"/>
  <c r="X29" i="24"/>
  <c r="Y28" i="24"/>
  <c r="X28" i="24"/>
  <c r="Y27" i="24"/>
  <c r="X27" i="24"/>
  <c r="Y26" i="24"/>
  <c r="X26" i="24"/>
  <c r="Y25" i="24"/>
  <c r="X25" i="24"/>
  <c r="Y24" i="24"/>
  <c r="X24" i="24"/>
  <c r="Y23" i="24"/>
  <c r="X23" i="24"/>
  <c r="Y22" i="24"/>
  <c r="X22" i="24"/>
  <c r="Y21" i="24"/>
  <c r="X21" i="24"/>
  <c r="Y20" i="24"/>
  <c r="X20" i="24"/>
  <c r="Y19" i="24"/>
  <c r="X19" i="24"/>
  <c r="Y18" i="24"/>
  <c r="X18" i="24"/>
  <c r="Y17" i="24"/>
  <c r="X17" i="24"/>
  <c r="Y16" i="24"/>
  <c r="X16" i="24"/>
  <c r="Y15" i="24"/>
  <c r="X15" i="24"/>
  <c r="Y14" i="24"/>
  <c r="X14" i="24"/>
  <c r="Y13" i="24"/>
  <c r="X13" i="24"/>
  <c r="H12" i="24"/>
  <c r="K12" i="24"/>
  <c r="N12" i="24"/>
  <c r="Q12" i="24"/>
  <c r="Y12" i="24"/>
  <c r="E12" i="24"/>
  <c r="G12" i="24"/>
  <c r="J12" i="24"/>
  <c r="M12" i="24"/>
  <c r="P12" i="24"/>
  <c r="X12" i="24"/>
  <c r="V12" i="21"/>
  <c r="B55" i="21"/>
  <c r="AS12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S55" i="21"/>
  <c r="AV12" i="21"/>
  <c r="BP12" i="21"/>
  <c r="AV55" i="21"/>
  <c r="C16" i="24"/>
  <c r="V13" i="21"/>
  <c r="C56" i="21"/>
  <c r="AS13" i="21"/>
  <c r="Z56" i="21"/>
  <c r="Y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S56" i="21"/>
  <c r="AW13" i="21"/>
  <c r="BP13" i="21"/>
  <c r="AW56" i="21"/>
  <c r="D16" i="24"/>
  <c r="D56" i="21"/>
  <c r="AX13" i="21"/>
  <c r="AX56" i="21"/>
  <c r="E16" i="24"/>
  <c r="V14" i="21"/>
  <c r="E57" i="21"/>
  <c r="AS14" i="21"/>
  <c r="AB57" i="21"/>
  <c r="Y57" i="21"/>
  <c r="Z57" i="21"/>
  <c r="AA57" i="21"/>
  <c r="AC57" i="21"/>
  <c r="AD57" i="21"/>
  <c r="AE57" i="2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S57" i="21"/>
  <c r="AY14" i="21"/>
  <c r="BP14" i="21"/>
  <c r="AY57" i="21"/>
  <c r="F16" i="24"/>
  <c r="F57" i="21"/>
  <c r="AZ14" i="21"/>
  <c r="AZ57" i="21"/>
  <c r="G16" i="24"/>
  <c r="G57" i="21"/>
  <c r="BA14" i="21"/>
  <c r="BA57" i="21"/>
  <c r="H16" i="24"/>
  <c r="V15" i="21"/>
  <c r="H58" i="21"/>
  <c r="AS15" i="21"/>
  <c r="AE58" i="21"/>
  <c r="Y58" i="21"/>
  <c r="Z58" i="21"/>
  <c r="AA58" i="21"/>
  <c r="AB58" i="21"/>
  <c r="AC58" i="21"/>
  <c r="AD58" i="21"/>
  <c r="AF58" i="21"/>
  <c r="AG58" i="21"/>
  <c r="AH58" i="21"/>
  <c r="AI58" i="21"/>
  <c r="AJ58" i="21"/>
  <c r="AK58" i="21"/>
  <c r="AL58" i="21"/>
  <c r="AM58" i="21"/>
  <c r="AN58" i="21"/>
  <c r="AO58" i="21"/>
  <c r="AP58" i="21"/>
  <c r="AQ58" i="21"/>
  <c r="AS58" i="21"/>
  <c r="BB15" i="21"/>
  <c r="BP15" i="21"/>
  <c r="BB58" i="21"/>
  <c r="I16" i="24"/>
  <c r="I58" i="21"/>
  <c r="BC15" i="21"/>
  <c r="BC58" i="21"/>
  <c r="J16" i="24"/>
  <c r="J58" i="21"/>
  <c r="BD15" i="21"/>
  <c r="BD58" i="21"/>
  <c r="K16" i="24"/>
  <c r="K58" i="21"/>
  <c r="BE15" i="21"/>
  <c r="BE58" i="21"/>
  <c r="L16" i="24"/>
  <c r="V16" i="21"/>
  <c r="L59" i="21"/>
  <c r="AS16" i="21"/>
  <c r="AI59" i="21"/>
  <c r="Y59" i="21"/>
  <c r="Z59" i="21"/>
  <c r="AA59" i="21"/>
  <c r="AB59" i="21"/>
  <c r="AC59" i="21"/>
  <c r="AD59" i="21"/>
  <c r="AE59" i="21"/>
  <c r="AF59" i="21"/>
  <c r="AG59" i="21"/>
  <c r="AH59" i="21"/>
  <c r="AJ59" i="21"/>
  <c r="AK59" i="21"/>
  <c r="AL59" i="21"/>
  <c r="AM59" i="21"/>
  <c r="AN59" i="21"/>
  <c r="AO59" i="21"/>
  <c r="AP59" i="21"/>
  <c r="AQ59" i="21"/>
  <c r="AS59" i="21"/>
  <c r="BF16" i="21"/>
  <c r="BP16" i="21"/>
  <c r="BF59" i="21"/>
  <c r="M16" i="24"/>
  <c r="M59" i="21"/>
  <c r="BG16" i="21"/>
  <c r="BG59" i="21"/>
  <c r="N16" i="24"/>
  <c r="N59" i="21"/>
  <c r="BH16" i="21"/>
  <c r="BH59" i="21"/>
  <c r="O16" i="24"/>
  <c r="V17" i="21"/>
  <c r="O60" i="21"/>
  <c r="AS17" i="21"/>
  <c r="AL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M60" i="21"/>
  <c r="AN60" i="21"/>
  <c r="AO60" i="21"/>
  <c r="AP60" i="21"/>
  <c r="AQ60" i="21"/>
  <c r="AS60" i="21"/>
  <c r="BI17" i="21"/>
  <c r="BP17" i="21"/>
  <c r="BI60" i="21"/>
  <c r="P16" i="24"/>
  <c r="P60" i="21"/>
  <c r="BJ17" i="21"/>
  <c r="BJ60" i="21"/>
  <c r="Q16" i="24"/>
  <c r="Q60" i="21"/>
  <c r="BK17" i="21"/>
  <c r="BK60" i="21"/>
  <c r="R16" i="24"/>
  <c r="R60" i="21"/>
  <c r="BL17" i="21"/>
  <c r="BL60" i="21"/>
  <c r="S16" i="24"/>
  <c r="V18" i="21"/>
  <c r="S61" i="21"/>
  <c r="AS18" i="21"/>
  <c r="AP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Q61" i="21"/>
  <c r="AS61" i="21"/>
  <c r="BM18" i="21"/>
  <c r="BP18" i="21"/>
  <c r="BM61" i="21"/>
  <c r="T16" i="24"/>
  <c r="V16" i="24"/>
  <c r="B56" i="21"/>
  <c r="AV13" i="21"/>
  <c r="AV56" i="21"/>
  <c r="C17" i="24"/>
  <c r="C57" i="21"/>
  <c r="AW14" i="21"/>
  <c r="AW57" i="21"/>
  <c r="D17" i="24"/>
  <c r="D57" i="21"/>
  <c r="AX14" i="21"/>
  <c r="AX57" i="21"/>
  <c r="E17" i="24"/>
  <c r="E58" i="21"/>
  <c r="AY15" i="21"/>
  <c r="AY58" i="21"/>
  <c r="F17" i="24"/>
  <c r="F58" i="21"/>
  <c r="AZ15" i="21"/>
  <c r="AZ58" i="21"/>
  <c r="G17" i="24"/>
  <c r="G58" i="21"/>
  <c r="BA15" i="21"/>
  <c r="BA58" i="21"/>
  <c r="H17" i="24"/>
  <c r="H59" i="21"/>
  <c r="BB16" i="21"/>
  <c r="BB59" i="21"/>
  <c r="I17" i="24"/>
  <c r="I59" i="21"/>
  <c r="BC16" i="21"/>
  <c r="BC59" i="21"/>
  <c r="J17" i="24"/>
  <c r="J59" i="21"/>
  <c r="BD16" i="21"/>
  <c r="BD59" i="21"/>
  <c r="K17" i="24"/>
  <c r="K59" i="21"/>
  <c r="BE16" i="21"/>
  <c r="BE59" i="21"/>
  <c r="L17" i="24"/>
  <c r="L60" i="21"/>
  <c r="BF17" i="21"/>
  <c r="BF60" i="21"/>
  <c r="M17" i="24"/>
  <c r="M60" i="21"/>
  <c r="BG17" i="21"/>
  <c r="BG60" i="21"/>
  <c r="N17" i="24"/>
  <c r="N60" i="21"/>
  <c r="BH17" i="21"/>
  <c r="BH60" i="21"/>
  <c r="O17" i="24"/>
  <c r="O61" i="21"/>
  <c r="BI18" i="21"/>
  <c r="BI61" i="21"/>
  <c r="P17" i="24"/>
  <c r="P61" i="21"/>
  <c r="BJ18" i="21"/>
  <c r="BJ61" i="21"/>
  <c r="Q17" i="24"/>
  <c r="Q61" i="21"/>
  <c r="BK18" i="21"/>
  <c r="BK61" i="21"/>
  <c r="R17" i="24"/>
  <c r="R61" i="21"/>
  <c r="BL18" i="21"/>
  <c r="BL61" i="21"/>
  <c r="S17" i="24"/>
  <c r="V19" i="21"/>
  <c r="S62" i="21"/>
  <c r="AS19" i="21"/>
  <c r="AP62" i="21"/>
  <c r="Y62" i="21"/>
  <c r="Z62" i="21"/>
  <c r="AA62" i="21"/>
  <c r="AB62" i="21"/>
  <c r="AC62" i="21"/>
  <c r="AD62" i="21"/>
  <c r="AE62" i="21"/>
  <c r="AF62" i="21"/>
  <c r="AG62" i="21"/>
  <c r="AH62" i="21"/>
  <c r="AI62" i="21"/>
  <c r="AJ62" i="21"/>
  <c r="AK62" i="21"/>
  <c r="AL62" i="21"/>
  <c r="AM62" i="21"/>
  <c r="AN62" i="21"/>
  <c r="AO62" i="21"/>
  <c r="AQ62" i="21"/>
  <c r="AS62" i="21"/>
  <c r="BM19" i="21"/>
  <c r="BP19" i="21"/>
  <c r="BM62" i="21"/>
  <c r="T17" i="24"/>
  <c r="V17" i="24"/>
  <c r="B57" i="21"/>
  <c r="AV14" i="21"/>
  <c r="AV57" i="21"/>
  <c r="C18" i="24"/>
  <c r="C58" i="21"/>
  <c r="AW15" i="21"/>
  <c r="AW58" i="21"/>
  <c r="D18" i="24"/>
  <c r="D58" i="21"/>
  <c r="AX15" i="21"/>
  <c r="AX58" i="21"/>
  <c r="E18" i="24"/>
  <c r="E59" i="21"/>
  <c r="AY16" i="21"/>
  <c r="AY59" i="21"/>
  <c r="F18" i="24"/>
  <c r="F59" i="21"/>
  <c r="AZ16" i="21"/>
  <c r="AZ59" i="21"/>
  <c r="G18" i="24"/>
  <c r="G59" i="21"/>
  <c r="BA16" i="21"/>
  <c r="BA59" i="21"/>
  <c r="H18" i="24"/>
  <c r="H60" i="21"/>
  <c r="BB17" i="21"/>
  <c r="BB60" i="21"/>
  <c r="I18" i="24"/>
  <c r="I60" i="21"/>
  <c r="BC17" i="21"/>
  <c r="BC60" i="21"/>
  <c r="J18" i="24"/>
  <c r="J60" i="21"/>
  <c r="BD17" i="21"/>
  <c r="BD60" i="21"/>
  <c r="K18" i="24"/>
  <c r="K60" i="21"/>
  <c r="BE17" i="21"/>
  <c r="BE60" i="21"/>
  <c r="L18" i="24"/>
  <c r="L61" i="21"/>
  <c r="BF18" i="21"/>
  <c r="BF61" i="21"/>
  <c r="M18" i="24"/>
  <c r="M61" i="21"/>
  <c r="BG18" i="21"/>
  <c r="BG61" i="21"/>
  <c r="N18" i="24"/>
  <c r="N61" i="21"/>
  <c r="BH18" i="21"/>
  <c r="BH61" i="21"/>
  <c r="O18" i="24"/>
  <c r="O62" i="21"/>
  <c r="BI19" i="21"/>
  <c r="BI62" i="21"/>
  <c r="P18" i="24"/>
  <c r="P62" i="21"/>
  <c r="BJ19" i="21"/>
  <c r="BJ62" i="21"/>
  <c r="Q18" i="24"/>
  <c r="Q62" i="21"/>
  <c r="BK19" i="21"/>
  <c r="BK62" i="21"/>
  <c r="R18" i="24"/>
  <c r="R62" i="21"/>
  <c r="BL19" i="21"/>
  <c r="BL62" i="21"/>
  <c r="S18" i="24"/>
  <c r="V20" i="21"/>
  <c r="S63" i="21"/>
  <c r="AS20" i="21"/>
  <c r="AP63" i="21"/>
  <c r="Y63" i="21"/>
  <c r="Z63" i="21"/>
  <c r="AA63" i="21"/>
  <c r="AB63" i="21"/>
  <c r="AC63" i="21"/>
  <c r="AD63" i="21"/>
  <c r="AE63" i="21"/>
  <c r="AF63" i="21"/>
  <c r="AG63" i="21"/>
  <c r="AH63" i="21"/>
  <c r="AI63" i="21"/>
  <c r="AJ63" i="21"/>
  <c r="AK63" i="21"/>
  <c r="AL63" i="21"/>
  <c r="AM63" i="21"/>
  <c r="AN63" i="21"/>
  <c r="AO63" i="21"/>
  <c r="AQ63" i="21"/>
  <c r="AS63" i="21"/>
  <c r="BM20" i="21"/>
  <c r="BP20" i="21"/>
  <c r="BM63" i="21"/>
  <c r="T18" i="24"/>
  <c r="V18" i="24"/>
  <c r="B58" i="21"/>
  <c r="AV15" i="21"/>
  <c r="AV58" i="21"/>
  <c r="C19" i="24"/>
  <c r="C59" i="21"/>
  <c r="AW16" i="21"/>
  <c r="AW59" i="21"/>
  <c r="D19" i="24"/>
  <c r="D59" i="21"/>
  <c r="AX16" i="21"/>
  <c r="AX59" i="21"/>
  <c r="E19" i="24"/>
  <c r="E60" i="21"/>
  <c r="AY17" i="21"/>
  <c r="AY60" i="21"/>
  <c r="F19" i="24"/>
  <c r="F60" i="21"/>
  <c r="AZ17" i="21"/>
  <c r="AZ60" i="21"/>
  <c r="G19" i="24"/>
  <c r="G60" i="21"/>
  <c r="BA17" i="21"/>
  <c r="BA60" i="21"/>
  <c r="H19" i="24"/>
  <c r="H61" i="21"/>
  <c r="BB18" i="21"/>
  <c r="BB61" i="21"/>
  <c r="I19" i="24"/>
  <c r="I61" i="21"/>
  <c r="BC18" i="21"/>
  <c r="BC61" i="21"/>
  <c r="J19" i="24"/>
  <c r="J61" i="21"/>
  <c r="BD18" i="21"/>
  <c r="BD61" i="21"/>
  <c r="K19" i="24"/>
  <c r="K61" i="21"/>
  <c r="BE18" i="21"/>
  <c r="BE61" i="21"/>
  <c r="L19" i="24"/>
  <c r="L62" i="21"/>
  <c r="BF19" i="21"/>
  <c r="BF62" i="21"/>
  <c r="M19" i="24"/>
  <c r="M62" i="21"/>
  <c r="BG19" i="21"/>
  <c r="BG62" i="21"/>
  <c r="N19" i="24"/>
  <c r="N62" i="21"/>
  <c r="BH19" i="21"/>
  <c r="BH62" i="21"/>
  <c r="O19" i="24"/>
  <c r="O63" i="21"/>
  <c r="BI20" i="21"/>
  <c r="BI63" i="21"/>
  <c r="P19" i="24"/>
  <c r="P63" i="21"/>
  <c r="BJ20" i="21"/>
  <c r="BJ63" i="21"/>
  <c r="Q19" i="24"/>
  <c r="Q63" i="21"/>
  <c r="BK20" i="21"/>
  <c r="BK63" i="21"/>
  <c r="R19" i="24"/>
  <c r="R63" i="21"/>
  <c r="BL20" i="21"/>
  <c r="BL63" i="21"/>
  <c r="S19" i="24"/>
  <c r="V21" i="21"/>
  <c r="S64" i="21"/>
  <c r="AS21" i="21"/>
  <c r="AP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Q64" i="21"/>
  <c r="AS64" i="21"/>
  <c r="BM21" i="21"/>
  <c r="BP21" i="21"/>
  <c r="BM64" i="21"/>
  <c r="T19" i="24"/>
  <c r="V19" i="24"/>
  <c r="B59" i="21"/>
  <c r="AV16" i="21"/>
  <c r="AV59" i="21"/>
  <c r="C20" i="24"/>
  <c r="C60" i="21"/>
  <c r="AW17" i="21"/>
  <c r="AW60" i="21"/>
  <c r="D20" i="24"/>
  <c r="D60" i="21"/>
  <c r="AX17" i="21"/>
  <c r="AX60" i="21"/>
  <c r="E20" i="24"/>
  <c r="E61" i="21"/>
  <c r="AY18" i="21"/>
  <c r="AY61" i="21"/>
  <c r="F20" i="24"/>
  <c r="F61" i="21"/>
  <c r="AZ18" i="21"/>
  <c r="AZ61" i="21"/>
  <c r="G20" i="24"/>
  <c r="G61" i="21"/>
  <c r="BA18" i="21"/>
  <c r="BA61" i="21"/>
  <c r="H20" i="24"/>
  <c r="H62" i="21"/>
  <c r="BB19" i="21"/>
  <c r="BB62" i="21"/>
  <c r="I20" i="24"/>
  <c r="I62" i="21"/>
  <c r="BC19" i="21"/>
  <c r="BC62" i="21"/>
  <c r="J20" i="24"/>
  <c r="J62" i="21"/>
  <c r="BD19" i="21"/>
  <c r="BD62" i="21"/>
  <c r="K20" i="24"/>
  <c r="K62" i="21"/>
  <c r="BE19" i="21"/>
  <c r="BE62" i="21"/>
  <c r="L20" i="24"/>
  <c r="L63" i="21"/>
  <c r="BF20" i="21"/>
  <c r="BF63" i="21"/>
  <c r="M20" i="24"/>
  <c r="M63" i="21"/>
  <c r="BG20" i="21"/>
  <c r="BG63" i="21"/>
  <c r="N20" i="24"/>
  <c r="N63" i="21"/>
  <c r="BH20" i="21"/>
  <c r="BH63" i="21"/>
  <c r="O20" i="24"/>
  <c r="O64" i="21"/>
  <c r="BI21" i="21"/>
  <c r="BI64" i="21"/>
  <c r="P20" i="24"/>
  <c r="P64" i="21"/>
  <c r="BJ21" i="21"/>
  <c r="BJ64" i="21"/>
  <c r="Q20" i="24"/>
  <c r="Q64" i="21"/>
  <c r="BK21" i="21"/>
  <c r="BK64" i="21"/>
  <c r="R20" i="24"/>
  <c r="R64" i="21"/>
  <c r="BL21" i="21"/>
  <c r="BL64" i="21"/>
  <c r="S20" i="24"/>
  <c r="V22" i="21"/>
  <c r="S65" i="21"/>
  <c r="AS22" i="21"/>
  <c r="AP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Q65" i="21"/>
  <c r="AS65" i="21"/>
  <c r="BM22" i="21"/>
  <c r="BP22" i="21"/>
  <c r="BM65" i="21"/>
  <c r="T20" i="24"/>
  <c r="V20" i="24"/>
  <c r="B60" i="21"/>
  <c r="AV17" i="21"/>
  <c r="AV60" i="21"/>
  <c r="C21" i="24"/>
  <c r="C61" i="21"/>
  <c r="AW18" i="21"/>
  <c r="AW61" i="21"/>
  <c r="D21" i="24"/>
  <c r="D61" i="21"/>
  <c r="AX18" i="21"/>
  <c r="AX61" i="21"/>
  <c r="E21" i="24"/>
  <c r="E62" i="21"/>
  <c r="AY19" i="21"/>
  <c r="AY62" i="21"/>
  <c r="F21" i="24"/>
  <c r="F62" i="21"/>
  <c r="AZ19" i="21"/>
  <c r="AZ62" i="21"/>
  <c r="G21" i="24"/>
  <c r="G62" i="21"/>
  <c r="BA19" i="21"/>
  <c r="BA62" i="21"/>
  <c r="H21" i="24"/>
  <c r="H63" i="21"/>
  <c r="BB20" i="21"/>
  <c r="BB63" i="21"/>
  <c r="I21" i="24"/>
  <c r="I63" i="21"/>
  <c r="BC20" i="21"/>
  <c r="BC63" i="21"/>
  <c r="J21" i="24"/>
  <c r="J63" i="21"/>
  <c r="BD20" i="21"/>
  <c r="BD63" i="21"/>
  <c r="K21" i="24"/>
  <c r="K63" i="21"/>
  <c r="BE20" i="21"/>
  <c r="BE63" i="21"/>
  <c r="L21" i="24"/>
  <c r="L64" i="21"/>
  <c r="BF21" i="21"/>
  <c r="BF64" i="21"/>
  <c r="M21" i="24"/>
  <c r="M64" i="21"/>
  <c r="BG21" i="21"/>
  <c r="BG64" i="21"/>
  <c r="N21" i="24"/>
  <c r="N64" i="21"/>
  <c r="BH21" i="21"/>
  <c r="BH64" i="21"/>
  <c r="O21" i="24"/>
  <c r="O65" i="21"/>
  <c r="BI22" i="21"/>
  <c r="BI65" i="21"/>
  <c r="P21" i="24"/>
  <c r="P65" i="21"/>
  <c r="BJ22" i="21"/>
  <c r="BJ65" i="21"/>
  <c r="Q21" i="24"/>
  <c r="Q65" i="21"/>
  <c r="BK22" i="21"/>
  <c r="BK65" i="21"/>
  <c r="R21" i="24"/>
  <c r="R65" i="21"/>
  <c r="BL22" i="21"/>
  <c r="BL65" i="21"/>
  <c r="S21" i="24"/>
  <c r="V23" i="21"/>
  <c r="S66" i="21"/>
  <c r="AS23" i="21"/>
  <c r="AP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Q66" i="21"/>
  <c r="AS66" i="21"/>
  <c r="BM23" i="21"/>
  <c r="BP23" i="21"/>
  <c r="BM66" i="21"/>
  <c r="T21" i="24"/>
  <c r="V21" i="24"/>
  <c r="B61" i="21"/>
  <c r="AV18" i="21"/>
  <c r="AV61" i="21"/>
  <c r="C22" i="24"/>
  <c r="C62" i="21"/>
  <c r="AW19" i="21"/>
  <c r="AW62" i="21"/>
  <c r="D22" i="24"/>
  <c r="D62" i="21"/>
  <c r="AX19" i="21"/>
  <c r="AX62" i="21"/>
  <c r="E22" i="24"/>
  <c r="E63" i="21"/>
  <c r="AY20" i="21"/>
  <c r="AY63" i="21"/>
  <c r="F22" i="24"/>
  <c r="F63" i="21"/>
  <c r="AZ20" i="21"/>
  <c r="AZ63" i="21"/>
  <c r="G22" i="24"/>
  <c r="G63" i="21"/>
  <c r="BA20" i="21"/>
  <c r="BA63" i="21"/>
  <c r="H22" i="24"/>
  <c r="H64" i="21"/>
  <c r="BB21" i="21"/>
  <c r="BB64" i="21"/>
  <c r="I22" i="24"/>
  <c r="I64" i="21"/>
  <c r="BC21" i="21"/>
  <c r="BC64" i="21"/>
  <c r="J22" i="24"/>
  <c r="J64" i="21"/>
  <c r="BD21" i="21"/>
  <c r="BD64" i="21"/>
  <c r="K22" i="24"/>
  <c r="K64" i="21"/>
  <c r="BE21" i="21"/>
  <c r="BE64" i="21"/>
  <c r="L22" i="24"/>
  <c r="L65" i="21"/>
  <c r="BF22" i="21"/>
  <c r="BF65" i="21"/>
  <c r="M22" i="24"/>
  <c r="M65" i="21"/>
  <c r="BG22" i="21"/>
  <c r="BG65" i="21"/>
  <c r="N22" i="24"/>
  <c r="N65" i="21"/>
  <c r="BH22" i="21"/>
  <c r="BH65" i="21"/>
  <c r="O22" i="24"/>
  <c r="O66" i="21"/>
  <c r="BI23" i="21"/>
  <c r="BI66" i="21"/>
  <c r="P22" i="24"/>
  <c r="P66" i="21"/>
  <c r="BJ23" i="21"/>
  <c r="BJ66" i="21"/>
  <c r="Q22" i="24"/>
  <c r="Q66" i="21"/>
  <c r="BK23" i="21"/>
  <c r="BK66" i="21"/>
  <c r="R22" i="24"/>
  <c r="R66" i="21"/>
  <c r="BL23" i="21"/>
  <c r="BL66" i="21"/>
  <c r="S22" i="24"/>
  <c r="V24" i="21"/>
  <c r="S67" i="21"/>
  <c r="AS24" i="21"/>
  <c r="AP67" i="21"/>
  <c r="Y67" i="21"/>
  <c r="Z67" i="21"/>
  <c r="AA67" i="21"/>
  <c r="AB67" i="21"/>
  <c r="AC67" i="21"/>
  <c r="AD67" i="21"/>
  <c r="AE67" i="21"/>
  <c r="AF67" i="21"/>
  <c r="AG67" i="21"/>
  <c r="AH67" i="21"/>
  <c r="AI67" i="21"/>
  <c r="AJ67" i="21"/>
  <c r="AK67" i="21"/>
  <c r="AL67" i="21"/>
  <c r="AM67" i="21"/>
  <c r="AN67" i="21"/>
  <c r="AO67" i="21"/>
  <c r="AQ67" i="21"/>
  <c r="AS67" i="21"/>
  <c r="BM24" i="21"/>
  <c r="BP24" i="21"/>
  <c r="BM67" i="21"/>
  <c r="T22" i="24"/>
  <c r="V22" i="24"/>
  <c r="B62" i="21"/>
  <c r="AV19" i="21"/>
  <c r="AV62" i="21"/>
  <c r="C23" i="24"/>
  <c r="C63" i="21"/>
  <c r="AW20" i="21"/>
  <c r="AW63" i="21"/>
  <c r="D23" i="24"/>
  <c r="D63" i="21"/>
  <c r="AX20" i="21"/>
  <c r="AX63" i="21"/>
  <c r="E23" i="24"/>
  <c r="E64" i="21"/>
  <c r="AY21" i="21"/>
  <c r="AY64" i="21"/>
  <c r="F23" i="24"/>
  <c r="F64" i="21"/>
  <c r="AZ21" i="21"/>
  <c r="AZ64" i="21"/>
  <c r="G23" i="24"/>
  <c r="G64" i="21"/>
  <c r="BA21" i="21"/>
  <c r="BA64" i="21"/>
  <c r="H23" i="24"/>
  <c r="H65" i="21"/>
  <c r="BB22" i="21"/>
  <c r="BB65" i="21"/>
  <c r="I23" i="24"/>
  <c r="I65" i="21"/>
  <c r="BC22" i="21"/>
  <c r="BC65" i="21"/>
  <c r="J23" i="24"/>
  <c r="J65" i="21"/>
  <c r="BD22" i="21"/>
  <c r="BD65" i="21"/>
  <c r="K23" i="24"/>
  <c r="K65" i="21"/>
  <c r="BE22" i="21"/>
  <c r="BE65" i="21"/>
  <c r="L23" i="24"/>
  <c r="L66" i="21"/>
  <c r="BF23" i="21"/>
  <c r="BF66" i="21"/>
  <c r="M23" i="24"/>
  <c r="M66" i="21"/>
  <c r="BG23" i="21"/>
  <c r="BG66" i="21"/>
  <c r="N23" i="24"/>
  <c r="N66" i="21"/>
  <c r="BH23" i="21"/>
  <c r="BH66" i="21"/>
  <c r="O23" i="24"/>
  <c r="O67" i="21"/>
  <c r="BI24" i="21"/>
  <c r="BI67" i="21"/>
  <c r="P23" i="24"/>
  <c r="P67" i="21"/>
  <c r="BJ24" i="21"/>
  <c r="BJ67" i="21"/>
  <c r="Q23" i="24"/>
  <c r="Q67" i="21"/>
  <c r="BK24" i="21"/>
  <c r="BK67" i="21"/>
  <c r="R23" i="24"/>
  <c r="R67" i="21"/>
  <c r="BL24" i="21"/>
  <c r="BL67" i="21"/>
  <c r="S23" i="24"/>
  <c r="V25" i="21"/>
  <c r="S68" i="21"/>
  <c r="AS25" i="21"/>
  <c r="AP68" i="21"/>
  <c r="Y68" i="21"/>
  <c r="Z68" i="21"/>
  <c r="AA68" i="21"/>
  <c r="AB68" i="21"/>
  <c r="AC68" i="21"/>
  <c r="AD68" i="21"/>
  <c r="AE68" i="21"/>
  <c r="AF68" i="21"/>
  <c r="AG68" i="21"/>
  <c r="AH68" i="21"/>
  <c r="AI68" i="21"/>
  <c r="AJ68" i="21"/>
  <c r="AK68" i="21"/>
  <c r="AL68" i="21"/>
  <c r="AM68" i="21"/>
  <c r="AN68" i="21"/>
  <c r="AO68" i="21"/>
  <c r="AQ68" i="21"/>
  <c r="AS68" i="21"/>
  <c r="BM25" i="21"/>
  <c r="BP25" i="21"/>
  <c r="BM68" i="21"/>
  <c r="T23" i="24"/>
  <c r="V23" i="24"/>
  <c r="B63" i="21"/>
  <c r="AV20" i="21"/>
  <c r="AV63" i="21"/>
  <c r="C24" i="24"/>
  <c r="C64" i="21"/>
  <c r="AW21" i="21"/>
  <c r="AW64" i="21"/>
  <c r="D24" i="24"/>
  <c r="D64" i="21"/>
  <c r="AX21" i="21"/>
  <c r="AX64" i="21"/>
  <c r="E24" i="24"/>
  <c r="E65" i="21"/>
  <c r="AY22" i="21"/>
  <c r="AY65" i="21"/>
  <c r="F24" i="24"/>
  <c r="F65" i="21"/>
  <c r="AZ22" i="21"/>
  <c r="AZ65" i="21"/>
  <c r="G24" i="24"/>
  <c r="G65" i="21"/>
  <c r="BA22" i="21"/>
  <c r="BA65" i="21"/>
  <c r="H24" i="24"/>
  <c r="H66" i="21"/>
  <c r="BB23" i="21"/>
  <c r="BB66" i="21"/>
  <c r="I24" i="24"/>
  <c r="I66" i="21"/>
  <c r="BC23" i="21"/>
  <c r="BC66" i="21"/>
  <c r="J24" i="24"/>
  <c r="J66" i="21"/>
  <c r="BD23" i="21"/>
  <c r="BD66" i="21"/>
  <c r="K24" i="24"/>
  <c r="K66" i="21"/>
  <c r="BE23" i="21"/>
  <c r="BE66" i="21"/>
  <c r="L24" i="24"/>
  <c r="L67" i="21"/>
  <c r="BF24" i="21"/>
  <c r="BF67" i="21"/>
  <c r="M24" i="24"/>
  <c r="M67" i="21"/>
  <c r="BG24" i="21"/>
  <c r="BG67" i="21"/>
  <c r="N24" i="24"/>
  <c r="N67" i="21"/>
  <c r="BH24" i="21"/>
  <c r="BH67" i="21"/>
  <c r="O24" i="24"/>
  <c r="O68" i="21"/>
  <c r="BI25" i="21"/>
  <c r="BI68" i="21"/>
  <c r="P24" i="24"/>
  <c r="P68" i="21"/>
  <c r="BJ25" i="21"/>
  <c r="BJ68" i="21"/>
  <c r="Q24" i="24"/>
  <c r="Q68" i="21"/>
  <c r="BK25" i="21"/>
  <c r="BK68" i="21"/>
  <c r="R24" i="24"/>
  <c r="R68" i="21"/>
  <c r="BL25" i="21"/>
  <c r="BL68" i="21"/>
  <c r="S24" i="24"/>
  <c r="V26" i="21"/>
  <c r="S69" i="21"/>
  <c r="AS26" i="21"/>
  <c r="AP69" i="21"/>
  <c r="Y69" i="21"/>
  <c r="Z69" i="21"/>
  <c r="AA69" i="21"/>
  <c r="AB69" i="21"/>
  <c r="AC69" i="21"/>
  <c r="AD69" i="21"/>
  <c r="AE69" i="21"/>
  <c r="AF69" i="21"/>
  <c r="AG69" i="21"/>
  <c r="AH69" i="21"/>
  <c r="AI69" i="21"/>
  <c r="AJ69" i="21"/>
  <c r="AK69" i="21"/>
  <c r="AL69" i="21"/>
  <c r="AM69" i="21"/>
  <c r="AN69" i="21"/>
  <c r="AO69" i="21"/>
  <c r="AQ69" i="21"/>
  <c r="AS69" i="21"/>
  <c r="BM26" i="21"/>
  <c r="BP26" i="21"/>
  <c r="BM69" i="21"/>
  <c r="T24" i="24"/>
  <c r="V24" i="24"/>
  <c r="B64" i="21"/>
  <c r="AV21" i="21"/>
  <c r="AV64" i="21"/>
  <c r="C25" i="24"/>
  <c r="C65" i="21"/>
  <c r="AW22" i="21"/>
  <c r="AW65" i="21"/>
  <c r="D25" i="24"/>
  <c r="D65" i="21"/>
  <c r="AX22" i="21"/>
  <c r="AX65" i="21"/>
  <c r="E25" i="24"/>
  <c r="E66" i="21"/>
  <c r="AY23" i="21"/>
  <c r="AY66" i="21"/>
  <c r="F25" i="24"/>
  <c r="F66" i="21"/>
  <c r="AZ23" i="21"/>
  <c r="AZ66" i="21"/>
  <c r="G25" i="24"/>
  <c r="G66" i="21"/>
  <c r="BA23" i="21"/>
  <c r="BA66" i="21"/>
  <c r="H25" i="24"/>
  <c r="H67" i="21"/>
  <c r="BB24" i="21"/>
  <c r="BB67" i="21"/>
  <c r="I25" i="24"/>
  <c r="I67" i="21"/>
  <c r="BC24" i="21"/>
  <c r="BC67" i="21"/>
  <c r="J25" i="24"/>
  <c r="J67" i="21"/>
  <c r="BD24" i="21"/>
  <c r="BD67" i="21"/>
  <c r="K25" i="24"/>
  <c r="K67" i="21"/>
  <c r="BE24" i="21"/>
  <c r="BE67" i="21"/>
  <c r="L25" i="24"/>
  <c r="L68" i="21"/>
  <c r="BF25" i="21"/>
  <c r="BF68" i="21"/>
  <c r="M25" i="24"/>
  <c r="M68" i="21"/>
  <c r="BG25" i="21"/>
  <c r="BG68" i="21"/>
  <c r="N25" i="24"/>
  <c r="N68" i="21"/>
  <c r="BH25" i="21"/>
  <c r="BH68" i="21"/>
  <c r="O25" i="24"/>
  <c r="O69" i="21"/>
  <c r="BI26" i="21"/>
  <c r="BI69" i="21"/>
  <c r="P25" i="24"/>
  <c r="P69" i="21"/>
  <c r="BJ26" i="21"/>
  <c r="BJ69" i="21"/>
  <c r="Q25" i="24"/>
  <c r="Q69" i="21"/>
  <c r="BK26" i="21"/>
  <c r="BK69" i="21"/>
  <c r="R25" i="24"/>
  <c r="R69" i="21"/>
  <c r="BL26" i="21"/>
  <c r="BL69" i="21"/>
  <c r="S25" i="24"/>
  <c r="V27" i="21"/>
  <c r="S70" i="21"/>
  <c r="AS27" i="21"/>
  <c r="AP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Q70" i="21"/>
  <c r="AS70" i="21"/>
  <c r="BM27" i="21"/>
  <c r="BP27" i="21"/>
  <c r="BM70" i="21"/>
  <c r="T25" i="24"/>
  <c r="V25" i="24"/>
  <c r="B65" i="21"/>
  <c r="AV22" i="21"/>
  <c r="AV65" i="21"/>
  <c r="C26" i="24"/>
  <c r="C66" i="21"/>
  <c r="AW23" i="21"/>
  <c r="AW66" i="21"/>
  <c r="D26" i="24"/>
  <c r="D66" i="21"/>
  <c r="AX23" i="21"/>
  <c r="AX66" i="21"/>
  <c r="E26" i="24"/>
  <c r="E67" i="21"/>
  <c r="AY24" i="21"/>
  <c r="AY67" i="21"/>
  <c r="F26" i="24"/>
  <c r="F67" i="21"/>
  <c r="AZ24" i="21"/>
  <c r="AZ67" i="21"/>
  <c r="G26" i="24"/>
  <c r="G67" i="21"/>
  <c r="BA24" i="21"/>
  <c r="BA67" i="21"/>
  <c r="H26" i="24"/>
  <c r="H68" i="21"/>
  <c r="BB25" i="21"/>
  <c r="BB68" i="21"/>
  <c r="I26" i="24"/>
  <c r="I68" i="21"/>
  <c r="BC25" i="21"/>
  <c r="BC68" i="21"/>
  <c r="J26" i="24"/>
  <c r="J68" i="21"/>
  <c r="BD25" i="21"/>
  <c r="BD68" i="21"/>
  <c r="K26" i="24"/>
  <c r="K68" i="21"/>
  <c r="BE25" i="21"/>
  <c r="BE68" i="21"/>
  <c r="L26" i="24"/>
  <c r="L69" i="21"/>
  <c r="BF26" i="21"/>
  <c r="BF69" i="21"/>
  <c r="M26" i="24"/>
  <c r="M69" i="21"/>
  <c r="BG26" i="21"/>
  <c r="BG69" i="21"/>
  <c r="N26" i="24"/>
  <c r="N69" i="21"/>
  <c r="BH26" i="21"/>
  <c r="BH69" i="21"/>
  <c r="O26" i="24"/>
  <c r="O70" i="21"/>
  <c r="BI27" i="21"/>
  <c r="BI70" i="21"/>
  <c r="P26" i="24"/>
  <c r="P70" i="21"/>
  <c r="BJ27" i="21"/>
  <c r="BJ70" i="21"/>
  <c r="Q26" i="24"/>
  <c r="Q70" i="21"/>
  <c r="BK27" i="21"/>
  <c r="BK70" i="21"/>
  <c r="R26" i="24"/>
  <c r="R70" i="21"/>
  <c r="BL27" i="21"/>
  <c r="BL70" i="21"/>
  <c r="S26" i="24"/>
  <c r="V28" i="21"/>
  <c r="S71" i="21"/>
  <c r="AS28" i="21"/>
  <c r="AP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Q71" i="21"/>
  <c r="AS71" i="21"/>
  <c r="BM28" i="21"/>
  <c r="BP28" i="21"/>
  <c r="BM71" i="21"/>
  <c r="T26" i="24"/>
  <c r="V26" i="24"/>
  <c r="B66" i="21"/>
  <c r="AV23" i="21"/>
  <c r="AV66" i="21"/>
  <c r="C27" i="24"/>
  <c r="C67" i="21"/>
  <c r="AW24" i="21"/>
  <c r="AW67" i="21"/>
  <c r="D27" i="24"/>
  <c r="D67" i="21"/>
  <c r="AX24" i="21"/>
  <c r="AX67" i="21"/>
  <c r="E27" i="24"/>
  <c r="E68" i="21"/>
  <c r="AY25" i="21"/>
  <c r="AY68" i="21"/>
  <c r="F27" i="24"/>
  <c r="F68" i="21"/>
  <c r="AZ25" i="21"/>
  <c r="AZ68" i="21"/>
  <c r="G27" i="24"/>
  <c r="G68" i="21"/>
  <c r="BA25" i="21"/>
  <c r="BA68" i="21"/>
  <c r="H27" i="24"/>
  <c r="H69" i="21"/>
  <c r="BB26" i="21"/>
  <c r="BB69" i="21"/>
  <c r="I27" i="24"/>
  <c r="I69" i="21"/>
  <c r="BC26" i="21"/>
  <c r="BC69" i="21"/>
  <c r="J27" i="24"/>
  <c r="J69" i="21"/>
  <c r="BD26" i="21"/>
  <c r="BD69" i="21"/>
  <c r="K27" i="24"/>
  <c r="K69" i="21"/>
  <c r="BE26" i="21"/>
  <c r="BE69" i="21"/>
  <c r="L27" i="24"/>
  <c r="L70" i="21"/>
  <c r="BF27" i="21"/>
  <c r="BF70" i="21"/>
  <c r="M27" i="24"/>
  <c r="M70" i="21"/>
  <c r="BG27" i="21"/>
  <c r="BG70" i="21"/>
  <c r="N27" i="24"/>
  <c r="N70" i="21"/>
  <c r="BH27" i="21"/>
  <c r="BH70" i="21"/>
  <c r="O27" i="24"/>
  <c r="O71" i="21"/>
  <c r="BI28" i="21"/>
  <c r="BI71" i="21"/>
  <c r="P27" i="24"/>
  <c r="P71" i="21"/>
  <c r="BJ28" i="21"/>
  <c r="BJ71" i="21"/>
  <c r="Q27" i="24"/>
  <c r="Q71" i="21"/>
  <c r="BK28" i="21"/>
  <c r="BK71" i="21"/>
  <c r="R27" i="24"/>
  <c r="R71" i="21"/>
  <c r="BL28" i="21"/>
  <c r="BL71" i="21"/>
  <c r="S27" i="24"/>
  <c r="V29" i="21"/>
  <c r="S72" i="21"/>
  <c r="AS29" i="21"/>
  <c r="AP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Q72" i="21"/>
  <c r="AS72" i="21"/>
  <c r="BM29" i="21"/>
  <c r="BP29" i="21"/>
  <c r="BM72" i="21"/>
  <c r="T27" i="24"/>
  <c r="V27" i="24"/>
  <c r="B67" i="21"/>
  <c r="AV24" i="21"/>
  <c r="AV67" i="21"/>
  <c r="C28" i="24"/>
  <c r="C68" i="21"/>
  <c r="AW25" i="21"/>
  <c r="AW68" i="21"/>
  <c r="D28" i="24"/>
  <c r="D68" i="21"/>
  <c r="AX25" i="21"/>
  <c r="AX68" i="21"/>
  <c r="E28" i="24"/>
  <c r="E69" i="21"/>
  <c r="AY26" i="21"/>
  <c r="AY69" i="21"/>
  <c r="F28" i="24"/>
  <c r="F69" i="21"/>
  <c r="AZ26" i="21"/>
  <c r="AZ69" i="21"/>
  <c r="G28" i="24"/>
  <c r="G69" i="21"/>
  <c r="BA26" i="21"/>
  <c r="BA69" i="21"/>
  <c r="H28" i="24"/>
  <c r="H70" i="21"/>
  <c r="BB27" i="21"/>
  <c r="BB70" i="21"/>
  <c r="I28" i="24"/>
  <c r="I70" i="21"/>
  <c r="BC27" i="21"/>
  <c r="BC70" i="21"/>
  <c r="J28" i="24"/>
  <c r="J70" i="21"/>
  <c r="BD27" i="21"/>
  <c r="BD70" i="21"/>
  <c r="K28" i="24"/>
  <c r="K70" i="21"/>
  <c r="BE27" i="21"/>
  <c r="BE70" i="21"/>
  <c r="L28" i="24"/>
  <c r="L71" i="21"/>
  <c r="BF28" i="21"/>
  <c r="BF71" i="21"/>
  <c r="M28" i="24"/>
  <c r="M71" i="21"/>
  <c r="BG28" i="21"/>
  <c r="BG71" i="21"/>
  <c r="N28" i="24"/>
  <c r="N71" i="21"/>
  <c r="BH28" i="21"/>
  <c r="BH71" i="21"/>
  <c r="O28" i="24"/>
  <c r="O72" i="21"/>
  <c r="BI29" i="21"/>
  <c r="BI72" i="21"/>
  <c r="P28" i="24"/>
  <c r="P72" i="21"/>
  <c r="BJ29" i="21"/>
  <c r="BJ72" i="21"/>
  <c r="Q28" i="24"/>
  <c r="Q72" i="21"/>
  <c r="BK29" i="21"/>
  <c r="BK72" i="21"/>
  <c r="R28" i="24"/>
  <c r="R72" i="21"/>
  <c r="BL29" i="21"/>
  <c r="BL72" i="21"/>
  <c r="S28" i="24"/>
  <c r="V30" i="21"/>
  <c r="S73" i="21"/>
  <c r="AS30" i="21"/>
  <c r="AP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Q73" i="21"/>
  <c r="AS73" i="21"/>
  <c r="BM30" i="21"/>
  <c r="BP30" i="21"/>
  <c r="BM73" i="21"/>
  <c r="T28" i="24"/>
  <c r="V28" i="24"/>
  <c r="B68" i="21"/>
  <c r="AV25" i="21"/>
  <c r="AV68" i="21"/>
  <c r="C29" i="24"/>
  <c r="C69" i="21"/>
  <c r="AW26" i="21"/>
  <c r="AW69" i="21"/>
  <c r="D29" i="24"/>
  <c r="D69" i="21"/>
  <c r="AX26" i="21"/>
  <c r="AX69" i="21"/>
  <c r="E29" i="24"/>
  <c r="E70" i="21"/>
  <c r="AY27" i="21"/>
  <c r="AY70" i="21"/>
  <c r="F29" i="24"/>
  <c r="F70" i="21"/>
  <c r="AZ27" i="21"/>
  <c r="AZ70" i="21"/>
  <c r="G29" i="24"/>
  <c r="G70" i="21"/>
  <c r="BA27" i="21"/>
  <c r="BA70" i="21"/>
  <c r="H29" i="24"/>
  <c r="H71" i="21"/>
  <c r="BB28" i="21"/>
  <c r="BB71" i="21"/>
  <c r="I29" i="24"/>
  <c r="I71" i="21"/>
  <c r="BC28" i="21"/>
  <c r="BC71" i="21"/>
  <c r="J29" i="24"/>
  <c r="J71" i="21"/>
  <c r="BD28" i="21"/>
  <c r="BD71" i="21"/>
  <c r="K29" i="24"/>
  <c r="K71" i="21"/>
  <c r="BE28" i="21"/>
  <c r="BE71" i="21"/>
  <c r="L29" i="24"/>
  <c r="L72" i="21"/>
  <c r="BF29" i="21"/>
  <c r="BF72" i="21"/>
  <c r="M29" i="24"/>
  <c r="M72" i="21"/>
  <c r="BG29" i="21"/>
  <c r="BG72" i="21"/>
  <c r="N29" i="24"/>
  <c r="N72" i="21"/>
  <c r="BH29" i="21"/>
  <c r="BH72" i="21"/>
  <c r="O29" i="24"/>
  <c r="O73" i="21"/>
  <c r="BI30" i="21"/>
  <c r="BI73" i="21"/>
  <c r="P29" i="24"/>
  <c r="P73" i="21"/>
  <c r="BJ30" i="21"/>
  <c r="BJ73" i="21"/>
  <c r="Q29" i="24"/>
  <c r="Q73" i="21"/>
  <c r="BK30" i="21"/>
  <c r="BK73" i="21"/>
  <c r="R29" i="24"/>
  <c r="R73" i="21"/>
  <c r="BL30" i="21"/>
  <c r="BL73" i="21"/>
  <c r="S29" i="24"/>
  <c r="V31" i="21"/>
  <c r="S74" i="21"/>
  <c r="AS31" i="21"/>
  <c r="AP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Q74" i="21"/>
  <c r="AS74" i="21"/>
  <c r="BM31" i="21"/>
  <c r="BP31" i="21"/>
  <c r="BM74" i="21"/>
  <c r="T29" i="24"/>
  <c r="V29" i="24"/>
  <c r="B69" i="21"/>
  <c r="AV26" i="21"/>
  <c r="AV69" i="21"/>
  <c r="C30" i="24"/>
  <c r="C70" i="21"/>
  <c r="AW27" i="21"/>
  <c r="AW70" i="21"/>
  <c r="D30" i="24"/>
  <c r="D70" i="21"/>
  <c r="AX27" i="21"/>
  <c r="AX70" i="21"/>
  <c r="E30" i="24"/>
  <c r="E71" i="21"/>
  <c r="AY28" i="21"/>
  <c r="AY71" i="21"/>
  <c r="F30" i="24"/>
  <c r="F71" i="21"/>
  <c r="AZ28" i="21"/>
  <c r="AZ71" i="21"/>
  <c r="G30" i="24"/>
  <c r="G71" i="21"/>
  <c r="BA28" i="21"/>
  <c r="BA71" i="21"/>
  <c r="H30" i="24"/>
  <c r="H72" i="21"/>
  <c r="BB29" i="21"/>
  <c r="BB72" i="21"/>
  <c r="I30" i="24"/>
  <c r="I72" i="21"/>
  <c r="BC29" i="21"/>
  <c r="BC72" i="21"/>
  <c r="J30" i="24"/>
  <c r="J72" i="21"/>
  <c r="BD29" i="21"/>
  <c r="BD72" i="21"/>
  <c r="K30" i="24"/>
  <c r="K72" i="21"/>
  <c r="BE29" i="21"/>
  <c r="BE72" i="21"/>
  <c r="L30" i="24"/>
  <c r="L73" i="21"/>
  <c r="BF30" i="21"/>
  <c r="BF73" i="21"/>
  <c r="M30" i="24"/>
  <c r="M73" i="21"/>
  <c r="BG30" i="21"/>
  <c r="BG73" i="21"/>
  <c r="N30" i="24"/>
  <c r="N73" i="21"/>
  <c r="BH30" i="21"/>
  <c r="BH73" i="21"/>
  <c r="O30" i="24"/>
  <c r="O74" i="21"/>
  <c r="BI31" i="21"/>
  <c r="BI74" i="21"/>
  <c r="P30" i="24"/>
  <c r="P74" i="21"/>
  <c r="BJ31" i="21"/>
  <c r="BJ74" i="21"/>
  <c r="Q30" i="24"/>
  <c r="Q74" i="21"/>
  <c r="BK31" i="21"/>
  <c r="BK74" i="21"/>
  <c r="R30" i="24"/>
  <c r="R74" i="21"/>
  <c r="BL31" i="21"/>
  <c r="BL74" i="21"/>
  <c r="S30" i="24"/>
  <c r="V32" i="21"/>
  <c r="S75" i="21"/>
  <c r="AS32" i="21"/>
  <c r="AP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Q75" i="21"/>
  <c r="AS75" i="21"/>
  <c r="BM32" i="21"/>
  <c r="BP32" i="21"/>
  <c r="BM75" i="21"/>
  <c r="T30" i="24"/>
  <c r="V30" i="24"/>
  <c r="B70" i="21"/>
  <c r="AV27" i="21"/>
  <c r="AV70" i="21"/>
  <c r="C31" i="24"/>
  <c r="C71" i="21"/>
  <c r="AW28" i="21"/>
  <c r="AW71" i="21"/>
  <c r="D31" i="24"/>
  <c r="D71" i="21"/>
  <c r="AX28" i="21"/>
  <c r="AX71" i="21"/>
  <c r="E31" i="24"/>
  <c r="E72" i="21"/>
  <c r="AY29" i="21"/>
  <c r="AY72" i="21"/>
  <c r="F31" i="24"/>
  <c r="F72" i="21"/>
  <c r="AZ29" i="21"/>
  <c r="AZ72" i="21"/>
  <c r="G31" i="24"/>
  <c r="G72" i="21"/>
  <c r="BA29" i="21"/>
  <c r="BA72" i="21"/>
  <c r="H31" i="24"/>
  <c r="H73" i="21"/>
  <c r="BB30" i="21"/>
  <c r="BB73" i="21"/>
  <c r="I31" i="24"/>
  <c r="I73" i="21"/>
  <c r="BC30" i="21"/>
  <c r="BC73" i="21"/>
  <c r="J31" i="24"/>
  <c r="J73" i="21"/>
  <c r="BD30" i="21"/>
  <c r="BD73" i="21"/>
  <c r="K31" i="24"/>
  <c r="K73" i="21"/>
  <c r="BE30" i="21"/>
  <c r="BE73" i="21"/>
  <c r="L31" i="24"/>
  <c r="L74" i="21"/>
  <c r="BF31" i="21"/>
  <c r="BF74" i="21"/>
  <c r="M31" i="24"/>
  <c r="M74" i="21"/>
  <c r="BG31" i="21"/>
  <c r="BG74" i="21"/>
  <c r="N31" i="24"/>
  <c r="N74" i="21"/>
  <c r="BH31" i="21"/>
  <c r="BH74" i="21"/>
  <c r="O31" i="24"/>
  <c r="O75" i="21"/>
  <c r="BI32" i="21"/>
  <c r="BI75" i="21"/>
  <c r="P31" i="24"/>
  <c r="P75" i="21"/>
  <c r="BJ32" i="21"/>
  <c r="BJ75" i="21"/>
  <c r="Q31" i="24"/>
  <c r="Q75" i="21"/>
  <c r="BK32" i="21"/>
  <c r="BK75" i="21"/>
  <c r="R31" i="24"/>
  <c r="R75" i="21"/>
  <c r="BL32" i="21"/>
  <c r="BL75" i="21"/>
  <c r="S31" i="24"/>
  <c r="V33" i="21"/>
  <c r="S76" i="21"/>
  <c r="AS33" i="21"/>
  <c r="AP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Q76" i="21"/>
  <c r="AS76" i="21"/>
  <c r="BM33" i="21"/>
  <c r="BP33" i="21"/>
  <c r="BM76" i="21"/>
  <c r="T31" i="24"/>
  <c r="V31" i="24"/>
  <c r="B71" i="21"/>
  <c r="AV28" i="21"/>
  <c r="AV71" i="21"/>
  <c r="C32" i="24"/>
  <c r="C72" i="21"/>
  <c r="AW29" i="21"/>
  <c r="AW72" i="21"/>
  <c r="D32" i="24"/>
  <c r="D72" i="21"/>
  <c r="AX29" i="21"/>
  <c r="AX72" i="21"/>
  <c r="E32" i="24"/>
  <c r="E73" i="21"/>
  <c r="AY30" i="21"/>
  <c r="AY73" i="21"/>
  <c r="F32" i="24"/>
  <c r="F73" i="21"/>
  <c r="AZ30" i="21"/>
  <c r="AZ73" i="21"/>
  <c r="G32" i="24"/>
  <c r="G73" i="21"/>
  <c r="BA30" i="21"/>
  <c r="BA73" i="21"/>
  <c r="H32" i="24"/>
  <c r="H74" i="21"/>
  <c r="BB31" i="21"/>
  <c r="BB74" i="21"/>
  <c r="I32" i="24"/>
  <c r="I74" i="21"/>
  <c r="BC31" i="21"/>
  <c r="BC74" i="21"/>
  <c r="J32" i="24"/>
  <c r="J74" i="21"/>
  <c r="BD31" i="21"/>
  <c r="BD74" i="21"/>
  <c r="K32" i="24"/>
  <c r="K74" i="21"/>
  <c r="BE31" i="21"/>
  <c r="BE74" i="21"/>
  <c r="L32" i="24"/>
  <c r="L75" i="21"/>
  <c r="BF32" i="21"/>
  <c r="BF75" i="21"/>
  <c r="M32" i="24"/>
  <c r="M75" i="21"/>
  <c r="BG32" i="21"/>
  <c r="BG75" i="21"/>
  <c r="N32" i="24"/>
  <c r="N75" i="21"/>
  <c r="BH32" i="21"/>
  <c r="BH75" i="21"/>
  <c r="O32" i="24"/>
  <c r="O76" i="21"/>
  <c r="BI33" i="21"/>
  <c r="BI76" i="21"/>
  <c r="P32" i="24"/>
  <c r="P76" i="21"/>
  <c r="BJ33" i="21"/>
  <c r="BJ76" i="21"/>
  <c r="Q32" i="24"/>
  <c r="Q76" i="21"/>
  <c r="BK33" i="21"/>
  <c r="BK76" i="21"/>
  <c r="R32" i="24"/>
  <c r="R76" i="21"/>
  <c r="BL33" i="21"/>
  <c r="BL76" i="21"/>
  <c r="S32" i="24"/>
  <c r="V34" i="21"/>
  <c r="S77" i="21"/>
  <c r="AS34" i="21"/>
  <c r="AP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Q77" i="21"/>
  <c r="AS77" i="21"/>
  <c r="BM34" i="21"/>
  <c r="BP34" i="21"/>
  <c r="BM77" i="21"/>
  <c r="T32" i="24"/>
  <c r="V32" i="24"/>
  <c r="B72" i="21"/>
  <c r="AV29" i="21"/>
  <c r="AV72" i="21"/>
  <c r="C33" i="24"/>
  <c r="C73" i="21"/>
  <c r="AW30" i="21"/>
  <c r="AW73" i="21"/>
  <c r="D33" i="24"/>
  <c r="D73" i="21"/>
  <c r="AX30" i="21"/>
  <c r="AX73" i="21"/>
  <c r="E33" i="24"/>
  <c r="E74" i="21"/>
  <c r="AY31" i="21"/>
  <c r="AY74" i="21"/>
  <c r="F33" i="24"/>
  <c r="F74" i="21"/>
  <c r="AZ31" i="21"/>
  <c r="AZ74" i="21"/>
  <c r="G33" i="24"/>
  <c r="G74" i="21"/>
  <c r="BA31" i="21"/>
  <c r="BA74" i="21"/>
  <c r="H33" i="24"/>
  <c r="H75" i="21"/>
  <c r="BB32" i="21"/>
  <c r="BB75" i="21"/>
  <c r="I33" i="24"/>
  <c r="I75" i="21"/>
  <c r="BC32" i="21"/>
  <c r="BC75" i="21"/>
  <c r="J33" i="24"/>
  <c r="J75" i="21"/>
  <c r="BD32" i="21"/>
  <c r="BD75" i="21"/>
  <c r="K33" i="24"/>
  <c r="K75" i="21"/>
  <c r="BE32" i="21"/>
  <c r="BE75" i="21"/>
  <c r="L33" i="24"/>
  <c r="L76" i="21"/>
  <c r="BF33" i="21"/>
  <c r="BF76" i="21"/>
  <c r="M33" i="24"/>
  <c r="M76" i="21"/>
  <c r="BG33" i="21"/>
  <c r="BG76" i="21"/>
  <c r="N33" i="24"/>
  <c r="N76" i="21"/>
  <c r="BH33" i="21"/>
  <c r="BH76" i="21"/>
  <c r="O33" i="24"/>
  <c r="O77" i="21"/>
  <c r="BI34" i="21"/>
  <c r="BI77" i="21"/>
  <c r="P33" i="24"/>
  <c r="P77" i="21"/>
  <c r="BJ34" i="21"/>
  <c r="BJ77" i="21"/>
  <c r="Q33" i="24"/>
  <c r="Q77" i="21"/>
  <c r="BK34" i="21"/>
  <c r="BK77" i="21"/>
  <c r="R33" i="24"/>
  <c r="R77" i="21"/>
  <c r="BL34" i="21"/>
  <c r="BL77" i="21"/>
  <c r="S33" i="24"/>
  <c r="V35" i="21"/>
  <c r="S78" i="21"/>
  <c r="AS35" i="21"/>
  <c r="AP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Q78" i="21"/>
  <c r="AS78" i="21"/>
  <c r="BM35" i="21"/>
  <c r="BP35" i="21"/>
  <c r="BM78" i="21"/>
  <c r="T33" i="24"/>
  <c r="V33" i="24"/>
  <c r="B73" i="21"/>
  <c r="AV30" i="21"/>
  <c r="AV73" i="21"/>
  <c r="C34" i="24"/>
  <c r="C74" i="21"/>
  <c r="AW31" i="21"/>
  <c r="AW74" i="21"/>
  <c r="D34" i="24"/>
  <c r="D74" i="21"/>
  <c r="AX31" i="21"/>
  <c r="AX74" i="21"/>
  <c r="E34" i="24"/>
  <c r="E75" i="21"/>
  <c r="AY32" i="21"/>
  <c r="AY75" i="21"/>
  <c r="F34" i="24"/>
  <c r="F75" i="21"/>
  <c r="AZ32" i="21"/>
  <c r="AZ75" i="21"/>
  <c r="G34" i="24"/>
  <c r="G75" i="21"/>
  <c r="BA32" i="21"/>
  <c r="BA75" i="21"/>
  <c r="H34" i="24"/>
  <c r="H76" i="21"/>
  <c r="BB33" i="21"/>
  <c r="BB76" i="21"/>
  <c r="I34" i="24"/>
  <c r="I76" i="21"/>
  <c r="BC33" i="21"/>
  <c r="BC76" i="21"/>
  <c r="J34" i="24"/>
  <c r="J76" i="21"/>
  <c r="BD33" i="21"/>
  <c r="BD76" i="21"/>
  <c r="K34" i="24"/>
  <c r="K76" i="21"/>
  <c r="BE33" i="21"/>
  <c r="BE76" i="21"/>
  <c r="L34" i="24"/>
  <c r="L77" i="21"/>
  <c r="BF34" i="21"/>
  <c r="BF77" i="21"/>
  <c r="M34" i="24"/>
  <c r="M77" i="21"/>
  <c r="BG34" i="21"/>
  <c r="BG77" i="21"/>
  <c r="N34" i="24"/>
  <c r="N77" i="21"/>
  <c r="BH34" i="21"/>
  <c r="BH77" i="21"/>
  <c r="O34" i="24"/>
  <c r="O78" i="21"/>
  <c r="BI35" i="21"/>
  <c r="BI78" i="21"/>
  <c r="P34" i="24"/>
  <c r="P78" i="21"/>
  <c r="BJ35" i="21"/>
  <c r="BJ78" i="21"/>
  <c r="Q34" i="24"/>
  <c r="Q78" i="21"/>
  <c r="BK35" i="21"/>
  <c r="BK78" i="21"/>
  <c r="R34" i="24"/>
  <c r="R78" i="21"/>
  <c r="BL35" i="21"/>
  <c r="BL78" i="21"/>
  <c r="S34" i="24"/>
  <c r="V36" i="21"/>
  <c r="S79" i="21"/>
  <c r="AS36" i="21"/>
  <c r="AP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Q79" i="21"/>
  <c r="AS79" i="21"/>
  <c r="BM36" i="21"/>
  <c r="BP36" i="21"/>
  <c r="BM79" i="21"/>
  <c r="T34" i="24"/>
  <c r="V34" i="24"/>
  <c r="B74" i="21"/>
  <c r="AV31" i="21"/>
  <c r="AV74" i="21"/>
  <c r="C35" i="24"/>
  <c r="C75" i="21"/>
  <c r="AW32" i="21"/>
  <c r="AW75" i="21"/>
  <c r="D35" i="24"/>
  <c r="D75" i="21"/>
  <c r="AX32" i="21"/>
  <c r="AX75" i="21"/>
  <c r="E35" i="24"/>
  <c r="E76" i="21"/>
  <c r="AY33" i="21"/>
  <c r="AY76" i="21"/>
  <c r="F35" i="24"/>
  <c r="F76" i="21"/>
  <c r="AZ33" i="21"/>
  <c r="AZ76" i="21"/>
  <c r="G35" i="24"/>
  <c r="G76" i="21"/>
  <c r="BA33" i="21"/>
  <c r="BA76" i="21"/>
  <c r="H35" i="24"/>
  <c r="H77" i="21"/>
  <c r="BB34" i="21"/>
  <c r="BB77" i="21"/>
  <c r="I35" i="24"/>
  <c r="I77" i="21"/>
  <c r="BC34" i="21"/>
  <c r="BC77" i="21"/>
  <c r="J35" i="24"/>
  <c r="J77" i="21"/>
  <c r="BD34" i="21"/>
  <c r="BD77" i="21"/>
  <c r="K35" i="24"/>
  <c r="K77" i="21"/>
  <c r="BE34" i="21"/>
  <c r="BE77" i="21"/>
  <c r="L35" i="24"/>
  <c r="L78" i="21"/>
  <c r="BF35" i="21"/>
  <c r="BF78" i="21"/>
  <c r="M35" i="24"/>
  <c r="M78" i="21"/>
  <c r="BG35" i="21"/>
  <c r="BG78" i="21"/>
  <c r="N35" i="24"/>
  <c r="N78" i="21"/>
  <c r="BH35" i="21"/>
  <c r="BH78" i="21"/>
  <c r="O35" i="24"/>
  <c r="O79" i="21"/>
  <c r="BI36" i="21"/>
  <c r="BI79" i="21"/>
  <c r="P35" i="24"/>
  <c r="P79" i="21"/>
  <c r="BJ36" i="21"/>
  <c r="BJ79" i="21"/>
  <c r="Q35" i="24"/>
  <c r="Q79" i="21"/>
  <c r="BK36" i="21"/>
  <c r="BK79" i="21"/>
  <c r="R35" i="24"/>
  <c r="R79" i="21"/>
  <c r="BL36" i="21"/>
  <c r="BL79" i="21"/>
  <c r="S35" i="24"/>
  <c r="V37" i="21"/>
  <c r="S80" i="21"/>
  <c r="AS37" i="21"/>
  <c r="AP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Q80" i="21"/>
  <c r="AS80" i="21"/>
  <c r="BM37" i="21"/>
  <c r="BP37" i="21"/>
  <c r="BM80" i="21"/>
  <c r="T35" i="24"/>
  <c r="V35" i="24"/>
  <c r="B75" i="21"/>
  <c r="AV32" i="21"/>
  <c r="AV75" i="21"/>
  <c r="C36" i="24"/>
  <c r="C76" i="21"/>
  <c r="AW33" i="21"/>
  <c r="AW76" i="21"/>
  <c r="D36" i="24"/>
  <c r="D76" i="21"/>
  <c r="AX33" i="21"/>
  <c r="AX76" i="21"/>
  <c r="E36" i="24"/>
  <c r="E77" i="21"/>
  <c r="AY34" i="21"/>
  <c r="AY77" i="21"/>
  <c r="F36" i="24"/>
  <c r="F77" i="21"/>
  <c r="AZ34" i="21"/>
  <c r="AZ77" i="21"/>
  <c r="G36" i="24"/>
  <c r="G77" i="21"/>
  <c r="BA34" i="21"/>
  <c r="BA77" i="21"/>
  <c r="H36" i="24"/>
  <c r="H78" i="21"/>
  <c r="BB35" i="21"/>
  <c r="BB78" i="21"/>
  <c r="I36" i="24"/>
  <c r="I78" i="21"/>
  <c r="BC35" i="21"/>
  <c r="BC78" i="21"/>
  <c r="J36" i="24"/>
  <c r="J78" i="21"/>
  <c r="BD35" i="21"/>
  <c r="BD78" i="21"/>
  <c r="K36" i="24"/>
  <c r="K78" i="21"/>
  <c r="BE35" i="21"/>
  <c r="BE78" i="21"/>
  <c r="L36" i="24"/>
  <c r="L79" i="21"/>
  <c r="BF36" i="21"/>
  <c r="BF79" i="21"/>
  <c r="M36" i="24"/>
  <c r="M79" i="21"/>
  <c r="BG36" i="21"/>
  <c r="BG79" i="21"/>
  <c r="N36" i="24"/>
  <c r="N79" i="21"/>
  <c r="BH36" i="21"/>
  <c r="BH79" i="21"/>
  <c r="O36" i="24"/>
  <c r="O80" i="21"/>
  <c r="BI37" i="21"/>
  <c r="BI80" i="21"/>
  <c r="P36" i="24"/>
  <c r="P80" i="21"/>
  <c r="BJ37" i="21"/>
  <c r="BJ80" i="21"/>
  <c r="Q36" i="24"/>
  <c r="Q80" i="21"/>
  <c r="BK37" i="21"/>
  <c r="BK80" i="21"/>
  <c r="R36" i="24"/>
  <c r="R80" i="21"/>
  <c r="BL37" i="21"/>
  <c r="BL80" i="21"/>
  <c r="S36" i="24"/>
  <c r="V38" i="21"/>
  <c r="S81" i="21"/>
  <c r="AS38" i="21"/>
  <c r="AP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Q81" i="21"/>
  <c r="AS81" i="21"/>
  <c r="BM38" i="21"/>
  <c r="BP38" i="21"/>
  <c r="BM81" i="21"/>
  <c r="T36" i="24"/>
  <c r="V36" i="24"/>
  <c r="B76" i="21"/>
  <c r="AV33" i="21"/>
  <c r="AV76" i="21"/>
  <c r="C37" i="24"/>
  <c r="C77" i="21"/>
  <c r="AW34" i="21"/>
  <c r="AW77" i="21"/>
  <c r="D37" i="24"/>
  <c r="D77" i="21"/>
  <c r="AX34" i="21"/>
  <c r="AX77" i="21"/>
  <c r="E37" i="24"/>
  <c r="E78" i="21"/>
  <c r="AY35" i="21"/>
  <c r="AY78" i="21"/>
  <c r="F37" i="24"/>
  <c r="F78" i="21"/>
  <c r="AZ35" i="21"/>
  <c r="AZ78" i="21"/>
  <c r="G37" i="24"/>
  <c r="G78" i="21"/>
  <c r="BA35" i="21"/>
  <c r="BA78" i="21"/>
  <c r="H37" i="24"/>
  <c r="H79" i="21"/>
  <c r="BB36" i="21"/>
  <c r="BB79" i="21"/>
  <c r="I37" i="24"/>
  <c r="I79" i="21"/>
  <c r="BC36" i="21"/>
  <c r="BC79" i="21"/>
  <c r="J37" i="24"/>
  <c r="J79" i="21"/>
  <c r="BD36" i="21"/>
  <c r="BD79" i="21"/>
  <c r="K37" i="24"/>
  <c r="K79" i="21"/>
  <c r="BE36" i="21"/>
  <c r="BE79" i="21"/>
  <c r="L37" i="24"/>
  <c r="L80" i="21"/>
  <c r="BF37" i="21"/>
  <c r="BF80" i="21"/>
  <c r="M37" i="24"/>
  <c r="M80" i="21"/>
  <c r="BG37" i="21"/>
  <c r="BG80" i="21"/>
  <c r="N37" i="24"/>
  <c r="N80" i="21"/>
  <c r="BH37" i="21"/>
  <c r="BH80" i="21"/>
  <c r="O37" i="24"/>
  <c r="O81" i="21"/>
  <c r="BI38" i="21"/>
  <c r="BI81" i="21"/>
  <c r="P37" i="24"/>
  <c r="P81" i="21"/>
  <c r="BJ38" i="21"/>
  <c r="BJ81" i="21"/>
  <c r="Q37" i="24"/>
  <c r="Q81" i="21"/>
  <c r="BK38" i="21"/>
  <c r="BK81" i="21"/>
  <c r="R37" i="24"/>
  <c r="R81" i="21"/>
  <c r="BL38" i="21"/>
  <c r="BL81" i="21"/>
  <c r="S37" i="24"/>
  <c r="V39" i="21"/>
  <c r="S82" i="21"/>
  <c r="AS39" i="21"/>
  <c r="AP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Q82" i="21"/>
  <c r="AS82" i="21"/>
  <c r="BM39" i="21"/>
  <c r="BP39" i="21"/>
  <c r="BM82" i="21"/>
  <c r="T37" i="24"/>
  <c r="V37" i="24"/>
  <c r="B77" i="21"/>
  <c r="AV34" i="21"/>
  <c r="AV77" i="21"/>
  <c r="C38" i="24"/>
  <c r="C78" i="21"/>
  <c r="AW35" i="21"/>
  <c r="AW78" i="21"/>
  <c r="D38" i="24"/>
  <c r="D78" i="21"/>
  <c r="AX35" i="21"/>
  <c r="AX78" i="21"/>
  <c r="E38" i="24"/>
  <c r="E79" i="21"/>
  <c r="AY36" i="21"/>
  <c r="AY79" i="21"/>
  <c r="F38" i="24"/>
  <c r="F79" i="21"/>
  <c r="AZ36" i="21"/>
  <c r="AZ79" i="21"/>
  <c r="G38" i="24"/>
  <c r="G79" i="21"/>
  <c r="BA36" i="21"/>
  <c r="BA79" i="21"/>
  <c r="H38" i="24"/>
  <c r="H80" i="21"/>
  <c r="BB37" i="21"/>
  <c r="BB80" i="21"/>
  <c r="I38" i="24"/>
  <c r="I80" i="21"/>
  <c r="BC37" i="21"/>
  <c r="BC80" i="21"/>
  <c r="J38" i="24"/>
  <c r="J80" i="21"/>
  <c r="BD37" i="21"/>
  <c r="BD80" i="21"/>
  <c r="K38" i="24"/>
  <c r="K80" i="21"/>
  <c r="BE37" i="21"/>
  <c r="BE80" i="21"/>
  <c r="L38" i="24"/>
  <c r="L81" i="21"/>
  <c r="BF38" i="21"/>
  <c r="BF81" i="21"/>
  <c r="M38" i="24"/>
  <c r="M81" i="21"/>
  <c r="BG38" i="21"/>
  <c r="BG81" i="21"/>
  <c r="N38" i="24"/>
  <c r="N81" i="21"/>
  <c r="BH38" i="21"/>
  <c r="BH81" i="21"/>
  <c r="O38" i="24"/>
  <c r="O82" i="21"/>
  <c r="BI39" i="21"/>
  <c r="BI82" i="21"/>
  <c r="P38" i="24"/>
  <c r="P82" i="21"/>
  <c r="BJ39" i="21"/>
  <c r="BJ82" i="21"/>
  <c r="Q38" i="24"/>
  <c r="Q82" i="21"/>
  <c r="BK39" i="21"/>
  <c r="BK82" i="21"/>
  <c r="R38" i="24"/>
  <c r="R82" i="21"/>
  <c r="BL39" i="21"/>
  <c r="BL82" i="21"/>
  <c r="S38" i="24"/>
  <c r="V40" i="21"/>
  <c r="S83" i="21"/>
  <c r="AS40" i="21"/>
  <c r="AP83" i="21"/>
  <c r="Y83" i="21"/>
  <c r="Z83" i="21"/>
  <c r="AA83" i="21"/>
  <c r="AB83" i="21"/>
  <c r="AC83" i="21"/>
  <c r="AD83" i="21"/>
  <c r="AE83" i="21"/>
  <c r="AF83" i="21"/>
  <c r="AG83" i="21"/>
  <c r="AH83" i="21"/>
  <c r="AI83" i="21"/>
  <c r="AJ83" i="21"/>
  <c r="AK83" i="21"/>
  <c r="AL83" i="21"/>
  <c r="AM83" i="21"/>
  <c r="AN83" i="21"/>
  <c r="AO83" i="21"/>
  <c r="AQ83" i="21"/>
  <c r="AS83" i="21"/>
  <c r="BM40" i="21"/>
  <c r="BP40" i="21"/>
  <c r="BM83" i="21"/>
  <c r="T38" i="24"/>
  <c r="V38" i="24"/>
  <c r="B78" i="21"/>
  <c r="AV35" i="21"/>
  <c r="AV78" i="21"/>
  <c r="C39" i="24"/>
  <c r="C79" i="21"/>
  <c r="AW36" i="21"/>
  <c r="AW79" i="21"/>
  <c r="D39" i="24"/>
  <c r="D79" i="21"/>
  <c r="AX36" i="21"/>
  <c r="AX79" i="21"/>
  <c r="E39" i="24"/>
  <c r="E80" i="21"/>
  <c r="AY37" i="21"/>
  <c r="AY80" i="21"/>
  <c r="F39" i="24"/>
  <c r="F80" i="21"/>
  <c r="AZ37" i="21"/>
  <c r="AZ80" i="21"/>
  <c r="G39" i="24"/>
  <c r="G80" i="21"/>
  <c r="BA37" i="21"/>
  <c r="BA80" i="21"/>
  <c r="H39" i="24"/>
  <c r="H81" i="21"/>
  <c r="BB38" i="21"/>
  <c r="BB81" i="21"/>
  <c r="I39" i="24"/>
  <c r="I81" i="21"/>
  <c r="BC38" i="21"/>
  <c r="BC81" i="21"/>
  <c r="J39" i="24"/>
  <c r="J81" i="21"/>
  <c r="BD38" i="21"/>
  <c r="BD81" i="21"/>
  <c r="K39" i="24"/>
  <c r="K81" i="21"/>
  <c r="BE38" i="21"/>
  <c r="BE81" i="21"/>
  <c r="L39" i="24"/>
  <c r="L82" i="21"/>
  <c r="BF39" i="21"/>
  <c r="BF82" i="21"/>
  <c r="M39" i="24"/>
  <c r="M82" i="21"/>
  <c r="BG39" i="21"/>
  <c r="BG82" i="21"/>
  <c r="N39" i="24"/>
  <c r="N82" i="21"/>
  <c r="BH39" i="21"/>
  <c r="BH82" i="21"/>
  <c r="O39" i="24"/>
  <c r="O83" i="21"/>
  <c r="BI40" i="21"/>
  <c r="BI83" i="21"/>
  <c r="P39" i="24"/>
  <c r="P83" i="21"/>
  <c r="BJ40" i="21"/>
  <c r="BJ83" i="21"/>
  <c r="Q39" i="24"/>
  <c r="Q83" i="21"/>
  <c r="BK40" i="21"/>
  <c r="BK83" i="21"/>
  <c r="R39" i="24"/>
  <c r="R83" i="21"/>
  <c r="BL40" i="21"/>
  <c r="BL83" i="21"/>
  <c r="S39" i="24"/>
  <c r="V41" i="21"/>
  <c r="S84" i="21"/>
  <c r="AS41" i="21"/>
  <c r="AP84" i="21"/>
  <c r="Y84" i="21"/>
  <c r="Z84" i="21"/>
  <c r="AA84" i="21"/>
  <c r="AB84" i="21"/>
  <c r="AC84" i="21"/>
  <c r="AD84" i="21"/>
  <c r="AE84" i="21"/>
  <c r="AF84" i="21"/>
  <c r="AG84" i="21"/>
  <c r="AH84" i="21"/>
  <c r="AI84" i="21"/>
  <c r="AJ84" i="21"/>
  <c r="AK84" i="21"/>
  <c r="AL84" i="21"/>
  <c r="AM84" i="21"/>
  <c r="AN84" i="21"/>
  <c r="AO84" i="21"/>
  <c r="AQ84" i="21"/>
  <c r="AS84" i="21"/>
  <c r="BM41" i="21"/>
  <c r="BP41" i="21"/>
  <c r="BM84" i="21"/>
  <c r="T39" i="24"/>
  <c r="V39" i="24"/>
  <c r="N55" i="21"/>
  <c r="BH12" i="21"/>
  <c r="BH55" i="21"/>
  <c r="O12" i="24"/>
  <c r="V10" i="21"/>
  <c r="E53" i="21"/>
  <c r="AS10" i="21"/>
  <c r="AB53" i="21"/>
  <c r="Y53" i="21"/>
  <c r="Z53" i="21"/>
  <c r="AA53" i="21"/>
  <c r="AC53" i="21"/>
  <c r="AD53" i="21"/>
  <c r="AE53" i="21"/>
  <c r="AF53" i="21"/>
  <c r="AG53" i="21"/>
  <c r="AH53" i="21"/>
  <c r="AI53" i="21"/>
  <c r="AJ53" i="21"/>
  <c r="AK53" i="21"/>
  <c r="AL53" i="21"/>
  <c r="AM53" i="21"/>
  <c r="AN53" i="21"/>
  <c r="AO53" i="21"/>
  <c r="AP53" i="21"/>
  <c r="AS53" i="21"/>
  <c r="AY10" i="21"/>
  <c r="BP10" i="21"/>
  <c r="AY53" i="21"/>
  <c r="F12" i="24"/>
  <c r="V9" i="21"/>
  <c r="C52" i="21"/>
  <c r="AS9" i="21"/>
  <c r="Z52" i="21"/>
  <c r="Y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S52" i="21"/>
  <c r="AW9" i="21"/>
  <c r="BP9" i="21"/>
  <c r="AW52" i="21"/>
  <c r="D12" i="24"/>
  <c r="B16" i="24"/>
  <c r="W16" i="24"/>
  <c r="L83" i="21"/>
  <c r="BF40" i="21"/>
  <c r="BF83" i="21"/>
  <c r="M40" i="24"/>
  <c r="C5" i="20"/>
  <c r="K5" i="20"/>
  <c r="L5" i="20"/>
  <c r="C6" i="20"/>
  <c r="K6" i="20"/>
  <c r="L6" i="20"/>
  <c r="C7" i="20"/>
  <c r="K7" i="20"/>
  <c r="L7" i="20"/>
  <c r="C8" i="20"/>
  <c r="K8" i="20"/>
  <c r="L8" i="20"/>
  <c r="C9" i="20"/>
  <c r="K9" i="20"/>
  <c r="L9" i="20"/>
  <c r="C10" i="20"/>
  <c r="K10" i="20"/>
  <c r="L10" i="20"/>
  <c r="C11" i="20"/>
  <c r="K11" i="20"/>
  <c r="L11" i="20"/>
  <c r="C12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L50" i="20"/>
  <c r="L49" i="20"/>
  <c r="L48" i="20"/>
  <c r="L47" i="20"/>
  <c r="M5" i="20"/>
  <c r="C47" i="20"/>
  <c r="D5" i="20"/>
  <c r="D47" i="20"/>
  <c r="E5" i="20"/>
  <c r="E6" i="20"/>
  <c r="E7" i="20"/>
  <c r="E8" i="20"/>
  <c r="E9" i="20"/>
  <c r="E10" i="20"/>
  <c r="E11" i="20"/>
  <c r="E12" i="20"/>
  <c r="E47" i="20"/>
  <c r="F47" i="20"/>
  <c r="I47" i="20"/>
  <c r="J47" i="20"/>
  <c r="C48" i="20"/>
  <c r="D48" i="20"/>
  <c r="E48" i="20"/>
  <c r="F48" i="20"/>
  <c r="I48" i="20"/>
  <c r="J48" i="20"/>
  <c r="B48" i="20"/>
  <c r="B47" i="20"/>
  <c r="C49" i="20"/>
  <c r="D49" i="20"/>
  <c r="E49" i="20"/>
  <c r="F49" i="20"/>
  <c r="I49" i="20"/>
  <c r="J49" i="20"/>
  <c r="C50" i="20"/>
  <c r="D50" i="20"/>
  <c r="E50" i="20"/>
  <c r="F50" i="20"/>
  <c r="I50" i="20"/>
  <c r="J50" i="20"/>
  <c r="B50" i="20"/>
  <c r="B49" i="20"/>
  <c r="M43" i="20"/>
  <c r="M44" i="20"/>
  <c r="M45" i="20"/>
  <c r="G45" i="20"/>
  <c r="H4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9" i="20"/>
  <c r="M48" i="20"/>
  <c r="K49" i="20"/>
  <c r="K48" i="20"/>
  <c r="M50" i="20"/>
  <c r="M47" i="20"/>
  <c r="K50" i="20"/>
  <c r="K47" i="20"/>
  <c r="BP8" i="21"/>
  <c r="BP11" i="21"/>
  <c r="BP7" i="21"/>
  <c r="BP42" i="21"/>
  <c r="BP43" i="21"/>
  <c r="BP44" i="21"/>
  <c r="BP45" i="21"/>
  <c r="BP46" i="21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T47" i="32"/>
  <c r="U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T48" i="32"/>
  <c r="U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T49" i="32"/>
  <c r="U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T50" i="32"/>
  <c r="U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T51" i="32"/>
  <c r="U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S52" i="32"/>
  <c r="T52" i="32"/>
  <c r="U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S53" i="32"/>
  <c r="T53" i="32"/>
  <c r="U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S54" i="32"/>
  <c r="T54" i="32"/>
  <c r="U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S56" i="32"/>
  <c r="T56" i="32"/>
  <c r="U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S58" i="32"/>
  <c r="T58" i="32"/>
  <c r="U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S59" i="32"/>
  <c r="T59" i="32"/>
  <c r="U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S60" i="32"/>
  <c r="T60" i="32"/>
  <c r="U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S61" i="32"/>
  <c r="T61" i="32"/>
  <c r="U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S62" i="32"/>
  <c r="T62" i="32"/>
  <c r="U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S63" i="32"/>
  <c r="T63" i="32"/>
  <c r="U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S64" i="32"/>
  <c r="T64" i="32"/>
  <c r="U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S65" i="32"/>
  <c r="T65" i="32"/>
  <c r="U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S66" i="32"/>
  <c r="T66" i="32"/>
  <c r="U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S67" i="32"/>
  <c r="T67" i="32"/>
  <c r="U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S68" i="32"/>
  <c r="T68" i="32"/>
  <c r="U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S69" i="32"/>
  <c r="T69" i="32"/>
  <c r="U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S70" i="32"/>
  <c r="T70" i="32"/>
  <c r="U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S71" i="32"/>
  <c r="T71" i="32"/>
  <c r="U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S72" i="32"/>
  <c r="T72" i="32"/>
  <c r="U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S73" i="32"/>
  <c r="T73" i="32"/>
  <c r="U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S74" i="32"/>
  <c r="T74" i="32"/>
  <c r="U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S75" i="32"/>
  <c r="T75" i="32"/>
  <c r="U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S76" i="32"/>
  <c r="T76" i="32"/>
  <c r="U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S77" i="32"/>
  <c r="T77" i="32"/>
  <c r="U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S78" i="32"/>
  <c r="T78" i="32"/>
  <c r="U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S79" i="32"/>
  <c r="T79" i="32"/>
  <c r="U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S80" i="32"/>
  <c r="T80" i="32"/>
  <c r="U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S81" i="32"/>
  <c r="T81" i="32"/>
  <c r="U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S82" i="32"/>
  <c r="T82" i="32"/>
  <c r="U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S84" i="32"/>
  <c r="T84" i="32"/>
  <c r="U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S85" i="32"/>
  <c r="T85" i="32"/>
  <c r="U85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T45" i="32"/>
  <c r="U45" i="32"/>
  <c r="AS6" i="21"/>
  <c r="AC49" i="21"/>
  <c r="AS7" i="21"/>
  <c r="AS8" i="21"/>
  <c r="AS11" i="21"/>
  <c r="AR6" i="21"/>
  <c r="AR7" i="21"/>
  <c r="AR8" i="21"/>
  <c r="AR9" i="21"/>
  <c r="AR10" i="21"/>
  <c r="AR11" i="21"/>
  <c r="AR12" i="21"/>
  <c r="AR13" i="21"/>
  <c r="AS42" i="21"/>
  <c r="AS43" i="21"/>
  <c r="AS44" i="21"/>
  <c r="AS45" i="21"/>
  <c r="AS46" i="21"/>
  <c r="C59" i="24"/>
  <c r="C8" i="28"/>
  <c r="D8" i="28"/>
  <c r="E8" i="28"/>
  <c r="C9" i="28"/>
  <c r="G7" i="28"/>
  <c r="G8" i="28"/>
  <c r="H7" i="28"/>
  <c r="V6" i="21"/>
  <c r="F49" i="21"/>
  <c r="G8" i="24"/>
  <c r="Z50" i="21"/>
  <c r="AA51" i="21"/>
  <c r="Z54" i="21"/>
  <c r="Z49" i="21"/>
  <c r="AJ49" i="21"/>
  <c r="AN49" i="21"/>
  <c r="AA50" i="21"/>
  <c r="AC50" i="21"/>
  <c r="AF50" i="21"/>
  <c r="AI50" i="21"/>
  <c r="AK50" i="21"/>
  <c r="AN50" i="21"/>
  <c r="AQ50" i="21"/>
  <c r="Y51" i="21"/>
  <c r="Z51" i="21"/>
  <c r="AB51" i="21"/>
  <c r="AC51" i="21"/>
  <c r="AD51" i="21"/>
  <c r="AF51" i="21"/>
  <c r="AG51" i="21"/>
  <c r="AH51" i="21"/>
  <c r="AJ51" i="21"/>
  <c r="AK51" i="21"/>
  <c r="AL51" i="21"/>
  <c r="AN51" i="21"/>
  <c r="AO51" i="21"/>
  <c r="AP51" i="21"/>
  <c r="AQ53" i="21"/>
  <c r="AA54" i="21"/>
  <c r="AB54" i="21"/>
  <c r="AC54" i="21"/>
  <c r="AE54" i="21"/>
  <c r="AF54" i="21"/>
  <c r="AG54" i="21"/>
  <c r="AI54" i="21"/>
  <c r="AJ54" i="21"/>
  <c r="AK54" i="21"/>
  <c r="AM54" i="21"/>
  <c r="AN54" i="21"/>
  <c r="AO54" i="21"/>
  <c r="AQ54" i="21"/>
  <c r="AQ55" i="21"/>
  <c r="V7" i="21"/>
  <c r="F50" i="21"/>
  <c r="B52" i="21"/>
  <c r="F52" i="21"/>
  <c r="J52" i="21"/>
  <c r="R52" i="21"/>
  <c r="V11" i="21"/>
  <c r="F54" i="21"/>
  <c r="Q54" i="21"/>
  <c r="B49" i="21"/>
  <c r="C50" i="21"/>
  <c r="V8" i="21"/>
  <c r="D51" i="21"/>
  <c r="C53" i="21"/>
  <c r="C54" i="21"/>
  <c r="U6" i="21"/>
  <c r="U7" i="21"/>
  <c r="U8" i="21"/>
  <c r="U9" i="21"/>
  <c r="U10" i="21"/>
  <c r="U11" i="21"/>
  <c r="J12" i="28"/>
  <c r="G13" i="28"/>
  <c r="K12" i="28"/>
  <c r="C49" i="21"/>
  <c r="D9" i="24"/>
  <c r="D59" i="24"/>
  <c r="D9" i="28"/>
  <c r="M12" i="28"/>
  <c r="C16" i="28"/>
  <c r="F13" i="28"/>
  <c r="G11" i="28"/>
  <c r="P7" i="28"/>
  <c r="F10" i="28"/>
  <c r="S10" i="28"/>
  <c r="E14" i="28"/>
  <c r="J9" i="28"/>
  <c r="F12" i="28"/>
  <c r="O13" i="28"/>
  <c r="O12" i="28"/>
  <c r="K13" i="28"/>
  <c r="N11" i="28"/>
  <c r="I12" i="28"/>
  <c r="E13" i="28"/>
  <c r="N8" i="28"/>
  <c r="H10" i="28"/>
  <c r="B51" i="21"/>
  <c r="C12" i="28"/>
  <c r="E16" i="28"/>
  <c r="G15" i="28"/>
  <c r="R11" i="28"/>
  <c r="N12" i="28"/>
  <c r="J13" i="28"/>
  <c r="D15" i="28"/>
  <c r="R10" i="28"/>
  <c r="M11" i="28"/>
  <c r="Q9" i="28"/>
  <c r="O9" i="28"/>
  <c r="R7" i="28"/>
  <c r="L9" i="28"/>
  <c r="G10" i="28"/>
  <c r="E15" i="28"/>
  <c r="E11" i="28"/>
  <c r="Q11" i="28"/>
  <c r="H14" i="28"/>
  <c r="Q10" i="28"/>
  <c r="M10" i="28"/>
  <c r="K9" i="28"/>
  <c r="D14" i="28"/>
  <c r="P11" i="28"/>
  <c r="L13" i="28"/>
  <c r="G14" i="28"/>
  <c r="O11" i="28"/>
  <c r="I11" i="28"/>
  <c r="O8" i="28"/>
  <c r="D11" i="28"/>
  <c r="F14" i="28"/>
  <c r="E12" i="28"/>
  <c r="J8" i="28"/>
  <c r="G9" i="28"/>
  <c r="D10" i="28"/>
  <c r="O7" i="28"/>
  <c r="E10" i="28"/>
  <c r="M7" i="28"/>
  <c r="AP54" i="21"/>
  <c r="AL54" i="21"/>
  <c r="AH54" i="21"/>
  <c r="AD54" i="21"/>
  <c r="Y54" i="21"/>
  <c r="AQ51" i="21"/>
  <c r="AM51" i="21"/>
  <c r="AI51" i="21"/>
  <c r="AE51" i="21"/>
  <c r="AO50" i="21"/>
  <c r="AJ50" i="21"/>
  <c r="AE50" i="21"/>
  <c r="Y50" i="21"/>
  <c r="AM50" i="21"/>
  <c r="AG50" i="21"/>
  <c r="AB50" i="21"/>
  <c r="AE49" i="21"/>
  <c r="R51" i="21"/>
  <c r="M51" i="21"/>
  <c r="G51" i="21"/>
  <c r="N54" i="21"/>
  <c r="B54" i="21"/>
  <c r="Q51" i="21"/>
  <c r="K51" i="21"/>
  <c r="F51" i="21"/>
  <c r="R50" i="21"/>
  <c r="B50" i="21"/>
  <c r="M54" i="21"/>
  <c r="O51" i="21"/>
  <c r="J51" i="21"/>
  <c r="E51" i="21"/>
  <c r="N50" i="21"/>
  <c r="R54" i="21"/>
  <c r="J54" i="21"/>
  <c r="N52" i="21"/>
  <c r="S51" i="21"/>
  <c r="N51" i="21"/>
  <c r="I51" i="21"/>
  <c r="C51" i="21"/>
  <c r="J50" i="21"/>
  <c r="N53" i="21"/>
  <c r="F53" i="21"/>
  <c r="N49" i="21"/>
  <c r="J49" i="21"/>
  <c r="E49" i="21"/>
  <c r="I54" i="21"/>
  <c r="E54" i="21"/>
  <c r="Q53" i="21"/>
  <c r="M53" i="21"/>
  <c r="I53" i="21"/>
  <c r="Q52" i="21"/>
  <c r="M52" i="21"/>
  <c r="I52" i="21"/>
  <c r="E52" i="21"/>
  <c r="Q50" i="21"/>
  <c r="M50" i="21"/>
  <c r="I50" i="21"/>
  <c r="E50" i="21"/>
  <c r="Q49" i="21"/>
  <c r="M49" i="21"/>
  <c r="I49" i="21"/>
  <c r="D49" i="21"/>
  <c r="T54" i="21"/>
  <c r="P54" i="21"/>
  <c r="L54" i="21"/>
  <c r="H54" i="21"/>
  <c r="D54" i="21"/>
  <c r="T53" i="21"/>
  <c r="P53" i="21"/>
  <c r="L53" i="21"/>
  <c r="H53" i="21"/>
  <c r="D53" i="21"/>
  <c r="T52" i="21"/>
  <c r="P52" i="21"/>
  <c r="L52" i="21"/>
  <c r="H52" i="21"/>
  <c r="D52" i="21"/>
  <c r="T51" i="21"/>
  <c r="P51" i="21"/>
  <c r="L51" i="21"/>
  <c r="H51" i="21"/>
  <c r="T50" i="21"/>
  <c r="P50" i="21"/>
  <c r="L50" i="21"/>
  <c r="H50" i="21"/>
  <c r="D50" i="21"/>
  <c r="T49" i="21"/>
  <c r="P49" i="21"/>
  <c r="L49" i="21"/>
  <c r="H49" i="21"/>
  <c r="R53" i="21"/>
  <c r="J53" i="21"/>
  <c r="B53" i="21"/>
  <c r="R49" i="21"/>
  <c r="S54" i="21"/>
  <c r="O54" i="21"/>
  <c r="K54" i="21"/>
  <c r="G54" i="21"/>
  <c r="S53" i="21"/>
  <c r="O53" i="21"/>
  <c r="K53" i="21"/>
  <c r="G53" i="21"/>
  <c r="S52" i="21"/>
  <c r="O52" i="21"/>
  <c r="K52" i="21"/>
  <c r="G52" i="21"/>
  <c r="S50" i="21"/>
  <c r="O50" i="21"/>
  <c r="K50" i="21"/>
  <c r="G50" i="21"/>
  <c r="S49" i="21"/>
  <c r="O49" i="21"/>
  <c r="K49" i="21"/>
  <c r="G49" i="21"/>
  <c r="AP50" i="21"/>
  <c r="AL50" i="21"/>
  <c r="AH50" i="21"/>
  <c r="AD50" i="21"/>
  <c r="AQ56" i="21"/>
  <c r="AQ52" i="21"/>
  <c r="AQ49" i="21"/>
  <c r="AM49" i="21"/>
  <c r="AI49" i="21"/>
  <c r="AD49" i="21"/>
  <c r="Y49" i="21"/>
  <c r="AP49" i="21"/>
  <c r="AL49" i="21"/>
  <c r="AH49" i="21"/>
  <c r="AB49" i="21"/>
  <c r="AF49" i="21"/>
  <c r="AO49" i="21"/>
  <c r="AK49" i="21"/>
  <c r="AG49" i="21"/>
  <c r="AA49" i="21"/>
  <c r="T51" i="28"/>
  <c r="T52" i="28"/>
  <c r="B48" i="28"/>
  <c r="B49" i="28"/>
  <c r="B50" i="28"/>
  <c r="B51" i="28"/>
  <c r="B52" i="28"/>
  <c r="B49" i="24"/>
  <c r="B50" i="24"/>
  <c r="B51" i="24"/>
  <c r="B52" i="24"/>
  <c r="E9" i="24"/>
  <c r="E59" i="24"/>
  <c r="F8" i="28"/>
  <c r="C10" i="24"/>
  <c r="C60" i="24"/>
  <c r="L7" i="24"/>
  <c r="J7" i="24"/>
  <c r="I7" i="24"/>
  <c r="K7" i="24"/>
  <c r="G12" i="28"/>
  <c r="E9" i="28"/>
  <c r="AS54" i="21"/>
  <c r="BM11" i="21"/>
  <c r="BM54" i="21"/>
  <c r="T9" i="24"/>
  <c r="T59" i="24"/>
  <c r="K7" i="28"/>
  <c r="AS49" i="21"/>
  <c r="AX6" i="21"/>
  <c r="C10" i="28"/>
  <c r="J7" i="28"/>
  <c r="I7" i="28"/>
  <c r="AS51" i="21"/>
  <c r="BJ8" i="21"/>
  <c r="BJ51" i="21"/>
  <c r="Q7" i="24"/>
  <c r="L7" i="28"/>
  <c r="H8" i="28"/>
  <c r="H8" i="24"/>
  <c r="AS50" i="21"/>
  <c r="BA7" i="21"/>
  <c r="BA50" i="21"/>
  <c r="H9" i="24"/>
  <c r="H59" i="24"/>
  <c r="D13" i="28"/>
  <c r="J10" i="28"/>
  <c r="H12" i="28"/>
  <c r="L10" i="28"/>
  <c r="S11" i="28"/>
  <c r="H13" i="28"/>
  <c r="I13" i="28"/>
  <c r="C13" i="28"/>
  <c r="K14" i="28"/>
  <c r="I10" i="28"/>
  <c r="J11" i="28"/>
  <c r="M13" i="28"/>
  <c r="L11" i="28"/>
  <c r="N9" i="28"/>
  <c r="K11" i="28"/>
  <c r="J14" i="28"/>
  <c r="P9" i="28"/>
  <c r="S7" i="28"/>
  <c r="I9" i="28"/>
  <c r="H11" i="28"/>
  <c r="L12" i="28"/>
  <c r="H15" i="28"/>
  <c r="K10" i="28"/>
  <c r="M9" i="28"/>
  <c r="N10" i="28"/>
  <c r="Q12" i="28"/>
  <c r="S8" i="28"/>
  <c r="R8" i="28"/>
  <c r="O10" i="28"/>
  <c r="N13" i="28"/>
  <c r="D16" i="28"/>
  <c r="M8" i="28"/>
  <c r="P8" i="28"/>
  <c r="P10" i="28"/>
  <c r="P12" i="28"/>
  <c r="I14" i="28"/>
  <c r="F15" i="28"/>
  <c r="Q8" i="28"/>
  <c r="R9" i="28"/>
  <c r="F11" i="28"/>
  <c r="C14" i="28"/>
  <c r="R12" i="28"/>
  <c r="D12" i="28"/>
  <c r="L14" i="28"/>
  <c r="Q7" i="28"/>
  <c r="C15" i="28"/>
  <c r="S9" i="28"/>
  <c r="C17" i="28"/>
  <c r="H9" i="28"/>
  <c r="N7" i="28"/>
  <c r="L8" i="28"/>
  <c r="F9" i="28"/>
  <c r="K8" i="28"/>
  <c r="C11" i="28"/>
  <c r="I8" i="28"/>
  <c r="BK13" i="21"/>
  <c r="BK56" i="21"/>
  <c r="Q56" i="21"/>
  <c r="R12" i="24"/>
  <c r="R62" i="24"/>
  <c r="BL9" i="21"/>
  <c r="BL52" i="21"/>
  <c r="S8" i="24"/>
  <c r="V49" i="21"/>
  <c r="W49" i="21"/>
  <c r="V54" i="21"/>
  <c r="W54" i="21"/>
  <c r="V50" i="21"/>
  <c r="W50" i="21"/>
  <c r="V51" i="21"/>
  <c r="W51" i="21"/>
  <c r="V52" i="21"/>
  <c r="W52" i="21"/>
  <c r="V53" i="21"/>
  <c r="W53" i="21"/>
  <c r="BA10" i="21"/>
  <c r="BA53" i="21"/>
  <c r="H62" i="24"/>
  <c r="B48" i="24"/>
  <c r="AR46" i="21"/>
  <c r="U46" i="21"/>
  <c r="AA89" i="21"/>
  <c r="V46" i="21"/>
  <c r="D89" i="21"/>
  <c r="A35" i="9"/>
  <c r="A36" i="9"/>
  <c r="A37" i="9"/>
  <c r="A38" i="9"/>
  <c r="A39" i="9"/>
  <c r="A40" i="9"/>
  <c r="A41" i="9"/>
  <c r="A42" i="9"/>
  <c r="A43" i="9"/>
  <c r="A44" i="9"/>
  <c r="A45" i="9"/>
  <c r="BK10" i="21"/>
  <c r="BK53" i="21"/>
  <c r="R9" i="24"/>
  <c r="R59" i="24"/>
  <c r="BF8" i="21"/>
  <c r="BF51" i="21"/>
  <c r="M8" i="24"/>
  <c r="BI7" i="21"/>
  <c r="BI50" i="21"/>
  <c r="BE13" i="21"/>
  <c r="BE56" i="21"/>
  <c r="K56" i="21"/>
  <c r="L14" i="24"/>
  <c r="L64" i="24"/>
  <c r="AW10" i="21"/>
  <c r="AW53" i="21"/>
  <c r="D13" i="24"/>
  <c r="D63" i="24"/>
  <c r="BB8" i="21"/>
  <c r="BB51" i="21"/>
  <c r="I9" i="24"/>
  <c r="I59" i="24"/>
  <c r="BI11" i="21"/>
  <c r="BI54" i="21"/>
  <c r="P10" i="24"/>
  <c r="P60" i="24"/>
  <c r="BK9" i="21"/>
  <c r="BK52" i="21"/>
  <c r="R8" i="24"/>
  <c r="BE9" i="21"/>
  <c r="BE52" i="21"/>
  <c r="L10" i="24"/>
  <c r="L60" i="24"/>
  <c r="BM10" i="21"/>
  <c r="BM53" i="21"/>
  <c r="T8" i="24"/>
  <c r="AV11" i="21"/>
  <c r="AV54" i="21"/>
  <c r="BM9" i="21"/>
  <c r="BM52" i="21"/>
  <c r="T7" i="24"/>
  <c r="AV10" i="21"/>
  <c r="AV53" i="21"/>
  <c r="BG10" i="21"/>
  <c r="BG53" i="21"/>
  <c r="N10" i="24"/>
  <c r="N60" i="24"/>
  <c r="BB13" i="21"/>
  <c r="BB56" i="21"/>
  <c r="H56" i="21"/>
  <c r="I14" i="24"/>
  <c r="I64" i="24"/>
  <c r="BG7" i="21"/>
  <c r="BG50" i="21"/>
  <c r="N7" i="24"/>
  <c r="BD9" i="21"/>
  <c r="BD52" i="21"/>
  <c r="K10" i="24"/>
  <c r="K60" i="24"/>
  <c r="BI10" i="21"/>
  <c r="BI53" i="21"/>
  <c r="P9" i="24"/>
  <c r="P59" i="24"/>
  <c r="BN8" i="21"/>
  <c r="BN51" i="21"/>
  <c r="BN13" i="21"/>
  <c r="BN56" i="21"/>
  <c r="T56" i="21"/>
  <c r="U11" i="24"/>
  <c r="U61" i="24"/>
  <c r="BG13" i="21"/>
  <c r="BG56" i="21"/>
  <c r="M56" i="21"/>
  <c r="N13" i="24"/>
  <c r="N63" i="24"/>
  <c r="BA11" i="21"/>
  <c r="BA54" i="21"/>
  <c r="H13" i="24"/>
  <c r="H63" i="24"/>
  <c r="BE11" i="21"/>
  <c r="BE54" i="21"/>
  <c r="L12" i="24"/>
  <c r="L62" i="24"/>
  <c r="BD10" i="21"/>
  <c r="BD53" i="21"/>
  <c r="K11" i="24"/>
  <c r="K61" i="24"/>
  <c r="AY13" i="21"/>
  <c r="AY56" i="21"/>
  <c r="E56" i="21"/>
  <c r="F15" i="24"/>
  <c r="F65" i="24"/>
  <c r="BF6" i="21"/>
  <c r="BH6" i="21"/>
  <c r="AV6" i="21"/>
  <c r="BI6" i="21"/>
  <c r="BB6" i="21"/>
  <c r="BL13" i="21"/>
  <c r="BL56" i="21"/>
  <c r="R56" i="21"/>
  <c r="S12" i="24"/>
  <c r="S62" i="24"/>
  <c r="BE10" i="21"/>
  <c r="BE53" i="21"/>
  <c r="L11" i="24"/>
  <c r="L61" i="24"/>
  <c r="BC10" i="21"/>
  <c r="BC53" i="21"/>
  <c r="J11" i="24"/>
  <c r="J61" i="24"/>
  <c r="BA6" i="21"/>
  <c r="BD13" i="21"/>
  <c r="BD56" i="21"/>
  <c r="J56" i="21"/>
  <c r="K14" i="24"/>
  <c r="K64" i="24"/>
  <c r="BM6" i="21"/>
  <c r="AT52" i="21"/>
  <c r="AX9" i="21"/>
  <c r="AX52" i="21"/>
  <c r="E62" i="24"/>
  <c r="BH9" i="21"/>
  <c r="BH52" i="21"/>
  <c r="O9" i="24"/>
  <c r="O59" i="24"/>
  <c r="AZ9" i="21"/>
  <c r="AZ52" i="21"/>
  <c r="G11" i="24"/>
  <c r="G61" i="24"/>
  <c r="AT55" i="21"/>
  <c r="AZ12" i="21"/>
  <c r="AZ55" i="21"/>
  <c r="F55" i="21"/>
  <c r="G14" i="24"/>
  <c r="G64" i="24"/>
  <c r="AY12" i="21"/>
  <c r="AY55" i="21"/>
  <c r="E55" i="21"/>
  <c r="F14" i="24"/>
  <c r="F64" i="24"/>
  <c r="AX12" i="21"/>
  <c r="AX55" i="21"/>
  <c r="D55" i="21"/>
  <c r="E15" i="24"/>
  <c r="E65" i="24"/>
  <c r="BG12" i="21"/>
  <c r="BG55" i="21"/>
  <c r="M55" i="21"/>
  <c r="N62" i="24"/>
  <c r="BN12" i="21"/>
  <c r="BN55" i="21"/>
  <c r="T55" i="21"/>
  <c r="U10" i="24"/>
  <c r="U60" i="24"/>
  <c r="BF12" i="21"/>
  <c r="BF55" i="21"/>
  <c r="L55" i="21"/>
  <c r="M62" i="24"/>
  <c r="BM12" i="21"/>
  <c r="BM55" i="21"/>
  <c r="S55" i="21"/>
  <c r="T10" i="24"/>
  <c r="T60" i="24"/>
  <c r="BE12" i="21"/>
  <c r="BE55" i="21"/>
  <c r="K55" i="21"/>
  <c r="L13" i="24"/>
  <c r="L63" i="24"/>
  <c r="BL12" i="21"/>
  <c r="BL55" i="21"/>
  <c r="R55" i="21"/>
  <c r="S11" i="24"/>
  <c r="S61" i="24"/>
  <c r="BD12" i="21"/>
  <c r="BD55" i="21"/>
  <c r="J55" i="21"/>
  <c r="K13" i="24"/>
  <c r="K63" i="24"/>
  <c r="BK12" i="21"/>
  <c r="BK55" i="21"/>
  <c r="Q55" i="21"/>
  <c r="R11" i="24"/>
  <c r="R61" i="24"/>
  <c r="BC12" i="21"/>
  <c r="BC55" i="21"/>
  <c r="I55" i="21"/>
  <c r="J13" i="24"/>
  <c r="J63" i="24"/>
  <c r="BJ12" i="21"/>
  <c r="BJ55" i="21"/>
  <c r="P55" i="21"/>
  <c r="Q11" i="24"/>
  <c r="Q61" i="24"/>
  <c r="BA12" i="21"/>
  <c r="BA55" i="21"/>
  <c r="G55" i="21"/>
  <c r="H14" i="24"/>
  <c r="H64" i="24"/>
  <c r="BI12" i="21"/>
  <c r="BI55" i="21"/>
  <c r="O55" i="21"/>
  <c r="P11" i="24"/>
  <c r="P61" i="24"/>
  <c r="O62" i="24"/>
  <c r="AW12" i="21"/>
  <c r="AW55" i="21"/>
  <c r="C55" i="21"/>
  <c r="D15" i="24"/>
  <c r="D65" i="24"/>
  <c r="AT54" i="21"/>
  <c r="BG11" i="21"/>
  <c r="BG54" i="21"/>
  <c r="N11" i="24"/>
  <c r="N61" i="24"/>
  <c r="BD11" i="21"/>
  <c r="BD54" i="21"/>
  <c r="K62" i="24"/>
  <c r="BF11" i="21"/>
  <c r="BF54" i="21"/>
  <c r="M11" i="24"/>
  <c r="M61" i="24"/>
  <c r="BC11" i="21"/>
  <c r="BC54" i="21"/>
  <c r="J62" i="24"/>
  <c r="BK11" i="21"/>
  <c r="BK54" i="21"/>
  <c r="R10" i="24"/>
  <c r="R60" i="24"/>
  <c r="BJ11" i="21"/>
  <c r="BJ54" i="21"/>
  <c r="Q10" i="24"/>
  <c r="Q60" i="24"/>
  <c r="BH11" i="21"/>
  <c r="BH54" i="21"/>
  <c r="O11" i="24"/>
  <c r="O61" i="24"/>
  <c r="BN11" i="21"/>
  <c r="BN54" i="21"/>
  <c r="U9" i="24"/>
  <c r="U59" i="24"/>
  <c r="BL11" i="21"/>
  <c r="BL54" i="21"/>
  <c r="S10" i="24"/>
  <c r="S60" i="24"/>
  <c r="BB11" i="21"/>
  <c r="BB54" i="21"/>
  <c r="I12" i="24"/>
  <c r="I62" i="24"/>
  <c r="AZ11" i="21"/>
  <c r="AZ54" i="21"/>
  <c r="G13" i="24"/>
  <c r="G63" i="24"/>
  <c r="AW11" i="21"/>
  <c r="AW54" i="21"/>
  <c r="D14" i="24"/>
  <c r="D64" i="24"/>
  <c r="AY11" i="21"/>
  <c r="AY54" i="21"/>
  <c r="F13" i="24"/>
  <c r="F63" i="24"/>
  <c r="AX11" i="21"/>
  <c r="AX54" i="21"/>
  <c r="E14" i="24"/>
  <c r="E64" i="24"/>
  <c r="BJ13" i="21"/>
  <c r="BJ56" i="21"/>
  <c r="P56" i="21"/>
  <c r="Q62" i="24"/>
  <c r="BF9" i="21"/>
  <c r="BF52" i="21"/>
  <c r="M9" i="24"/>
  <c r="M59" i="24"/>
  <c r="BL6" i="21"/>
  <c r="AY7" i="21"/>
  <c r="AY50" i="21"/>
  <c r="F9" i="24"/>
  <c r="F59" i="24"/>
  <c r="BE7" i="21"/>
  <c r="BE50" i="21"/>
  <c r="L8" i="24"/>
  <c r="BN6" i="21"/>
  <c r="AY9" i="21"/>
  <c r="AY52" i="21"/>
  <c r="F11" i="24"/>
  <c r="F61" i="24"/>
  <c r="BJ6" i="21"/>
  <c r="BA13" i="21"/>
  <c r="BA56" i="21"/>
  <c r="G56" i="21"/>
  <c r="H15" i="24"/>
  <c r="H65" i="24"/>
  <c r="BA9" i="21"/>
  <c r="BA52" i="21"/>
  <c r="H11" i="24"/>
  <c r="H61" i="24"/>
  <c r="AV7" i="21"/>
  <c r="BD7" i="21"/>
  <c r="BD50" i="21"/>
  <c r="K8" i="24"/>
  <c r="BC13" i="21"/>
  <c r="BC56" i="21"/>
  <c r="I56" i="21"/>
  <c r="J14" i="24"/>
  <c r="J64" i="24"/>
  <c r="BG9" i="21"/>
  <c r="BG52" i="21"/>
  <c r="N9" i="24"/>
  <c r="N59" i="24"/>
  <c r="BE6" i="21"/>
  <c r="BM13" i="21"/>
  <c r="BM56" i="21"/>
  <c r="S56" i="21"/>
  <c r="T11" i="24"/>
  <c r="T61" i="24"/>
  <c r="BC9" i="21"/>
  <c r="BC52" i="21"/>
  <c r="J10" i="24"/>
  <c r="J60" i="24"/>
  <c r="BN9" i="21"/>
  <c r="BN52" i="21"/>
  <c r="U7" i="24"/>
  <c r="AY6" i="21"/>
  <c r="AT49" i="21"/>
  <c r="AZ6" i="21"/>
  <c r="BG6" i="21"/>
  <c r="BK6" i="21"/>
  <c r="AW6" i="21"/>
  <c r="E49" i="28"/>
  <c r="AT53" i="21"/>
  <c r="BN10" i="21"/>
  <c r="BN53" i="21"/>
  <c r="U8" i="24"/>
  <c r="BJ10" i="21"/>
  <c r="BJ53" i="21"/>
  <c r="Q9" i="24"/>
  <c r="Q59" i="24"/>
  <c r="BF10" i="21"/>
  <c r="BF53" i="21"/>
  <c r="M10" i="24"/>
  <c r="M60" i="24"/>
  <c r="BB10" i="21"/>
  <c r="BB53" i="21"/>
  <c r="I11" i="24"/>
  <c r="I61" i="24"/>
  <c r="AX10" i="21"/>
  <c r="AX53" i="21"/>
  <c r="E13" i="24"/>
  <c r="E63" i="24"/>
  <c r="F62" i="24"/>
  <c r="AT56" i="21"/>
  <c r="BH13" i="21"/>
  <c r="BH56" i="21"/>
  <c r="N56" i="21"/>
  <c r="O13" i="24"/>
  <c r="O63" i="24"/>
  <c r="AZ13" i="21"/>
  <c r="AZ56" i="21"/>
  <c r="F56" i="21"/>
  <c r="G15" i="24"/>
  <c r="G65" i="24"/>
  <c r="AT50" i="21"/>
  <c r="AX7" i="21"/>
  <c r="AX50" i="21"/>
  <c r="E10" i="24"/>
  <c r="E60" i="24"/>
  <c r="BF7" i="21"/>
  <c r="BF50" i="21"/>
  <c r="M7" i="24"/>
  <c r="AW7" i="21"/>
  <c r="AW50" i="21"/>
  <c r="D10" i="24"/>
  <c r="D60" i="24"/>
  <c r="BC7" i="21"/>
  <c r="BC50" i="21"/>
  <c r="J8" i="24"/>
  <c r="AZ7" i="21"/>
  <c r="AZ50" i="21"/>
  <c r="G9" i="24"/>
  <c r="G59" i="24"/>
  <c r="BN7" i="21"/>
  <c r="BN50" i="21"/>
  <c r="BK7" i="21"/>
  <c r="BK50" i="21"/>
  <c r="BH7" i="21"/>
  <c r="BH50" i="21"/>
  <c r="O7" i="24"/>
  <c r="AT51" i="21"/>
  <c r="BH8" i="21"/>
  <c r="BH51" i="21"/>
  <c r="O8" i="24"/>
  <c r="AW8" i="21"/>
  <c r="AW51" i="21"/>
  <c r="D11" i="24"/>
  <c r="D61" i="24"/>
  <c r="BL8" i="21"/>
  <c r="BL51" i="21"/>
  <c r="S7" i="24"/>
  <c r="BA8" i="21"/>
  <c r="BA51" i="21"/>
  <c r="H10" i="24"/>
  <c r="H60" i="24"/>
  <c r="BK8" i="21"/>
  <c r="BK51" i="21"/>
  <c r="R7" i="24"/>
  <c r="AZ8" i="21"/>
  <c r="AZ51" i="21"/>
  <c r="G10" i="24"/>
  <c r="G60" i="24"/>
  <c r="BI8" i="21"/>
  <c r="BI51" i="21"/>
  <c r="P7" i="24"/>
  <c r="AY8" i="21"/>
  <c r="AY51" i="21"/>
  <c r="F10" i="24"/>
  <c r="F60" i="24"/>
  <c r="AX8" i="21"/>
  <c r="AX51" i="21"/>
  <c r="E11" i="24"/>
  <c r="E61" i="24"/>
  <c r="BE8" i="21"/>
  <c r="BE51" i="21"/>
  <c r="L9" i="24"/>
  <c r="L59" i="24"/>
  <c r="BM8" i="21"/>
  <c r="BM51" i="21"/>
  <c r="BC8" i="21"/>
  <c r="BC51" i="21"/>
  <c r="J9" i="24"/>
  <c r="J59" i="24"/>
  <c r="BG8" i="21"/>
  <c r="BG51" i="21"/>
  <c r="N8" i="24"/>
  <c r="AV8" i="21"/>
  <c r="BD8" i="21"/>
  <c r="BD51" i="21"/>
  <c r="K9" i="24"/>
  <c r="K59" i="24"/>
  <c r="BI13" i="21"/>
  <c r="BI56" i="21"/>
  <c r="O56" i="21"/>
  <c r="P62" i="24"/>
  <c r="BI9" i="21"/>
  <c r="BI52" i="21"/>
  <c r="P8" i="24"/>
  <c r="BB7" i="21"/>
  <c r="BB50" i="21"/>
  <c r="I8" i="24"/>
  <c r="BJ7" i="21"/>
  <c r="BJ50" i="21"/>
  <c r="BH10" i="21"/>
  <c r="BH53" i="21"/>
  <c r="O10" i="24"/>
  <c r="O60" i="24"/>
  <c r="BM7" i="21"/>
  <c r="BM50" i="21"/>
  <c r="AV9" i="21"/>
  <c r="BL7" i="21"/>
  <c r="BL50" i="21"/>
  <c r="AZ10" i="21"/>
  <c r="AZ53" i="21"/>
  <c r="G62" i="24"/>
  <c r="BD6" i="21"/>
  <c r="D62" i="24"/>
  <c r="BL10" i="21"/>
  <c r="BL53" i="21"/>
  <c r="S9" i="24"/>
  <c r="S59" i="24"/>
  <c r="BC6" i="21"/>
  <c r="BF13" i="21"/>
  <c r="BF56" i="21"/>
  <c r="L56" i="21"/>
  <c r="M13" i="24"/>
  <c r="M63" i="24"/>
  <c r="BB9" i="21"/>
  <c r="BB52" i="21"/>
  <c r="I10" i="24"/>
  <c r="I60" i="24"/>
  <c r="BB12" i="21"/>
  <c r="BB55" i="21"/>
  <c r="H55" i="21"/>
  <c r="I13" i="24"/>
  <c r="I63" i="24"/>
  <c r="BJ9" i="21"/>
  <c r="BJ52" i="21"/>
  <c r="Q8" i="24"/>
  <c r="T7" i="28"/>
  <c r="T10" i="28"/>
  <c r="T8" i="28"/>
  <c r="T9" i="28"/>
  <c r="T11" i="28"/>
  <c r="S89" i="21"/>
  <c r="G89" i="21"/>
  <c r="R89" i="21"/>
  <c r="C89" i="21"/>
  <c r="O89" i="21"/>
  <c r="J89" i="21"/>
  <c r="AD89" i="21"/>
  <c r="AO89" i="21"/>
  <c r="Y89" i="21"/>
  <c r="AL89" i="21"/>
  <c r="K89" i="21"/>
  <c r="B89" i="21"/>
  <c r="AG89" i="21"/>
  <c r="AK89" i="21"/>
  <c r="AC89" i="21"/>
  <c r="N89" i="21"/>
  <c r="F89" i="21"/>
  <c r="AP89" i="21"/>
  <c r="AH89" i="21"/>
  <c r="Z89" i="21"/>
  <c r="Q89" i="21"/>
  <c r="M89" i="21"/>
  <c r="I89" i="21"/>
  <c r="E89" i="21"/>
  <c r="AN89" i="21"/>
  <c r="AJ89" i="21"/>
  <c r="AF89" i="21"/>
  <c r="AB89" i="21"/>
  <c r="T89" i="21"/>
  <c r="P89" i="21"/>
  <c r="L89" i="21"/>
  <c r="H89" i="21"/>
  <c r="AQ89" i="21"/>
  <c r="AM89" i="21"/>
  <c r="AI89" i="21"/>
  <c r="AE89" i="21"/>
  <c r="BO11" i="21"/>
  <c r="V59" i="24"/>
  <c r="V60" i="24"/>
  <c r="I47" i="28"/>
  <c r="F48" i="28"/>
  <c r="D49" i="28"/>
  <c r="BO8" i="21"/>
  <c r="AV51" i="21"/>
  <c r="BO6" i="21"/>
  <c r="J47" i="28"/>
  <c r="G48" i="28"/>
  <c r="BO12" i="21"/>
  <c r="N46" i="28"/>
  <c r="K47" i="28"/>
  <c r="BP54" i="21"/>
  <c r="BO54" i="21"/>
  <c r="C15" i="24"/>
  <c r="C65" i="24"/>
  <c r="BO7" i="21"/>
  <c r="AV50" i="21"/>
  <c r="BP56" i="21"/>
  <c r="BO56" i="21"/>
  <c r="BP53" i="21"/>
  <c r="BO53" i="21"/>
  <c r="C14" i="24"/>
  <c r="C64" i="24"/>
  <c r="BO9" i="21"/>
  <c r="AV52" i="21"/>
  <c r="BO13" i="21"/>
  <c r="M46" i="28"/>
  <c r="L47" i="28"/>
  <c r="H48" i="28"/>
  <c r="O46" i="28"/>
  <c r="BO10" i="21"/>
  <c r="AS89" i="21"/>
  <c r="C50" i="28"/>
  <c r="T50" i="28"/>
  <c r="V89" i="21"/>
  <c r="W89" i="21"/>
  <c r="AR14" i="21"/>
  <c r="AT89" i="21"/>
  <c r="AX46" i="21"/>
  <c r="AX89" i="21"/>
  <c r="E49" i="24"/>
  <c r="BK46" i="21"/>
  <c r="BK89" i="21"/>
  <c r="R45" i="24"/>
  <c r="BL46" i="21"/>
  <c r="BL89" i="21"/>
  <c r="S45" i="24"/>
  <c r="BB46" i="21"/>
  <c r="BB89" i="21"/>
  <c r="I47" i="24"/>
  <c r="BJ46" i="21"/>
  <c r="BJ89" i="21"/>
  <c r="Q45" i="24"/>
  <c r="BF46" i="21"/>
  <c r="BF89" i="21"/>
  <c r="M46" i="24"/>
  <c r="BP52" i="21"/>
  <c r="BO52" i="21"/>
  <c r="C13" i="24"/>
  <c r="C63" i="24"/>
  <c r="BD46" i="21"/>
  <c r="BD89" i="21"/>
  <c r="K47" i="24"/>
  <c r="BM46" i="21"/>
  <c r="BM89" i="21"/>
  <c r="BP55" i="21"/>
  <c r="BO55" i="21"/>
  <c r="AY46" i="21"/>
  <c r="AY89" i="21"/>
  <c r="F48" i="24"/>
  <c r="BH46" i="21"/>
  <c r="BH89" i="21"/>
  <c r="O46" i="24"/>
  <c r="BE46" i="21"/>
  <c r="BE89" i="21"/>
  <c r="L47" i="24"/>
  <c r="BN46" i="21"/>
  <c r="BN89" i="21"/>
  <c r="BG46" i="21"/>
  <c r="BG89" i="21"/>
  <c r="N46" i="24"/>
  <c r="BC46" i="21"/>
  <c r="BC89" i="21"/>
  <c r="J47" i="24"/>
  <c r="BP51" i="21"/>
  <c r="BO51" i="21"/>
  <c r="C12" i="24"/>
  <c r="C62" i="24"/>
  <c r="AW46" i="21"/>
  <c r="AW89" i="21"/>
  <c r="D49" i="24"/>
  <c r="BA46" i="21"/>
  <c r="BA89" i="21"/>
  <c r="H48" i="24"/>
  <c r="BP50" i="21"/>
  <c r="BO50" i="21"/>
  <c r="C11" i="24"/>
  <c r="C61" i="24"/>
  <c r="V61" i="24"/>
  <c r="AV46" i="21"/>
  <c r="BI46" i="21"/>
  <c r="BI89" i="21"/>
  <c r="P45" i="24"/>
  <c r="AZ46" i="21"/>
  <c r="AZ89" i="21"/>
  <c r="G48" i="24"/>
  <c r="AR15" i="21"/>
  <c r="AR16" i="21"/>
  <c r="AR17" i="21"/>
  <c r="AR18" i="21"/>
  <c r="AR19" i="21"/>
  <c r="AR20" i="21"/>
  <c r="AR21" i="21"/>
  <c r="AR22" i="21"/>
  <c r="AR23" i="21"/>
  <c r="AR24" i="21"/>
  <c r="AR25" i="21"/>
  <c r="AR26" i="21"/>
  <c r="AR27" i="21"/>
  <c r="AR28" i="21"/>
  <c r="AR29" i="21"/>
  <c r="AR30" i="21"/>
  <c r="AR31" i="21"/>
  <c r="AR32" i="21"/>
  <c r="AR33" i="21"/>
  <c r="AR34" i="21"/>
  <c r="AR35" i="21"/>
  <c r="AR36" i="21"/>
  <c r="AR37" i="21"/>
  <c r="AR38" i="21"/>
  <c r="AR39" i="21"/>
  <c r="AR40" i="21"/>
  <c r="AR41" i="21"/>
  <c r="AR42" i="21"/>
  <c r="AR43" i="21"/>
  <c r="AR44" i="21"/>
  <c r="AR45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12" i="21"/>
  <c r="BO46" i="21"/>
  <c r="AV89" i="21"/>
  <c r="AI17" i="28"/>
  <c r="AI18" i="28"/>
  <c r="AI19" i="28"/>
  <c r="AI20" i="28"/>
  <c r="AI21" i="28"/>
  <c r="AI22" i="28"/>
  <c r="AI23" i="28"/>
  <c r="AI24" i="28"/>
  <c r="AI25" i="28"/>
  <c r="AI26" i="28"/>
  <c r="AG17" i="28"/>
  <c r="AH17" i="28"/>
  <c r="AG18" i="28"/>
  <c r="AH18" i="28"/>
  <c r="AG19" i="28"/>
  <c r="AH19" i="28"/>
  <c r="AG20" i="28"/>
  <c r="AH20" i="28"/>
  <c r="AG21" i="28"/>
  <c r="AH21" i="28"/>
  <c r="AG22" i="28"/>
  <c r="AH22" i="28"/>
  <c r="AG23" i="28"/>
  <c r="AH23" i="28"/>
  <c r="AG24" i="28"/>
  <c r="AH24" i="28"/>
  <c r="AG25" i="28"/>
  <c r="AH25" i="28"/>
  <c r="AG26" i="28"/>
  <c r="AH26" i="28"/>
  <c r="AF26" i="28"/>
  <c r="AF25" i="28"/>
  <c r="AF24" i="28"/>
  <c r="AF23" i="28"/>
  <c r="AF22" i="28"/>
  <c r="AF21" i="28"/>
  <c r="AF20" i="28"/>
  <c r="AF19" i="28"/>
  <c r="AF18" i="28"/>
  <c r="AF17" i="28"/>
  <c r="AE26" i="28"/>
  <c r="AE25" i="28"/>
  <c r="AE24" i="28"/>
  <c r="AE23" i="28"/>
  <c r="AE22" i="28"/>
  <c r="AE21" i="28"/>
  <c r="AE20" i="28"/>
  <c r="AE19" i="28"/>
  <c r="AE18" i="28"/>
  <c r="AE17" i="28"/>
  <c r="AC40" i="28"/>
  <c r="AC31" i="28"/>
  <c r="AC21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P89" i="21"/>
  <c r="BO89" i="21"/>
  <c r="C50" i="24"/>
  <c r="G43" i="20"/>
  <c r="G44" i="20"/>
  <c r="H44" i="20"/>
  <c r="H43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7" i="20"/>
  <c r="G50" i="20"/>
  <c r="G48" i="20"/>
  <c r="G49" i="20"/>
  <c r="V44" i="21"/>
  <c r="V45" i="21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8" i="20"/>
  <c r="H47" i="20"/>
  <c r="H50" i="20"/>
  <c r="H49" i="20"/>
  <c r="R88" i="21"/>
  <c r="S88" i="21"/>
  <c r="T88" i="21"/>
  <c r="T87" i="21"/>
  <c r="R87" i="21"/>
  <c r="S87" i="21"/>
  <c r="AQ88" i="21"/>
  <c r="AO88" i="21"/>
  <c r="AP88" i="21"/>
  <c r="AP87" i="21"/>
  <c r="AQ87" i="21"/>
  <c r="AO87" i="21"/>
  <c r="E87" i="21"/>
  <c r="O87" i="21"/>
  <c r="P87" i="21"/>
  <c r="H87" i="21"/>
  <c r="B88" i="21"/>
  <c r="O88" i="21"/>
  <c r="P88" i="21"/>
  <c r="H88" i="21"/>
  <c r="Y88" i="21"/>
  <c r="AL88" i="21"/>
  <c r="AE88" i="21"/>
  <c r="Y87" i="21"/>
  <c r="AL87" i="21"/>
  <c r="AE87" i="21"/>
  <c r="N88" i="21"/>
  <c r="M88" i="21"/>
  <c r="J88" i="21"/>
  <c r="I88" i="21"/>
  <c r="E88" i="21"/>
  <c r="D88" i="21"/>
  <c r="M87" i="21"/>
  <c r="I87" i="21"/>
  <c r="D87" i="21"/>
  <c r="AB88" i="21"/>
  <c r="AK87" i="21"/>
  <c r="AK88" i="21"/>
  <c r="AA88" i="21"/>
  <c r="AG88" i="21"/>
  <c r="Z88" i="21"/>
  <c r="AJ88" i="21"/>
  <c r="AF88" i="21"/>
  <c r="AN88" i="21"/>
  <c r="AI88" i="21"/>
  <c r="AD88" i="21"/>
  <c r="AM88" i="21"/>
  <c r="AH88" i="21"/>
  <c r="AC88" i="21"/>
  <c r="AG87" i="21"/>
  <c r="AB87" i="21"/>
  <c r="AA87" i="21"/>
  <c r="Z87" i="21"/>
  <c r="AJ87" i="21"/>
  <c r="AF87" i="21"/>
  <c r="AN87" i="21"/>
  <c r="AI87" i="21"/>
  <c r="AD87" i="21"/>
  <c r="AM87" i="21"/>
  <c r="AH87" i="21"/>
  <c r="AC87" i="21"/>
  <c r="Q88" i="21"/>
  <c r="L88" i="21"/>
  <c r="G88" i="21"/>
  <c r="C88" i="21"/>
  <c r="K88" i="21"/>
  <c r="F88" i="21"/>
  <c r="Q87" i="21"/>
  <c r="L87" i="21"/>
  <c r="G87" i="21"/>
  <c r="C87" i="21"/>
  <c r="K87" i="21"/>
  <c r="F87" i="21"/>
  <c r="B87" i="21"/>
  <c r="N87" i="21"/>
  <c r="J87" i="21"/>
  <c r="G46" i="28"/>
  <c r="M44" i="28"/>
  <c r="D47" i="28"/>
  <c r="G47" i="28"/>
  <c r="M45" i="28"/>
  <c r="D48" i="28"/>
  <c r="O44" i="28"/>
  <c r="L45" i="28"/>
  <c r="E47" i="28"/>
  <c r="L46" i="28"/>
  <c r="R44" i="28"/>
  <c r="F47" i="28"/>
  <c r="J45" i="28"/>
  <c r="Q44" i="28"/>
  <c r="J46" i="28"/>
  <c r="E48" i="28"/>
  <c r="H46" i="28"/>
  <c r="N44" i="28"/>
  <c r="K45" i="28"/>
  <c r="H47" i="28"/>
  <c r="P44" i="28"/>
  <c r="AS88" i="21"/>
  <c r="AY45" i="21"/>
  <c r="AY88" i="21"/>
  <c r="F47" i="24"/>
  <c r="AS87" i="21"/>
  <c r="AW44" i="21"/>
  <c r="AW87" i="21"/>
  <c r="D47" i="24"/>
  <c r="C48" i="28"/>
  <c r="C49" i="28"/>
  <c r="T49" i="28"/>
  <c r="S42" i="28"/>
  <c r="P43" i="28"/>
  <c r="O45" i="28"/>
  <c r="Q43" i="28"/>
  <c r="I46" i="28"/>
  <c r="N45" i="28"/>
  <c r="R43" i="28"/>
  <c r="S43" i="28"/>
  <c r="F46" i="28"/>
  <c r="K46" i="28"/>
  <c r="I45" i="28"/>
  <c r="V88" i="21"/>
  <c r="W88" i="21"/>
  <c r="V87" i="21"/>
  <c r="W87" i="21"/>
  <c r="AT87" i="21"/>
  <c r="H40" i="9"/>
  <c r="H39" i="9"/>
  <c r="H36" i="9"/>
  <c r="H25" i="9"/>
  <c r="H26" i="9"/>
  <c r="V42" i="21"/>
  <c r="V43" i="21"/>
  <c r="BB45" i="21"/>
  <c r="BB88" i="21"/>
  <c r="I46" i="24"/>
  <c r="BI45" i="21"/>
  <c r="BI88" i="21"/>
  <c r="P44" i="24"/>
  <c r="BF45" i="21"/>
  <c r="BF88" i="21"/>
  <c r="M45" i="24"/>
  <c r="BH45" i="21"/>
  <c r="BH88" i="21"/>
  <c r="O45" i="24"/>
  <c r="BE45" i="21"/>
  <c r="BE88" i="21"/>
  <c r="L46" i="24"/>
  <c r="AV45" i="21"/>
  <c r="AV88" i="21"/>
  <c r="AY44" i="21"/>
  <c r="AY87" i="21"/>
  <c r="F46" i="24"/>
  <c r="BG45" i="21"/>
  <c r="BG88" i="21"/>
  <c r="N45" i="24"/>
  <c r="BN45" i="21"/>
  <c r="BN88" i="21"/>
  <c r="U43" i="24"/>
  <c r="AX45" i="21"/>
  <c r="AX88" i="21"/>
  <c r="E48" i="24"/>
  <c r="BJ45" i="21"/>
  <c r="BJ88" i="21"/>
  <c r="Q44" i="24"/>
  <c r="BC44" i="21"/>
  <c r="BC87" i="21"/>
  <c r="J45" i="24"/>
  <c r="AV44" i="21"/>
  <c r="BD45" i="21"/>
  <c r="BD88" i="21"/>
  <c r="K46" i="24"/>
  <c r="BK44" i="21"/>
  <c r="BK87" i="21"/>
  <c r="R43" i="24"/>
  <c r="BI44" i="21"/>
  <c r="BI87" i="21"/>
  <c r="P43" i="24"/>
  <c r="BM44" i="21"/>
  <c r="BM87" i="21"/>
  <c r="T42" i="24"/>
  <c r="BB44" i="21"/>
  <c r="BB87" i="21"/>
  <c r="I45" i="24"/>
  <c r="BA45" i="21"/>
  <c r="BA88" i="21"/>
  <c r="H47" i="24"/>
  <c r="BA44" i="21"/>
  <c r="BA87" i="21"/>
  <c r="H46" i="24"/>
  <c r="BN44" i="21"/>
  <c r="BN87" i="21"/>
  <c r="U42" i="24"/>
  <c r="BL45" i="21"/>
  <c r="BL88" i="21"/>
  <c r="S44" i="24"/>
  <c r="BK45" i="21"/>
  <c r="BK88" i="21"/>
  <c r="R44" i="24"/>
  <c r="AX44" i="21"/>
  <c r="AX87" i="21"/>
  <c r="E47" i="24"/>
  <c r="BM45" i="21"/>
  <c r="BM88" i="21"/>
  <c r="T43" i="24"/>
  <c r="AW45" i="21"/>
  <c r="AW88" i="21"/>
  <c r="D48" i="24"/>
  <c r="AZ45" i="21"/>
  <c r="AZ88" i="21"/>
  <c r="G47" i="24"/>
  <c r="AZ44" i="21"/>
  <c r="AZ87" i="21"/>
  <c r="G46" i="24"/>
  <c r="AT88" i="21"/>
  <c r="T48" i="28"/>
  <c r="BG44" i="21"/>
  <c r="BG87" i="21"/>
  <c r="N44" i="24"/>
  <c r="BC45" i="21"/>
  <c r="BC88" i="21"/>
  <c r="J46" i="24"/>
  <c r="BL44" i="21"/>
  <c r="BL87" i="21"/>
  <c r="S43" i="24"/>
  <c r="BE44" i="21"/>
  <c r="BE87" i="21"/>
  <c r="L45" i="24"/>
  <c r="BH44" i="21"/>
  <c r="BH87" i="21"/>
  <c r="O44" i="24"/>
  <c r="BF44" i="21"/>
  <c r="BF87" i="21"/>
  <c r="M44" i="24"/>
  <c r="BD44" i="21"/>
  <c r="BD87" i="21"/>
  <c r="K45" i="24"/>
  <c r="BJ44" i="21"/>
  <c r="BJ87" i="21"/>
  <c r="Q43" i="24"/>
  <c r="S86" i="21"/>
  <c r="T86" i="21"/>
  <c r="R86" i="21"/>
  <c r="R85" i="21"/>
  <c r="S85" i="21"/>
  <c r="T85" i="21"/>
  <c r="AO86" i="21"/>
  <c r="AQ86" i="21"/>
  <c r="AP86" i="21"/>
  <c r="AO85" i="21"/>
  <c r="AP85" i="21"/>
  <c r="AQ85" i="21"/>
  <c r="D86" i="21"/>
  <c r="O86" i="21"/>
  <c r="P86" i="21"/>
  <c r="H86" i="21"/>
  <c r="C85" i="21"/>
  <c r="O85" i="21"/>
  <c r="P85" i="21"/>
  <c r="H85" i="21"/>
  <c r="AL86" i="21"/>
  <c r="AE86" i="21"/>
  <c r="AL85" i="21"/>
  <c r="AE85" i="21"/>
  <c r="Q86" i="21"/>
  <c r="L86" i="21"/>
  <c r="K85" i="21"/>
  <c r="G86" i="21"/>
  <c r="F85" i="21"/>
  <c r="C86" i="21"/>
  <c r="B85" i="21"/>
  <c r="K86" i="21"/>
  <c r="F86" i="21"/>
  <c r="B86" i="21"/>
  <c r="N85" i="21"/>
  <c r="J85" i="21"/>
  <c r="E85" i="21"/>
  <c r="N86" i="21"/>
  <c r="J86" i="21"/>
  <c r="E86" i="21"/>
  <c r="M85" i="21"/>
  <c r="I85" i="21"/>
  <c r="D85" i="21"/>
  <c r="M86" i="21"/>
  <c r="I86" i="21"/>
  <c r="Q85" i="21"/>
  <c r="L85" i="21"/>
  <c r="G85" i="21"/>
  <c r="AB86" i="21"/>
  <c r="AG86" i="21"/>
  <c r="AK86" i="21"/>
  <c r="AA86" i="21"/>
  <c r="AF86" i="21"/>
  <c r="AJ86" i="21"/>
  <c r="Z86" i="21"/>
  <c r="AD86" i="21"/>
  <c r="AI86" i="21"/>
  <c r="AN86" i="21"/>
  <c r="Y86" i="21"/>
  <c r="AC86" i="21"/>
  <c r="AH86" i="21"/>
  <c r="AM86" i="21"/>
  <c r="AA85" i="21"/>
  <c r="AF85" i="21"/>
  <c r="AJ85" i="21"/>
  <c r="AI85" i="21"/>
  <c r="AN85" i="21"/>
  <c r="AC85" i="21"/>
  <c r="AM85" i="21"/>
  <c r="AB85" i="21"/>
  <c r="AK85" i="21"/>
  <c r="Z85" i="21"/>
  <c r="AD85" i="21"/>
  <c r="Y85" i="21"/>
  <c r="AH85" i="21"/>
  <c r="AG85" i="21"/>
  <c r="K28" i="9"/>
  <c r="K29" i="9"/>
  <c r="K30" i="9"/>
  <c r="K31" i="9"/>
  <c r="K32" i="9"/>
  <c r="K33" i="9"/>
  <c r="K27" i="9"/>
  <c r="I28" i="9"/>
  <c r="I29" i="9"/>
  <c r="I30" i="9"/>
  <c r="I31" i="9"/>
  <c r="I32" i="9"/>
  <c r="I33" i="9"/>
  <c r="I27" i="9"/>
  <c r="H28" i="9"/>
  <c r="H29" i="9"/>
  <c r="H30" i="9"/>
  <c r="H31" i="9"/>
  <c r="H32" i="9"/>
  <c r="J32" i="9"/>
  <c r="H33" i="9"/>
  <c r="H27" i="9"/>
  <c r="B13" i="24"/>
  <c r="W13" i="24"/>
  <c r="B14" i="24"/>
  <c r="W14" i="24"/>
  <c r="B15" i="24"/>
  <c r="W15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12" i="24"/>
  <c r="W12" i="24"/>
  <c r="Q41" i="28"/>
  <c r="N42" i="28"/>
  <c r="L44" i="28"/>
  <c r="J44" i="28"/>
  <c r="F45" i="28"/>
  <c r="S41" i="28"/>
  <c r="BP88" i="21"/>
  <c r="BO88" i="21"/>
  <c r="C49" i="24"/>
  <c r="K43" i="28"/>
  <c r="G44" i="28"/>
  <c r="G45" i="28"/>
  <c r="BO45" i="21"/>
  <c r="L43" i="28"/>
  <c r="O42" i="28"/>
  <c r="E45" i="28"/>
  <c r="O43" i="28"/>
  <c r="S40" i="28"/>
  <c r="BO44" i="21"/>
  <c r="AV87" i="21"/>
  <c r="F44" i="28"/>
  <c r="M42" i="28"/>
  <c r="Q42" i="28"/>
  <c r="N43" i="28"/>
  <c r="K44" i="28"/>
  <c r="H44" i="28"/>
  <c r="J43" i="28"/>
  <c r="H45" i="28"/>
  <c r="C47" i="28"/>
  <c r="T47" i="28"/>
  <c r="AS86" i="21"/>
  <c r="BE43" i="21"/>
  <c r="BE86" i="21"/>
  <c r="L44" i="24"/>
  <c r="AS85" i="21"/>
  <c r="BD42" i="21"/>
  <c r="BD85" i="21"/>
  <c r="K43" i="24"/>
  <c r="T81" i="21"/>
  <c r="T77" i="21"/>
  <c r="T73" i="21"/>
  <c r="T69" i="21"/>
  <c r="T65" i="21"/>
  <c r="T61" i="21"/>
  <c r="R57" i="21"/>
  <c r="S57" i="21"/>
  <c r="T57" i="21"/>
  <c r="R84" i="21"/>
  <c r="T84" i="21"/>
  <c r="T80" i="21"/>
  <c r="T76" i="21"/>
  <c r="T72" i="21"/>
  <c r="T68" i="21"/>
  <c r="T64" i="21"/>
  <c r="S60" i="21"/>
  <c r="T60" i="21"/>
  <c r="T83" i="21"/>
  <c r="T79" i="21"/>
  <c r="T75" i="21"/>
  <c r="T71" i="21"/>
  <c r="T67" i="21"/>
  <c r="T63" i="21"/>
  <c r="T59" i="21"/>
  <c r="R59" i="21"/>
  <c r="S59" i="21"/>
  <c r="T82" i="21"/>
  <c r="T78" i="21"/>
  <c r="T74" i="21"/>
  <c r="T70" i="21"/>
  <c r="T66" i="21"/>
  <c r="T62" i="21"/>
  <c r="S58" i="21"/>
  <c r="T58" i="21"/>
  <c r="R58" i="21"/>
  <c r="S37" i="28"/>
  <c r="D84" i="21"/>
  <c r="O84" i="21"/>
  <c r="P84" i="21"/>
  <c r="H84" i="21"/>
  <c r="D80" i="21"/>
  <c r="E83" i="21"/>
  <c r="H83" i="21"/>
  <c r="O59" i="21"/>
  <c r="P59" i="21"/>
  <c r="D82" i="21"/>
  <c r="H82" i="21"/>
  <c r="O58" i="21"/>
  <c r="P58" i="21"/>
  <c r="C81" i="21"/>
  <c r="O57" i="21"/>
  <c r="P57" i="21"/>
  <c r="H57" i="21"/>
  <c r="R41" i="28"/>
  <c r="C46" i="28"/>
  <c r="D46" i="28"/>
  <c r="R42" i="28"/>
  <c r="P42" i="28"/>
  <c r="P41" i="28"/>
  <c r="E46" i="28"/>
  <c r="I44" i="28"/>
  <c r="D45" i="28"/>
  <c r="M43" i="28"/>
  <c r="I43" i="28"/>
  <c r="V85" i="21"/>
  <c r="W85" i="21"/>
  <c r="V86" i="21"/>
  <c r="W86" i="21"/>
  <c r="M32" i="9"/>
  <c r="D56" i="9"/>
  <c r="L32" i="9"/>
  <c r="C56" i="9"/>
  <c r="J2" i="9"/>
  <c r="J33" i="9"/>
  <c r="L33" i="9"/>
  <c r="C57" i="9"/>
  <c r="F83" i="21"/>
  <c r="G83" i="21"/>
  <c r="L58" i="21"/>
  <c r="K83" i="21"/>
  <c r="N83" i="21"/>
  <c r="J83" i="21"/>
  <c r="C83" i="21"/>
  <c r="C82" i="21"/>
  <c r="M58" i="21"/>
  <c r="B79" i="21"/>
  <c r="M83" i="21"/>
  <c r="D83" i="21"/>
  <c r="E82" i="21"/>
  <c r="Q58" i="21"/>
  <c r="D81" i="21"/>
  <c r="B82" i="21"/>
  <c r="G81" i="21"/>
  <c r="B83" i="21"/>
  <c r="I83" i="21"/>
  <c r="N58" i="21"/>
  <c r="I82" i="21"/>
  <c r="M84" i="21"/>
  <c r="C84" i="21"/>
  <c r="C80" i="21"/>
  <c r="Q84" i="21"/>
  <c r="L84" i="21"/>
  <c r="K57" i="21"/>
  <c r="J57" i="21"/>
  <c r="B80" i="21"/>
  <c r="G84" i="21"/>
  <c r="G82" i="21"/>
  <c r="B81" i="21"/>
  <c r="K84" i="21"/>
  <c r="J84" i="21"/>
  <c r="F84" i="21"/>
  <c r="K82" i="21"/>
  <c r="J82" i="21"/>
  <c r="F82" i="21"/>
  <c r="E81" i="21"/>
  <c r="Q59" i="21"/>
  <c r="Q57" i="21"/>
  <c r="L57" i="21"/>
  <c r="N84" i="21"/>
  <c r="I84" i="21"/>
  <c r="E84" i="21"/>
  <c r="F81" i="21"/>
  <c r="B84" i="21"/>
  <c r="N57" i="21"/>
  <c r="M57" i="21"/>
  <c r="I57" i="21"/>
  <c r="G16" i="28"/>
  <c r="BM42" i="21"/>
  <c r="BM85" i="21"/>
  <c r="T40" i="24"/>
  <c r="AT85" i="21"/>
  <c r="BF42" i="21"/>
  <c r="BF85" i="21"/>
  <c r="M42" i="24"/>
  <c r="BI42" i="21"/>
  <c r="BI85" i="21"/>
  <c r="P41" i="24"/>
  <c r="AZ42" i="21"/>
  <c r="AZ85" i="21"/>
  <c r="G44" i="24"/>
  <c r="BC42" i="21"/>
  <c r="BC85" i="21"/>
  <c r="J43" i="24"/>
  <c r="AY42" i="21"/>
  <c r="AY85" i="21"/>
  <c r="F44" i="24"/>
  <c r="BH42" i="21"/>
  <c r="BH85" i="21"/>
  <c r="O42" i="24"/>
  <c r="BB42" i="21"/>
  <c r="BB85" i="21"/>
  <c r="I43" i="24"/>
  <c r="BJ42" i="21"/>
  <c r="BJ85" i="21"/>
  <c r="Q41" i="24"/>
  <c r="BB43" i="21"/>
  <c r="BB86" i="21"/>
  <c r="I44" i="24"/>
  <c r="BK43" i="21"/>
  <c r="BK86" i="21"/>
  <c r="R42" i="24"/>
  <c r="AV43" i="21"/>
  <c r="AV86" i="21"/>
  <c r="AY43" i="21"/>
  <c r="AY86" i="21"/>
  <c r="F45" i="24"/>
  <c r="AT86" i="21"/>
  <c r="AW43" i="21"/>
  <c r="AW86" i="21"/>
  <c r="D46" i="24"/>
  <c r="BF43" i="21"/>
  <c r="BF86" i="21"/>
  <c r="M43" i="24"/>
  <c r="BG43" i="21"/>
  <c r="BG86" i="21"/>
  <c r="N43" i="24"/>
  <c r="BM43" i="21"/>
  <c r="BM86" i="21"/>
  <c r="T41" i="24"/>
  <c r="BC43" i="21"/>
  <c r="BC86" i="21"/>
  <c r="J44" i="24"/>
  <c r="AZ43" i="21"/>
  <c r="AZ86" i="21"/>
  <c r="G45" i="24"/>
  <c r="G19" i="28"/>
  <c r="R18" i="28"/>
  <c r="M23" i="28"/>
  <c r="N26" i="28"/>
  <c r="L30" i="28"/>
  <c r="N34" i="28"/>
  <c r="L38" i="28"/>
  <c r="G43" i="28"/>
  <c r="M29" i="28"/>
  <c r="R40" i="28"/>
  <c r="N25" i="28"/>
  <c r="O41" i="28"/>
  <c r="H19" i="28"/>
  <c r="N23" i="28"/>
  <c r="G28" i="28"/>
  <c r="Q27" i="28"/>
  <c r="F33" i="28"/>
  <c r="H35" i="28"/>
  <c r="O35" i="28"/>
  <c r="K39" i="28"/>
  <c r="M17" i="28"/>
  <c r="H28" i="28"/>
  <c r="H40" i="28"/>
  <c r="O17" i="28"/>
  <c r="N33" i="28"/>
  <c r="N41" i="28"/>
  <c r="L28" i="28"/>
  <c r="K37" i="28"/>
  <c r="M18" i="28"/>
  <c r="O24" i="28"/>
  <c r="N32" i="28"/>
  <c r="J41" i="28"/>
  <c r="D22" i="28"/>
  <c r="H33" i="28"/>
  <c r="O16" i="28"/>
  <c r="D42" i="28"/>
  <c r="G37" i="28"/>
  <c r="M30" i="28"/>
  <c r="R17" i="28"/>
  <c r="O20" i="28"/>
  <c r="Q29" i="28"/>
  <c r="D28" i="28"/>
  <c r="F36" i="28"/>
  <c r="E19" i="28"/>
  <c r="F32" i="28"/>
  <c r="S20" i="28"/>
  <c r="S27" i="28"/>
  <c r="J15" i="28"/>
  <c r="K18" i="28"/>
  <c r="H22" i="28"/>
  <c r="K26" i="28"/>
  <c r="J31" i="28"/>
  <c r="K34" i="28"/>
  <c r="H38" i="28"/>
  <c r="Q38" i="28"/>
  <c r="R28" i="28"/>
  <c r="J38" i="28"/>
  <c r="Q15" i="28"/>
  <c r="F21" i="28"/>
  <c r="L23" i="28"/>
  <c r="N27" i="28"/>
  <c r="J32" i="28"/>
  <c r="M36" i="28"/>
  <c r="L39" i="28"/>
  <c r="H24" i="28"/>
  <c r="Q28" i="28"/>
  <c r="Q40" i="28"/>
  <c r="F23" i="28"/>
  <c r="F39" i="28"/>
  <c r="L41" i="28"/>
  <c r="R25" i="28"/>
  <c r="M34" i="28"/>
  <c r="O40" i="28"/>
  <c r="G29" i="28"/>
  <c r="G42" i="28"/>
  <c r="G30" i="28"/>
  <c r="L36" i="28"/>
  <c r="L33" i="28"/>
  <c r="Q17" i="28"/>
  <c r="N28" i="28"/>
  <c r="F28" i="28"/>
  <c r="F24" i="28"/>
  <c r="S32" i="28"/>
  <c r="S17" i="28"/>
  <c r="S26" i="28"/>
  <c r="S23" i="28"/>
  <c r="R14" i="28"/>
  <c r="L18" i="28"/>
  <c r="M19" i="28"/>
  <c r="G23" i="28"/>
  <c r="N22" i="28"/>
  <c r="R22" i="28"/>
  <c r="L26" i="28"/>
  <c r="M27" i="28"/>
  <c r="G31" i="28"/>
  <c r="N30" i="28"/>
  <c r="R30" i="28"/>
  <c r="L34" i="28"/>
  <c r="M35" i="28"/>
  <c r="G39" i="28"/>
  <c r="N38" i="28"/>
  <c r="R38" i="28"/>
  <c r="L42" i="28"/>
  <c r="R16" i="28"/>
  <c r="Q24" i="28"/>
  <c r="H32" i="28"/>
  <c r="E41" i="28"/>
  <c r="O21" i="28"/>
  <c r="N29" i="28"/>
  <c r="O37" i="28"/>
  <c r="K15" i="28"/>
  <c r="N15" i="28"/>
  <c r="R15" i="28"/>
  <c r="G20" i="28"/>
  <c r="J20" i="28"/>
  <c r="Q19" i="28"/>
  <c r="F25" i="28"/>
  <c r="M24" i="28"/>
  <c r="H27" i="28"/>
  <c r="L27" i="28"/>
  <c r="O27" i="28"/>
  <c r="K31" i="28"/>
  <c r="N31" i="28"/>
  <c r="R31" i="28"/>
  <c r="G36" i="28"/>
  <c r="J36" i="28"/>
  <c r="Q35" i="28"/>
  <c r="F41" i="28"/>
  <c r="M40" i="28"/>
  <c r="H43" i="28"/>
  <c r="E21" i="28"/>
  <c r="M25" i="28"/>
  <c r="E33" i="28"/>
  <c r="M37" i="28"/>
  <c r="N21" i="28"/>
  <c r="O29" i="28"/>
  <c r="N37" i="28"/>
  <c r="K20" i="28"/>
  <c r="D38" i="28"/>
  <c r="G17" i="28"/>
  <c r="N40" i="28"/>
  <c r="G22" i="28"/>
  <c r="L24" i="28"/>
  <c r="H29" i="28"/>
  <c r="K32" i="28"/>
  <c r="G41" i="28"/>
  <c r="H17" i="28"/>
  <c r="J29" i="28"/>
  <c r="K36" i="28"/>
  <c r="L16" i="28"/>
  <c r="D23" i="28"/>
  <c r="L29" i="28"/>
  <c r="H37" i="28"/>
  <c r="K28" i="28"/>
  <c r="H41" i="28"/>
  <c r="R21" i="28"/>
  <c r="J37" i="28"/>
  <c r="R33" i="28"/>
  <c r="R29" i="28"/>
  <c r="Q25" i="28"/>
  <c r="K25" i="28"/>
  <c r="O36" i="28"/>
  <c r="D44" i="28"/>
  <c r="F20" i="28"/>
  <c r="E27" i="28"/>
  <c r="E43" i="28"/>
  <c r="D32" i="28"/>
  <c r="S28" i="28"/>
  <c r="S13" i="28"/>
  <c r="S29" i="28"/>
  <c r="S22" i="28"/>
  <c r="S38" i="28"/>
  <c r="S19" i="28"/>
  <c r="S35" i="28"/>
  <c r="BA43" i="21"/>
  <c r="BA86" i="21"/>
  <c r="H45" i="24"/>
  <c r="BL42" i="21"/>
  <c r="BL85" i="21"/>
  <c r="S41" i="24"/>
  <c r="BD43" i="21"/>
  <c r="BD86" i="21"/>
  <c r="K44" i="24"/>
  <c r="BJ43" i="21"/>
  <c r="BJ86" i="21"/>
  <c r="Q42" i="24"/>
  <c r="BH43" i="21"/>
  <c r="BH86" i="21"/>
  <c r="O43" i="24"/>
  <c r="BK42" i="21"/>
  <c r="BK85" i="21"/>
  <c r="R41" i="24"/>
  <c r="BG42" i="21"/>
  <c r="BG85" i="21"/>
  <c r="N42" i="24"/>
  <c r="M15" i="28"/>
  <c r="N18" i="28"/>
  <c r="L22" i="28"/>
  <c r="G27" i="28"/>
  <c r="R26" i="28"/>
  <c r="M31" i="28"/>
  <c r="G35" i="28"/>
  <c r="R34" i="28"/>
  <c r="M39" i="28"/>
  <c r="Q20" i="28"/>
  <c r="E37" i="28"/>
  <c r="N17" i="28"/>
  <c r="O33" i="28"/>
  <c r="M16" i="28"/>
  <c r="L19" i="28"/>
  <c r="O19" i="28"/>
  <c r="K23" i="28"/>
  <c r="R23" i="28"/>
  <c r="J28" i="28"/>
  <c r="M32" i="28"/>
  <c r="L35" i="28"/>
  <c r="N39" i="28"/>
  <c r="R39" i="28"/>
  <c r="R20" i="28"/>
  <c r="R32" i="28"/>
  <c r="O25" i="28"/>
  <c r="Q21" i="28"/>
  <c r="K29" i="28"/>
  <c r="L37" i="28"/>
  <c r="L25" i="28"/>
  <c r="D26" i="28"/>
  <c r="L32" i="28"/>
  <c r="L20" i="28"/>
  <c r="L17" i="28"/>
  <c r="R13" i="28"/>
  <c r="K41" i="28"/>
  <c r="D27" i="28"/>
  <c r="E35" i="28"/>
  <c r="S16" i="28"/>
  <c r="S21" i="28"/>
  <c r="S14" i="28"/>
  <c r="S30" i="28"/>
  <c r="S31" i="28"/>
  <c r="Q14" i="28"/>
  <c r="O18" i="28"/>
  <c r="J23" i="28"/>
  <c r="Q22" i="28"/>
  <c r="O26" i="28"/>
  <c r="H30" i="28"/>
  <c r="Q30" i="28"/>
  <c r="O34" i="28"/>
  <c r="J39" i="28"/>
  <c r="K42" i="28"/>
  <c r="E25" i="28"/>
  <c r="Q36" i="28"/>
  <c r="J22" i="28"/>
  <c r="F31" i="28"/>
  <c r="J16" i="28"/>
  <c r="M20" i="28"/>
  <c r="H23" i="28"/>
  <c r="O23" i="28"/>
  <c r="K27" i="28"/>
  <c r="R27" i="28"/>
  <c r="G32" i="28"/>
  <c r="Q31" i="28"/>
  <c r="F37" i="28"/>
  <c r="H39" i="28"/>
  <c r="O39" i="28"/>
  <c r="Q16" i="28"/>
  <c r="H36" i="28"/>
  <c r="J30" i="28"/>
  <c r="D35" i="28"/>
  <c r="K40" i="28"/>
  <c r="K16" i="28"/>
  <c r="G25" i="28"/>
  <c r="D34" i="28"/>
  <c r="Q37" i="28"/>
  <c r="K33" i="28"/>
  <c r="H21" i="28"/>
  <c r="K24" i="28"/>
  <c r="J33" i="28"/>
  <c r="H25" i="28"/>
  <c r="J21" i="28"/>
  <c r="M22" i="28"/>
  <c r="G18" i="28"/>
  <c r="D20" i="28"/>
  <c r="E31" i="28"/>
  <c r="D40" i="28"/>
  <c r="S33" i="28"/>
  <c r="S39" i="28"/>
  <c r="BP87" i="21"/>
  <c r="BO87" i="21"/>
  <c r="C48" i="24"/>
  <c r="O14" i="28"/>
  <c r="H18" i="28"/>
  <c r="J19" i="28"/>
  <c r="Q18" i="28"/>
  <c r="K22" i="28"/>
  <c r="O22" i="28"/>
  <c r="H26" i="28"/>
  <c r="J27" i="28"/>
  <c r="Q26" i="28"/>
  <c r="K30" i="28"/>
  <c r="O30" i="28"/>
  <c r="H34" i="28"/>
  <c r="J35" i="28"/>
  <c r="Q34" i="28"/>
  <c r="K38" i="28"/>
  <c r="O38" i="28"/>
  <c r="H42" i="28"/>
  <c r="H20" i="28"/>
  <c r="E29" i="28"/>
  <c r="Q32" i="28"/>
  <c r="M41" i="28"/>
  <c r="F19" i="28"/>
  <c r="F27" i="28"/>
  <c r="J34" i="28"/>
  <c r="J42" i="28"/>
  <c r="L15" i="28"/>
  <c r="O15" i="28"/>
  <c r="K19" i="28"/>
  <c r="N19" i="28"/>
  <c r="R19" i="28"/>
  <c r="G24" i="28"/>
  <c r="J24" i="28"/>
  <c r="Q23" i="28"/>
  <c r="F29" i="28"/>
  <c r="M28" i="28"/>
  <c r="H31" i="28"/>
  <c r="L31" i="28"/>
  <c r="O31" i="28"/>
  <c r="K35" i="28"/>
  <c r="N35" i="28"/>
  <c r="R35" i="28"/>
  <c r="G40" i="28"/>
  <c r="J40" i="28"/>
  <c r="Q39" i="28"/>
  <c r="H16" i="28"/>
  <c r="M21" i="28"/>
  <c r="R24" i="28"/>
  <c r="M33" i="28"/>
  <c r="R36" i="28"/>
  <c r="J18" i="28"/>
  <c r="J26" i="28"/>
  <c r="F35" i="28"/>
  <c r="F43" i="28"/>
  <c r="N20" i="28"/>
  <c r="N36" i="28"/>
  <c r="O32" i="28"/>
  <c r="D30" i="28"/>
  <c r="N16" i="28"/>
  <c r="L21" i="28"/>
  <c r="J25" i="28"/>
  <c r="D31" i="28"/>
  <c r="G38" i="28"/>
  <c r="L40" i="28"/>
  <c r="K17" i="28"/>
  <c r="G26" i="28"/>
  <c r="O28" i="28"/>
  <c r="J17" i="28"/>
  <c r="K21" i="28"/>
  <c r="N24" i="28"/>
  <c r="G33" i="28"/>
  <c r="D39" i="28"/>
  <c r="G21" i="28"/>
  <c r="M26" i="28"/>
  <c r="R37" i="28"/>
  <c r="M38" i="28"/>
  <c r="Q33" i="28"/>
  <c r="G34" i="28"/>
  <c r="D43" i="28"/>
  <c r="Q13" i="28"/>
  <c r="D36" i="28"/>
  <c r="E23" i="28"/>
  <c r="E39" i="28"/>
  <c r="D24" i="28"/>
  <c r="F40" i="28"/>
  <c r="S24" i="28"/>
  <c r="S36" i="28"/>
  <c r="S12" i="28"/>
  <c r="T12" i="28"/>
  <c r="S25" i="28"/>
  <c r="S18" i="28"/>
  <c r="S34" i="28"/>
  <c r="S15" i="28"/>
  <c r="BN43" i="21"/>
  <c r="BN86" i="21"/>
  <c r="U41" i="24"/>
  <c r="AW42" i="21"/>
  <c r="AW85" i="21"/>
  <c r="D45" i="24"/>
  <c r="BA42" i="21"/>
  <c r="BA85" i="21"/>
  <c r="H44" i="24"/>
  <c r="AV42" i="21"/>
  <c r="BL43" i="21"/>
  <c r="BL86" i="21"/>
  <c r="S42" i="24"/>
  <c r="AX42" i="21"/>
  <c r="AX85" i="21"/>
  <c r="E45" i="24"/>
  <c r="BE42" i="21"/>
  <c r="BE85" i="21"/>
  <c r="L43" i="24"/>
  <c r="BN42" i="21"/>
  <c r="BN85" i="21"/>
  <c r="U40" i="24"/>
  <c r="AX43" i="21"/>
  <c r="BI43" i="21"/>
  <c r="BI86" i="21"/>
  <c r="P42" i="24"/>
  <c r="AX41" i="21"/>
  <c r="AX84" i="21"/>
  <c r="E44" i="24"/>
  <c r="C32" i="28"/>
  <c r="AT77" i="21"/>
  <c r="C31" i="28"/>
  <c r="F18" i="28"/>
  <c r="AV37" i="21"/>
  <c r="F17" i="28"/>
  <c r="D18" i="28"/>
  <c r="AZ40" i="21"/>
  <c r="AZ83" i="21"/>
  <c r="G42" i="24"/>
  <c r="C25" i="28"/>
  <c r="AT64" i="21"/>
  <c r="AX39" i="21"/>
  <c r="AX82" i="21"/>
  <c r="E42" i="24"/>
  <c r="BF14" i="21"/>
  <c r="BF57" i="21"/>
  <c r="M14" i="24"/>
  <c r="M64" i="24"/>
  <c r="M14" i="28"/>
  <c r="D17" i="28"/>
  <c r="F16" i="28"/>
  <c r="N14" i="28"/>
  <c r="E17" i="28"/>
  <c r="T46" i="28"/>
  <c r="C24" i="28"/>
  <c r="C44" i="28"/>
  <c r="C33" i="28"/>
  <c r="C29" i="28"/>
  <c r="C35" i="28"/>
  <c r="C40" i="28"/>
  <c r="C27" i="28"/>
  <c r="C43" i="28"/>
  <c r="C45" i="28"/>
  <c r="U45" i="28"/>
  <c r="C30" i="28"/>
  <c r="C37" i="28"/>
  <c r="C38" i="28"/>
  <c r="C28" i="28"/>
  <c r="C22" i="28"/>
  <c r="C18" i="28"/>
  <c r="C26" i="28"/>
  <c r="C19" i="28"/>
  <c r="C34" i="28"/>
  <c r="C20" i="28"/>
  <c r="C36" i="28"/>
  <c r="C41" i="28"/>
  <c r="C23" i="28"/>
  <c r="C39" i="28"/>
  <c r="C42" i="28"/>
  <c r="C21" i="28"/>
  <c r="E24" i="28"/>
  <c r="E32" i="28"/>
  <c r="E40" i="28"/>
  <c r="P34" i="28"/>
  <c r="I19" i="28"/>
  <c r="P15" i="28"/>
  <c r="I22" i="28"/>
  <c r="P29" i="28"/>
  <c r="E38" i="28"/>
  <c r="F22" i="28"/>
  <c r="I16" i="28"/>
  <c r="I40" i="28"/>
  <c r="I42" i="28"/>
  <c r="I15" i="28"/>
  <c r="I25" i="28"/>
  <c r="P27" i="28"/>
  <c r="I41" i="28"/>
  <c r="P20" i="28"/>
  <c r="E20" i="28"/>
  <c r="E28" i="28"/>
  <c r="E36" i="28"/>
  <c r="E44" i="28"/>
  <c r="D19" i="28"/>
  <c r="E42" i="28"/>
  <c r="F34" i="28"/>
  <c r="E26" i="28"/>
  <c r="F26" i="28"/>
  <c r="F42" i="28"/>
  <c r="P14" i="28"/>
  <c r="P22" i="28"/>
  <c r="P30" i="28"/>
  <c r="P38" i="28"/>
  <c r="I34" i="28"/>
  <c r="P40" i="28"/>
  <c r="I35" i="28"/>
  <c r="P13" i="28"/>
  <c r="I21" i="28"/>
  <c r="P23" i="28"/>
  <c r="I37" i="28"/>
  <c r="P39" i="28"/>
  <c r="I38" i="28"/>
  <c r="I39" i="28"/>
  <c r="E30" i="28"/>
  <c r="F30" i="28"/>
  <c r="P18" i="28"/>
  <c r="P26" i="28"/>
  <c r="I18" i="28"/>
  <c r="P24" i="28"/>
  <c r="P25" i="28"/>
  <c r="I29" i="28"/>
  <c r="P31" i="28"/>
  <c r="P28" i="28"/>
  <c r="I23" i="28"/>
  <c r="D21" i="28"/>
  <c r="D29" i="28"/>
  <c r="D37" i="28"/>
  <c r="E34" i="28"/>
  <c r="I24" i="28"/>
  <c r="I32" i="28"/>
  <c r="P16" i="28"/>
  <c r="P17" i="28"/>
  <c r="P21" i="28"/>
  <c r="D25" i="28"/>
  <c r="D33" i="28"/>
  <c r="D41" i="28"/>
  <c r="E22" i="28"/>
  <c r="F38" i="28"/>
  <c r="E18" i="28"/>
  <c r="I20" i="28"/>
  <c r="I28" i="28"/>
  <c r="I36" i="28"/>
  <c r="I26" i="28"/>
  <c r="P32" i="28"/>
  <c r="I27" i="28"/>
  <c r="P33" i="28"/>
  <c r="I17" i="28"/>
  <c r="P19" i="28"/>
  <c r="I33" i="28"/>
  <c r="P35" i="28"/>
  <c r="I30" i="28"/>
  <c r="P36" i="28"/>
  <c r="I31" i="28"/>
  <c r="P37" i="28"/>
  <c r="J29" i="9"/>
  <c r="L29" i="9"/>
  <c r="C53" i="9"/>
  <c r="J28" i="9"/>
  <c r="M28" i="9"/>
  <c r="D52" i="9"/>
  <c r="M29" i="9"/>
  <c r="D53" i="9"/>
  <c r="J31" i="9"/>
  <c r="M33" i="9"/>
  <c r="D57" i="9"/>
  <c r="J30" i="9"/>
  <c r="J27" i="9"/>
  <c r="V63" i="21"/>
  <c r="W63" i="21"/>
  <c r="V83" i="21"/>
  <c r="W83" i="21"/>
  <c r="V62" i="21"/>
  <c r="W62" i="21"/>
  <c r="V70" i="21"/>
  <c r="W70" i="21"/>
  <c r="V78" i="21"/>
  <c r="W78" i="21"/>
  <c r="V59" i="21"/>
  <c r="W59" i="21"/>
  <c r="V66" i="21"/>
  <c r="W66" i="21"/>
  <c r="V71" i="21"/>
  <c r="W71" i="21"/>
  <c r="V67" i="21"/>
  <c r="W67" i="21"/>
  <c r="V58" i="21"/>
  <c r="W58" i="21"/>
  <c r="V75" i="21"/>
  <c r="W75" i="21"/>
  <c r="V82" i="21"/>
  <c r="W82" i="21"/>
  <c r="V74" i="21"/>
  <c r="W74" i="21"/>
  <c r="V79" i="21"/>
  <c r="W79" i="21"/>
  <c r="V73" i="21"/>
  <c r="W73" i="21"/>
  <c r="V56" i="21"/>
  <c r="W56" i="21"/>
  <c r="V84" i="21"/>
  <c r="W84" i="21"/>
  <c r="V69" i="21"/>
  <c r="W69" i="21"/>
  <c r="V76" i="21"/>
  <c r="W76" i="21"/>
  <c r="V72" i="21"/>
  <c r="W72" i="21"/>
  <c r="V60" i="21"/>
  <c r="W60" i="21"/>
  <c r="V61" i="21"/>
  <c r="W61" i="21"/>
  <c r="V77" i="21"/>
  <c r="W77" i="21"/>
  <c r="V64" i="21"/>
  <c r="W64" i="21"/>
  <c r="V57" i="21"/>
  <c r="W57" i="21"/>
  <c r="V80" i="21"/>
  <c r="W80" i="21"/>
  <c r="V65" i="21"/>
  <c r="W65" i="21"/>
  <c r="V81" i="21"/>
  <c r="W81" i="21"/>
  <c r="V68" i="21"/>
  <c r="W68" i="21"/>
  <c r="AT79" i="21"/>
  <c r="AT83" i="21"/>
  <c r="AW37" i="21"/>
  <c r="AW80" i="21"/>
  <c r="D40" i="24"/>
  <c r="AT60" i="21"/>
  <c r="AT67" i="21"/>
  <c r="AV36" i="21"/>
  <c r="AV79" i="21"/>
  <c r="BN36" i="21"/>
  <c r="BN79" i="21"/>
  <c r="U34" i="24"/>
  <c r="AT70" i="21"/>
  <c r="BN28" i="21"/>
  <c r="BN71" i="21"/>
  <c r="U26" i="24"/>
  <c r="BI16" i="21"/>
  <c r="BI59" i="21"/>
  <c r="P15" i="24"/>
  <c r="P65" i="24"/>
  <c r="BN16" i="21"/>
  <c r="BN59" i="21"/>
  <c r="U14" i="24"/>
  <c r="U64" i="24"/>
  <c r="AT59" i="21"/>
  <c r="BL16" i="21"/>
  <c r="BL59" i="21"/>
  <c r="S15" i="24"/>
  <c r="S65" i="24"/>
  <c r="AT81" i="21"/>
  <c r="AT63" i="21"/>
  <c r="AV38" i="21"/>
  <c r="AV81" i="21"/>
  <c r="AX38" i="21"/>
  <c r="AX81" i="21"/>
  <c r="E41" i="24"/>
  <c r="AT76" i="21"/>
  <c r="BN27" i="21"/>
  <c r="BN70" i="21"/>
  <c r="U25" i="24"/>
  <c r="AT71" i="21"/>
  <c r="AT75" i="21"/>
  <c r="BN23" i="21"/>
  <c r="BN66" i="21"/>
  <c r="U21" i="24"/>
  <c r="BN40" i="21"/>
  <c r="BN83" i="21"/>
  <c r="U38" i="24"/>
  <c r="BN32" i="21"/>
  <c r="BN75" i="21"/>
  <c r="U30" i="24"/>
  <c r="BN22" i="21"/>
  <c r="BN65" i="21"/>
  <c r="U20" i="24"/>
  <c r="AW41" i="21"/>
  <c r="AW84" i="21"/>
  <c r="D44" i="24"/>
  <c r="AT58" i="21"/>
  <c r="BK15" i="21"/>
  <c r="BK58" i="21"/>
  <c r="R14" i="24"/>
  <c r="R64" i="24"/>
  <c r="BJ15" i="21"/>
  <c r="BJ58" i="21"/>
  <c r="Q14" i="24"/>
  <c r="Q64" i="24"/>
  <c r="BH15" i="21"/>
  <c r="BH58" i="21"/>
  <c r="O15" i="24"/>
  <c r="O65" i="24"/>
  <c r="BG15" i="21"/>
  <c r="BG58" i="21"/>
  <c r="N15" i="24"/>
  <c r="N65" i="24"/>
  <c r="BF15" i="21"/>
  <c r="BF58" i="21"/>
  <c r="M15" i="24"/>
  <c r="M65" i="24"/>
  <c r="BI15" i="21"/>
  <c r="BI58" i="21"/>
  <c r="P14" i="24"/>
  <c r="P64" i="24"/>
  <c r="BL15" i="21"/>
  <c r="BL58" i="21"/>
  <c r="S14" i="24"/>
  <c r="S64" i="24"/>
  <c r="BN29" i="21"/>
  <c r="BN72" i="21"/>
  <c r="U27" i="24"/>
  <c r="AT72" i="21"/>
  <c r="BN26" i="21"/>
  <c r="BN69" i="21"/>
  <c r="U24" i="24"/>
  <c r="AT69" i="21"/>
  <c r="AT57" i="21"/>
  <c r="BB14" i="21"/>
  <c r="BB57" i="21"/>
  <c r="I15" i="24"/>
  <c r="I65" i="24"/>
  <c r="BH14" i="21"/>
  <c r="BH57" i="21"/>
  <c r="O14" i="24"/>
  <c r="O64" i="24"/>
  <c r="BM14" i="21"/>
  <c r="BM57" i="21"/>
  <c r="T12" i="24"/>
  <c r="T62" i="24"/>
  <c r="V62" i="24"/>
  <c r="BL14" i="21"/>
  <c r="BL57" i="21"/>
  <c r="S13" i="24"/>
  <c r="S63" i="24"/>
  <c r="BC14" i="21"/>
  <c r="BC57" i="21"/>
  <c r="J15" i="24"/>
  <c r="J65" i="24"/>
  <c r="BN14" i="21"/>
  <c r="BN57" i="21"/>
  <c r="U12" i="24"/>
  <c r="U62" i="24"/>
  <c r="BK14" i="21"/>
  <c r="BK57" i="21"/>
  <c r="R13" i="24"/>
  <c r="R63" i="24"/>
  <c r="BG14" i="21"/>
  <c r="BG57" i="21"/>
  <c r="N14" i="24"/>
  <c r="N64" i="24"/>
  <c r="BI14" i="21"/>
  <c r="BI57" i="21"/>
  <c r="P13" i="24"/>
  <c r="P63" i="24"/>
  <c r="AV40" i="21"/>
  <c r="BE40" i="21"/>
  <c r="BE83" i="21"/>
  <c r="L41" i="24"/>
  <c r="BH40" i="21"/>
  <c r="BH83" i="21"/>
  <c r="O40" i="24"/>
  <c r="BG40" i="21"/>
  <c r="BG83" i="21"/>
  <c r="N40" i="24"/>
  <c r="BA40" i="21"/>
  <c r="BA83" i="21"/>
  <c r="H42" i="24"/>
  <c r="BB40" i="21"/>
  <c r="BB83" i="21"/>
  <c r="I41" i="24"/>
  <c r="BC40" i="21"/>
  <c r="BC83" i="21"/>
  <c r="J41" i="24"/>
  <c r="AY40" i="21"/>
  <c r="AY83" i="21"/>
  <c r="F42" i="24"/>
  <c r="AX40" i="21"/>
  <c r="AX83" i="21"/>
  <c r="E43" i="24"/>
  <c r="AW40" i="21"/>
  <c r="AW83" i="21"/>
  <c r="D43" i="24"/>
  <c r="AT80" i="21"/>
  <c r="BN37" i="21"/>
  <c r="BN80" i="21"/>
  <c r="U35" i="24"/>
  <c r="AX37" i="21"/>
  <c r="AX80" i="21"/>
  <c r="E40" i="24"/>
  <c r="BN34" i="21"/>
  <c r="BN77" i="21"/>
  <c r="U32" i="24"/>
  <c r="BN30" i="21"/>
  <c r="BN73" i="21"/>
  <c r="U28" i="24"/>
  <c r="AT73" i="21"/>
  <c r="AV85" i="21"/>
  <c r="BO42" i="21"/>
  <c r="BN41" i="21"/>
  <c r="BN84" i="21"/>
  <c r="U39" i="24"/>
  <c r="AT65" i="21"/>
  <c r="BB39" i="21"/>
  <c r="BB82" i="21"/>
  <c r="I40" i="24"/>
  <c r="BJ14" i="21"/>
  <c r="BJ57" i="21"/>
  <c r="Q13" i="24"/>
  <c r="Q63" i="24"/>
  <c r="BE14" i="21"/>
  <c r="BE57" i="21"/>
  <c r="L15" i="24"/>
  <c r="L65" i="24"/>
  <c r="BN15" i="21"/>
  <c r="BN58" i="21"/>
  <c r="U13" i="24"/>
  <c r="U63" i="24"/>
  <c r="BM15" i="21"/>
  <c r="BM58" i="21"/>
  <c r="T13" i="24"/>
  <c r="T63" i="24"/>
  <c r="BA39" i="21"/>
  <c r="BA82" i="21"/>
  <c r="H41" i="24"/>
  <c r="BN39" i="21"/>
  <c r="BN82" i="21"/>
  <c r="U37" i="24"/>
  <c r="AV39" i="21"/>
  <c r="AY39" i="21"/>
  <c r="AY82" i="21"/>
  <c r="F41" i="24"/>
  <c r="AZ39" i="21"/>
  <c r="AZ82" i="21"/>
  <c r="G41" i="24"/>
  <c r="BE39" i="21"/>
  <c r="BE82" i="21"/>
  <c r="L40" i="24"/>
  <c r="AW39" i="21"/>
  <c r="AW82" i="21"/>
  <c r="D42" i="24"/>
  <c r="AT62" i="21"/>
  <c r="BN19" i="21"/>
  <c r="BN62" i="21"/>
  <c r="U17" i="24"/>
  <c r="AT68" i="21"/>
  <c r="BN25" i="21"/>
  <c r="BN68" i="21"/>
  <c r="U23" i="24"/>
  <c r="BE41" i="21"/>
  <c r="BE84" i="21"/>
  <c r="L42" i="24"/>
  <c r="AV41" i="21"/>
  <c r="BI41" i="21"/>
  <c r="BI84" i="21"/>
  <c r="P40" i="24"/>
  <c r="BF41" i="21"/>
  <c r="BF84" i="21"/>
  <c r="M41" i="24"/>
  <c r="BC41" i="21"/>
  <c r="BC84" i="21"/>
  <c r="J42" i="24"/>
  <c r="AT84" i="21"/>
  <c r="BA41" i="21"/>
  <c r="BA84" i="21"/>
  <c r="H43" i="24"/>
  <c r="BL41" i="21"/>
  <c r="BL84" i="21"/>
  <c r="S40" i="24"/>
  <c r="AZ41" i="21"/>
  <c r="AZ84" i="21"/>
  <c r="G43" i="24"/>
  <c r="BK41" i="21"/>
  <c r="BK84" i="21"/>
  <c r="R40" i="24"/>
  <c r="BD41" i="21"/>
  <c r="BD84" i="21"/>
  <c r="K42" i="24"/>
  <c r="BH41" i="21"/>
  <c r="BH84" i="21"/>
  <c r="O41" i="24"/>
  <c r="BG41" i="21"/>
  <c r="BG84" i="21"/>
  <c r="N41" i="24"/>
  <c r="BB41" i="21"/>
  <c r="BB84" i="21"/>
  <c r="I42" i="24"/>
  <c r="AX86" i="21"/>
  <c r="E46" i="24"/>
  <c r="BO43" i="21"/>
  <c r="BC39" i="21"/>
  <c r="BC82" i="21"/>
  <c r="J40" i="24"/>
  <c r="AV80" i="21"/>
  <c r="BD39" i="21"/>
  <c r="BD82" i="21"/>
  <c r="K40" i="24"/>
  <c r="AT82" i="21"/>
  <c r="AT66" i="21"/>
  <c r="AT61" i="21"/>
  <c r="BN31" i="21"/>
  <c r="BN74" i="21"/>
  <c r="U29" i="24"/>
  <c r="AT74" i="21"/>
  <c r="AY41" i="21"/>
  <c r="AY84" i="21"/>
  <c r="F43" i="24"/>
  <c r="C47" i="24"/>
  <c r="BN18" i="21"/>
  <c r="BN61" i="21"/>
  <c r="U16" i="24"/>
  <c r="BD40" i="21"/>
  <c r="BD83" i="21"/>
  <c r="K41" i="24"/>
  <c r="BD14" i="21"/>
  <c r="BD57" i="21"/>
  <c r="K15" i="24"/>
  <c r="K65" i="24"/>
  <c r="BJ41" i="21"/>
  <c r="BJ84" i="21"/>
  <c r="Q40" i="24"/>
  <c r="AT78" i="21"/>
  <c r="T13" i="28"/>
  <c r="T15" i="28"/>
  <c r="T43" i="28"/>
  <c r="F83" i="28"/>
  <c r="BM17" i="21"/>
  <c r="BM60" i="21"/>
  <c r="T15" i="24"/>
  <c r="T65" i="24"/>
  <c r="AY38" i="21"/>
  <c r="AY81" i="21"/>
  <c r="F40" i="24"/>
  <c r="AZ38" i="21"/>
  <c r="AZ81" i="21"/>
  <c r="G40" i="24"/>
  <c r="BM16" i="21"/>
  <c r="BM59" i="21"/>
  <c r="T14" i="24"/>
  <c r="T64" i="24"/>
  <c r="BN38" i="21"/>
  <c r="BN81" i="21"/>
  <c r="U36" i="24"/>
  <c r="BN20" i="21"/>
  <c r="BN63" i="21"/>
  <c r="U18" i="24"/>
  <c r="BN33" i="21"/>
  <c r="BN76" i="21"/>
  <c r="U31" i="24"/>
  <c r="BJ16" i="21"/>
  <c r="BJ59" i="21"/>
  <c r="Q15" i="24"/>
  <c r="Q65" i="24"/>
  <c r="BN21" i="21"/>
  <c r="BN64" i="21"/>
  <c r="U19" i="24"/>
  <c r="BN17" i="21"/>
  <c r="BN60" i="21"/>
  <c r="U15" i="24"/>
  <c r="U65" i="24"/>
  <c r="BN24" i="21"/>
  <c r="BN67" i="21"/>
  <c r="U22" i="24"/>
  <c r="BN35" i="21"/>
  <c r="BN78" i="21"/>
  <c r="U33" i="24"/>
  <c r="AW38" i="21"/>
  <c r="AW81" i="21"/>
  <c r="D41" i="24"/>
  <c r="BK16" i="21"/>
  <c r="BK59" i="21"/>
  <c r="R15" i="24"/>
  <c r="R65" i="24"/>
  <c r="BA38" i="21"/>
  <c r="BA81" i="21"/>
  <c r="H40" i="24"/>
  <c r="T14" i="28"/>
  <c r="U44" i="28"/>
  <c r="T41" i="28"/>
  <c r="N81" i="28"/>
  <c r="T28" i="28"/>
  <c r="G68" i="28"/>
  <c r="U16" i="28"/>
  <c r="T31" i="28"/>
  <c r="M71" i="28"/>
  <c r="T35" i="28"/>
  <c r="M75" i="28"/>
  <c r="T22" i="28"/>
  <c r="G62" i="28"/>
  <c r="T25" i="28"/>
  <c r="E65" i="28"/>
  <c r="T29" i="28"/>
  <c r="K69" i="28"/>
  <c r="T34" i="28"/>
  <c r="G74" i="28"/>
  <c r="T40" i="28"/>
  <c r="C80" i="28"/>
  <c r="T32" i="28"/>
  <c r="P72" i="28"/>
  <c r="T18" i="28"/>
  <c r="P58" i="28"/>
  <c r="T38" i="28"/>
  <c r="P78" i="28"/>
  <c r="T21" i="28"/>
  <c r="D61" i="28"/>
  <c r="T39" i="28"/>
  <c r="T20" i="28"/>
  <c r="E60" i="28"/>
  <c r="T27" i="28"/>
  <c r="I67" i="28"/>
  <c r="U17" i="28"/>
  <c r="T24" i="28"/>
  <c r="T19" i="28"/>
  <c r="T33" i="28"/>
  <c r="T30" i="28"/>
  <c r="E70" i="28"/>
  <c r="T26" i="28"/>
  <c r="T42" i="28"/>
  <c r="F82" i="28"/>
  <c r="T23" i="28"/>
  <c r="P63" i="28"/>
  <c r="T36" i="28"/>
  <c r="T37" i="28"/>
  <c r="P77" i="28"/>
  <c r="L28" i="9"/>
  <c r="C52" i="9"/>
  <c r="L31" i="9"/>
  <c r="C55" i="9"/>
  <c r="M31" i="9"/>
  <c r="D55" i="9"/>
  <c r="M30" i="9"/>
  <c r="D54" i="9"/>
  <c r="L30" i="9"/>
  <c r="C54" i="9"/>
  <c r="L27" i="9"/>
  <c r="C51" i="9"/>
  <c r="M27" i="9"/>
  <c r="D51" i="9"/>
  <c r="V55" i="21"/>
  <c r="W55" i="21"/>
  <c r="V64" i="24"/>
  <c r="R83" i="28"/>
  <c r="C81" i="28"/>
  <c r="M83" i="28"/>
  <c r="L81" i="28"/>
  <c r="BO33" i="21"/>
  <c r="O81" i="28"/>
  <c r="V65" i="24"/>
  <c r="V63" i="24"/>
  <c r="I83" i="28"/>
  <c r="D83" i="28"/>
  <c r="L83" i="28"/>
  <c r="C71" i="28"/>
  <c r="H83" i="28"/>
  <c r="E83" i="28"/>
  <c r="BO28" i="21"/>
  <c r="P83" i="28"/>
  <c r="BO20" i="21"/>
  <c r="BO21" i="21"/>
  <c r="BP86" i="21"/>
  <c r="BO86" i="21"/>
  <c r="BP80" i="21"/>
  <c r="BO80" i="21"/>
  <c r="C41" i="24"/>
  <c r="V41" i="24"/>
  <c r="T91" i="24"/>
  <c r="BO30" i="21"/>
  <c r="J83" i="28"/>
  <c r="S83" i="28"/>
  <c r="G83" i="28"/>
  <c r="C83" i="28"/>
  <c r="BO36" i="21"/>
  <c r="BO35" i="21"/>
  <c r="BO26" i="21"/>
  <c r="BP71" i="21"/>
  <c r="BO71" i="21"/>
  <c r="S82" i="24"/>
  <c r="BP81" i="21"/>
  <c r="BO81" i="21"/>
  <c r="C42" i="24"/>
  <c r="V42" i="24"/>
  <c r="S92" i="24"/>
  <c r="BO25" i="21"/>
  <c r="BO16" i="21"/>
  <c r="BP85" i="21"/>
  <c r="BO85" i="21"/>
  <c r="C46" i="24"/>
  <c r="V46" i="24"/>
  <c r="W46" i="24"/>
  <c r="BO40" i="21"/>
  <c r="AV83" i="21"/>
  <c r="BO29" i="21"/>
  <c r="BO32" i="21"/>
  <c r="BP76" i="21"/>
  <c r="BO76" i="21"/>
  <c r="T87" i="24"/>
  <c r="BP63" i="21"/>
  <c r="BO63" i="21"/>
  <c r="T74" i="24"/>
  <c r="BP64" i="21"/>
  <c r="BO64" i="21"/>
  <c r="P75" i="24"/>
  <c r="BP67" i="21"/>
  <c r="BO67" i="21"/>
  <c r="T78" i="24"/>
  <c r="BP74" i="21"/>
  <c r="BO74" i="21"/>
  <c r="S85" i="24"/>
  <c r="BO34" i="21"/>
  <c r="BO15" i="21"/>
  <c r="K83" i="28"/>
  <c r="O83" i="28"/>
  <c r="BO24" i="21"/>
  <c r="BO31" i="21"/>
  <c r="BO41" i="21"/>
  <c r="AV84" i="21"/>
  <c r="BO14" i="21"/>
  <c r="N83" i="28"/>
  <c r="Q83" i="28"/>
  <c r="BP79" i="21"/>
  <c r="BO79" i="21"/>
  <c r="C40" i="24"/>
  <c r="V40" i="24"/>
  <c r="U90" i="24"/>
  <c r="BO27" i="21"/>
  <c r="BO17" i="21"/>
  <c r="BO23" i="21"/>
  <c r="BO18" i="21"/>
  <c r="BO38" i="21"/>
  <c r="BO37" i="21"/>
  <c r="BO19" i="21"/>
  <c r="BO39" i="21"/>
  <c r="AV82" i="21"/>
  <c r="BP59" i="21"/>
  <c r="BO59" i="21"/>
  <c r="H70" i="24"/>
  <c r="BO22" i="21"/>
  <c r="F81" i="28"/>
  <c r="I81" i="28"/>
  <c r="S71" i="28"/>
  <c r="U74" i="24"/>
  <c r="K81" i="28"/>
  <c r="G81" i="28"/>
  <c r="I71" i="28"/>
  <c r="M62" i="28"/>
  <c r="H81" i="28"/>
  <c r="Q81" i="28"/>
  <c r="J81" i="28"/>
  <c r="M81" i="28"/>
  <c r="D81" i="28"/>
  <c r="E81" i="28"/>
  <c r="R81" i="28"/>
  <c r="P81" i="28"/>
  <c r="S81" i="28"/>
  <c r="P68" i="28"/>
  <c r="J62" i="28"/>
  <c r="M74" i="28"/>
  <c r="F62" i="28"/>
  <c r="F71" i="28"/>
  <c r="E80" i="28"/>
  <c r="K80" i="28"/>
  <c r="R71" i="28"/>
  <c r="D71" i="28"/>
  <c r="Q62" i="28"/>
  <c r="I80" i="28"/>
  <c r="D80" i="28"/>
  <c r="H71" i="28"/>
  <c r="C68" i="28"/>
  <c r="Q75" i="28"/>
  <c r="H68" i="28"/>
  <c r="D75" i="28"/>
  <c r="H80" i="28"/>
  <c r="E68" i="28"/>
  <c r="K71" i="28"/>
  <c r="L71" i="28"/>
  <c r="Q80" i="28"/>
  <c r="O80" i="28"/>
  <c r="O65" i="28"/>
  <c r="L80" i="28"/>
  <c r="N80" i="28"/>
  <c r="J71" i="28"/>
  <c r="Q71" i="28"/>
  <c r="E71" i="28"/>
  <c r="C75" i="28"/>
  <c r="R68" i="28"/>
  <c r="G80" i="28"/>
  <c r="F80" i="28"/>
  <c r="S80" i="28"/>
  <c r="I75" i="28"/>
  <c r="J68" i="28"/>
  <c r="I68" i="28"/>
  <c r="S65" i="28"/>
  <c r="C69" i="28"/>
  <c r="R69" i="28"/>
  <c r="P69" i="28"/>
  <c r="M68" i="28"/>
  <c r="F68" i="28"/>
  <c r="D68" i="28"/>
  <c r="M69" i="28"/>
  <c r="S69" i="28"/>
  <c r="O69" i="28"/>
  <c r="G69" i="28"/>
  <c r="Q69" i="28"/>
  <c r="E78" i="28"/>
  <c r="E75" i="28"/>
  <c r="M65" i="28"/>
  <c r="D69" i="28"/>
  <c r="E69" i="28"/>
  <c r="L69" i="28"/>
  <c r="R65" i="28"/>
  <c r="L68" i="28"/>
  <c r="H69" i="28"/>
  <c r="S68" i="28"/>
  <c r="F65" i="28"/>
  <c r="N69" i="28"/>
  <c r="J69" i="28"/>
  <c r="N68" i="28"/>
  <c r="I69" i="28"/>
  <c r="P71" i="28"/>
  <c r="J65" i="28"/>
  <c r="P80" i="28"/>
  <c r="D65" i="28"/>
  <c r="R80" i="28"/>
  <c r="M80" i="28"/>
  <c r="J80" i="28"/>
  <c r="G71" i="28"/>
  <c r="O71" i="28"/>
  <c r="N71" i="28"/>
  <c r="Q68" i="28"/>
  <c r="O68" i="28"/>
  <c r="F69" i="28"/>
  <c r="K68" i="28"/>
  <c r="C65" i="28"/>
  <c r="H75" i="28"/>
  <c r="H65" i="28"/>
  <c r="E72" i="28"/>
  <c r="L65" i="28"/>
  <c r="K65" i="28"/>
  <c r="E62" i="28"/>
  <c r="J75" i="28"/>
  <c r="P65" i="28"/>
  <c r="D74" i="28"/>
  <c r="G75" i="28"/>
  <c r="L75" i="28"/>
  <c r="G65" i="28"/>
  <c r="I65" i="28"/>
  <c r="Q65" i="28"/>
  <c r="N65" i="28"/>
  <c r="O75" i="28"/>
  <c r="K75" i="28"/>
  <c r="P75" i="28"/>
  <c r="I62" i="28"/>
  <c r="J74" i="28"/>
  <c r="S75" i="28"/>
  <c r="R75" i="28"/>
  <c r="N75" i="28"/>
  <c r="F75" i="28"/>
  <c r="I72" i="28"/>
  <c r="I61" i="28"/>
  <c r="L62" i="28"/>
  <c r="R62" i="28"/>
  <c r="H62" i="28"/>
  <c r="K62" i="28"/>
  <c r="Q74" i="28"/>
  <c r="P62" i="28"/>
  <c r="C62" i="28"/>
  <c r="N62" i="28"/>
  <c r="S62" i="28"/>
  <c r="O62" i="28"/>
  <c r="D62" i="28"/>
  <c r="K74" i="28"/>
  <c r="S74" i="28"/>
  <c r="P67" i="28"/>
  <c r="E74" i="28"/>
  <c r="I74" i="28"/>
  <c r="N74" i="28"/>
  <c r="C74" i="28"/>
  <c r="R74" i="28"/>
  <c r="F74" i="28"/>
  <c r="P74" i="28"/>
  <c r="H74" i="28"/>
  <c r="L74" i="28"/>
  <c r="O74" i="28"/>
  <c r="G66" i="28"/>
  <c r="K66" i="28"/>
  <c r="H66" i="28"/>
  <c r="O66" i="28"/>
  <c r="L66" i="28"/>
  <c r="N66" i="28"/>
  <c r="S66" i="28"/>
  <c r="Q66" i="28"/>
  <c r="M66" i="28"/>
  <c r="C66" i="28"/>
  <c r="J66" i="28"/>
  <c r="D66" i="28"/>
  <c r="R66" i="28"/>
  <c r="K59" i="28"/>
  <c r="L59" i="28"/>
  <c r="S59" i="28"/>
  <c r="N59" i="28"/>
  <c r="J59" i="28"/>
  <c r="G59" i="28"/>
  <c r="E59" i="28"/>
  <c r="O59" i="28"/>
  <c r="C59" i="28"/>
  <c r="M59" i="28"/>
  <c r="H59" i="28"/>
  <c r="F59" i="28"/>
  <c r="Q59" i="28"/>
  <c r="R59" i="28"/>
  <c r="Q64" i="28"/>
  <c r="R64" i="28"/>
  <c r="G64" i="28"/>
  <c r="H64" i="28"/>
  <c r="O64" i="28"/>
  <c r="N64" i="28"/>
  <c r="L64" i="28"/>
  <c r="D64" i="28"/>
  <c r="F64" i="28"/>
  <c r="K64" i="28"/>
  <c r="C64" i="28"/>
  <c r="S64" i="28"/>
  <c r="J64" i="28"/>
  <c r="M64" i="28"/>
  <c r="P59" i="28"/>
  <c r="F66" i="28"/>
  <c r="G58" i="28"/>
  <c r="R58" i="28"/>
  <c r="O58" i="28"/>
  <c r="D58" i="28"/>
  <c r="L58" i="28"/>
  <c r="J58" i="28"/>
  <c r="N58" i="28"/>
  <c r="M58" i="28"/>
  <c r="F58" i="28"/>
  <c r="Q58" i="28"/>
  <c r="S58" i="28"/>
  <c r="C58" i="28"/>
  <c r="K58" i="28"/>
  <c r="H58" i="28"/>
  <c r="E64" i="28"/>
  <c r="E66" i="28"/>
  <c r="I60" i="28"/>
  <c r="I59" i="28"/>
  <c r="I58" i="28"/>
  <c r="Q73" i="28"/>
  <c r="H73" i="28"/>
  <c r="K73" i="28"/>
  <c r="J73" i="28"/>
  <c r="L73" i="28"/>
  <c r="M73" i="28"/>
  <c r="G73" i="28"/>
  <c r="E73" i="28"/>
  <c r="C73" i="28"/>
  <c r="N73" i="28"/>
  <c r="O73" i="28"/>
  <c r="F73" i="28"/>
  <c r="S73" i="28"/>
  <c r="R73" i="28"/>
  <c r="C67" i="28"/>
  <c r="J67" i="28"/>
  <c r="L67" i="28"/>
  <c r="H67" i="28"/>
  <c r="N67" i="28"/>
  <c r="S67" i="28"/>
  <c r="R67" i="28"/>
  <c r="O67" i="28"/>
  <c r="M67" i="28"/>
  <c r="G67" i="28"/>
  <c r="K67" i="28"/>
  <c r="D67" i="28"/>
  <c r="Q67" i="28"/>
  <c r="E67" i="28"/>
  <c r="F67" i="28"/>
  <c r="P66" i="28"/>
  <c r="I63" i="28"/>
  <c r="I66" i="28"/>
  <c r="P61" i="28"/>
  <c r="M63" i="28"/>
  <c r="G63" i="28"/>
  <c r="S63" i="28"/>
  <c r="D63" i="28"/>
  <c r="N63" i="28"/>
  <c r="R63" i="28"/>
  <c r="E63" i="28"/>
  <c r="J63" i="28"/>
  <c r="H63" i="28"/>
  <c r="L63" i="28"/>
  <c r="C63" i="28"/>
  <c r="K63" i="28"/>
  <c r="O63" i="28"/>
  <c r="F63" i="28"/>
  <c r="Q63" i="28"/>
  <c r="K77" i="28"/>
  <c r="O77" i="28"/>
  <c r="E77" i="28"/>
  <c r="L77" i="28"/>
  <c r="F77" i="28"/>
  <c r="C77" i="28"/>
  <c r="J77" i="28"/>
  <c r="N77" i="28"/>
  <c r="H77" i="28"/>
  <c r="G77" i="28"/>
  <c r="R77" i="28"/>
  <c r="S77" i="28"/>
  <c r="Q77" i="28"/>
  <c r="M77" i="28"/>
  <c r="K76" i="28"/>
  <c r="G76" i="28"/>
  <c r="Q76" i="28"/>
  <c r="R76" i="28"/>
  <c r="C76" i="28"/>
  <c r="J76" i="28"/>
  <c r="M76" i="28"/>
  <c r="L76" i="28"/>
  <c r="F76" i="28"/>
  <c r="S76" i="28"/>
  <c r="H76" i="28"/>
  <c r="D76" i="28"/>
  <c r="O76" i="28"/>
  <c r="N76" i="28"/>
  <c r="Q82" i="28"/>
  <c r="S82" i="28"/>
  <c r="O82" i="28"/>
  <c r="M82" i="28"/>
  <c r="N82" i="28"/>
  <c r="G82" i="28"/>
  <c r="P82" i="28"/>
  <c r="H82" i="28"/>
  <c r="L82" i="28"/>
  <c r="R82" i="28"/>
  <c r="K82" i="28"/>
  <c r="J82" i="28"/>
  <c r="C82" i="28"/>
  <c r="D82" i="28"/>
  <c r="I70" i="28"/>
  <c r="S70" i="28"/>
  <c r="Q70" i="28"/>
  <c r="R70" i="28"/>
  <c r="D70" i="28"/>
  <c r="K70" i="28"/>
  <c r="J70" i="28"/>
  <c r="H70" i="28"/>
  <c r="C70" i="28"/>
  <c r="O70" i="28"/>
  <c r="M70" i="28"/>
  <c r="L70" i="28"/>
  <c r="N70" i="28"/>
  <c r="G70" i="28"/>
  <c r="I64" i="28"/>
  <c r="G60" i="28"/>
  <c r="N60" i="28"/>
  <c r="M60" i="28"/>
  <c r="K60" i="28"/>
  <c r="R60" i="28"/>
  <c r="L60" i="28"/>
  <c r="F60" i="28"/>
  <c r="Q60" i="28"/>
  <c r="O60" i="28"/>
  <c r="S60" i="28"/>
  <c r="H60" i="28"/>
  <c r="J60" i="28"/>
  <c r="D60" i="28"/>
  <c r="C60" i="28"/>
  <c r="M79" i="28"/>
  <c r="K79" i="28"/>
  <c r="L79" i="28"/>
  <c r="F79" i="28"/>
  <c r="Q79" i="28"/>
  <c r="D79" i="28"/>
  <c r="C79" i="28"/>
  <c r="N79" i="28"/>
  <c r="G79" i="28"/>
  <c r="R79" i="28"/>
  <c r="O79" i="28"/>
  <c r="S79" i="28"/>
  <c r="J79" i="28"/>
  <c r="E79" i="28"/>
  <c r="H79" i="28"/>
  <c r="P70" i="28"/>
  <c r="P64" i="28"/>
  <c r="E76" i="28"/>
  <c r="I76" i="28"/>
  <c r="I77" i="28"/>
  <c r="K78" i="28"/>
  <c r="N78" i="28"/>
  <c r="L78" i="28"/>
  <c r="R78" i="28"/>
  <c r="D78" i="28"/>
  <c r="Q78" i="28"/>
  <c r="H78" i="28"/>
  <c r="S78" i="28"/>
  <c r="O78" i="28"/>
  <c r="G78" i="28"/>
  <c r="C78" i="28"/>
  <c r="J78" i="28"/>
  <c r="M78" i="28"/>
  <c r="I78" i="28"/>
  <c r="P79" i="28"/>
  <c r="D59" i="28"/>
  <c r="D77" i="28"/>
  <c r="P73" i="28"/>
  <c r="I82" i="28"/>
  <c r="I79" i="28"/>
  <c r="P60" i="28"/>
  <c r="E82" i="28"/>
  <c r="I73" i="28"/>
  <c r="F61" i="28"/>
  <c r="E61" i="28"/>
  <c r="J61" i="28"/>
  <c r="C61" i="28"/>
  <c r="L61" i="28"/>
  <c r="S61" i="28"/>
  <c r="Q61" i="28"/>
  <c r="K61" i="28"/>
  <c r="O61" i="28"/>
  <c r="G61" i="28"/>
  <c r="H61" i="28"/>
  <c r="R61" i="28"/>
  <c r="M61" i="28"/>
  <c r="N61" i="28"/>
  <c r="D73" i="28"/>
  <c r="F78" i="28"/>
  <c r="P76" i="28"/>
  <c r="G72" i="28"/>
  <c r="J72" i="28"/>
  <c r="C72" i="28"/>
  <c r="O72" i="28"/>
  <c r="S72" i="28"/>
  <c r="N72" i="28"/>
  <c r="K72" i="28"/>
  <c r="F72" i="28"/>
  <c r="L72" i="28"/>
  <c r="Q72" i="28"/>
  <c r="R72" i="28"/>
  <c r="D72" i="28"/>
  <c r="H72" i="28"/>
  <c r="M72" i="28"/>
  <c r="F70" i="28"/>
  <c r="E58" i="28"/>
  <c r="N74" i="24"/>
  <c r="M74" i="24"/>
  <c r="E78" i="24"/>
  <c r="Q78" i="24"/>
  <c r="S78" i="24"/>
  <c r="W24" i="24"/>
  <c r="J78" i="24"/>
  <c r="I78" i="24"/>
  <c r="Q74" i="24"/>
  <c r="F82" i="24"/>
  <c r="O74" i="24"/>
  <c r="J74" i="24"/>
  <c r="F78" i="24"/>
  <c r="W28" i="24"/>
  <c r="C78" i="24"/>
  <c r="D74" i="24"/>
  <c r="Q82" i="24"/>
  <c r="H78" i="24"/>
  <c r="C74" i="24"/>
  <c r="K78" i="24"/>
  <c r="G74" i="24"/>
  <c r="K74" i="24"/>
  <c r="W32" i="24"/>
  <c r="N78" i="24"/>
  <c r="M78" i="24"/>
  <c r="N82" i="24"/>
  <c r="H82" i="24"/>
  <c r="L78" i="24"/>
  <c r="P78" i="24"/>
  <c r="I74" i="24"/>
  <c r="U78" i="24"/>
  <c r="T82" i="24"/>
  <c r="E74" i="24"/>
  <c r="H74" i="24"/>
  <c r="D78" i="24"/>
  <c r="G78" i="24"/>
  <c r="R74" i="24"/>
  <c r="L74" i="24"/>
  <c r="F74" i="24"/>
  <c r="R78" i="24"/>
  <c r="O78" i="24"/>
  <c r="P82" i="24"/>
  <c r="P74" i="24"/>
  <c r="E82" i="24"/>
  <c r="R82" i="24"/>
  <c r="M82" i="24"/>
  <c r="L82" i="24"/>
  <c r="C82" i="24"/>
  <c r="W35" i="24"/>
  <c r="K82" i="24"/>
  <c r="F75" i="24"/>
  <c r="J82" i="24"/>
  <c r="D82" i="24"/>
  <c r="F87" i="24"/>
  <c r="I85" i="24"/>
  <c r="U82" i="24"/>
  <c r="O82" i="24"/>
  <c r="I82" i="24"/>
  <c r="G82" i="24"/>
  <c r="J87" i="24"/>
  <c r="R70" i="24"/>
  <c r="R85" i="24"/>
  <c r="M75" i="24"/>
  <c r="W25" i="24"/>
  <c r="R87" i="24"/>
  <c r="O70" i="24"/>
  <c r="W20" i="24"/>
  <c r="J85" i="24"/>
  <c r="I70" i="24"/>
  <c r="T85" i="24"/>
  <c r="S75" i="24"/>
  <c r="U92" i="24"/>
  <c r="S74" i="24"/>
  <c r="T70" i="24"/>
  <c r="U70" i="24"/>
  <c r="W37" i="24"/>
  <c r="D75" i="24"/>
  <c r="E87" i="24"/>
  <c r="T90" i="24"/>
  <c r="T83" i="28"/>
  <c r="L70" i="24"/>
  <c r="U91" i="24"/>
  <c r="BP58" i="21"/>
  <c r="BO58" i="21"/>
  <c r="O87" i="24"/>
  <c r="G75" i="24"/>
  <c r="Q87" i="24"/>
  <c r="M70" i="24"/>
  <c r="C85" i="24"/>
  <c r="U75" i="24"/>
  <c r="S91" i="24"/>
  <c r="U85" i="24"/>
  <c r="H75" i="24"/>
  <c r="C75" i="24"/>
  <c r="F70" i="24"/>
  <c r="N70" i="24"/>
  <c r="C87" i="24"/>
  <c r="L87" i="24"/>
  <c r="K70" i="24"/>
  <c r="L85" i="24"/>
  <c r="E75" i="24"/>
  <c r="K75" i="24"/>
  <c r="M85" i="24"/>
  <c r="H85" i="24"/>
  <c r="K85" i="24"/>
  <c r="O85" i="24"/>
  <c r="P70" i="24"/>
  <c r="P85" i="24"/>
  <c r="I75" i="24"/>
  <c r="I87" i="24"/>
  <c r="T75" i="24"/>
  <c r="S87" i="24"/>
  <c r="T92" i="24"/>
  <c r="S70" i="24"/>
  <c r="BP65" i="21"/>
  <c r="BO65" i="21"/>
  <c r="BP77" i="21"/>
  <c r="BO77" i="21"/>
  <c r="BP68" i="21"/>
  <c r="BO68" i="21"/>
  <c r="BP78" i="21"/>
  <c r="BO78" i="21"/>
  <c r="BP73" i="21"/>
  <c r="BO73" i="21"/>
  <c r="BP62" i="21"/>
  <c r="BO62" i="21"/>
  <c r="BP60" i="21"/>
  <c r="BO60" i="21"/>
  <c r="BP72" i="21"/>
  <c r="BO72" i="21"/>
  <c r="G87" i="24"/>
  <c r="C70" i="24"/>
  <c r="J70" i="24"/>
  <c r="M87" i="24"/>
  <c r="G85" i="24"/>
  <c r="L75" i="24"/>
  <c r="J75" i="24"/>
  <c r="S90" i="24"/>
  <c r="BP61" i="21"/>
  <c r="BO61" i="21"/>
  <c r="BP57" i="21"/>
  <c r="BO57" i="21"/>
  <c r="Q75" i="24"/>
  <c r="K87" i="24"/>
  <c r="N87" i="24"/>
  <c r="E70" i="24"/>
  <c r="D70" i="24"/>
  <c r="D87" i="24"/>
  <c r="N75" i="24"/>
  <c r="H87" i="24"/>
  <c r="E85" i="24"/>
  <c r="R75" i="24"/>
  <c r="O75" i="24"/>
  <c r="Q70" i="24"/>
  <c r="G70" i="24"/>
  <c r="Q85" i="24"/>
  <c r="N85" i="24"/>
  <c r="D85" i="24"/>
  <c r="F85" i="24"/>
  <c r="P87" i="24"/>
  <c r="U87" i="24"/>
  <c r="BP82" i="21"/>
  <c r="BO82" i="21"/>
  <c r="C43" i="24"/>
  <c r="V43" i="24"/>
  <c r="BP66" i="21"/>
  <c r="BO66" i="21"/>
  <c r="BP70" i="21"/>
  <c r="BO70" i="21"/>
  <c r="BP84" i="21"/>
  <c r="BO84" i="21"/>
  <c r="C45" i="24"/>
  <c r="AA45" i="24"/>
  <c r="BP75" i="21"/>
  <c r="BO75" i="21"/>
  <c r="BP83" i="21"/>
  <c r="BO83" i="21"/>
  <c r="C44" i="24"/>
  <c r="AA44" i="24"/>
  <c r="BP69" i="21"/>
  <c r="BO69" i="21"/>
  <c r="T81" i="28"/>
  <c r="T65" i="28"/>
  <c r="T68" i="28"/>
  <c r="T71" i="28"/>
  <c r="T69" i="28"/>
  <c r="T80" i="28"/>
  <c r="T75" i="28"/>
  <c r="T62" i="28"/>
  <c r="T74" i="28"/>
  <c r="P88" i="28"/>
  <c r="T60" i="28"/>
  <c r="T70" i="28"/>
  <c r="T76" i="28"/>
  <c r="I88" i="28"/>
  <c r="T58" i="28"/>
  <c r="C88" i="28"/>
  <c r="M88" i="28"/>
  <c r="D88" i="28"/>
  <c r="E88" i="28"/>
  <c r="T78" i="28"/>
  <c r="T79" i="28"/>
  <c r="T77" i="28"/>
  <c r="T67" i="28"/>
  <c r="S88" i="28"/>
  <c r="N88" i="28"/>
  <c r="O88" i="28"/>
  <c r="T64" i="28"/>
  <c r="T59" i="28"/>
  <c r="T72" i="28"/>
  <c r="T61" i="28"/>
  <c r="T82" i="28"/>
  <c r="H88" i="28"/>
  <c r="Q88" i="28"/>
  <c r="J88" i="28"/>
  <c r="R88" i="28"/>
  <c r="T66" i="28"/>
  <c r="T63" i="28"/>
  <c r="T73" i="28"/>
  <c r="K88" i="28"/>
  <c r="F88" i="28"/>
  <c r="L88" i="28"/>
  <c r="G88" i="28"/>
  <c r="V78" i="24"/>
  <c r="V74" i="24"/>
  <c r="V82" i="24"/>
  <c r="V70" i="24"/>
  <c r="V75" i="24"/>
  <c r="V87" i="24"/>
  <c r="V85" i="24"/>
  <c r="C77" i="24"/>
  <c r="C84" i="24"/>
  <c r="C76" i="24"/>
  <c r="C68" i="24"/>
  <c r="C73" i="24"/>
  <c r="C89" i="24"/>
  <c r="C88" i="24"/>
  <c r="C71" i="24"/>
  <c r="C79" i="24"/>
  <c r="C80" i="24"/>
  <c r="C81" i="24"/>
  <c r="S93" i="24"/>
  <c r="T93" i="24"/>
  <c r="U93" i="24"/>
  <c r="V45" i="28"/>
  <c r="S45" i="28"/>
  <c r="V44" i="28"/>
  <c r="V16" i="28"/>
  <c r="V17" i="28"/>
  <c r="T17" i="28"/>
  <c r="I91" i="24"/>
  <c r="P91" i="24"/>
  <c r="G91" i="24"/>
  <c r="C91" i="24"/>
  <c r="W41" i="24"/>
  <c r="R91" i="24"/>
  <c r="Q91" i="24"/>
  <c r="D91" i="24"/>
  <c r="L91" i="24"/>
  <c r="N91" i="24"/>
  <c r="E91" i="24"/>
  <c r="M91" i="24"/>
  <c r="H91" i="24"/>
  <c r="J91" i="24"/>
  <c r="K91" i="24"/>
  <c r="O91" i="24"/>
  <c r="F91" i="24"/>
  <c r="T86" i="24"/>
  <c r="R86" i="24"/>
  <c r="E86" i="24"/>
  <c r="L86" i="24"/>
  <c r="O86" i="24"/>
  <c r="J86" i="24"/>
  <c r="S86" i="24"/>
  <c r="G86" i="24"/>
  <c r="K86" i="24"/>
  <c r="Q86" i="24"/>
  <c r="N86" i="24"/>
  <c r="D86" i="24"/>
  <c r="H86" i="24"/>
  <c r="M86" i="24"/>
  <c r="I86" i="24"/>
  <c r="W36" i="24"/>
  <c r="U86" i="24"/>
  <c r="P86" i="24"/>
  <c r="F86" i="24"/>
  <c r="T72" i="24"/>
  <c r="I72" i="24"/>
  <c r="D72" i="24"/>
  <c r="R72" i="24"/>
  <c r="N72" i="24"/>
  <c r="H72" i="24"/>
  <c r="J72" i="24"/>
  <c r="L72" i="24"/>
  <c r="F72" i="24"/>
  <c r="S72" i="24"/>
  <c r="K72" i="24"/>
  <c r="G72" i="24"/>
  <c r="E72" i="24"/>
  <c r="P72" i="24"/>
  <c r="Q72" i="24"/>
  <c r="W22" i="24"/>
  <c r="O72" i="24"/>
  <c r="U72" i="24"/>
  <c r="M72" i="24"/>
  <c r="P83" i="24"/>
  <c r="W33" i="24"/>
  <c r="Q83" i="24"/>
  <c r="E83" i="24"/>
  <c r="R83" i="24"/>
  <c r="U83" i="24"/>
  <c r="J83" i="24"/>
  <c r="S83" i="24"/>
  <c r="I83" i="24"/>
  <c r="L83" i="24"/>
  <c r="H83" i="24"/>
  <c r="M83" i="24"/>
  <c r="T83" i="24"/>
  <c r="D83" i="24"/>
  <c r="F83" i="24"/>
  <c r="G83" i="24"/>
  <c r="N83" i="24"/>
  <c r="K83" i="24"/>
  <c r="O83" i="24"/>
  <c r="T69" i="24"/>
  <c r="S69" i="24"/>
  <c r="P69" i="24"/>
  <c r="E69" i="24"/>
  <c r="D69" i="24"/>
  <c r="O69" i="24"/>
  <c r="N69" i="24"/>
  <c r="J69" i="24"/>
  <c r="H69" i="24"/>
  <c r="G69" i="24"/>
  <c r="M69" i="24"/>
  <c r="U69" i="24"/>
  <c r="I69" i="24"/>
  <c r="W19" i="24"/>
  <c r="L69" i="24"/>
  <c r="R69" i="24"/>
  <c r="K69" i="24"/>
  <c r="F69" i="24"/>
  <c r="Q69" i="24"/>
  <c r="T81" i="24"/>
  <c r="S81" i="24"/>
  <c r="I81" i="24"/>
  <c r="W31" i="24"/>
  <c r="O81" i="24"/>
  <c r="N81" i="24"/>
  <c r="M81" i="24"/>
  <c r="U81" i="24"/>
  <c r="P81" i="24"/>
  <c r="E81" i="24"/>
  <c r="J81" i="24"/>
  <c r="K81" i="24"/>
  <c r="R81" i="24"/>
  <c r="Q81" i="24"/>
  <c r="H81" i="24"/>
  <c r="L81" i="24"/>
  <c r="F81" i="24"/>
  <c r="D81" i="24"/>
  <c r="G81" i="24"/>
  <c r="U80" i="24"/>
  <c r="D80" i="24"/>
  <c r="L80" i="24"/>
  <c r="R80" i="24"/>
  <c r="S80" i="24"/>
  <c r="K80" i="24"/>
  <c r="Q80" i="24"/>
  <c r="I80" i="24"/>
  <c r="O80" i="24"/>
  <c r="F80" i="24"/>
  <c r="P80" i="24"/>
  <c r="M80" i="24"/>
  <c r="T80" i="24"/>
  <c r="W30" i="24"/>
  <c r="G80" i="24"/>
  <c r="H80" i="24"/>
  <c r="N80" i="24"/>
  <c r="J80" i="24"/>
  <c r="E80" i="24"/>
  <c r="R71" i="24"/>
  <c r="D71" i="24"/>
  <c r="H71" i="24"/>
  <c r="F71" i="24"/>
  <c r="U71" i="24"/>
  <c r="I71" i="24"/>
  <c r="N71" i="24"/>
  <c r="S71" i="24"/>
  <c r="T71" i="24"/>
  <c r="P71" i="24"/>
  <c r="G71" i="24"/>
  <c r="E71" i="24"/>
  <c r="L71" i="24"/>
  <c r="O71" i="24"/>
  <c r="K71" i="24"/>
  <c r="J71" i="24"/>
  <c r="M71" i="24"/>
  <c r="W21" i="24"/>
  <c r="Q71" i="24"/>
  <c r="N88" i="24"/>
  <c r="J88" i="24"/>
  <c r="O88" i="24"/>
  <c r="F88" i="24"/>
  <c r="H88" i="24"/>
  <c r="U88" i="24"/>
  <c r="I88" i="24"/>
  <c r="M88" i="24"/>
  <c r="T88" i="24"/>
  <c r="P88" i="24"/>
  <c r="G88" i="24"/>
  <c r="L88" i="24"/>
  <c r="E88" i="24"/>
  <c r="R88" i="24"/>
  <c r="K88" i="24"/>
  <c r="Q88" i="24"/>
  <c r="S88" i="24"/>
  <c r="D88" i="24"/>
  <c r="W38" i="24"/>
  <c r="T73" i="24"/>
  <c r="S73" i="24"/>
  <c r="I73" i="24"/>
  <c r="N73" i="24"/>
  <c r="H73" i="24"/>
  <c r="L73" i="24"/>
  <c r="U73" i="24"/>
  <c r="W23" i="24"/>
  <c r="F73" i="24"/>
  <c r="K73" i="24"/>
  <c r="G73" i="24"/>
  <c r="R73" i="24"/>
  <c r="D73" i="24"/>
  <c r="P73" i="24"/>
  <c r="O73" i="24"/>
  <c r="J73" i="24"/>
  <c r="E73" i="24"/>
  <c r="Q73" i="24"/>
  <c r="M73" i="24"/>
  <c r="T68" i="24"/>
  <c r="I68" i="24"/>
  <c r="L68" i="24"/>
  <c r="E68" i="24"/>
  <c r="K68" i="24"/>
  <c r="N68" i="24"/>
  <c r="U68" i="24"/>
  <c r="Q68" i="24"/>
  <c r="S68" i="24"/>
  <c r="P68" i="24"/>
  <c r="J68" i="24"/>
  <c r="M68" i="24"/>
  <c r="W18" i="24"/>
  <c r="F68" i="24"/>
  <c r="H68" i="24"/>
  <c r="G68" i="24"/>
  <c r="R68" i="24"/>
  <c r="O68" i="24"/>
  <c r="D68" i="24"/>
  <c r="I76" i="24"/>
  <c r="K76" i="24"/>
  <c r="O76" i="24"/>
  <c r="N76" i="24"/>
  <c r="Q76" i="24"/>
  <c r="P76" i="24"/>
  <c r="G76" i="24"/>
  <c r="L76" i="24"/>
  <c r="U76" i="24"/>
  <c r="D76" i="24"/>
  <c r="S76" i="24"/>
  <c r="T76" i="24"/>
  <c r="M76" i="24"/>
  <c r="F76" i="24"/>
  <c r="E76" i="24"/>
  <c r="R76" i="24"/>
  <c r="J76" i="24"/>
  <c r="W26" i="24"/>
  <c r="H76" i="24"/>
  <c r="S77" i="24"/>
  <c r="T77" i="24"/>
  <c r="F77" i="24"/>
  <c r="M77" i="24"/>
  <c r="O77" i="24"/>
  <c r="E77" i="24"/>
  <c r="R77" i="24"/>
  <c r="N77" i="24"/>
  <c r="D77" i="24"/>
  <c r="I77" i="24"/>
  <c r="G77" i="24"/>
  <c r="J77" i="24"/>
  <c r="K77" i="24"/>
  <c r="P77" i="24"/>
  <c r="Q77" i="24"/>
  <c r="L77" i="24"/>
  <c r="U77" i="24"/>
  <c r="H77" i="24"/>
  <c r="W27" i="24"/>
  <c r="C86" i="24"/>
  <c r="C72" i="24"/>
  <c r="C83" i="24"/>
  <c r="C69" i="24"/>
  <c r="T79" i="24"/>
  <c r="S79" i="24"/>
  <c r="N79" i="24"/>
  <c r="K79" i="24"/>
  <c r="L79" i="24"/>
  <c r="M79" i="24"/>
  <c r="O79" i="24"/>
  <c r="H79" i="24"/>
  <c r="P79" i="24"/>
  <c r="G79" i="24"/>
  <c r="F79" i="24"/>
  <c r="R79" i="24"/>
  <c r="D79" i="24"/>
  <c r="U79" i="24"/>
  <c r="I79" i="24"/>
  <c r="Q79" i="24"/>
  <c r="E79" i="24"/>
  <c r="J79" i="24"/>
  <c r="W29" i="24"/>
  <c r="T89" i="24"/>
  <c r="S89" i="24"/>
  <c r="Q89" i="24"/>
  <c r="G89" i="24"/>
  <c r="U89" i="24"/>
  <c r="L89" i="24"/>
  <c r="R89" i="24"/>
  <c r="W39" i="24"/>
  <c r="M89" i="24"/>
  <c r="P89" i="24"/>
  <c r="E89" i="24"/>
  <c r="K89" i="24"/>
  <c r="J89" i="24"/>
  <c r="D89" i="24"/>
  <c r="N89" i="24"/>
  <c r="F89" i="24"/>
  <c r="I89" i="24"/>
  <c r="H89" i="24"/>
  <c r="O89" i="24"/>
  <c r="T84" i="24"/>
  <c r="O84" i="24"/>
  <c r="W34" i="24"/>
  <c r="K84" i="24"/>
  <c r="L84" i="24"/>
  <c r="D84" i="24"/>
  <c r="E84" i="24"/>
  <c r="J84" i="24"/>
  <c r="U84" i="24"/>
  <c r="P84" i="24"/>
  <c r="S84" i="24"/>
  <c r="N84" i="24"/>
  <c r="M84" i="24"/>
  <c r="R84" i="24"/>
  <c r="G84" i="24"/>
  <c r="Q84" i="24"/>
  <c r="I84" i="24"/>
  <c r="F84" i="24"/>
  <c r="H84" i="24"/>
  <c r="P45" i="28"/>
  <c r="R45" i="28"/>
  <c r="Q45" i="28"/>
  <c r="S44" i="28"/>
  <c r="T44" i="28"/>
  <c r="V91" i="24"/>
  <c r="V80" i="24"/>
  <c r="V76" i="24"/>
  <c r="V71" i="24"/>
  <c r="V79" i="24"/>
  <c r="V72" i="24"/>
  <c r="V77" i="24"/>
  <c r="V68" i="24"/>
  <c r="V88" i="24"/>
  <c r="V81" i="24"/>
  <c r="V84" i="24"/>
  <c r="V89" i="24"/>
  <c r="V73" i="24"/>
  <c r="V86" i="24"/>
  <c r="T98" i="24"/>
  <c r="V83" i="24"/>
  <c r="U98" i="24"/>
  <c r="U44" i="24"/>
  <c r="V69" i="24"/>
  <c r="S98" i="24"/>
  <c r="T16" i="28"/>
  <c r="T45" i="28"/>
  <c r="D90" i="24"/>
  <c r="I90" i="24"/>
  <c r="P90" i="24"/>
  <c r="N90" i="24"/>
  <c r="Q90" i="24"/>
  <c r="W40" i="24"/>
  <c r="J90" i="24"/>
  <c r="H90" i="24"/>
  <c r="F90" i="24"/>
  <c r="E90" i="24"/>
  <c r="C90" i="24"/>
  <c r="K90" i="24"/>
  <c r="R90" i="24"/>
  <c r="O90" i="24"/>
  <c r="M90" i="24"/>
  <c r="L90" i="24"/>
  <c r="G90" i="24"/>
  <c r="V90" i="24"/>
  <c r="M92" i="24"/>
  <c r="I92" i="24"/>
  <c r="P92" i="24"/>
  <c r="G92" i="24"/>
  <c r="C92" i="24"/>
  <c r="R92" i="24"/>
  <c r="O92" i="24"/>
  <c r="H92" i="24"/>
  <c r="F92" i="24"/>
  <c r="E92" i="24"/>
  <c r="Q92" i="24"/>
  <c r="L92" i="24"/>
  <c r="D92" i="24"/>
  <c r="W42" i="24"/>
  <c r="N92" i="24"/>
  <c r="J92" i="24"/>
  <c r="K92" i="24"/>
  <c r="V92" i="24"/>
  <c r="K93" i="24"/>
  <c r="K98" i="24"/>
  <c r="D93" i="24"/>
  <c r="D98" i="24"/>
  <c r="Q93" i="24"/>
  <c r="Q98" i="24"/>
  <c r="M93" i="24"/>
  <c r="M98" i="24"/>
  <c r="I93" i="24"/>
  <c r="I98" i="24"/>
  <c r="P93" i="24"/>
  <c r="P98" i="24"/>
  <c r="C93" i="24"/>
  <c r="C98" i="24"/>
  <c r="R93" i="24"/>
  <c r="R98" i="24"/>
  <c r="E93" i="24"/>
  <c r="E98" i="24"/>
  <c r="W43" i="24"/>
  <c r="J93" i="24"/>
  <c r="J98" i="24"/>
  <c r="N93" i="24"/>
  <c r="N98" i="24"/>
  <c r="H93" i="24"/>
  <c r="H98" i="24"/>
  <c r="F93" i="24"/>
  <c r="L93" i="24"/>
  <c r="L98" i="24"/>
  <c r="G93" i="24"/>
  <c r="G98" i="24"/>
  <c r="O93" i="24"/>
  <c r="O98" i="24"/>
  <c r="AB45" i="24"/>
  <c r="T45" i="24"/>
  <c r="AB44" i="24"/>
  <c r="T44" i="24"/>
  <c r="F98" i="24"/>
  <c r="V93" i="24"/>
  <c r="D67" i="24"/>
  <c r="E67" i="24"/>
  <c r="C67" i="24"/>
  <c r="U67" i="24"/>
  <c r="L67" i="24"/>
  <c r="G67" i="24"/>
  <c r="H67" i="24"/>
  <c r="T67" i="24"/>
  <c r="K67" i="24"/>
  <c r="P67" i="24"/>
  <c r="S67" i="24"/>
  <c r="N67" i="24"/>
  <c r="O67" i="24"/>
  <c r="M67" i="24"/>
  <c r="R67" i="24"/>
  <c r="I67" i="24"/>
  <c r="J67" i="24"/>
  <c r="Q67" i="24"/>
  <c r="F67" i="24"/>
  <c r="U45" i="24"/>
  <c r="W17" i="24"/>
  <c r="V44" i="24"/>
  <c r="T94" i="24"/>
  <c r="V67" i="24"/>
  <c r="C66" i="24"/>
  <c r="D66" i="24"/>
  <c r="E66" i="24"/>
  <c r="S66" i="24"/>
  <c r="Q66" i="24"/>
  <c r="P66" i="24"/>
  <c r="L66" i="24"/>
  <c r="H66" i="24"/>
  <c r="I66" i="24"/>
  <c r="T66" i="24"/>
  <c r="N66" i="24"/>
  <c r="U66" i="24"/>
  <c r="R66" i="24"/>
  <c r="J66" i="24"/>
  <c r="M66" i="24"/>
  <c r="O66" i="24"/>
  <c r="K66" i="24"/>
  <c r="F66" i="24"/>
  <c r="G66" i="24"/>
  <c r="O94" i="24"/>
  <c r="R94" i="24"/>
  <c r="S94" i="24"/>
  <c r="P94" i="24"/>
  <c r="Q94" i="24"/>
  <c r="N94" i="24"/>
  <c r="M94" i="24"/>
  <c r="H94" i="24"/>
  <c r="F94" i="24"/>
  <c r="I94" i="24"/>
  <c r="L94" i="24"/>
  <c r="K94" i="24"/>
  <c r="J94" i="24"/>
  <c r="G94" i="24"/>
  <c r="D94" i="24"/>
  <c r="E94" i="24"/>
  <c r="C94" i="24"/>
  <c r="U94" i="24"/>
  <c r="V45" i="24"/>
  <c r="Q95" i="24"/>
  <c r="W44" i="24"/>
  <c r="V66" i="24"/>
  <c r="P95" i="24"/>
  <c r="K95" i="24"/>
  <c r="L95" i="24"/>
  <c r="O95" i="24"/>
  <c r="M95" i="24"/>
  <c r="J95" i="24"/>
  <c r="I95" i="24"/>
  <c r="N95" i="24"/>
  <c r="F95" i="24"/>
  <c r="E95" i="24"/>
  <c r="D95" i="24"/>
  <c r="G95" i="24"/>
  <c r="H95" i="24"/>
  <c r="C95" i="24"/>
  <c r="S95" i="24"/>
  <c r="R95" i="24"/>
  <c r="U95" i="24"/>
  <c r="T95" i="24"/>
  <c r="V94" i="24"/>
  <c r="W45" i="24"/>
  <c r="V95" i="24"/>
</calcChain>
</file>

<file path=xl/comments1.xml><?xml version="1.0" encoding="utf-8"?>
<comments xmlns="http://schemas.openxmlformats.org/spreadsheetml/2006/main">
  <authors>
    <author>Bednarski, Julie A (DFG)</author>
  </authors>
  <commentList>
    <comment ref="A32" authorId="0">
      <text>
        <r>
          <rPr>
            <b/>
            <sz val="9"/>
            <color indexed="81"/>
            <rFont val="Tahoma"/>
            <family val="2"/>
          </rPr>
          <t>Bednarski, Julie A (DFG):</t>
        </r>
        <r>
          <rPr>
            <sz val="9"/>
            <color indexed="81"/>
            <rFont val="Tahoma"/>
            <family val="2"/>
          </rPr>
          <t xml:space="preserve">
WEIR DATES UPDATED 2003-2015 11-27-15</t>
        </r>
      </text>
    </comment>
  </commentList>
</comments>
</file>

<file path=xl/comments2.xml><?xml version="1.0" encoding="utf-8"?>
<comments xmlns="http://schemas.openxmlformats.org/spreadsheetml/2006/main">
  <authors>
    <author>Greg Ruggerone</author>
  </authors>
  <commentList>
    <comment ref="N47" authorId="0">
      <text>
        <r>
          <rPr>
            <b/>
            <sz val="9"/>
            <color indexed="81"/>
            <rFont val="Arial"/>
          </rPr>
          <t>Greg Ruggerone:</t>
        </r>
        <r>
          <rPr>
            <sz val="9"/>
            <color indexed="81"/>
            <rFont val="Arial"/>
          </rPr>
          <t xml:space="preserve">
estimated by Ruggerone using regression</t>
        </r>
      </text>
    </comment>
  </commentList>
</comments>
</file>

<file path=xl/sharedStrings.xml><?xml version="1.0" encoding="utf-8"?>
<sst xmlns="http://schemas.openxmlformats.org/spreadsheetml/2006/main" count="200" uniqueCount="109">
  <si>
    <t>Weir Count</t>
  </si>
  <si>
    <t>Chilkoot Lake sockeye salmon:</t>
  </si>
  <si>
    <t>Year</t>
  </si>
  <si>
    <t>Dist 15</t>
  </si>
  <si>
    <t>Chilkoot</t>
  </si>
  <si>
    <t>Chilkoot Lake sockeye salmon</t>
  </si>
  <si>
    <t>SUM</t>
  </si>
  <si>
    <t>Escapement</t>
  </si>
  <si>
    <t>Proportion:</t>
  </si>
  <si>
    <t>Escapement:</t>
  </si>
  <si>
    <t>Harvest:</t>
  </si>
  <si>
    <t>Harvest</t>
  </si>
  <si>
    <t>check</t>
  </si>
  <si>
    <t>Start Date</t>
  </si>
  <si>
    <t>End Date</t>
  </si>
  <si>
    <t>Notes:</t>
  </si>
  <si>
    <t>Table 1 (Eggers et al. 2009) included all harvest sources (96% commercial); did not include subsistence 1976-1984, or sport 1976, 2005, 2006 (sport fishing closed 1998 and 1999).</t>
  </si>
  <si>
    <t>Total Harvest</t>
  </si>
  <si>
    <t>Harvest by stock:</t>
  </si>
  <si>
    <t>Chilkat</t>
  </si>
  <si>
    <t>Other</t>
  </si>
  <si>
    <t>Run</t>
  </si>
  <si>
    <t>Harvest Rate</t>
  </si>
  <si>
    <t>Chilkoot Lake sockeye salmon estimated commercial harvest:</t>
  </si>
  <si>
    <t>Age escapement weighted by statistical week:</t>
  </si>
  <si>
    <t>Chilkoot Lake sockeye salmon run age composition</t>
  </si>
  <si>
    <t>Harvest estimates by stock weighted by weekly catch.</t>
  </si>
  <si>
    <t>Age Class:</t>
  </si>
  <si>
    <r>
      <t xml:space="preserve">Brood Table: </t>
    </r>
    <r>
      <rPr>
        <b/>
        <sz val="12"/>
        <color rgb="FFFF0000"/>
        <rFont val="Calibri"/>
        <family val="2"/>
        <scheme val="minor"/>
      </rPr>
      <t>red values imputed</t>
    </r>
  </si>
  <si>
    <t>Brood</t>
  </si>
  <si>
    <t>Brood Year</t>
  </si>
  <si>
    <t>R/S</t>
  </si>
  <si>
    <t>Proportion of brood year return:</t>
  </si>
  <si>
    <t>Average:</t>
  </si>
  <si>
    <t>Imputed values for missing ages:</t>
  </si>
  <si>
    <t>Mark-Recapture</t>
  </si>
  <si>
    <t>Estimate</t>
  </si>
  <si>
    <t>SE</t>
  </si>
  <si>
    <t>Bachman and Sogge 2006 (FDS 06-30).</t>
  </si>
  <si>
    <t>Kelley and Bachman 1999 (RIR 1J99-25).</t>
  </si>
  <si>
    <t>Source</t>
  </si>
  <si>
    <t>Type of Estimate</t>
  </si>
  <si>
    <t>Darroch</t>
  </si>
  <si>
    <t>Randy Bachman (ADF&amp;G), pers. comm.</t>
  </si>
  <si>
    <t>M</t>
  </si>
  <si>
    <t>C</t>
  </si>
  <si>
    <t>R</t>
  </si>
  <si>
    <t>Peterson</t>
  </si>
  <si>
    <t>CV</t>
  </si>
  <si>
    <t>adj LB95</t>
  </si>
  <si>
    <t>adj UB96</t>
  </si>
  <si>
    <t>LOG</t>
  </si>
  <si>
    <t>ADJ CV</t>
  </si>
  <si>
    <t>CRUDE CV</t>
  </si>
  <si>
    <t>ND</t>
  </si>
  <si>
    <t>Sport</t>
  </si>
  <si>
    <t>Subsistence</t>
  </si>
  <si>
    <t>Sport fish salmon record keeping began in 1977.</t>
  </si>
  <si>
    <t>Subsistence salmon record keeping began in 1985.</t>
  </si>
  <si>
    <t>Bachman et al. (in press)</t>
  </si>
  <si>
    <t>Age commercial harvest weighted by statistical week:</t>
  </si>
  <si>
    <t>District 15 drift gillnet harvest updated 1-28-2014; includes all harvest types.</t>
  </si>
  <si>
    <t>Weir Data from ALEX (1-28-2013):update 11-15</t>
  </si>
  <si>
    <t>Weir Dates by Mark Sogge 11/27/15</t>
  </si>
  <si>
    <t>Fish tight</t>
  </si>
  <si>
    <t>Pulled</t>
  </si>
  <si>
    <t>For charting:</t>
  </si>
  <si>
    <t>Geiger Yield Analysis:</t>
  </si>
  <si>
    <t>Tabular Approach:</t>
  </si>
  <si>
    <t>Spawner Interval</t>
  </si>
  <si>
    <t>n</t>
  </si>
  <si>
    <t>Mean</t>
  </si>
  <si>
    <t>Spawners</t>
  </si>
  <si>
    <t xml:space="preserve">Mean </t>
  </si>
  <si>
    <t>Recruitment</t>
  </si>
  <si>
    <t>Yield</t>
  </si>
  <si>
    <t>Return per</t>
  </si>
  <si>
    <t>Spawner</t>
  </si>
  <si>
    <t>Range</t>
  </si>
  <si>
    <t>Low</t>
  </si>
  <si>
    <t>High</t>
  </si>
  <si>
    <t>0-20</t>
  </si>
  <si>
    <t>10-30</t>
  </si>
  <si>
    <t>20-40</t>
  </si>
  <si>
    <t>30-50</t>
  </si>
  <si>
    <t>40-60</t>
  </si>
  <si>
    <t>50-70</t>
  </si>
  <si>
    <t>60-80</t>
  </si>
  <si>
    <t>70-90</t>
  </si>
  <si>
    <t>80-100</t>
  </si>
  <si>
    <t>&gt;90</t>
  </si>
  <si>
    <t>Esc</t>
  </si>
  <si>
    <t>Recruit</t>
  </si>
  <si>
    <t>S/R</t>
  </si>
  <si>
    <t>From McPherson (1990; Table 1.3, p. 14):</t>
  </si>
  <si>
    <t>Percent of Dist. 15 commercial harvest:</t>
  </si>
  <si>
    <t>Total return for 1976-1979 from McPherson (1990; Table 2.1, p. 32)</t>
  </si>
  <si>
    <t>Total return for 1971-1979 from McPherson (1990; Table 2.1, p. 32)</t>
  </si>
  <si>
    <t>sport and subsistence</t>
  </si>
  <si>
    <t>Sport only</t>
  </si>
  <si>
    <t>SUM/check</t>
  </si>
  <si>
    <t>Harvest_Total</t>
  </si>
  <si>
    <t>Total_Harvest_%</t>
  </si>
  <si>
    <t>Median</t>
  </si>
  <si>
    <t>Lower Quartile</t>
  </si>
  <si>
    <t>Upper Quartile</t>
  </si>
  <si>
    <t>Total_Run</t>
  </si>
  <si>
    <t>age 1.X return</t>
  </si>
  <si>
    <t>age 2.X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</si>
</sst>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"/>
    <numFmt numFmtId="165" formatCode="#,##0.000"/>
    <numFmt numFmtId="166" formatCode="0.0"/>
    <numFmt numFmtId="167" formatCode="[$-409]d\-mmm\-yy;@"/>
    <numFmt numFmtId="168" formatCode="#,##0.0"/>
    <numFmt numFmtId="169" formatCode="0.0%"/>
    <numFmt numFmtId="170" formatCode="0.000%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Times New Roman"/>
      <family val="1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b/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Times New Roman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Calibri"/>
      <family val="2"/>
      <scheme val="minor"/>
    </font>
    <font>
      <b/>
      <sz val="8"/>
      <color rgb="FF4074E8"/>
      <name val="Arial"/>
      <family val="2"/>
    </font>
    <font>
      <b/>
      <sz val="10"/>
      <color rgb="FF4074E8"/>
      <name val="Arial"/>
      <family val="2"/>
    </font>
    <font>
      <b/>
      <sz val="10"/>
      <color rgb="FF4074E8"/>
      <name val="Calibri"/>
      <family val="2"/>
      <scheme val="minor"/>
    </font>
    <font>
      <b/>
      <i/>
      <sz val="10"/>
      <color rgb="FF4074E8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56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43" fontId="1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0" fontId="13" fillId="0" borderId="0"/>
    <xf numFmtId="9" fontId="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9" fontId="6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3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59">
    <xf numFmtId="0" fontId="0" fillId="0" borderId="0" xfId="0"/>
    <xf numFmtId="3" fontId="8" fillId="0" borderId="0" xfId="0" applyNumberFormat="1" applyFont="1"/>
    <xf numFmtId="0" fontId="8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12" fillId="0" borderId="0" xfId="0" applyFont="1" applyAlignment="1">
      <alignment horizontal="left"/>
    </xf>
    <xf numFmtId="3" fontId="7" fillId="2" borderId="0" xfId="0" applyNumberFormat="1" applyFont="1" applyFill="1"/>
    <xf numFmtId="0" fontId="7" fillId="0" borderId="0" xfId="0" applyFont="1"/>
    <xf numFmtId="165" fontId="7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0" fontId="7" fillId="3" borderId="0" xfId="0" applyFont="1" applyFill="1"/>
    <xf numFmtId="3" fontId="7" fillId="3" borderId="0" xfId="0" applyNumberFormat="1" applyFont="1" applyFill="1"/>
    <xf numFmtId="0" fontId="12" fillId="0" borderId="0" xfId="9" applyFont="1" applyBorder="1" applyAlignment="1">
      <alignment horizontal="left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0" fontId="14" fillId="3" borderId="0" xfId="9" applyFont="1" applyFill="1"/>
    <xf numFmtId="0" fontId="15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Fill="1"/>
    <xf numFmtId="0" fontId="14" fillId="2" borderId="0" xfId="9" applyFont="1" applyFill="1"/>
    <xf numFmtId="0" fontId="14" fillId="2" borderId="0" xfId="9" applyFont="1" applyFill="1" applyAlignment="1">
      <alignment horizontal="center"/>
    </xf>
    <xf numFmtId="166" fontId="8" fillId="0" borderId="0" xfId="0" applyNumberFormat="1" applyFont="1"/>
    <xf numFmtId="3" fontId="9" fillId="0" borderId="0" xfId="0" applyNumberFormat="1" applyFont="1"/>
    <xf numFmtId="167" fontId="11" fillId="0" borderId="0" xfId="0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3" fontId="8" fillId="0" borderId="0" xfId="0" applyNumberFormat="1" applyFont="1" applyFill="1"/>
    <xf numFmtId="3" fontId="11" fillId="0" borderId="0" xfId="0" applyNumberFormat="1" applyFont="1" applyFill="1"/>
    <xf numFmtId="0" fontId="11" fillId="0" borderId="0" xfId="0" applyFont="1"/>
    <xf numFmtId="167" fontId="11" fillId="0" borderId="0" xfId="0" applyNumberFormat="1" applyFont="1"/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6" fontId="6" fillId="0" borderId="0" xfId="9" applyNumberFormat="1"/>
    <xf numFmtId="166" fontId="13" fillId="0" borderId="0" xfId="9" applyNumberFormat="1" applyFont="1"/>
    <xf numFmtId="0" fontId="6" fillId="0" borderId="0" xfId="9"/>
    <xf numFmtId="0" fontId="17" fillId="0" borderId="0" xfId="9" applyFont="1"/>
    <xf numFmtId="0" fontId="13" fillId="0" borderId="0" xfId="9" applyFont="1"/>
    <xf numFmtId="3" fontId="16" fillId="0" borderId="0" xfId="0" applyNumberFormat="1" applyFont="1" applyAlignment="1">
      <alignment horizontal="center"/>
    </xf>
    <xf numFmtId="3" fontId="10" fillId="0" borderId="1" xfId="9" applyNumberFormat="1" applyFont="1" applyBorder="1" applyAlignment="1">
      <alignment horizontal="center" wrapText="1"/>
    </xf>
    <xf numFmtId="3" fontId="10" fillId="0" borderId="1" xfId="9" applyNumberFormat="1" applyFont="1" applyBorder="1" applyAlignment="1">
      <alignment horizontal="center"/>
    </xf>
    <xf numFmtId="3" fontId="10" fillId="0" borderId="2" xfId="9" applyNumberFormat="1" applyFont="1" applyBorder="1" applyAlignment="1">
      <alignment horizontal="center"/>
    </xf>
    <xf numFmtId="3" fontId="19" fillId="0" borderId="0" xfId="0" applyNumberFormat="1" applyFont="1"/>
    <xf numFmtId="3" fontId="16" fillId="2" borderId="0" xfId="0" applyNumberFormat="1" applyFont="1" applyFill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4" applyFont="1" applyAlignment="1">
      <alignment horizontal="center"/>
    </xf>
    <xf numFmtId="9" fontId="8" fillId="0" borderId="0" xfId="30" applyFont="1" applyAlignment="1">
      <alignment horizontal="center"/>
    </xf>
    <xf numFmtId="0" fontId="8" fillId="0" borderId="0" xfId="9" applyFont="1"/>
    <xf numFmtId="0" fontId="10" fillId="0" borderId="1" xfId="9" applyFont="1" applyBorder="1" applyAlignment="1">
      <alignment horizontal="center"/>
    </xf>
    <xf numFmtId="3" fontId="10" fillId="0" borderId="2" xfId="9" applyNumberFormat="1" applyFont="1" applyBorder="1" applyAlignment="1">
      <alignment horizontal="center"/>
    </xf>
    <xf numFmtId="3" fontId="8" fillId="0" borderId="0" xfId="9" applyNumberFormat="1" applyFont="1"/>
    <xf numFmtId="3" fontId="11" fillId="0" borderId="0" xfId="34" applyNumberFormat="1" applyFont="1" applyFill="1" applyBorder="1"/>
    <xf numFmtId="3" fontId="11" fillId="0" borderId="0" xfId="34" applyNumberFormat="1" applyFont="1" applyFill="1"/>
    <xf numFmtId="0" fontId="10" fillId="2" borderId="0" xfId="9" applyFont="1" applyFill="1"/>
    <xf numFmtId="0" fontId="12" fillId="0" borderId="0" xfId="9" applyFont="1" applyBorder="1" applyAlignment="1">
      <alignment horizontal="left"/>
    </xf>
    <xf numFmtId="0" fontId="10" fillId="3" borderId="0" xfId="9" applyFont="1" applyFill="1"/>
    <xf numFmtId="3" fontId="10" fillId="0" borderId="0" xfId="0" applyNumberFormat="1" applyFont="1"/>
    <xf numFmtId="166" fontId="10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Border="1"/>
    <xf numFmtId="0" fontId="8" fillId="0" borderId="2" xfId="0" applyFont="1" applyBorder="1"/>
    <xf numFmtId="164" fontId="8" fillId="0" borderId="0" xfId="0" applyNumberFormat="1" applyFont="1" applyBorder="1" applyAlignment="1">
      <alignment horizontal="center"/>
    </xf>
    <xf numFmtId="0" fontId="8" fillId="0" borderId="0" xfId="9" applyFont="1"/>
    <xf numFmtId="0" fontId="8" fillId="0" borderId="0" xfId="9" applyFont="1" applyBorder="1"/>
    <xf numFmtId="0" fontId="12" fillId="0" borderId="0" xfId="9" applyFont="1" applyBorder="1" applyAlignment="1">
      <alignment horizontal="left"/>
    </xf>
    <xf numFmtId="0" fontId="10" fillId="0" borderId="0" xfId="9" applyFont="1" applyAlignment="1">
      <alignment horizontal="center"/>
    </xf>
    <xf numFmtId="0" fontId="8" fillId="0" borderId="0" xfId="9" applyFont="1" applyFill="1" applyBorder="1"/>
    <xf numFmtId="0" fontId="10" fillId="0" borderId="0" xfId="9" applyFont="1" applyFill="1" applyBorder="1" applyAlignment="1">
      <alignment horizontal="center"/>
    </xf>
    <xf numFmtId="0" fontId="10" fillId="0" borderId="0" xfId="9" applyFont="1" applyFill="1" applyBorder="1"/>
    <xf numFmtId="0" fontId="10" fillId="0" borderId="1" xfId="9" applyFont="1" applyFill="1" applyBorder="1" applyAlignment="1">
      <alignment horizontal="center"/>
    </xf>
    <xf numFmtId="0" fontId="10" fillId="0" borderId="2" xfId="9" applyFont="1" applyBorder="1" applyAlignment="1">
      <alignment horizontal="center"/>
    </xf>
    <xf numFmtId="0" fontId="8" fillId="0" borderId="2" xfId="9" applyFont="1" applyBorder="1"/>
    <xf numFmtId="0" fontId="10" fillId="0" borderId="2" xfId="9" applyFont="1" applyBorder="1"/>
    <xf numFmtId="0" fontId="10" fillId="0" borderId="0" xfId="9" applyFont="1"/>
    <xf numFmtId="0" fontId="10" fillId="0" borderId="0" xfId="9" applyFont="1" applyFill="1" applyAlignment="1">
      <alignment horizontal="center"/>
    </xf>
    <xf numFmtId="0" fontId="10" fillId="0" borderId="0" xfId="4" applyFont="1" applyAlignment="1">
      <alignment horizontal="center"/>
    </xf>
    <xf numFmtId="0" fontId="9" fillId="0" borderId="0" xfId="9" applyFont="1" applyFill="1"/>
    <xf numFmtId="164" fontId="7" fillId="0" borderId="0" xfId="0" applyNumberFormat="1" applyFont="1"/>
    <xf numFmtId="0" fontId="15" fillId="0" borderId="0" xfId="9" applyFont="1" applyFill="1" applyBorder="1" applyAlignment="1">
      <alignment horizontal="center"/>
    </xf>
    <xf numFmtId="164" fontId="7" fillId="0" borderId="0" xfId="9" applyNumberFormat="1" applyFont="1" applyAlignment="1">
      <alignment horizontal="center"/>
    </xf>
    <xf numFmtId="164" fontId="7" fillId="0" borderId="0" xfId="55" applyNumberFormat="1" applyFont="1" applyAlignment="1">
      <alignment horizontal="center"/>
    </xf>
    <xf numFmtId="0" fontId="15" fillId="0" borderId="0" xfId="9" applyFont="1" applyAlignment="1">
      <alignment horizontal="center"/>
    </xf>
    <xf numFmtId="0" fontId="10" fillId="0" borderId="2" xfId="0" applyFont="1" applyBorder="1"/>
    <xf numFmtId="9" fontId="8" fillId="0" borderId="0" xfId="0" applyNumberFormat="1" applyFont="1"/>
    <xf numFmtId="3" fontId="8" fillId="0" borderId="0" xfId="0" applyNumberFormat="1" applyFont="1" applyFill="1" applyAlignment="1">
      <alignment horizontal="right"/>
    </xf>
    <xf numFmtId="9" fontId="8" fillId="0" borderId="0" xfId="30" applyFont="1" applyFill="1"/>
    <xf numFmtId="4" fontId="8" fillId="0" borderId="0" xfId="0" applyNumberFormat="1" applyFont="1" applyFill="1"/>
    <xf numFmtId="9" fontId="9" fillId="0" borderId="0" xfId="30" applyFont="1" applyFill="1"/>
    <xf numFmtId="168" fontId="9" fillId="0" borderId="0" xfId="0" applyNumberFormat="1" applyFont="1" applyFill="1"/>
    <xf numFmtId="3" fontId="9" fillId="0" borderId="0" xfId="0" applyNumberFormat="1" applyFont="1" applyFill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3" fontId="9" fillId="0" borderId="6" xfId="0" applyNumberFormat="1" applyFont="1" applyBorder="1"/>
    <xf numFmtId="3" fontId="9" fillId="0" borderId="7" xfId="0" applyNumberFormat="1" applyFont="1" applyBorder="1"/>
    <xf numFmtId="3" fontId="9" fillId="0" borderId="8" xfId="0" applyNumberFormat="1" applyFont="1" applyBorder="1"/>
    <xf numFmtId="3" fontId="9" fillId="0" borderId="9" xfId="0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3" fontId="8" fillId="0" borderId="0" xfId="249" applyNumberFormat="1" applyFont="1"/>
    <xf numFmtId="0" fontId="11" fillId="0" borderId="10" xfId="0" applyFont="1" applyBorder="1"/>
    <xf numFmtId="0" fontId="11" fillId="0" borderId="11" xfId="0" applyFont="1" applyBorder="1"/>
    <xf numFmtId="0" fontId="8" fillId="0" borderId="12" xfId="0" applyFont="1" applyBorder="1"/>
    <xf numFmtId="0" fontId="11" fillId="0" borderId="13" xfId="0" applyFont="1" applyBorder="1"/>
    <xf numFmtId="0" fontId="11" fillId="0" borderId="0" xfId="0" applyFont="1" applyBorder="1"/>
    <xf numFmtId="0" fontId="8" fillId="0" borderId="14" xfId="0" applyFont="1" applyBorder="1"/>
    <xf numFmtId="15" fontId="11" fillId="0" borderId="0" xfId="0" applyNumberFormat="1" applyFont="1" applyBorder="1"/>
    <xf numFmtId="15" fontId="8" fillId="0" borderId="14" xfId="0" applyNumberFormat="1" applyFont="1" applyBorder="1"/>
    <xf numFmtId="0" fontId="11" fillId="0" borderId="15" xfId="0" applyFont="1" applyBorder="1"/>
    <xf numFmtId="15" fontId="11" fillId="0" borderId="16" xfId="0" applyNumberFormat="1" applyFont="1" applyBorder="1"/>
    <xf numFmtId="15" fontId="8" fillId="0" borderId="17" xfId="0" applyNumberFormat="1" applyFont="1" applyBorder="1"/>
    <xf numFmtId="0" fontId="8" fillId="4" borderId="0" xfId="0" applyFont="1" applyFill="1"/>
    <xf numFmtId="165" fontId="7" fillId="0" borderId="0" xfId="0" applyNumberFormat="1" applyFont="1"/>
    <xf numFmtId="0" fontId="26" fillId="0" borderId="0" xfId="9" applyFont="1" applyFill="1"/>
    <xf numFmtId="0" fontId="8" fillId="5" borderId="0" xfId="0" applyFont="1" applyFill="1"/>
    <xf numFmtId="3" fontId="8" fillId="5" borderId="0" xfId="0" applyNumberFormat="1" applyFont="1" applyFill="1"/>
    <xf numFmtId="16" fontId="8" fillId="0" borderId="0" xfId="0" quotePrefix="1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168" fontId="8" fillId="5" borderId="0" xfId="0" applyNumberFormat="1" applyFont="1" applyFill="1" applyAlignment="1">
      <alignment horizontal="center"/>
    </xf>
    <xf numFmtId="168" fontId="8" fillId="0" borderId="0" xfId="0" applyNumberFormat="1" applyFont="1" applyAlignment="1">
      <alignment horizontal="center"/>
    </xf>
    <xf numFmtId="169" fontId="8" fillId="0" borderId="0" xfId="0" applyNumberFormat="1" applyFont="1"/>
    <xf numFmtId="169" fontId="8" fillId="0" borderId="0" xfId="0" applyNumberFormat="1" applyFont="1" applyAlignment="1">
      <alignment horizontal="center"/>
    </xf>
    <xf numFmtId="169" fontId="8" fillId="0" borderId="0" xfId="30" applyNumberFormat="1" applyFont="1"/>
    <xf numFmtId="0" fontId="12" fillId="0" borderId="0" xfId="0" applyFont="1"/>
    <xf numFmtId="166" fontId="19" fillId="0" borderId="0" xfId="0" applyNumberFormat="1" applyFont="1" applyAlignment="1">
      <alignment horizontal="center"/>
    </xf>
    <xf numFmtId="0" fontId="9" fillId="0" borderId="0" xfId="0" applyFont="1"/>
    <xf numFmtId="164" fontId="27" fillId="3" borderId="0" xfId="0" applyNumberFormat="1" applyFont="1" applyFill="1" applyAlignment="1">
      <alignment horizontal="center"/>
    </xf>
    <xf numFmtId="3" fontId="27" fillId="3" borderId="0" xfId="0" applyNumberFormat="1" applyFont="1" applyFill="1"/>
    <xf numFmtId="0" fontId="27" fillId="3" borderId="0" xfId="0" applyFont="1" applyFill="1"/>
    <xf numFmtId="165" fontId="27" fillId="2" borderId="0" xfId="0" applyNumberFormat="1" applyFont="1" applyFill="1" applyAlignment="1">
      <alignment horizontal="center"/>
    </xf>
    <xf numFmtId="3" fontId="27" fillId="2" borderId="0" xfId="0" applyNumberFormat="1" applyFont="1" applyFill="1"/>
    <xf numFmtId="0" fontId="27" fillId="2" borderId="0" xfId="0" applyFont="1" applyFill="1"/>
    <xf numFmtId="3" fontId="28" fillId="0" borderId="0" xfId="9" applyNumberFormat="1" applyFont="1"/>
    <xf numFmtId="3" fontId="29" fillId="0" borderId="0" xfId="0" applyNumberFormat="1" applyFont="1"/>
    <xf numFmtId="3" fontId="30" fillId="0" borderId="0" xfId="0" applyNumberFormat="1" applyFont="1"/>
    <xf numFmtId="0" fontId="10" fillId="6" borderId="0" xfId="0" applyFont="1" applyFill="1" applyBorder="1" applyAlignment="1">
      <alignment horizontal="center"/>
    </xf>
    <xf numFmtId="3" fontId="8" fillId="6" borderId="0" xfId="0" applyNumberFormat="1" applyFont="1" applyFill="1"/>
    <xf numFmtId="3" fontId="26" fillId="6" borderId="0" xfId="9" applyNumberFormat="1" applyFont="1" applyFill="1" applyBorder="1" applyAlignment="1">
      <alignment horizontal="center"/>
    </xf>
    <xf numFmtId="3" fontId="26" fillId="0" borderId="0" xfId="9" applyNumberFormat="1" applyFont="1" applyFill="1" applyBorder="1" applyAlignment="1">
      <alignment horizontal="center"/>
    </xf>
    <xf numFmtId="164" fontId="0" fillId="0" borderId="0" xfId="0" applyNumberFormat="1"/>
    <xf numFmtId="0" fontId="16" fillId="0" borderId="0" xfId="0" applyFont="1"/>
    <xf numFmtId="0" fontId="7" fillId="7" borderId="0" xfId="0" applyFont="1" applyFill="1"/>
    <xf numFmtId="0" fontId="10" fillId="7" borderId="0" xfId="9" applyFont="1" applyFill="1"/>
    <xf numFmtId="0" fontId="15" fillId="7" borderId="0" xfId="0" applyFont="1" applyFill="1" applyAlignment="1">
      <alignment horizontal="center"/>
    </xf>
    <xf numFmtId="0" fontId="14" fillId="7" borderId="0" xfId="9" applyFont="1" applyFill="1" applyAlignment="1">
      <alignment horizontal="center"/>
    </xf>
    <xf numFmtId="0" fontId="14" fillId="7" borderId="0" xfId="9" applyFont="1" applyFill="1"/>
    <xf numFmtId="164" fontId="7" fillId="7" borderId="0" xfId="0" applyNumberFormat="1" applyFont="1" applyFill="1"/>
    <xf numFmtId="1" fontId="7" fillId="7" borderId="0" xfId="0" applyNumberFormat="1" applyFont="1" applyFill="1"/>
    <xf numFmtId="3" fontId="16" fillId="7" borderId="0" xfId="0" applyNumberFormat="1" applyFont="1" applyFill="1"/>
    <xf numFmtId="9" fontId="8" fillId="0" borderId="0" xfId="9" applyNumberFormat="1" applyFont="1"/>
    <xf numFmtId="170" fontId="8" fillId="0" borderId="0" xfId="0" applyNumberFormat="1" applyFont="1"/>
    <xf numFmtId="3" fontId="10" fillId="0" borderId="3" xfId="9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</cellXfs>
  <cellStyles count="256">
    <cellStyle name="Comma" xfId="249" builtinId="3"/>
    <cellStyle name="Comma 2" xfId="29"/>
    <cellStyle name="Followed Hyperlink" xfId="251" builtinId="9" hidden="1"/>
    <cellStyle name="Followed Hyperlink" xfId="253" builtinId="9" hidden="1"/>
    <cellStyle name="Followed Hyperlink" xfId="255" builtinId="9" hidden="1"/>
    <cellStyle name="Hyperlink" xfId="250" builtinId="8" hidden="1"/>
    <cellStyle name="Hyperlink" xfId="252" builtinId="8" hidden="1"/>
    <cellStyle name="Hyperlink" xfId="254" builtinId="8" hidden="1"/>
    <cellStyle name="Normal" xfId="0" builtinId="0"/>
    <cellStyle name="Normal 10" xfId="14"/>
    <cellStyle name="Normal 10 2" xfId="225"/>
    <cellStyle name="Normal 11" xfId="9"/>
    <cellStyle name="Normal 12" xfId="10"/>
    <cellStyle name="Normal 2" xfId="3"/>
    <cellStyle name="Normal 2 2" xfId="5"/>
    <cellStyle name="Normal 2 3" xfId="11"/>
    <cellStyle name="Normal 2 4" xfId="13"/>
    <cellStyle name="Normal 2 5" xfId="25"/>
    <cellStyle name="Normal 2 6" xfId="28"/>
    <cellStyle name="Normal 3" xfId="6"/>
    <cellStyle name="Normal 3 2" xfId="17"/>
    <cellStyle name="Normal 3 3" xfId="22"/>
    <cellStyle name="Normal 3 4" xfId="27"/>
    <cellStyle name="Normal 3 5" xfId="32"/>
    <cellStyle name="Normal 4" xfId="1"/>
    <cellStyle name="Normal 4 10" xfId="34"/>
    <cellStyle name="Normal 4 2" xfId="15"/>
    <cellStyle name="Normal 4 2 2" xfId="39"/>
    <cellStyle name="Normal 4 2 2 2" xfId="53"/>
    <cellStyle name="Normal 4 2 2 2 2" xfId="59"/>
    <cellStyle name="Normal 4 2 2 2 2 2" xfId="101"/>
    <cellStyle name="Normal 4 2 2 2 2 2 2" xfId="185"/>
    <cellStyle name="Normal 4 2 2 2 2 3" xfId="143"/>
    <cellStyle name="Normal 4 2 2 2 2 4" xfId="231"/>
    <cellStyle name="Normal 4 2 2 2 3" xfId="96"/>
    <cellStyle name="Normal 4 2 2 2 3 2" xfId="180"/>
    <cellStyle name="Normal 4 2 2 2 4" xfId="122"/>
    <cellStyle name="Normal 4 2 2 2 5" xfId="206"/>
    <cellStyle name="Normal 4 2 2 3" xfId="46"/>
    <cellStyle name="Normal 4 2 2 3 2" xfId="60"/>
    <cellStyle name="Normal 4 2 2 3 2 2" xfId="102"/>
    <cellStyle name="Normal 4 2 2 3 2 2 2" xfId="186"/>
    <cellStyle name="Normal 4 2 2 3 2 3" xfId="144"/>
    <cellStyle name="Normal 4 2 2 3 2 4" xfId="232"/>
    <cellStyle name="Normal 4 2 2 3 3" xfId="89"/>
    <cellStyle name="Normal 4 2 2 3 3 2" xfId="173"/>
    <cellStyle name="Normal 4 2 2 3 4" xfId="123"/>
    <cellStyle name="Normal 4 2 2 3 5" xfId="207"/>
    <cellStyle name="Normal 4 2 2 4" xfId="58"/>
    <cellStyle name="Normal 4 2 2 4 2" xfId="100"/>
    <cellStyle name="Normal 4 2 2 4 2 2" xfId="184"/>
    <cellStyle name="Normal 4 2 2 4 3" xfId="142"/>
    <cellStyle name="Normal 4 2 2 4 4" xfId="230"/>
    <cellStyle name="Normal 4 2 2 5" xfId="82"/>
    <cellStyle name="Normal 4 2 2 5 2" xfId="166"/>
    <cellStyle name="Normal 4 2 2 6" xfId="121"/>
    <cellStyle name="Normal 4 2 2 7" xfId="205"/>
    <cellStyle name="Normal 4 2 3" xfId="49"/>
    <cellStyle name="Normal 4 2 3 2" xfId="61"/>
    <cellStyle name="Normal 4 2 3 2 2" xfId="103"/>
    <cellStyle name="Normal 4 2 3 2 2 2" xfId="187"/>
    <cellStyle name="Normal 4 2 3 2 3" xfId="145"/>
    <cellStyle name="Normal 4 2 3 2 4" xfId="233"/>
    <cellStyle name="Normal 4 2 3 3" xfId="92"/>
    <cellStyle name="Normal 4 2 3 3 2" xfId="176"/>
    <cellStyle name="Normal 4 2 3 4" xfId="124"/>
    <cellStyle name="Normal 4 2 3 5" xfId="208"/>
    <cellStyle name="Normal 4 2 4" xfId="42"/>
    <cellStyle name="Normal 4 2 4 2" xfId="62"/>
    <cellStyle name="Normal 4 2 4 2 2" xfId="104"/>
    <cellStyle name="Normal 4 2 4 2 2 2" xfId="188"/>
    <cellStyle name="Normal 4 2 4 2 3" xfId="146"/>
    <cellStyle name="Normal 4 2 4 2 4" xfId="234"/>
    <cellStyle name="Normal 4 2 4 3" xfId="85"/>
    <cellStyle name="Normal 4 2 4 3 2" xfId="169"/>
    <cellStyle name="Normal 4 2 4 4" xfId="125"/>
    <cellStyle name="Normal 4 2 4 5" xfId="209"/>
    <cellStyle name="Normal 4 2 5" xfId="57"/>
    <cellStyle name="Normal 4 2 5 2" xfId="99"/>
    <cellStyle name="Normal 4 2 5 2 2" xfId="183"/>
    <cellStyle name="Normal 4 2 5 3" xfId="141"/>
    <cellStyle name="Normal 4 2 5 4" xfId="229"/>
    <cellStyle name="Normal 4 2 6" xfId="78"/>
    <cellStyle name="Normal 4 2 6 2" xfId="162"/>
    <cellStyle name="Normal 4 2 7" xfId="120"/>
    <cellStyle name="Normal 4 2 8" xfId="204"/>
    <cellStyle name="Normal 4 2 9" xfId="35"/>
    <cellStyle name="Normal 4 3" xfId="19"/>
    <cellStyle name="Normal 4 3 2" xfId="52"/>
    <cellStyle name="Normal 4 3 2 2" xfId="64"/>
    <cellStyle name="Normal 4 3 2 2 2" xfId="106"/>
    <cellStyle name="Normal 4 3 2 2 2 2" xfId="190"/>
    <cellStyle name="Normal 4 3 2 2 3" xfId="148"/>
    <cellStyle name="Normal 4 3 2 2 4" xfId="236"/>
    <cellStyle name="Normal 4 3 2 3" xfId="95"/>
    <cellStyle name="Normal 4 3 2 3 2" xfId="179"/>
    <cellStyle name="Normal 4 3 2 4" xfId="127"/>
    <cellStyle name="Normal 4 3 2 5" xfId="211"/>
    <cellStyle name="Normal 4 3 3" xfId="45"/>
    <cellStyle name="Normal 4 3 3 2" xfId="65"/>
    <cellStyle name="Normal 4 3 3 2 2" xfId="107"/>
    <cellStyle name="Normal 4 3 3 2 2 2" xfId="191"/>
    <cellStyle name="Normal 4 3 3 2 3" xfId="149"/>
    <cellStyle name="Normal 4 3 3 2 4" xfId="237"/>
    <cellStyle name="Normal 4 3 3 3" xfId="88"/>
    <cellStyle name="Normal 4 3 3 3 2" xfId="172"/>
    <cellStyle name="Normal 4 3 3 4" xfId="128"/>
    <cellStyle name="Normal 4 3 3 5" xfId="212"/>
    <cellStyle name="Normal 4 3 4" xfId="63"/>
    <cellStyle name="Normal 4 3 4 2" xfId="105"/>
    <cellStyle name="Normal 4 3 4 2 2" xfId="189"/>
    <cellStyle name="Normal 4 3 4 3" xfId="147"/>
    <cellStyle name="Normal 4 3 4 4" xfId="235"/>
    <cellStyle name="Normal 4 3 5" xfId="81"/>
    <cellStyle name="Normal 4 3 5 2" xfId="165"/>
    <cellStyle name="Normal 4 3 6" xfId="126"/>
    <cellStyle name="Normal 4 3 7" xfId="210"/>
    <cellStyle name="Normal 4 3 8" xfId="38"/>
    <cellStyle name="Normal 4 4" xfId="23"/>
    <cellStyle name="Normal 4 4 2" xfId="66"/>
    <cellStyle name="Normal 4 4 2 2" xfId="108"/>
    <cellStyle name="Normal 4 4 2 2 2" xfId="192"/>
    <cellStyle name="Normal 4 4 2 3" xfId="150"/>
    <cellStyle name="Normal 4 4 2 4" xfId="238"/>
    <cellStyle name="Normal 4 4 3" xfId="91"/>
    <cellStyle name="Normal 4 4 3 2" xfId="175"/>
    <cellStyle name="Normal 4 4 4" xfId="129"/>
    <cellStyle name="Normal 4 4 5" xfId="213"/>
    <cellStyle name="Normal 4 4 6" xfId="48"/>
    <cellStyle name="Normal 4 5" xfId="41"/>
    <cellStyle name="Normal 4 5 2" xfId="67"/>
    <cellStyle name="Normal 4 5 2 2" xfId="109"/>
    <cellStyle name="Normal 4 5 2 2 2" xfId="193"/>
    <cellStyle name="Normal 4 5 2 3" xfId="151"/>
    <cellStyle name="Normal 4 5 2 4" xfId="239"/>
    <cellStyle name="Normal 4 5 3" xfId="84"/>
    <cellStyle name="Normal 4 5 3 2" xfId="168"/>
    <cellStyle name="Normal 4 5 4" xfId="130"/>
    <cellStyle name="Normal 4 5 5" xfId="214"/>
    <cellStyle name="Normal 4 6" xfId="56"/>
    <cellStyle name="Normal 4 6 2" xfId="98"/>
    <cellStyle name="Normal 4 6 2 2" xfId="182"/>
    <cellStyle name="Normal 4 6 3" xfId="140"/>
    <cellStyle name="Normal 4 6 4" xfId="228"/>
    <cellStyle name="Normal 4 7" xfId="77"/>
    <cellStyle name="Normal 4 7 2" xfId="161"/>
    <cellStyle name="Normal 4 8" xfId="119"/>
    <cellStyle name="Normal 4 9" xfId="203"/>
    <cellStyle name="Normal 5" xfId="2"/>
    <cellStyle name="Normal 5 2" xfId="16"/>
    <cellStyle name="Normal 5 2 2" xfId="54"/>
    <cellStyle name="Normal 5 2 2 2" xfId="70"/>
    <cellStyle name="Normal 5 2 2 2 2" xfId="112"/>
    <cellStyle name="Normal 5 2 2 2 2 2" xfId="196"/>
    <cellStyle name="Normal 5 2 2 2 3" xfId="154"/>
    <cellStyle name="Normal 5 2 2 2 4" xfId="242"/>
    <cellStyle name="Normal 5 2 2 3" xfId="97"/>
    <cellStyle name="Normal 5 2 2 3 2" xfId="181"/>
    <cellStyle name="Normal 5 2 2 4" xfId="133"/>
    <cellStyle name="Normal 5 2 2 5" xfId="217"/>
    <cellStyle name="Normal 5 2 3" xfId="47"/>
    <cellStyle name="Normal 5 2 3 2" xfId="71"/>
    <cellStyle name="Normal 5 2 3 2 2" xfId="113"/>
    <cellStyle name="Normal 5 2 3 2 2 2" xfId="197"/>
    <cellStyle name="Normal 5 2 3 2 3" xfId="155"/>
    <cellStyle name="Normal 5 2 3 2 4" xfId="243"/>
    <cellStyle name="Normal 5 2 3 3" xfId="90"/>
    <cellStyle name="Normal 5 2 3 3 2" xfId="174"/>
    <cellStyle name="Normal 5 2 3 4" xfId="134"/>
    <cellStyle name="Normal 5 2 3 5" xfId="218"/>
    <cellStyle name="Normal 5 2 4" xfId="69"/>
    <cellStyle name="Normal 5 2 4 2" xfId="111"/>
    <cellStyle name="Normal 5 2 4 2 2" xfId="195"/>
    <cellStyle name="Normal 5 2 4 3" xfId="153"/>
    <cellStyle name="Normal 5 2 4 4" xfId="241"/>
    <cellStyle name="Normal 5 2 5" xfId="83"/>
    <cellStyle name="Normal 5 2 5 2" xfId="167"/>
    <cellStyle name="Normal 5 2 6" xfId="132"/>
    <cellStyle name="Normal 5 2 7" xfId="216"/>
    <cellStyle name="Normal 5 2 8" xfId="40"/>
    <cellStyle name="Normal 5 3" xfId="20"/>
    <cellStyle name="Normal 5 3 2" xfId="72"/>
    <cellStyle name="Normal 5 3 2 2" xfId="114"/>
    <cellStyle name="Normal 5 3 2 2 2" xfId="198"/>
    <cellStyle name="Normal 5 3 2 3" xfId="156"/>
    <cellStyle name="Normal 5 3 2 4" xfId="244"/>
    <cellStyle name="Normal 5 3 3" xfId="93"/>
    <cellStyle name="Normal 5 3 3 2" xfId="177"/>
    <cellStyle name="Normal 5 3 4" xfId="135"/>
    <cellStyle name="Normal 5 3 5" xfId="219"/>
    <cellStyle name="Normal 5 3 6" xfId="50"/>
    <cellStyle name="Normal 5 4" xfId="24"/>
    <cellStyle name="Normal 5 4 2" xfId="73"/>
    <cellStyle name="Normal 5 4 2 2" xfId="115"/>
    <cellStyle name="Normal 5 4 2 2 2" xfId="199"/>
    <cellStyle name="Normal 5 4 2 3" xfId="157"/>
    <cellStyle name="Normal 5 4 2 4" xfId="245"/>
    <cellStyle name="Normal 5 4 3" xfId="86"/>
    <cellStyle name="Normal 5 4 3 2" xfId="170"/>
    <cellStyle name="Normal 5 4 4" xfId="136"/>
    <cellStyle name="Normal 5 4 5" xfId="220"/>
    <cellStyle name="Normal 5 4 6" xfId="43"/>
    <cellStyle name="Normal 5 5" xfId="68"/>
    <cellStyle name="Normal 5 5 2" xfId="110"/>
    <cellStyle name="Normal 5 5 2 2" xfId="194"/>
    <cellStyle name="Normal 5 5 3" xfId="152"/>
    <cellStyle name="Normal 5 5 4" xfId="240"/>
    <cellStyle name="Normal 5 6" xfId="79"/>
    <cellStyle name="Normal 5 6 2" xfId="163"/>
    <cellStyle name="Normal 5 7" xfId="131"/>
    <cellStyle name="Normal 5 8" xfId="215"/>
    <cellStyle name="Normal 5 9" xfId="36"/>
    <cellStyle name="Normal 6" xfId="4"/>
    <cellStyle name="Normal 6 2" xfId="21"/>
    <cellStyle name="Normal 6 2 2" xfId="75"/>
    <cellStyle name="Normal 6 2 2 2" xfId="117"/>
    <cellStyle name="Normal 6 2 2 2 2" xfId="201"/>
    <cellStyle name="Normal 6 2 2 3" xfId="159"/>
    <cellStyle name="Normal 6 2 2 4" xfId="247"/>
    <cellStyle name="Normal 6 2 3" xfId="94"/>
    <cellStyle name="Normal 6 2 3 2" xfId="178"/>
    <cellStyle name="Normal 6 2 4" xfId="138"/>
    <cellStyle name="Normal 6 2 5" xfId="222"/>
    <cellStyle name="Normal 6 2 6" xfId="51"/>
    <cellStyle name="Normal 6 3" xfId="26"/>
    <cellStyle name="Normal 6 3 2" xfId="76"/>
    <cellStyle name="Normal 6 3 2 2" xfId="118"/>
    <cellStyle name="Normal 6 3 2 2 2" xfId="202"/>
    <cellStyle name="Normal 6 3 2 3" xfId="160"/>
    <cellStyle name="Normal 6 3 2 4" xfId="248"/>
    <cellStyle name="Normal 6 3 3" xfId="87"/>
    <cellStyle name="Normal 6 3 3 2" xfId="171"/>
    <cellStyle name="Normal 6 3 4" xfId="139"/>
    <cellStyle name="Normal 6 3 5" xfId="223"/>
    <cellStyle name="Normal 6 3 6" xfId="44"/>
    <cellStyle name="Normal 6 4" xfId="74"/>
    <cellStyle name="Normal 6 4 2" xfId="116"/>
    <cellStyle name="Normal 6 4 2 2" xfId="200"/>
    <cellStyle name="Normal 6 4 3" xfId="158"/>
    <cellStyle name="Normal 6 4 4" xfId="246"/>
    <cellStyle name="Normal 6 5" xfId="80"/>
    <cellStyle name="Normal 6 5 2" xfId="164"/>
    <cellStyle name="Normal 6 6" xfId="137"/>
    <cellStyle name="Normal 6 7" xfId="221"/>
    <cellStyle name="Normal 6 8" xfId="37"/>
    <cellStyle name="Normal 7" xfId="12"/>
    <cellStyle name="Normal 8" xfId="7"/>
    <cellStyle name="Normal 9" xfId="8"/>
    <cellStyle name="Normal 9 2" xfId="18"/>
    <cellStyle name="Normal 9 2 2" xfId="226"/>
    <cellStyle name="Normal 9 3" xfId="31"/>
    <cellStyle name="Normal 9 4" xfId="224"/>
    <cellStyle name="Normal 9 5" xfId="227"/>
    <cellStyle name="Percent" xfId="30" builtinId="5"/>
    <cellStyle name="Percent 2" xfId="55"/>
    <cellStyle name="Percent 3" xfId="33"/>
  </cellStyles>
  <dxfs count="0"/>
  <tableStyles count="0" defaultTableStyle="TableStyleMedium9" defaultPivotStyle="PivotStyleLight16"/>
  <colors>
    <mruColors>
      <color rgb="FF4074E8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Relationship Id="rId9" Type="http://schemas.openxmlformats.org/officeDocument/2006/relationships/worksheet" Target="work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19072615923"/>
          <c:y val="0.0421412948381453"/>
          <c:w val="0.824437204199875"/>
          <c:h val="0.8326195683872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.0"/>
          </c:errBars>
          <c:errBars>
            <c:errDir val="x"/>
            <c:errBarType val="both"/>
            <c:errValType val="cust"/>
            <c:noEndCap val="0"/>
            <c:plus>
              <c:numRef>
                <c:f>Escapement!$D$49:$D$57</c:f>
                <c:numCache>
                  <c:formatCode>General</c:formatCode>
                  <c:ptCount val="9"/>
                  <c:pt idx="2">
                    <c:v>22884.73406778023</c:v>
                  </c:pt>
                  <c:pt idx="3">
                    <c:v>23700.96834455083</c:v>
                  </c:pt>
                  <c:pt idx="4">
                    <c:v>19289.98579260947</c:v>
                  </c:pt>
                  <c:pt idx="5">
                    <c:v>39727.05563364463</c:v>
                  </c:pt>
                  <c:pt idx="6">
                    <c:v>14961.88646412594</c:v>
                  </c:pt>
                  <c:pt idx="7">
                    <c:v>95602.34984695056</c:v>
                  </c:pt>
                  <c:pt idx="8">
                    <c:v>64317.25286079041</c:v>
                  </c:pt>
                </c:numCache>
              </c:numRef>
            </c:plus>
            <c:minus>
              <c:numRef>
                <c:f>Escapement!$C$49:$C$57</c:f>
                <c:numCache>
                  <c:formatCode>General</c:formatCode>
                  <c:ptCount val="9"/>
                  <c:pt idx="2">
                    <c:v>12592.62852871188</c:v>
                  </c:pt>
                  <c:pt idx="3">
                    <c:v>17146.36445476732</c:v>
                  </c:pt>
                  <c:pt idx="4">
                    <c:v>14597.04067275095</c:v>
                  </c:pt>
                  <c:pt idx="5">
                    <c:v>28431.8992148567</c:v>
                  </c:pt>
                  <c:pt idx="6">
                    <c:v>12014.9079597003</c:v>
                  </c:pt>
                  <c:pt idx="7">
                    <c:v>62074.35824530005</c:v>
                  </c:pt>
                  <c:pt idx="8">
                    <c:v>45015.45162761658</c:v>
                  </c:pt>
                </c:numCache>
              </c:numRef>
            </c:minus>
          </c:errBars>
          <c:xVal>
            <c:numRef>
              <c:f>Escapement!$E$25:$E$36</c:f>
              <c:numCache>
                <c:formatCode>#,##0</c:formatCode>
                <c:ptCount val="12"/>
                <c:pt idx="0">
                  <c:v>65000.0</c:v>
                </c:pt>
                <c:pt idx="1">
                  <c:v>80000.0</c:v>
                </c:pt>
                <c:pt idx="2">
                  <c:v>28000.0</c:v>
                </c:pt>
                <c:pt idx="3">
                  <c:v>62000.0</c:v>
                </c:pt>
                <c:pt idx="4">
                  <c:v>60000.0</c:v>
                </c:pt>
                <c:pt idx="5">
                  <c:v>100000.0</c:v>
                </c:pt>
                <c:pt idx="6">
                  <c:v>61000.0</c:v>
                </c:pt>
                <c:pt idx="7">
                  <c:v>177000.0</c:v>
                </c:pt>
                <c:pt idx="8">
                  <c:v>150000.0</c:v>
                </c:pt>
                <c:pt idx="11">
                  <c:v>103000.0</c:v>
                </c:pt>
              </c:numCache>
            </c:numRef>
          </c:xVal>
          <c:yVal>
            <c:numRef>
              <c:f>Escapement!$B$25:$B$36</c:f>
              <c:numCache>
                <c:formatCode>#,##0</c:formatCode>
                <c:ptCount val="12"/>
                <c:pt idx="0">
                  <c:v>50739.0</c:v>
                </c:pt>
                <c:pt idx="1">
                  <c:v>44254.0</c:v>
                </c:pt>
                <c:pt idx="2">
                  <c:v>12335.0</c:v>
                </c:pt>
                <c:pt idx="3">
                  <c:v>19284.0</c:v>
                </c:pt>
                <c:pt idx="4">
                  <c:v>43555.0</c:v>
                </c:pt>
                <c:pt idx="5">
                  <c:v>76283.0</c:v>
                </c:pt>
                <c:pt idx="6">
                  <c:v>58361.0</c:v>
                </c:pt>
                <c:pt idx="7">
                  <c:v>75065.0</c:v>
                </c:pt>
                <c:pt idx="8">
                  <c:v>77660.0</c:v>
                </c:pt>
                <c:pt idx="9">
                  <c:v>51178.0</c:v>
                </c:pt>
                <c:pt idx="10">
                  <c:v>96203.0</c:v>
                </c:pt>
                <c:pt idx="11">
                  <c:v>72678.0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2822552"/>
        <c:axId val="-2027328616"/>
      </c:scatterChart>
      <c:valAx>
        <c:axId val="-195282255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027328616"/>
        <c:crosses val="autoZero"/>
        <c:crossBetween val="midCat"/>
      </c:valAx>
      <c:valAx>
        <c:axId val="-20273286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195282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19072615923"/>
          <c:y val="0.0421412948381453"/>
          <c:w val="0.805741844769404"/>
          <c:h val="0.7571859567348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.0"/>
            <c:dispRSqr val="0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Escapement!$E$25:$E$31</c:f>
              <c:numCache>
                <c:formatCode>#,##0</c:formatCode>
                <c:ptCount val="7"/>
                <c:pt idx="0">
                  <c:v>65000.0</c:v>
                </c:pt>
                <c:pt idx="1">
                  <c:v>80000.0</c:v>
                </c:pt>
                <c:pt idx="2">
                  <c:v>28000.0</c:v>
                </c:pt>
                <c:pt idx="3">
                  <c:v>62000.0</c:v>
                </c:pt>
                <c:pt idx="4">
                  <c:v>60000.0</c:v>
                </c:pt>
                <c:pt idx="5">
                  <c:v>100000.0</c:v>
                </c:pt>
                <c:pt idx="6">
                  <c:v>61000.0</c:v>
                </c:pt>
              </c:numCache>
            </c:numRef>
          </c:xVal>
          <c:yVal>
            <c:numRef>
              <c:f>Escapement!$B$25:$B$36</c:f>
              <c:numCache>
                <c:formatCode>#,##0</c:formatCode>
                <c:ptCount val="12"/>
                <c:pt idx="0">
                  <c:v>50739.0</c:v>
                </c:pt>
                <c:pt idx="1">
                  <c:v>44254.0</c:v>
                </c:pt>
                <c:pt idx="2">
                  <c:v>12335.0</c:v>
                </c:pt>
                <c:pt idx="3">
                  <c:v>19284.0</c:v>
                </c:pt>
                <c:pt idx="4">
                  <c:v>43555.0</c:v>
                </c:pt>
                <c:pt idx="5">
                  <c:v>76283.0</c:v>
                </c:pt>
                <c:pt idx="6">
                  <c:v>58361.0</c:v>
                </c:pt>
                <c:pt idx="7">
                  <c:v>75065.0</c:v>
                </c:pt>
                <c:pt idx="8">
                  <c:v>77660.0</c:v>
                </c:pt>
                <c:pt idx="9">
                  <c:v>51178.0</c:v>
                </c:pt>
                <c:pt idx="10">
                  <c:v>96203.0</c:v>
                </c:pt>
                <c:pt idx="11">
                  <c:v>72678.0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11352"/>
        <c:axId val="-2027588072"/>
      </c:scatterChart>
      <c:valAx>
        <c:axId val="-206591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M/R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-2027588072"/>
        <c:crosses val="autoZero"/>
        <c:crossBetween val="midCat"/>
      </c:valAx>
      <c:valAx>
        <c:axId val="-20275880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-206591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 on 22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00258062408030456"/>
                  <c:y val="-0.339329127200255"/>
                </c:manualLayout>
              </c:layout>
              <c:numFmt formatCode="General" sourceLinked="0"/>
            </c:trendlineLbl>
          </c:trendline>
          <c:xVal>
            <c:numRef>
              <c:f>Return!$K$7:$K$46</c:f>
              <c:numCache>
                <c:formatCode>#,##0</c:formatCode>
                <c:ptCount val="40"/>
                <c:pt idx="0">
                  <c:v>9772.047581831095</c:v>
                </c:pt>
                <c:pt idx="1">
                  <c:v>6080.386670067976</c:v>
                </c:pt>
                <c:pt idx="2">
                  <c:v>2293.498091705934</c:v>
                </c:pt>
                <c:pt idx="3">
                  <c:v>7437.417986154259</c:v>
                </c:pt>
                <c:pt idx="4">
                  <c:v>9779.571709703207</c:v>
                </c:pt>
                <c:pt idx="5">
                  <c:v>2905.671137034742</c:v>
                </c:pt>
                <c:pt idx="6">
                  <c:v>2090.337115979384</c:v>
                </c:pt>
                <c:pt idx="7">
                  <c:v>2072.022050344182</c:v>
                </c:pt>
                <c:pt idx="8">
                  <c:v>615.6159030206567</c:v>
                </c:pt>
                <c:pt idx="9">
                  <c:v>2991.325277307357</c:v>
                </c:pt>
                <c:pt idx="10">
                  <c:v>3275.408137483868</c:v>
                </c:pt>
                <c:pt idx="11">
                  <c:v>4586.91718174371</c:v>
                </c:pt>
                <c:pt idx="12">
                  <c:v>10423.63411718285</c:v>
                </c:pt>
                <c:pt idx="13">
                  <c:v>14961.71570221016</c:v>
                </c:pt>
                <c:pt idx="14">
                  <c:v>4614.606684793132</c:v>
                </c:pt>
                <c:pt idx="15">
                  <c:v>8100.173609675544</c:v>
                </c:pt>
                <c:pt idx="16">
                  <c:v>8137.245417308613</c:v>
                </c:pt>
                <c:pt idx="17">
                  <c:v>1482.686708768415</c:v>
                </c:pt>
                <c:pt idx="18">
                  <c:v>737.5631791750485</c:v>
                </c:pt>
                <c:pt idx="19">
                  <c:v>540.0262809287141</c:v>
                </c:pt>
                <c:pt idx="20">
                  <c:v>865.912627960744</c:v>
                </c:pt>
                <c:pt idx="21">
                  <c:v>325.6736961648258</c:v>
                </c:pt>
                <c:pt idx="22">
                  <c:v>450.3516453165701</c:v>
                </c:pt>
                <c:pt idx="23">
                  <c:v>1927.869086891081</c:v>
                </c:pt>
                <c:pt idx="24">
                  <c:v>1470.99693417353</c:v>
                </c:pt>
                <c:pt idx="25">
                  <c:v>49.97316403568978</c:v>
                </c:pt>
                <c:pt idx="26">
                  <c:v>844.6415165850557</c:v>
                </c:pt>
                <c:pt idx="27">
                  <c:v>3206.730666392824</c:v>
                </c:pt>
                <c:pt idx="28">
                  <c:v>8898.820280979435</c:v>
                </c:pt>
                <c:pt idx="29">
                  <c:v>2966.039982350868</c:v>
                </c:pt>
                <c:pt idx="30">
                  <c:v>1591.562970939626</c:v>
                </c:pt>
                <c:pt idx="31">
                  <c:v>1039.518712500016</c:v>
                </c:pt>
                <c:pt idx="32">
                  <c:v>377.3320001280272</c:v>
                </c:pt>
                <c:pt idx="33">
                  <c:v>865.5432401644688</c:v>
                </c:pt>
                <c:pt idx="34">
                  <c:v>3452.506889814267</c:v>
                </c:pt>
                <c:pt idx="35">
                  <c:v>1888.961725953101</c:v>
                </c:pt>
                <c:pt idx="36">
                  <c:v>1048.577603198078</c:v>
                </c:pt>
                <c:pt idx="37">
                  <c:v>3630.284690320885</c:v>
                </c:pt>
                <c:pt idx="38">
                  <c:v>10488.8677347178</c:v>
                </c:pt>
                <c:pt idx="39">
                  <c:v>2006.214901188897</c:v>
                </c:pt>
              </c:numCache>
            </c:numRef>
          </c:xVal>
          <c:yVal>
            <c:numRef>
              <c:f>Return!$N$7:$N$46</c:f>
              <c:numCache>
                <c:formatCode>#,##0</c:formatCode>
                <c:ptCount val="40"/>
                <c:pt idx="0">
                  <c:v>41378.06608396275</c:v>
                </c:pt>
                <c:pt idx="1">
                  <c:v>11161.08859563412</c:v>
                </c:pt>
                <c:pt idx="2">
                  <c:v>28059.04347958208</c:v>
                </c:pt>
                <c:pt idx="3">
                  <c:v>30646.58389811253</c:v>
                </c:pt>
                <c:pt idx="4">
                  <c:v>17717.64448032056</c:v>
                </c:pt>
                <c:pt idx="5">
                  <c:v>13192.57707330279</c:v>
                </c:pt>
                <c:pt idx="6">
                  <c:v>78908.77018747215</c:v>
                </c:pt>
                <c:pt idx="7">
                  <c:v>22029.1182201432</c:v>
                </c:pt>
                <c:pt idx="8">
                  <c:v>31690.21229695376</c:v>
                </c:pt>
                <c:pt idx="9">
                  <c:v>30178.96491287735</c:v>
                </c:pt>
                <c:pt idx="10">
                  <c:v>106606.4559791048</c:v>
                </c:pt>
                <c:pt idx="11">
                  <c:v>35933.59171911958</c:v>
                </c:pt>
                <c:pt idx="12">
                  <c:v>121055.505896237</c:v>
                </c:pt>
                <c:pt idx="13">
                  <c:v>116231.4902841713</c:v>
                </c:pt>
                <c:pt idx="14">
                  <c:v>81724.99320892133</c:v>
                </c:pt>
                <c:pt idx="15">
                  <c:v>66405.07361447316</c:v>
                </c:pt>
                <c:pt idx="16">
                  <c:v>57298.0414505898</c:v>
                </c:pt>
                <c:pt idx="17">
                  <c:v>17079.10520330507</c:v>
                </c:pt>
                <c:pt idx="18">
                  <c:v>3451.871478960724</c:v>
                </c:pt>
                <c:pt idx="19">
                  <c:v>5244.518908239862</c:v>
                </c:pt>
                <c:pt idx="20">
                  <c:v>5891.281144033084</c:v>
                </c:pt>
                <c:pt idx="21">
                  <c:v>4122.57623453077</c:v>
                </c:pt>
                <c:pt idx="22">
                  <c:v>4179.709781649542</c:v>
                </c:pt>
                <c:pt idx="23">
                  <c:v>11992.68307562293</c:v>
                </c:pt>
                <c:pt idx="24">
                  <c:v>6895.470756183371</c:v>
                </c:pt>
                <c:pt idx="25">
                  <c:v>2145.00876676593</c:v>
                </c:pt>
                <c:pt idx="26">
                  <c:v>8441.232006078615</c:v>
                </c:pt>
                <c:pt idx="27">
                  <c:v>10330.19209173067</c:v>
                </c:pt>
                <c:pt idx="28">
                  <c:v>9522.397890623772</c:v>
                </c:pt>
                <c:pt idx="29">
                  <c:v>22935.54609222321</c:v>
                </c:pt>
                <c:pt idx="30">
                  <c:v>24752.23496520185</c:v>
                </c:pt>
                <c:pt idx="31">
                  <c:v>1903.711437212798</c:v>
                </c:pt>
                <c:pt idx="32">
                  <c:v>1564.068046132885</c:v>
                </c:pt>
                <c:pt idx="33">
                  <c:v>9868.333476512156</c:v>
                </c:pt>
                <c:pt idx="34">
                  <c:v>17218.31401918666</c:v>
                </c:pt>
                <c:pt idx="35">
                  <c:v>25524.04418056961</c:v>
                </c:pt>
                <c:pt idx="36">
                  <c:v>10621.02910878298</c:v>
                </c:pt>
                <c:pt idx="37">
                  <c:v>16842.31555430155</c:v>
                </c:pt>
                <c:pt idx="38">
                  <c:v>8657.377135651399</c:v>
                </c:pt>
                <c:pt idx="39">
                  <c:v>26466.3328290528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2663848"/>
        <c:axId val="-2054059704"/>
      </c:scatterChart>
      <c:valAx>
        <c:axId val="-19526638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054059704"/>
        <c:crosses val="autoZero"/>
        <c:crossBetween val="midCat"/>
      </c:valAx>
      <c:valAx>
        <c:axId val="-20540597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-1952663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"/>
          <c:y val="0.0347017501013494"/>
          <c:w val="0.591717458394624"/>
          <c:h val="0.809960935422049"/>
        </c:manualLayout>
      </c:layout>
      <c:scatterChart>
        <c:scatterStyle val="lineMarker"/>
        <c:varyColors val="0"/>
        <c:ser>
          <c:idx val="1"/>
          <c:order val="0"/>
          <c:tx>
            <c:v>Replacement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Return!$AC$2:$AC$3</c:f>
              <c:numCache>
                <c:formatCode>General</c:formatCode>
                <c:ptCount val="2"/>
                <c:pt idx="0">
                  <c:v>0.0</c:v>
                </c:pt>
                <c:pt idx="1">
                  <c:v>450000.0</c:v>
                </c:pt>
              </c:numCache>
            </c:numRef>
          </c:xVal>
          <c:yVal>
            <c:numRef>
              <c:f>Return!$AD$2:$AD$3</c:f>
              <c:numCache>
                <c:formatCode>General</c:formatCode>
                <c:ptCount val="2"/>
                <c:pt idx="0">
                  <c:v>0.0</c:v>
                </c:pt>
                <c:pt idx="1">
                  <c:v>450000.0</c:v>
                </c:pt>
              </c:numCache>
            </c:numRef>
          </c:yVal>
          <c:smooth val="0"/>
        </c:ser>
        <c:ser>
          <c:idx val="4"/>
          <c:order val="1"/>
          <c:tx>
            <c:v>1970s brood years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Return!$B$12:$B$16</c:f>
              <c:numCache>
                <c:formatCode>#,##0</c:formatCode>
                <c:ptCount val="5"/>
                <c:pt idx="0">
                  <c:v>71291.0</c:v>
                </c:pt>
                <c:pt idx="1">
                  <c:v>97368.0</c:v>
                </c:pt>
                <c:pt idx="2">
                  <c:v>35454.0</c:v>
                </c:pt>
                <c:pt idx="3">
                  <c:v>96122.0</c:v>
                </c:pt>
                <c:pt idx="4">
                  <c:v>98673.0</c:v>
                </c:pt>
              </c:numCache>
            </c:numRef>
          </c:xVal>
          <c:yVal>
            <c:numRef>
              <c:f>Return!$V$12:$V$16</c:f>
              <c:numCache>
                <c:formatCode>#,##0</c:formatCode>
                <c:ptCount val="5"/>
                <c:pt idx="0">
                  <c:v>123362.0</c:v>
                </c:pt>
                <c:pt idx="1">
                  <c:v>292305.0</c:v>
                </c:pt>
                <c:pt idx="2">
                  <c:v>279209.0</c:v>
                </c:pt>
                <c:pt idx="3">
                  <c:v>350528.0</c:v>
                </c:pt>
                <c:pt idx="4">
                  <c:v>213676.3113504353</c:v>
                </c:pt>
              </c:numCache>
            </c:numRef>
          </c:yVal>
          <c:smooth val="0"/>
        </c:ser>
        <c:ser>
          <c:idx val="2"/>
          <c:order val="2"/>
          <c:tx>
            <c:v>1980s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Return!$B$17:$B$26</c:f>
              <c:numCache>
                <c:formatCode>#,##0</c:formatCode>
                <c:ptCount val="10"/>
                <c:pt idx="0">
                  <c:v>84407.0</c:v>
                </c:pt>
                <c:pt idx="1">
                  <c:v>103038.0</c:v>
                </c:pt>
                <c:pt idx="2">
                  <c:v>80141.0</c:v>
                </c:pt>
                <c:pt idx="3">
                  <c:v>100781.0</c:v>
                </c:pt>
                <c:pt idx="4">
                  <c:v>69141.0</c:v>
                </c:pt>
                <c:pt idx="5">
                  <c:v>88024.0</c:v>
                </c:pt>
                <c:pt idx="6">
                  <c:v>94208.0</c:v>
                </c:pt>
                <c:pt idx="7">
                  <c:v>81274.0</c:v>
                </c:pt>
                <c:pt idx="8">
                  <c:v>54900.0</c:v>
                </c:pt>
                <c:pt idx="9">
                  <c:v>76119.0</c:v>
                </c:pt>
              </c:numCache>
            </c:numRef>
          </c:xVal>
          <c:yVal>
            <c:numRef>
              <c:f>Return!$V$17:$V$26</c:f>
              <c:numCache>
                <c:formatCode>#,##0</c:formatCode>
                <c:ptCount val="10"/>
                <c:pt idx="0">
                  <c:v>276488.3416221981</c:v>
                </c:pt>
                <c:pt idx="1">
                  <c:v>348925.7259581438</c:v>
                </c:pt>
                <c:pt idx="2">
                  <c:v>421800.2876646258</c:v>
                </c:pt>
                <c:pt idx="3">
                  <c:v>353051.8583548017</c:v>
                </c:pt>
                <c:pt idx="4">
                  <c:v>229083.1677698524</c:v>
                </c:pt>
                <c:pt idx="5">
                  <c:v>296617.2096274646</c:v>
                </c:pt>
                <c:pt idx="6">
                  <c:v>234019.0534585722</c:v>
                </c:pt>
                <c:pt idx="7">
                  <c:v>68424.49446797391</c:v>
                </c:pt>
                <c:pt idx="8">
                  <c:v>52075.78659305575</c:v>
                </c:pt>
                <c:pt idx="9">
                  <c:v>13499.20187487454</c:v>
                </c:pt>
              </c:numCache>
            </c:numRef>
          </c:yVal>
          <c:smooth val="0"/>
        </c:ser>
        <c:ser>
          <c:idx val="0"/>
          <c:order val="3"/>
          <c:tx>
            <c:v>1990s brood years</c:v>
          </c:tx>
          <c:spPr>
            <a:ln w="28575">
              <a:noFill/>
            </a:ln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Return!$B$27:$B$36</c:f>
              <c:numCache>
                <c:formatCode>#,##0</c:formatCode>
                <c:ptCount val="10"/>
                <c:pt idx="0">
                  <c:v>92375.0</c:v>
                </c:pt>
                <c:pt idx="1">
                  <c:v>77601.0</c:v>
                </c:pt>
                <c:pt idx="2">
                  <c:v>52080.0</c:v>
                </c:pt>
                <c:pt idx="3">
                  <c:v>37007.0</c:v>
                </c:pt>
                <c:pt idx="4">
                  <c:v>7177.0</c:v>
                </c:pt>
                <c:pt idx="5">
                  <c:v>50739.0</c:v>
                </c:pt>
                <c:pt idx="6">
                  <c:v>44254.0</c:v>
                </c:pt>
                <c:pt idx="7">
                  <c:v>12335.0</c:v>
                </c:pt>
                <c:pt idx="8">
                  <c:v>19284.0</c:v>
                </c:pt>
                <c:pt idx="9">
                  <c:v>43555.0</c:v>
                </c:pt>
              </c:numCache>
            </c:numRef>
          </c:xVal>
          <c:yVal>
            <c:numRef>
              <c:f>Return!$V$27:$V$36</c:f>
              <c:numCache>
                <c:formatCode>#,##0</c:formatCode>
                <c:ptCount val="10"/>
                <c:pt idx="0">
                  <c:v>75511.6083190162</c:v>
                </c:pt>
                <c:pt idx="1">
                  <c:v>79776.62450302605</c:v>
                </c:pt>
                <c:pt idx="2">
                  <c:v>16529.02368094099</c:v>
                </c:pt>
                <c:pt idx="3">
                  <c:v>25818.55995012941</c:v>
                </c:pt>
                <c:pt idx="4">
                  <c:v>51313.77259736887</c:v>
                </c:pt>
                <c:pt idx="5">
                  <c:v>145983.1595729209</c:v>
                </c:pt>
                <c:pt idx="6">
                  <c:v>90781.59387933499</c:v>
                </c:pt>
                <c:pt idx="7">
                  <c:v>65634.98824089573</c:v>
                </c:pt>
                <c:pt idx="8">
                  <c:v>178313.5549648416</c:v>
                </c:pt>
                <c:pt idx="9">
                  <c:v>102280.0749500026</c:v>
                </c:pt>
              </c:numCache>
            </c:numRef>
          </c:yVal>
          <c:smooth val="0"/>
        </c:ser>
        <c:ser>
          <c:idx val="3"/>
          <c:order val="4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Return!$B$37:$B$46</c:f>
              <c:numCache>
                <c:formatCode>#,##0</c:formatCode>
                <c:ptCount val="10"/>
                <c:pt idx="0">
                  <c:v>76283.0</c:v>
                </c:pt>
                <c:pt idx="1">
                  <c:v>58361.0</c:v>
                </c:pt>
                <c:pt idx="2">
                  <c:v>75065.0</c:v>
                </c:pt>
                <c:pt idx="3">
                  <c:v>77660.0</c:v>
                </c:pt>
                <c:pt idx="4">
                  <c:v>51178.0</c:v>
                </c:pt>
                <c:pt idx="5">
                  <c:v>96203.0</c:v>
                </c:pt>
                <c:pt idx="6">
                  <c:v>72678.0</c:v>
                </c:pt>
                <c:pt idx="7">
                  <c:v>33117.0</c:v>
                </c:pt>
                <c:pt idx="8">
                  <c:v>33705.0</c:v>
                </c:pt>
                <c:pt idx="9">
                  <c:v>71657.0</c:v>
                </c:pt>
              </c:numCache>
            </c:numRef>
          </c:xVal>
          <c:yVal>
            <c:numRef>
              <c:f>Return!$V$37:$V$45</c:f>
              <c:numCache>
                <c:formatCode>#,##0</c:formatCode>
                <c:ptCount val="9"/>
                <c:pt idx="0">
                  <c:v>220507.7634568466</c:v>
                </c:pt>
                <c:pt idx="1">
                  <c:v>180284.5091789017</c:v>
                </c:pt>
                <c:pt idx="2">
                  <c:v>50731.47034950089</c:v>
                </c:pt>
                <c:pt idx="3">
                  <c:v>52919.2471837911</c:v>
                </c:pt>
                <c:pt idx="4">
                  <c:v>119490.0854596864</c:v>
                </c:pt>
                <c:pt idx="5">
                  <c:v>82829.55084003627</c:v>
                </c:pt>
                <c:pt idx="6">
                  <c:v>255800.0763029719</c:v>
                </c:pt>
                <c:pt idx="7">
                  <c:v>63902.32775243947</c:v>
                </c:pt>
                <c:pt idx="8">
                  <c:v>177454.747146063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987496"/>
        <c:axId val="-1965819800"/>
      </c:scatterChart>
      <c:valAx>
        <c:axId val="-1992987496"/>
        <c:scaling>
          <c:orientation val="minMax"/>
          <c:max val="15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65819800"/>
        <c:crosses val="autoZero"/>
        <c:crossBetween val="midCat"/>
        <c:majorUnit val="50000.0"/>
        <c:dispUnits>
          <c:builtInUnit val="thousands"/>
        </c:dispUnits>
      </c:valAx>
      <c:valAx>
        <c:axId val="-1965819800"/>
        <c:scaling>
          <c:orientation val="minMax"/>
          <c:max val="450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 (thousands)</a:t>
                </a:r>
              </a:p>
            </c:rich>
          </c:tx>
          <c:layout>
            <c:manualLayout>
              <c:xMode val="edge"/>
              <c:yMode val="edge"/>
              <c:x val="0.0175680574904307"/>
              <c:y val="0.2617213979913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92987496"/>
        <c:crosses val="autoZero"/>
        <c:crossBetween val="midCat"/>
        <c:dispUnits>
          <c:builtInUnit val="thousands"/>
        </c:dispUnits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"/>
          <c:y val="0.273390591682848"/>
          <c:w val="0.230630325055522"/>
          <c:h val="0.25551836277651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"/>
          <c:y val="0.0347017501013494"/>
          <c:w val="0.591717458394624"/>
          <c:h val="0.809960935422049"/>
        </c:manualLayout>
      </c:layout>
      <c:scatterChart>
        <c:scatterStyle val="lineMarker"/>
        <c:varyColors val="0"/>
        <c:ser>
          <c:idx val="1"/>
          <c:order val="0"/>
          <c:tx>
            <c:v>1970s brood years</c:v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Return!$B$12:$B$16</c:f>
              <c:numCache>
                <c:formatCode>#,##0</c:formatCode>
                <c:ptCount val="5"/>
                <c:pt idx="0">
                  <c:v>71291.0</c:v>
                </c:pt>
                <c:pt idx="1">
                  <c:v>97368.0</c:v>
                </c:pt>
                <c:pt idx="2">
                  <c:v>35454.0</c:v>
                </c:pt>
                <c:pt idx="3">
                  <c:v>96122.0</c:v>
                </c:pt>
                <c:pt idx="4">
                  <c:v>98673.0</c:v>
                </c:pt>
              </c:numCache>
            </c:numRef>
          </c:xVal>
          <c:yVal>
            <c:numRef>
              <c:f>Return!$W$12:$W$16</c:f>
              <c:numCache>
                <c:formatCode>0.0</c:formatCode>
                <c:ptCount val="5"/>
                <c:pt idx="0">
                  <c:v>1.73040075184806</c:v>
                </c:pt>
                <c:pt idx="1">
                  <c:v>3.002064333251171</c:v>
                </c:pt>
                <c:pt idx="2">
                  <c:v>7.875246798668697</c:v>
                </c:pt>
                <c:pt idx="3">
                  <c:v>3.646698986704397</c:v>
                </c:pt>
                <c:pt idx="4">
                  <c:v>2.165499289070316</c:v>
                </c:pt>
              </c:numCache>
            </c:numRef>
          </c:yVal>
          <c:smooth val="0"/>
        </c:ser>
        <c:ser>
          <c:idx val="2"/>
          <c:order val="1"/>
          <c:tx>
            <c:v>1980s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Return!$B$17:$B$26</c:f>
              <c:numCache>
                <c:formatCode>#,##0</c:formatCode>
                <c:ptCount val="10"/>
                <c:pt idx="0">
                  <c:v>84407.0</c:v>
                </c:pt>
                <c:pt idx="1">
                  <c:v>103038.0</c:v>
                </c:pt>
                <c:pt idx="2">
                  <c:v>80141.0</c:v>
                </c:pt>
                <c:pt idx="3">
                  <c:v>100781.0</c:v>
                </c:pt>
                <c:pt idx="4">
                  <c:v>69141.0</c:v>
                </c:pt>
                <c:pt idx="5">
                  <c:v>88024.0</c:v>
                </c:pt>
                <c:pt idx="6">
                  <c:v>94208.0</c:v>
                </c:pt>
                <c:pt idx="7">
                  <c:v>81274.0</c:v>
                </c:pt>
                <c:pt idx="8">
                  <c:v>54900.0</c:v>
                </c:pt>
                <c:pt idx="9">
                  <c:v>76119.0</c:v>
                </c:pt>
              </c:numCache>
            </c:numRef>
          </c:xVal>
          <c:yVal>
            <c:numRef>
              <c:f>Return!$W$17:$W$26</c:f>
              <c:numCache>
                <c:formatCode>0.0</c:formatCode>
                <c:ptCount val="10"/>
                <c:pt idx="0">
                  <c:v>3.275656540597322</c:v>
                </c:pt>
                <c:pt idx="1">
                  <c:v>3.386379063628407</c:v>
                </c:pt>
                <c:pt idx="2">
                  <c:v>5.26322715794195</c:v>
                </c:pt>
                <c:pt idx="3">
                  <c:v>3.503158912441847</c:v>
                </c:pt>
                <c:pt idx="4">
                  <c:v>3.313275303652716</c:v>
                </c:pt>
                <c:pt idx="5">
                  <c:v>3.369731091832507</c:v>
                </c:pt>
                <c:pt idx="6">
                  <c:v>2.484067737968879</c:v>
                </c:pt>
                <c:pt idx="7">
                  <c:v>0.841898940226566</c:v>
                </c:pt>
                <c:pt idx="8">
                  <c:v>0.948557132842545</c:v>
                </c:pt>
                <c:pt idx="9">
                  <c:v>0.17734339488005</c:v>
                </c:pt>
              </c:numCache>
            </c:numRef>
          </c:yVal>
          <c:smooth val="0"/>
        </c:ser>
        <c:ser>
          <c:idx val="0"/>
          <c:order val="2"/>
          <c:tx>
            <c:v>1990s brood years</c:v>
          </c:tx>
          <c:spPr>
            <a:ln w="28575">
              <a:noFill/>
            </a:ln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Return!$B$27:$B$36</c:f>
              <c:numCache>
                <c:formatCode>#,##0</c:formatCode>
                <c:ptCount val="10"/>
                <c:pt idx="0">
                  <c:v>92375.0</c:v>
                </c:pt>
                <c:pt idx="1">
                  <c:v>77601.0</c:v>
                </c:pt>
                <c:pt idx="2">
                  <c:v>52080.0</c:v>
                </c:pt>
                <c:pt idx="3">
                  <c:v>37007.0</c:v>
                </c:pt>
                <c:pt idx="4">
                  <c:v>7177.0</c:v>
                </c:pt>
                <c:pt idx="5">
                  <c:v>50739.0</c:v>
                </c:pt>
                <c:pt idx="6">
                  <c:v>44254.0</c:v>
                </c:pt>
                <c:pt idx="7">
                  <c:v>12335.0</c:v>
                </c:pt>
                <c:pt idx="8">
                  <c:v>19284.0</c:v>
                </c:pt>
                <c:pt idx="9">
                  <c:v>43555.0</c:v>
                </c:pt>
              </c:numCache>
            </c:numRef>
          </c:xVal>
          <c:yVal>
            <c:numRef>
              <c:f>Return!$W$27:$W$36</c:f>
              <c:numCache>
                <c:formatCode>0.0</c:formatCode>
                <c:ptCount val="10"/>
                <c:pt idx="0">
                  <c:v>0.817446368812083</c:v>
                </c:pt>
                <c:pt idx="1">
                  <c:v>1.028036036945736</c:v>
                </c:pt>
                <c:pt idx="2">
                  <c:v>0.317377566838345</c:v>
                </c:pt>
                <c:pt idx="3">
                  <c:v>0.69766692653091</c:v>
                </c:pt>
                <c:pt idx="4">
                  <c:v>7.149752347411018</c:v>
                </c:pt>
                <c:pt idx="5">
                  <c:v>2.877139075916374</c:v>
                </c:pt>
                <c:pt idx="6">
                  <c:v>2.05137600848138</c:v>
                </c:pt>
                <c:pt idx="7">
                  <c:v>5.321036744296371</c:v>
                </c:pt>
                <c:pt idx="8">
                  <c:v>9.246709964988675</c:v>
                </c:pt>
                <c:pt idx="9">
                  <c:v>2.348296979680922</c:v>
                </c:pt>
              </c:numCache>
            </c:numRef>
          </c:yVal>
          <c:smooth val="0"/>
        </c:ser>
        <c:ser>
          <c:idx val="3"/>
          <c:order val="3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Return!$B$37:$B$46</c:f>
              <c:numCache>
                <c:formatCode>#,##0</c:formatCode>
                <c:ptCount val="10"/>
                <c:pt idx="0">
                  <c:v>76283.0</c:v>
                </c:pt>
                <c:pt idx="1">
                  <c:v>58361.0</c:v>
                </c:pt>
                <c:pt idx="2">
                  <c:v>75065.0</c:v>
                </c:pt>
                <c:pt idx="3">
                  <c:v>77660.0</c:v>
                </c:pt>
                <c:pt idx="4">
                  <c:v>51178.0</c:v>
                </c:pt>
                <c:pt idx="5">
                  <c:v>96203.0</c:v>
                </c:pt>
                <c:pt idx="6">
                  <c:v>72678.0</c:v>
                </c:pt>
                <c:pt idx="7">
                  <c:v>33117.0</c:v>
                </c:pt>
                <c:pt idx="8">
                  <c:v>33705.0</c:v>
                </c:pt>
                <c:pt idx="9">
                  <c:v>71657.0</c:v>
                </c:pt>
              </c:numCache>
            </c:numRef>
          </c:xVal>
          <c:yVal>
            <c:numRef>
              <c:f>Return!$W$37:$W$46</c:f>
              <c:numCache>
                <c:formatCode>0.0</c:formatCode>
                <c:ptCount val="10"/>
                <c:pt idx="0">
                  <c:v>2.890654057350217</c:v>
                </c:pt>
                <c:pt idx="1">
                  <c:v>3.089126457375673</c:v>
                </c:pt>
                <c:pt idx="2">
                  <c:v>0.675833881962311</c:v>
                </c:pt>
                <c:pt idx="3">
                  <c:v>0.681422188820385</c:v>
                </c:pt>
                <c:pt idx="4">
                  <c:v>2.334793963415655</c:v>
                </c:pt>
                <c:pt idx="5">
                  <c:v>0.860987192083784</c:v>
                </c:pt>
                <c:pt idx="6">
                  <c:v>3.519635602286412</c:v>
                </c:pt>
                <c:pt idx="7">
                  <c:v>1.929592890432088</c:v>
                </c:pt>
                <c:pt idx="8">
                  <c:v>5.264938351759769</c:v>
                </c:pt>
                <c:pt idx="9">
                  <c:v>2.616790330061816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095400"/>
        <c:axId val="-2049816840"/>
      </c:scatterChart>
      <c:valAx>
        <c:axId val="-2052095400"/>
        <c:scaling>
          <c:orientation val="minMax"/>
          <c:max val="15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049816840"/>
        <c:crosses val="autoZero"/>
        <c:crossBetween val="midCat"/>
        <c:majorUnit val="50000.0"/>
        <c:dispUnits>
          <c:builtInUnit val="thousands"/>
        </c:dispUnits>
      </c:valAx>
      <c:valAx>
        <c:axId val="-2049816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Recruits per spawner</a:t>
                </a:r>
              </a:p>
            </c:rich>
          </c:tx>
          <c:layout>
            <c:manualLayout>
              <c:xMode val="edge"/>
              <c:yMode val="edge"/>
              <c:x val="0.0175680574904307"/>
              <c:y val="0.26172139799136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-2052095400"/>
        <c:crosses val="autoZero"/>
        <c:crossBetween val="midCat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"/>
          <c:y val="0.273390591682848"/>
          <c:w val="0.210230336592541"/>
          <c:h val="0.20441469022121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466952973745"/>
          <c:y val="0.0347017501013494"/>
          <c:w val="0.591717458394624"/>
          <c:h val="0.809960935422049"/>
        </c:manualLayout>
      </c:layout>
      <c:scatterChart>
        <c:scatterStyle val="lineMarker"/>
        <c:varyColors val="0"/>
        <c:ser>
          <c:idx val="2"/>
          <c:order val="0"/>
          <c:tx>
            <c:v>1980s brood years</c:v>
          </c:tx>
          <c:spPr>
            <a:ln w="28575">
              <a:noFill/>
            </a:ln>
          </c:spPr>
          <c:marker>
            <c:symbol val="plus"/>
            <c:size val="8"/>
            <c:spPr>
              <a:solidFill>
                <a:schemeClr val="bg1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Yield!$B$16:$B$26</c:f>
              <c:numCache>
                <c:formatCode>#,##0</c:formatCode>
                <c:ptCount val="11"/>
                <c:pt idx="0">
                  <c:v>98673.0</c:v>
                </c:pt>
                <c:pt idx="1">
                  <c:v>84407.0</c:v>
                </c:pt>
                <c:pt idx="2">
                  <c:v>103038.0</c:v>
                </c:pt>
                <c:pt idx="3">
                  <c:v>80141.0</c:v>
                </c:pt>
                <c:pt idx="4">
                  <c:v>100781.0</c:v>
                </c:pt>
                <c:pt idx="5">
                  <c:v>69141.0</c:v>
                </c:pt>
                <c:pt idx="6">
                  <c:v>88024.0</c:v>
                </c:pt>
                <c:pt idx="7">
                  <c:v>94208.0</c:v>
                </c:pt>
                <c:pt idx="8">
                  <c:v>81274.0</c:v>
                </c:pt>
                <c:pt idx="9">
                  <c:v>54900.0</c:v>
                </c:pt>
                <c:pt idx="10">
                  <c:v>76119.0</c:v>
                </c:pt>
              </c:numCache>
            </c:numRef>
          </c:xVal>
          <c:yVal>
            <c:numRef>
              <c:f>Yield!$T$16:$T$26</c:f>
              <c:numCache>
                <c:formatCode>#,##0</c:formatCode>
                <c:ptCount val="11"/>
                <c:pt idx="0">
                  <c:v>143999.7624112035</c:v>
                </c:pt>
                <c:pt idx="1">
                  <c:v>179913.992184029</c:v>
                </c:pt>
                <c:pt idx="2">
                  <c:v>258078.2146309742</c:v>
                </c:pt>
                <c:pt idx="3">
                  <c:v>325635.0838555185</c:v>
                </c:pt>
                <c:pt idx="4">
                  <c:v>275139.0067225738</c:v>
                </c:pt>
                <c:pt idx="5">
                  <c:v>161954.3074713676</c:v>
                </c:pt>
                <c:pt idx="6">
                  <c:v>215644.7197734713</c:v>
                </c:pt>
                <c:pt idx="7">
                  <c:v>129689.6065423431</c:v>
                </c:pt>
                <c:pt idx="8">
                  <c:v>34110.27974574831</c:v>
                </c:pt>
                <c:pt idx="9">
                  <c:v>22121.13440717865</c:v>
                </c:pt>
                <c:pt idx="10">
                  <c:v>6181.377571940369</c:v>
                </c:pt>
              </c:numCache>
            </c:numRef>
          </c:yVal>
          <c:smooth val="0"/>
        </c:ser>
        <c:ser>
          <c:idx val="0"/>
          <c:order val="1"/>
          <c:tx>
            <c:v>1990s brood years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Yield!$B$27:$B$36</c:f>
              <c:numCache>
                <c:formatCode>#,##0</c:formatCode>
                <c:ptCount val="10"/>
                <c:pt idx="0">
                  <c:v>92375.0</c:v>
                </c:pt>
                <c:pt idx="1">
                  <c:v>77601.0</c:v>
                </c:pt>
                <c:pt idx="2">
                  <c:v>52080.0</c:v>
                </c:pt>
                <c:pt idx="3">
                  <c:v>37007.0</c:v>
                </c:pt>
                <c:pt idx="4">
                  <c:v>7177.0</c:v>
                </c:pt>
                <c:pt idx="5">
                  <c:v>50739.0</c:v>
                </c:pt>
                <c:pt idx="6">
                  <c:v>44254.0</c:v>
                </c:pt>
                <c:pt idx="7">
                  <c:v>12335.0</c:v>
                </c:pt>
                <c:pt idx="8">
                  <c:v>19284.0</c:v>
                </c:pt>
                <c:pt idx="9">
                  <c:v>43555.0</c:v>
                </c:pt>
              </c:numCache>
            </c:numRef>
          </c:xVal>
          <c:yVal>
            <c:numRef>
              <c:f>Yield!$T$27:$T$36</c:f>
              <c:numCache>
                <c:formatCode>#,##0</c:formatCode>
                <c:ptCount val="10"/>
                <c:pt idx="0">
                  <c:v>22492.9436505579</c:v>
                </c:pt>
                <c:pt idx="1">
                  <c:v>30161.98475856488</c:v>
                </c:pt>
                <c:pt idx="2">
                  <c:v>4322.559107544495</c:v>
                </c:pt>
                <c:pt idx="3">
                  <c:v>4926.722090515018</c:v>
                </c:pt>
                <c:pt idx="4">
                  <c:v>14171.55770405349</c:v>
                </c:pt>
                <c:pt idx="5">
                  <c:v>64906.36482010178</c:v>
                </c:pt>
                <c:pt idx="6">
                  <c:v>27413.23829541217</c:v>
                </c:pt>
                <c:pt idx="7">
                  <c:v>24949.5554522228</c:v>
                </c:pt>
                <c:pt idx="8">
                  <c:v>67126.52272089375</c:v>
                </c:pt>
                <c:pt idx="9">
                  <c:v>42552.58806976611</c:v>
                </c:pt>
              </c:numCache>
            </c:numRef>
          </c:yVal>
          <c:smooth val="0"/>
        </c:ser>
        <c:ser>
          <c:idx val="3"/>
          <c:order val="2"/>
          <c:tx>
            <c:v>2000s brood years</c:v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Yield!$B$37:$B$46</c:f>
              <c:numCache>
                <c:formatCode>#,##0</c:formatCode>
                <c:ptCount val="10"/>
                <c:pt idx="0">
                  <c:v>76283.0</c:v>
                </c:pt>
                <c:pt idx="1">
                  <c:v>58361.0</c:v>
                </c:pt>
                <c:pt idx="2">
                  <c:v>75065.0</c:v>
                </c:pt>
                <c:pt idx="3">
                  <c:v>77660.0</c:v>
                </c:pt>
                <c:pt idx="4">
                  <c:v>51178.0</c:v>
                </c:pt>
                <c:pt idx="5">
                  <c:v>96203.0</c:v>
                </c:pt>
                <c:pt idx="6">
                  <c:v>72678.0</c:v>
                </c:pt>
                <c:pt idx="7">
                  <c:v>33117.0</c:v>
                </c:pt>
                <c:pt idx="8">
                  <c:v>33705.0</c:v>
                </c:pt>
                <c:pt idx="9">
                  <c:v>71657.0</c:v>
                </c:pt>
              </c:numCache>
            </c:numRef>
          </c:xVal>
          <c:yVal>
            <c:numRef>
              <c:f>Yield!$T$37:$T$46</c:f>
              <c:numCache>
                <c:formatCode>#,##0</c:formatCode>
                <c:ptCount val="10"/>
                <c:pt idx="0">
                  <c:v>120014.3690849761</c:v>
                </c:pt>
                <c:pt idx="1">
                  <c:v>109649.6501639765</c:v>
                </c:pt>
                <c:pt idx="2">
                  <c:v>13784.76167031664</c:v>
                </c:pt>
                <c:pt idx="3">
                  <c:v>18313.92514700127</c:v>
                </c:pt>
                <c:pt idx="4">
                  <c:v>34231.49791831402</c:v>
                </c:pt>
                <c:pt idx="5">
                  <c:v>30200.50206202402</c:v>
                </c:pt>
                <c:pt idx="6">
                  <c:v>119826.4466839827</c:v>
                </c:pt>
                <c:pt idx="7">
                  <c:v>26839.81895405135</c:v>
                </c:pt>
                <c:pt idx="8">
                  <c:v>86326.82805547495</c:v>
                </c:pt>
                <c:pt idx="9">
                  <c:v>89118.04655582666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995304"/>
        <c:axId val="-2050335384"/>
      </c:scatterChart>
      <c:valAx>
        <c:axId val="-2048995304"/>
        <c:scaling>
          <c:orientation val="minMax"/>
          <c:max val="12000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Spawners (thousands)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-2050335384"/>
        <c:crosses val="autoZero"/>
        <c:crossBetween val="midCat"/>
        <c:majorUnit val="20000.0"/>
        <c:dispUnits>
          <c:builtInUnit val="thousands"/>
        </c:dispUnits>
      </c:valAx>
      <c:valAx>
        <c:axId val="-2050335384"/>
        <c:scaling>
          <c:orientation val="minMax"/>
          <c:max val="450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</a:t>
                </a:r>
                <a:r>
                  <a:rPr lang="en-US" baseline="0"/>
                  <a:t> </a:t>
                </a:r>
                <a:r>
                  <a:rPr lang="en-US"/>
                  <a:t> (thousands)</a:t>
                </a:r>
              </a:p>
            </c:rich>
          </c:tx>
          <c:layout>
            <c:manualLayout>
              <c:xMode val="edge"/>
              <c:yMode val="edge"/>
              <c:x val="0.0175680574904307"/>
              <c:y val="0.26172139799136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2048995304"/>
        <c:crosses val="autoZero"/>
        <c:crossBetween val="midCat"/>
        <c:dispUnits>
          <c:builtInUnit val="thousands"/>
        </c:dispUnits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7706440541086"/>
          <c:y val="0.273390591682848"/>
          <c:w val="0.229106746272101"/>
          <c:h val="0.29184699870156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76200</xdr:rowOff>
    </xdr:from>
    <xdr:to>
      <xdr:col>17</xdr:col>
      <xdr:colOff>15875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82551</xdr:colOff>
      <xdr:row>48</xdr:row>
      <xdr:rowOff>79375</xdr:rowOff>
    </xdr:from>
    <xdr:to>
      <xdr:col>17</xdr:col>
      <xdr:colOff>47626</xdr:colOff>
      <xdr:row>65</xdr:row>
      <xdr:rowOff>74386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320675</xdr:colOff>
      <xdr:row>11</xdr:row>
      <xdr:rowOff>69850</xdr:rowOff>
    </xdr:from>
    <xdr:to>
      <xdr:col>21</xdr:col>
      <xdr:colOff>352425</xdr:colOff>
      <xdr:row>20</xdr:row>
      <xdr:rowOff>69850</xdr:rowOff>
    </xdr:to>
    <xdr:sp macro="" textlink="">
      <xdr:nvSpPr>
        <xdr:cNvPr id="4" name="TextBox 3"/>
        <xdr:cNvSpPr txBox="1"/>
      </xdr:nvSpPr>
      <xdr:spPr>
        <a:xfrm>
          <a:off x="11788775" y="2098675"/>
          <a:ext cx="24701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STEVE FLEISCHMAN ADDITIONS IN RED FONT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268940</xdr:colOff>
      <xdr:row>5</xdr:row>
      <xdr:rowOff>22412</xdr:rowOff>
    </xdr:from>
    <xdr:to>
      <xdr:col>20</xdr:col>
      <xdr:colOff>11205</xdr:colOff>
      <xdr:row>10</xdr:row>
      <xdr:rowOff>67236</xdr:rowOff>
    </xdr:to>
    <xdr:sp macro="" textlink="">
      <xdr:nvSpPr>
        <xdr:cNvPr id="2" name="TextBox 1"/>
        <xdr:cNvSpPr txBox="1"/>
      </xdr:nvSpPr>
      <xdr:spPr>
        <a:xfrm>
          <a:off x="1355911" y="874059"/>
          <a:ext cx="8415618" cy="773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Blue numbers are the interpolation  from the  file  S:\Region1Shared-DCF\Research\Salmon\sockeye\Haines\Escapement Goals\McPherson (1990) tables--update.xlsx  under tab</a:t>
          </a:r>
          <a:r>
            <a:rPr lang="en-US" sz="1100" baseline="0"/>
            <a:t> Tables 1.4 and 1.5</a:t>
          </a:r>
          <a:endParaRPr lang="en-US" sz="1100"/>
        </a:p>
      </xdr:txBody>
    </xdr:sp>
    <xdr:clientData/>
  </xdr:twoCellAnchor>
  <xdr:twoCellAnchor>
    <xdr:from>
      <xdr:col>25</xdr:col>
      <xdr:colOff>504265</xdr:colOff>
      <xdr:row>6</xdr:row>
      <xdr:rowOff>44823</xdr:rowOff>
    </xdr:from>
    <xdr:to>
      <xdr:col>39</xdr:col>
      <xdr:colOff>448236</xdr:colOff>
      <xdr:row>11</xdr:row>
      <xdr:rowOff>89647</xdr:rowOff>
    </xdr:to>
    <xdr:sp macro="" textlink="">
      <xdr:nvSpPr>
        <xdr:cNvPr id="4" name="TextBox 3"/>
        <xdr:cNvSpPr txBox="1"/>
      </xdr:nvSpPr>
      <xdr:spPr>
        <a:xfrm>
          <a:off x="13211736" y="1042147"/>
          <a:ext cx="8415618" cy="773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Blue numbers are the interpolation  from the  file  S:\Region1Shared-DCF\Research\Salmon\sockeye\Haines\Escapement Goals\McPherson (1990) tables--update.xlsx  under tab</a:t>
          </a:r>
          <a:r>
            <a:rPr lang="en-US" sz="1100" baseline="0"/>
            <a:t> Tables 1.4 and 1.5. </a:t>
          </a:r>
          <a:endParaRPr lang="en-US" sz="1100"/>
        </a:p>
      </xdr:txBody>
    </xdr:sp>
    <xdr:clientData/>
  </xdr:twoCellAnchor>
  <xdr:twoCellAnchor>
    <xdr:from>
      <xdr:col>49</xdr:col>
      <xdr:colOff>145677</xdr:colOff>
      <xdr:row>8</xdr:row>
      <xdr:rowOff>100853</xdr:rowOff>
    </xdr:from>
    <xdr:to>
      <xdr:col>65</xdr:col>
      <xdr:colOff>201706</xdr:colOff>
      <xdr:row>31</xdr:row>
      <xdr:rowOff>134471</xdr:rowOff>
    </xdr:to>
    <xdr:sp macro="" textlink="">
      <xdr:nvSpPr>
        <xdr:cNvPr id="3" name="TextBox 2"/>
        <xdr:cNvSpPr txBox="1"/>
      </xdr:nvSpPr>
      <xdr:spPr>
        <a:xfrm>
          <a:off x="27375971" y="1389529"/>
          <a:ext cx="9737911" cy="3384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uses</a:t>
          </a:r>
          <a:r>
            <a:rPr lang="en-US" sz="1100" baseline="0"/>
            <a:t> the proportion of the  ages from the D115 harvest of Chilkoot  for sport and subssistence harvest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440765</xdr:colOff>
      <xdr:row>34</xdr:row>
      <xdr:rowOff>17930</xdr:rowOff>
    </xdr:from>
    <xdr:to>
      <xdr:col>37</xdr:col>
      <xdr:colOff>209176</xdr:colOff>
      <xdr:row>58</xdr:row>
      <xdr:rowOff>14941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12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27" sqref="I27"/>
    </sheetView>
  </sheetViews>
  <sheetFormatPr baseColWidth="10" defaultColWidth="9.1640625" defaultRowHeight="14" x14ac:dyDescent="0"/>
  <cols>
    <col min="1" max="1" width="12.33203125" style="4" customWidth="1"/>
    <col min="2" max="2" width="11.5" style="2" customWidth="1"/>
    <col min="3" max="4" width="9.1640625" style="2"/>
    <col min="5" max="5" width="9.1640625" style="24"/>
    <col min="6" max="6" width="10.5" style="1" bestFit="1" customWidth="1"/>
    <col min="7" max="7" width="9.1640625" style="2"/>
    <col min="8" max="8" width="11" style="2" bestFit="1" customWidth="1"/>
    <col min="9" max="9" width="9.1640625" style="2"/>
    <col min="10" max="10" width="10.33203125" style="2" bestFit="1" customWidth="1"/>
    <col min="11" max="13" width="13.1640625" style="2" customWidth="1"/>
    <col min="14" max="16384" width="9.1640625" style="2"/>
  </cols>
  <sheetData>
    <row r="1" spans="1:18" ht="15">
      <c r="A1" s="5" t="s">
        <v>23</v>
      </c>
    </row>
    <row r="2" spans="1:18" ht="15">
      <c r="A2" s="15"/>
      <c r="N2" s="129" t="s">
        <v>94</v>
      </c>
      <c r="O2" s="4"/>
      <c r="P2" s="4"/>
    </row>
    <row r="3" spans="1:18">
      <c r="A3" s="86"/>
      <c r="B3" s="42" t="s">
        <v>17</v>
      </c>
      <c r="C3" s="157" t="s">
        <v>18</v>
      </c>
      <c r="D3" s="157"/>
      <c r="E3" s="157"/>
      <c r="F3" s="53" t="s">
        <v>4</v>
      </c>
      <c r="G3" s="53" t="s">
        <v>4</v>
      </c>
      <c r="H3" s="53" t="s">
        <v>4</v>
      </c>
      <c r="I3" s="53" t="s">
        <v>4</v>
      </c>
      <c r="J3" s="53" t="s">
        <v>4</v>
      </c>
      <c r="K3" s="86" t="s">
        <v>4</v>
      </c>
      <c r="L3" s="86" t="s">
        <v>4</v>
      </c>
      <c r="M3" s="86" t="s">
        <v>4</v>
      </c>
      <c r="N3" s="4" t="s">
        <v>95</v>
      </c>
      <c r="O3" s="4"/>
      <c r="P3" s="4"/>
    </row>
    <row r="4" spans="1:18">
      <c r="A4" s="3" t="s">
        <v>2</v>
      </c>
      <c r="B4" s="40" t="s">
        <v>3</v>
      </c>
      <c r="C4" s="40" t="s">
        <v>4</v>
      </c>
      <c r="D4" s="41" t="s">
        <v>19</v>
      </c>
      <c r="E4" s="41" t="s">
        <v>20</v>
      </c>
      <c r="F4" s="52" t="s">
        <v>7</v>
      </c>
      <c r="G4" s="52" t="s">
        <v>21</v>
      </c>
      <c r="H4" s="52" t="s">
        <v>22</v>
      </c>
      <c r="I4" s="52" t="s">
        <v>55</v>
      </c>
      <c r="J4" s="52" t="s">
        <v>56</v>
      </c>
      <c r="K4" s="4" t="s">
        <v>101</v>
      </c>
      <c r="L4" s="4" t="s">
        <v>106</v>
      </c>
      <c r="M4" s="4" t="s">
        <v>102</v>
      </c>
      <c r="N4" s="3" t="s">
        <v>4</v>
      </c>
      <c r="O4" s="3" t="s">
        <v>19</v>
      </c>
      <c r="P4" s="3" t="s">
        <v>20</v>
      </c>
    </row>
    <row r="5" spans="1:18">
      <c r="A5" s="3">
        <v>1976</v>
      </c>
      <c r="B5" s="54">
        <v>125422</v>
      </c>
      <c r="C5" s="138">
        <f>B5*N5</f>
        <v>61833.046000000002</v>
      </c>
      <c r="D5" s="138">
        <f>B5*O5</f>
        <v>58822.917999999998</v>
      </c>
      <c r="E5" s="138">
        <f>B5-C5-D5</f>
        <v>4766.0360000000001</v>
      </c>
      <c r="F5" s="54">
        <v>71291</v>
      </c>
      <c r="G5" s="51"/>
      <c r="H5" s="51"/>
      <c r="I5" s="104" t="s">
        <v>54</v>
      </c>
      <c r="J5" s="104" t="s">
        <v>54</v>
      </c>
      <c r="K5" s="1">
        <f>SUM(J5,I5,C5)</f>
        <v>61833.046000000002</v>
      </c>
      <c r="L5" s="1">
        <f>SUM(K5+F5)</f>
        <v>133124.046</v>
      </c>
      <c r="M5" s="156">
        <f>K5/(K5+F5)</f>
        <v>0.46447691350967502</v>
      </c>
      <c r="N5" s="127">
        <v>0.49299999999999999</v>
      </c>
      <c r="O5" s="127">
        <v>0.46899999999999997</v>
      </c>
      <c r="P5" s="127">
        <v>3.7999999999999999E-2</v>
      </c>
    </row>
    <row r="6" spans="1:18">
      <c r="A6" s="3">
        <v>1977</v>
      </c>
      <c r="B6" s="54">
        <v>160420</v>
      </c>
      <c r="C6" s="138">
        <f t="shared" ref="C6:C12" si="0">B6*N6</f>
        <v>113577.36</v>
      </c>
      <c r="D6" s="138">
        <v>41659</v>
      </c>
      <c r="E6" s="138">
        <f t="shared" ref="E6:E12" si="1">B6-C6-D6</f>
        <v>5183.6399999999994</v>
      </c>
      <c r="F6" s="54">
        <v>97368</v>
      </c>
      <c r="I6" s="1">
        <v>400</v>
      </c>
      <c r="J6" s="104" t="s">
        <v>54</v>
      </c>
      <c r="K6" s="1">
        <f t="shared" ref="K6:K42" si="2">SUM(J6,I6,C6)</f>
        <v>113977.36</v>
      </c>
      <c r="L6" s="1">
        <f t="shared" ref="L6:L45" si="3">SUM(K6+F6)</f>
        <v>211345.36</v>
      </c>
      <c r="M6" s="87">
        <f t="shared" ref="M6:M45" si="4">K6/(K6+F6)</f>
        <v>0.53929435687634686</v>
      </c>
      <c r="N6" s="127">
        <v>0.70799999999999996</v>
      </c>
      <c r="O6" s="127">
        <v>0.25900000000000001</v>
      </c>
      <c r="P6" s="127">
        <v>3.4000000000000002E-2</v>
      </c>
    </row>
    <row r="7" spans="1:18">
      <c r="A7" s="3">
        <v>1978</v>
      </c>
      <c r="B7" s="54">
        <v>108480</v>
      </c>
      <c r="C7" s="138">
        <f t="shared" si="0"/>
        <v>14210.880000000001</v>
      </c>
      <c r="D7" s="138">
        <v>89305</v>
      </c>
      <c r="E7" s="138">
        <f t="shared" si="1"/>
        <v>4964.1199999999953</v>
      </c>
      <c r="F7" s="54">
        <v>35454</v>
      </c>
      <c r="I7" s="1">
        <v>500</v>
      </c>
      <c r="J7" s="104" t="s">
        <v>54</v>
      </c>
      <c r="K7" s="1">
        <f t="shared" si="2"/>
        <v>14710.880000000001</v>
      </c>
      <c r="L7" s="1">
        <f t="shared" si="3"/>
        <v>50164.880000000005</v>
      </c>
      <c r="M7" s="87">
        <f t="shared" si="4"/>
        <v>0.29325057689762241</v>
      </c>
      <c r="N7" s="127">
        <v>0.13100000000000001</v>
      </c>
      <c r="O7" s="127">
        <v>0.82599999999999996</v>
      </c>
      <c r="P7" s="127">
        <v>4.2999999999999997E-2</v>
      </c>
    </row>
    <row r="8" spans="1:18">
      <c r="A8" s="3">
        <v>1979</v>
      </c>
      <c r="B8" s="54">
        <v>192974</v>
      </c>
      <c r="C8" s="138">
        <f t="shared" si="0"/>
        <v>69856.588000000003</v>
      </c>
      <c r="D8" s="138">
        <v>115491</v>
      </c>
      <c r="E8" s="138">
        <f t="shared" si="1"/>
        <v>7626.4119999999966</v>
      </c>
      <c r="F8" s="54">
        <v>96122</v>
      </c>
      <c r="I8" s="1">
        <v>300</v>
      </c>
      <c r="J8" s="104" t="s">
        <v>54</v>
      </c>
      <c r="K8" s="1">
        <f t="shared" si="2"/>
        <v>70156.588000000003</v>
      </c>
      <c r="L8" s="1">
        <f t="shared" si="3"/>
        <v>166278.58799999999</v>
      </c>
      <c r="M8" s="87">
        <f t="shared" si="4"/>
        <v>0.4219219614734761</v>
      </c>
      <c r="N8" s="127">
        <v>0.36199999999999999</v>
      </c>
      <c r="O8" s="127">
        <v>0.60099999999999998</v>
      </c>
      <c r="P8" s="127">
        <v>3.6999999999999998E-2</v>
      </c>
    </row>
    <row r="9" spans="1:18">
      <c r="A9" s="3">
        <v>1980</v>
      </c>
      <c r="B9" s="54">
        <v>54099</v>
      </c>
      <c r="C9" s="138">
        <f t="shared" si="0"/>
        <v>21260.906999999999</v>
      </c>
      <c r="D9" s="138">
        <v>30656</v>
      </c>
      <c r="E9" s="138">
        <f t="shared" si="1"/>
        <v>2182.0930000000008</v>
      </c>
      <c r="F9" s="54">
        <v>98673</v>
      </c>
      <c r="I9" s="1">
        <v>700</v>
      </c>
      <c r="J9" s="104" t="s">
        <v>54</v>
      </c>
      <c r="K9" s="1">
        <f t="shared" si="2"/>
        <v>21960.906999999999</v>
      </c>
      <c r="L9" s="1">
        <f t="shared" si="3"/>
        <v>120633.90700000001</v>
      </c>
      <c r="M9" s="87">
        <f t="shared" si="4"/>
        <v>0.18204589029848794</v>
      </c>
      <c r="N9" s="127">
        <v>0.39300000000000002</v>
      </c>
      <c r="O9" s="127">
        <v>0.57799999999999996</v>
      </c>
      <c r="P9" s="127">
        <v>2.9000000000000001E-2</v>
      </c>
    </row>
    <row r="10" spans="1:18">
      <c r="A10" s="3">
        <v>1981</v>
      </c>
      <c r="B10" s="54">
        <v>93247</v>
      </c>
      <c r="C10" s="138">
        <f t="shared" si="0"/>
        <v>43732.843000000001</v>
      </c>
      <c r="D10" s="138">
        <v>48593</v>
      </c>
      <c r="E10" s="138">
        <f t="shared" si="1"/>
        <v>921.15699999999924</v>
      </c>
      <c r="F10" s="54">
        <v>84407</v>
      </c>
      <c r="I10" s="1">
        <v>1200</v>
      </c>
      <c r="J10" s="104" t="s">
        <v>54</v>
      </c>
      <c r="K10" s="1">
        <f t="shared" si="2"/>
        <v>44932.843000000001</v>
      </c>
      <c r="L10" s="1">
        <f t="shared" si="3"/>
        <v>129339.84299999999</v>
      </c>
      <c r="M10" s="87">
        <f t="shared" si="4"/>
        <v>0.34740140360306454</v>
      </c>
      <c r="N10" s="127">
        <v>0.46899999999999997</v>
      </c>
      <c r="O10" s="127">
        <v>0.51900000000000002</v>
      </c>
      <c r="P10" s="127">
        <v>1.0999999999999999E-2</v>
      </c>
    </row>
    <row r="11" spans="1:18">
      <c r="A11" s="3">
        <v>1982</v>
      </c>
      <c r="B11" s="54">
        <v>273833</v>
      </c>
      <c r="C11" s="138">
        <f t="shared" si="0"/>
        <v>144857.65700000001</v>
      </c>
      <c r="D11" s="138">
        <v>127419</v>
      </c>
      <c r="E11" s="138">
        <f t="shared" si="1"/>
        <v>1556.3429999999935</v>
      </c>
      <c r="F11" s="54">
        <v>103038</v>
      </c>
      <c r="I11" s="1">
        <v>800</v>
      </c>
      <c r="J11" s="104" t="s">
        <v>54</v>
      </c>
      <c r="K11" s="1">
        <f t="shared" si="2"/>
        <v>145657.65700000001</v>
      </c>
      <c r="L11" s="1">
        <f t="shared" si="3"/>
        <v>248695.65700000001</v>
      </c>
      <c r="M11" s="87">
        <f t="shared" si="4"/>
        <v>0.58568637167636584</v>
      </c>
      <c r="N11" s="127">
        <v>0.52900000000000003</v>
      </c>
      <c r="O11" s="127">
        <v>0.46400000000000002</v>
      </c>
      <c r="P11" s="127">
        <v>7.0000000000000001E-3</v>
      </c>
    </row>
    <row r="12" spans="1:18">
      <c r="A12" s="3">
        <v>1983</v>
      </c>
      <c r="B12" s="54">
        <v>370179</v>
      </c>
      <c r="C12" s="138">
        <f t="shared" si="0"/>
        <v>242097.06600000002</v>
      </c>
      <c r="D12" s="138">
        <v>123868</v>
      </c>
      <c r="E12" s="138">
        <f t="shared" si="1"/>
        <v>4213.9339999999793</v>
      </c>
      <c r="F12" s="54">
        <v>80141</v>
      </c>
      <c r="I12" s="1">
        <v>600</v>
      </c>
      <c r="J12" s="104" t="s">
        <v>54</v>
      </c>
      <c r="K12" s="1">
        <f t="shared" si="2"/>
        <v>242697.06600000002</v>
      </c>
      <c r="L12" s="1">
        <f t="shared" si="3"/>
        <v>322838.06599999999</v>
      </c>
      <c r="M12" s="87">
        <f t="shared" si="4"/>
        <v>0.75176099586719747</v>
      </c>
      <c r="N12" s="127">
        <v>0.65400000000000003</v>
      </c>
      <c r="O12" s="127">
        <v>0.33500000000000002</v>
      </c>
      <c r="P12" s="127">
        <v>1.0999999999999999E-2</v>
      </c>
    </row>
    <row r="13" spans="1:18">
      <c r="A13" s="3">
        <v>1984</v>
      </c>
      <c r="B13" s="54">
        <v>334729</v>
      </c>
      <c r="C13" s="55">
        <v>225634.3047950757</v>
      </c>
      <c r="D13" s="55">
        <v>99592.316702842494</v>
      </c>
      <c r="E13" s="55">
        <v>9502.3785020818068</v>
      </c>
      <c r="F13" s="54">
        <v>100781</v>
      </c>
      <c r="G13" s="1">
        <f>C13+F13</f>
        <v>326415.30479507567</v>
      </c>
      <c r="H13" s="50">
        <f>C13/G13</f>
        <v>0.69124915860403502</v>
      </c>
      <c r="I13" s="1">
        <v>1000</v>
      </c>
      <c r="J13" s="104" t="s">
        <v>54</v>
      </c>
      <c r="K13" s="1">
        <f t="shared" si="2"/>
        <v>226634.3047950757</v>
      </c>
      <c r="L13" s="1">
        <f t="shared" si="3"/>
        <v>327415.30479507567</v>
      </c>
      <c r="M13" s="87">
        <f t="shared" si="4"/>
        <v>0.69219215313383931</v>
      </c>
      <c r="N13" s="127">
        <v>0.69299999999999995</v>
      </c>
      <c r="O13" s="127">
        <v>0.29399999999999998</v>
      </c>
      <c r="P13" s="127">
        <v>1.2999999999999999E-2</v>
      </c>
      <c r="R13" s="128"/>
    </row>
    <row r="14" spans="1:18">
      <c r="A14" s="3">
        <v>1985</v>
      </c>
      <c r="B14" s="54">
        <v>303328</v>
      </c>
      <c r="C14" s="55">
        <v>153532.61883560847</v>
      </c>
      <c r="D14" s="55">
        <v>131091.25900934418</v>
      </c>
      <c r="E14" s="55">
        <v>18704.122155047353</v>
      </c>
      <c r="F14" s="54">
        <v>69141</v>
      </c>
      <c r="G14" s="1">
        <f t="shared" ref="G14:G42" si="5">C14+F14</f>
        <v>222673.61883560847</v>
      </c>
      <c r="H14" s="50">
        <f t="shared" ref="H14:H42" si="6">C14/G14</f>
        <v>0.68949622159307433</v>
      </c>
      <c r="I14" s="1">
        <v>1100</v>
      </c>
      <c r="J14" s="1">
        <v>1055</v>
      </c>
      <c r="K14" s="1">
        <f t="shared" si="2"/>
        <v>155687.61883560847</v>
      </c>
      <c r="L14" s="1">
        <f t="shared" si="3"/>
        <v>224828.61883560847</v>
      </c>
      <c r="M14" s="87">
        <f t="shared" si="4"/>
        <v>0.6924724247380849</v>
      </c>
      <c r="N14" s="127">
        <v>0.48599999999999999</v>
      </c>
      <c r="O14" s="127">
        <v>0.46400000000000002</v>
      </c>
      <c r="P14" s="127">
        <v>0.05</v>
      </c>
      <c r="R14" s="128"/>
    </row>
    <row r="15" spans="1:18">
      <c r="A15" s="3">
        <v>1986</v>
      </c>
      <c r="B15" s="54">
        <v>290295</v>
      </c>
      <c r="C15" s="55">
        <v>110114.3183808873</v>
      </c>
      <c r="D15" s="55">
        <v>168006.28539657188</v>
      </c>
      <c r="E15" s="55">
        <v>12174.396222540841</v>
      </c>
      <c r="F15" s="54">
        <v>88024</v>
      </c>
      <c r="G15" s="1">
        <f t="shared" si="5"/>
        <v>198138.3183808873</v>
      </c>
      <c r="H15" s="50">
        <f t="shared" si="6"/>
        <v>0.55574469027849127</v>
      </c>
      <c r="I15" s="1">
        <v>3000</v>
      </c>
      <c r="J15" s="1">
        <v>1640</v>
      </c>
      <c r="K15" s="1">
        <f t="shared" si="2"/>
        <v>114754.3183808873</v>
      </c>
      <c r="L15" s="1">
        <f t="shared" si="3"/>
        <v>202778.3183808873</v>
      </c>
      <c r="M15" s="87">
        <f t="shared" si="4"/>
        <v>0.56591019837406531</v>
      </c>
      <c r="N15" s="127">
        <v>0.38100000000000001</v>
      </c>
      <c r="O15" s="127">
        <v>0.57999999999999996</v>
      </c>
      <c r="P15" s="127">
        <v>3.9E-2</v>
      </c>
      <c r="R15" s="128"/>
    </row>
    <row r="16" spans="1:18">
      <c r="A16" s="3">
        <v>1987</v>
      </c>
      <c r="B16" s="54">
        <v>415881</v>
      </c>
      <c r="C16" s="55">
        <v>327322.61012734607</v>
      </c>
      <c r="D16" s="55">
        <v>69899.919257143352</v>
      </c>
      <c r="E16" s="55">
        <v>18658.470615510625</v>
      </c>
      <c r="F16" s="54">
        <v>94208</v>
      </c>
      <c r="G16" s="1">
        <f t="shared" si="5"/>
        <v>421530.61012734607</v>
      </c>
      <c r="H16" s="50">
        <f t="shared" si="6"/>
        <v>0.7765097059700139</v>
      </c>
      <c r="I16" s="1">
        <v>1700</v>
      </c>
      <c r="J16" s="1">
        <v>1237</v>
      </c>
      <c r="K16" s="1">
        <f t="shared" si="2"/>
        <v>330259.61012734607</v>
      </c>
      <c r="L16" s="1">
        <f t="shared" si="3"/>
        <v>424467.61012734607</v>
      </c>
      <c r="M16" s="87">
        <f t="shared" si="4"/>
        <v>0.77805609249729013</v>
      </c>
      <c r="N16" s="127">
        <v>0.80600000000000005</v>
      </c>
      <c r="O16" s="127">
        <v>0.16900000000000001</v>
      </c>
      <c r="P16" s="127">
        <v>2.5999999999999999E-2</v>
      </c>
      <c r="R16" s="128"/>
    </row>
    <row r="17" spans="1:18">
      <c r="A17" s="3">
        <v>1988</v>
      </c>
      <c r="B17" s="54">
        <v>351876</v>
      </c>
      <c r="C17" s="55">
        <v>248639.66112063584</v>
      </c>
      <c r="D17" s="55">
        <v>76883.279212608861</v>
      </c>
      <c r="E17" s="55">
        <v>26353.059666755296</v>
      </c>
      <c r="F17" s="54">
        <v>81274</v>
      </c>
      <c r="G17" s="1">
        <f t="shared" si="5"/>
        <v>329913.66112063581</v>
      </c>
      <c r="H17" s="50">
        <f t="shared" si="6"/>
        <v>0.75365069841627008</v>
      </c>
      <c r="I17" s="1">
        <v>300</v>
      </c>
      <c r="J17" s="2">
        <v>1013</v>
      </c>
      <c r="K17" s="1">
        <f t="shared" si="2"/>
        <v>249952.66112063584</v>
      </c>
      <c r="L17" s="1">
        <f t="shared" si="3"/>
        <v>331226.66112063581</v>
      </c>
      <c r="M17" s="87">
        <f t="shared" si="4"/>
        <v>0.75462724007473769</v>
      </c>
      <c r="N17" s="127">
        <v>0.72199999999999998</v>
      </c>
      <c r="O17" s="127">
        <v>0.218</v>
      </c>
      <c r="P17" s="127">
        <v>0.06</v>
      </c>
      <c r="R17" s="128"/>
    </row>
    <row r="18" spans="1:18">
      <c r="A18" s="3">
        <v>1989</v>
      </c>
      <c r="B18" s="54">
        <v>474898</v>
      </c>
      <c r="C18" s="54">
        <v>292830.45341389847</v>
      </c>
      <c r="D18" s="54">
        <v>156159.69405338538</v>
      </c>
      <c r="E18" s="54">
        <v>25907.852532716111</v>
      </c>
      <c r="F18" s="54">
        <v>54900</v>
      </c>
      <c r="G18" s="1">
        <f t="shared" si="5"/>
        <v>347730.45341389847</v>
      </c>
      <c r="H18" s="50">
        <f t="shared" si="6"/>
        <v>0.84211909120696615</v>
      </c>
      <c r="I18" s="1">
        <v>900</v>
      </c>
      <c r="J18" s="1">
        <v>2055</v>
      </c>
      <c r="K18" s="1">
        <f t="shared" si="2"/>
        <v>295785.45341389847</v>
      </c>
      <c r="L18" s="1">
        <f t="shared" si="3"/>
        <v>350685.45341389847</v>
      </c>
      <c r="M18" s="87">
        <f t="shared" si="4"/>
        <v>0.8434494517364427</v>
      </c>
      <c r="N18" s="127">
        <v>0.61799999999999999</v>
      </c>
      <c r="O18" s="127">
        <v>0.33800000000000002</v>
      </c>
      <c r="P18" s="127">
        <v>4.3999999999999997E-2</v>
      </c>
      <c r="R18" s="128"/>
    </row>
    <row r="19" spans="1:18">
      <c r="A19" s="3">
        <v>1990</v>
      </c>
      <c r="B19" s="54">
        <v>362136</v>
      </c>
      <c r="C19" s="55">
        <v>181259.78830330289</v>
      </c>
      <c r="D19" s="54">
        <v>149377.18392863593</v>
      </c>
      <c r="E19" s="54">
        <v>31499.027768061154</v>
      </c>
      <c r="F19" s="54">
        <v>76119</v>
      </c>
      <c r="G19" s="1">
        <f t="shared" si="5"/>
        <v>257378.78830330289</v>
      </c>
      <c r="H19" s="50">
        <f t="shared" si="6"/>
        <v>0.7042530175008086</v>
      </c>
      <c r="I19" s="1">
        <v>2600</v>
      </c>
      <c r="J19" s="1">
        <v>2391</v>
      </c>
      <c r="K19" s="1">
        <f t="shared" si="2"/>
        <v>186250.78830330289</v>
      </c>
      <c r="L19" s="1">
        <f t="shared" si="3"/>
        <v>262369.78830330289</v>
      </c>
      <c r="M19" s="87">
        <f t="shared" si="4"/>
        <v>0.70987894417170683</v>
      </c>
      <c r="N19" s="126"/>
      <c r="O19" s="126"/>
      <c r="P19" s="126"/>
    </row>
    <row r="20" spans="1:18">
      <c r="A20" s="3">
        <v>1991</v>
      </c>
      <c r="B20" s="54">
        <v>313681</v>
      </c>
      <c r="C20" s="55">
        <v>228606.78936024822</v>
      </c>
      <c r="D20" s="54">
        <v>60720.774261959064</v>
      </c>
      <c r="E20" s="54">
        <v>24353.436377792728</v>
      </c>
      <c r="F20" s="54">
        <v>92375</v>
      </c>
      <c r="G20" s="1">
        <f t="shared" si="5"/>
        <v>320981.78936024825</v>
      </c>
      <c r="H20" s="50">
        <f t="shared" si="6"/>
        <v>0.71221108778752373</v>
      </c>
      <c r="I20" s="1">
        <v>600</v>
      </c>
      <c r="J20" s="1">
        <v>4547</v>
      </c>
      <c r="K20" s="1">
        <f t="shared" si="2"/>
        <v>233753.78936024822</v>
      </c>
      <c r="L20" s="1">
        <f t="shared" si="3"/>
        <v>326128.78936024825</v>
      </c>
      <c r="M20" s="87">
        <f t="shared" si="4"/>
        <v>0.7167530036792894</v>
      </c>
      <c r="N20" s="126"/>
      <c r="O20" s="126"/>
      <c r="P20" s="126"/>
    </row>
    <row r="21" spans="1:18">
      <c r="A21" s="3">
        <v>1992</v>
      </c>
      <c r="B21" s="54">
        <v>289345</v>
      </c>
      <c r="C21" s="55">
        <v>142470.78604419096</v>
      </c>
      <c r="D21" s="54">
        <v>113145.60515418436</v>
      </c>
      <c r="E21" s="54">
        <v>33728.608801624687</v>
      </c>
      <c r="F21" s="54">
        <v>77601</v>
      </c>
      <c r="G21" s="1">
        <f t="shared" si="5"/>
        <v>220071.78604419096</v>
      </c>
      <c r="H21" s="50">
        <f t="shared" si="6"/>
        <v>0.6473832407375586</v>
      </c>
      <c r="I21" s="1">
        <v>500</v>
      </c>
      <c r="J21" s="1">
        <v>4104</v>
      </c>
      <c r="K21" s="1">
        <f t="shared" si="2"/>
        <v>147074.78604419096</v>
      </c>
      <c r="L21" s="1">
        <f t="shared" si="3"/>
        <v>224675.78604419096</v>
      </c>
      <c r="M21" s="87">
        <f t="shared" si="4"/>
        <v>0.65460897515348249</v>
      </c>
      <c r="N21" s="126"/>
      <c r="O21" s="126"/>
      <c r="P21" s="126"/>
    </row>
    <row r="22" spans="1:18">
      <c r="A22" s="3">
        <v>1993</v>
      </c>
      <c r="B22" s="54">
        <v>175216</v>
      </c>
      <c r="C22" s="55">
        <v>52080.184409640926</v>
      </c>
      <c r="D22" s="54">
        <v>103530.90159222542</v>
      </c>
      <c r="E22" s="54">
        <v>19604.913998133659</v>
      </c>
      <c r="F22" s="54">
        <v>52080</v>
      </c>
      <c r="G22" s="1">
        <f t="shared" si="5"/>
        <v>104160.18440964093</v>
      </c>
      <c r="H22" s="50">
        <f t="shared" si="6"/>
        <v>0.50000088522136343</v>
      </c>
      <c r="I22" s="1">
        <v>100</v>
      </c>
      <c r="J22" s="1">
        <v>2896</v>
      </c>
      <c r="K22" s="1">
        <f t="shared" si="2"/>
        <v>55076.184409640926</v>
      </c>
      <c r="L22" s="1">
        <f t="shared" si="3"/>
        <v>107156.18440964093</v>
      </c>
      <c r="M22" s="87">
        <f t="shared" si="4"/>
        <v>0.51398045491330202</v>
      </c>
      <c r="N22" s="126"/>
      <c r="O22" s="126"/>
      <c r="P22" s="126"/>
    </row>
    <row r="23" spans="1:18">
      <c r="A23" s="3">
        <v>1994</v>
      </c>
      <c r="B23" s="54">
        <v>171796</v>
      </c>
      <c r="C23" s="55">
        <v>25366.510584550721</v>
      </c>
      <c r="D23" s="54">
        <v>126851.65474613709</v>
      </c>
      <c r="E23" s="54">
        <v>19577.834669312186</v>
      </c>
      <c r="F23" s="54">
        <v>37007</v>
      </c>
      <c r="G23" s="1">
        <f t="shared" si="5"/>
        <v>62373.510584550721</v>
      </c>
      <c r="H23" s="50">
        <f t="shared" si="6"/>
        <v>0.40668723544372287</v>
      </c>
      <c r="I23" s="1">
        <v>400</v>
      </c>
      <c r="J23" s="1">
        <v>1589</v>
      </c>
      <c r="K23" s="1">
        <f t="shared" si="2"/>
        <v>27355.510584550721</v>
      </c>
      <c r="L23" s="1">
        <f t="shared" si="3"/>
        <v>64362.510584550721</v>
      </c>
      <c r="M23" s="87">
        <f t="shared" si="4"/>
        <v>0.4250224289901614</v>
      </c>
      <c r="N23" s="126"/>
      <c r="O23" s="126"/>
      <c r="P23" s="126"/>
    </row>
    <row r="24" spans="1:18">
      <c r="A24" s="3">
        <v>1995</v>
      </c>
      <c r="B24" s="54">
        <v>88676</v>
      </c>
      <c r="C24" s="55">
        <v>9637.1879550920639</v>
      </c>
      <c r="D24" s="54">
        <v>68736.960893648793</v>
      </c>
      <c r="E24" s="54">
        <v>10301.851151259138</v>
      </c>
      <c r="F24" s="54">
        <v>7177</v>
      </c>
      <c r="G24" s="1">
        <f t="shared" si="5"/>
        <v>16814.187955092064</v>
      </c>
      <c r="H24" s="50">
        <f t="shared" si="6"/>
        <v>0.57315809605741364</v>
      </c>
      <c r="I24" s="1">
        <v>200</v>
      </c>
      <c r="J24" s="2">
        <v>384</v>
      </c>
      <c r="K24" s="1">
        <f t="shared" si="2"/>
        <v>10221.187955092064</v>
      </c>
      <c r="L24" s="1">
        <f t="shared" si="3"/>
        <v>17398.187955092064</v>
      </c>
      <c r="M24" s="87">
        <f t="shared" si="4"/>
        <v>0.58748577618972952</v>
      </c>
      <c r="N24" s="126"/>
      <c r="O24" s="126"/>
      <c r="P24" s="126"/>
    </row>
    <row r="25" spans="1:18">
      <c r="A25" s="3">
        <v>1996</v>
      </c>
      <c r="B25" s="54">
        <v>149578</v>
      </c>
      <c r="C25" s="56">
        <v>19882.09802830001</v>
      </c>
      <c r="D25" s="54">
        <v>99677.117404962861</v>
      </c>
      <c r="E25" s="54">
        <v>30018.784566737144</v>
      </c>
      <c r="F25" s="54">
        <v>50739</v>
      </c>
      <c r="G25" s="1">
        <f t="shared" si="5"/>
        <v>70621.09802830001</v>
      </c>
      <c r="H25" s="50">
        <f t="shared" si="6"/>
        <v>0.28153198666399454</v>
      </c>
      <c r="I25" s="1">
        <v>475</v>
      </c>
      <c r="J25" s="1">
        <v>2311</v>
      </c>
      <c r="K25" s="1">
        <f t="shared" si="2"/>
        <v>22668.09802830001</v>
      </c>
      <c r="L25" s="1">
        <f t="shared" si="3"/>
        <v>73407.09802830001</v>
      </c>
      <c r="M25" s="87">
        <f t="shared" si="4"/>
        <v>0.30879981142369872</v>
      </c>
      <c r="N25" s="126"/>
      <c r="O25" s="126"/>
      <c r="P25" s="126"/>
    </row>
    <row r="26" spans="1:18">
      <c r="A26" s="3">
        <v>1997</v>
      </c>
      <c r="B26" s="54">
        <v>118828</v>
      </c>
      <c r="C26" s="55">
        <v>31821.521312925885</v>
      </c>
      <c r="D26" s="54">
        <v>73761.295816757149</v>
      </c>
      <c r="E26" s="54">
        <v>13245.182870316969</v>
      </c>
      <c r="F26" s="54">
        <v>44254</v>
      </c>
      <c r="G26" s="1">
        <f t="shared" si="5"/>
        <v>76075.521312925877</v>
      </c>
      <c r="H26" s="50">
        <f t="shared" si="6"/>
        <v>0.41828857382432605</v>
      </c>
      <c r="I26" s="1">
        <v>478</v>
      </c>
      <c r="J26" s="1">
        <v>1781</v>
      </c>
      <c r="K26" s="1">
        <f t="shared" si="2"/>
        <v>34080.521312925885</v>
      </c>
      <c r="L26" s="1">
        <f t="shared" si="3"/>
        <v>78334.521312925877</v>
      </c>
      <c r="M26" s="87">
        <f t="shared" si="4"/>
        <v>0.43506388679881169</v>
      </c>
      <c r="N26" s="126"/>
      <c r="O26" s="126"/>
      <c r="P26" s="126"/>
    </row>
    <row r="27" spans="1:18">
      <c r="A27" s="3">
        <v>1998</v>
      </c>
      <c r="B27" s="54">
        <v>134937</v>
      </c>
      <c r="C27" s="55">
        <v>2837.8983425384199</v>
      </c>
      <c r="D27" s="54">
        <v>112630.1448095244</v>
      </c>
      <c r="E27" s="54">
        <v>19468.956847937177</v>
      </c>
      <c r="F27" s="54">
        <v>12335</v>
      </c>
      <c r="G27" s="1">
        <f t="shared" si="5"/>
        <v>15172.898342538419</v>
      </c>
      <c r="H27" s="50">
        <f t="shared" si="6"/>
        <v>0.18703732658526734</v>
      </c>
      <c r="I27" s="1">
        <v>0</v>
      </c>
      <c r="J27" s="2">
        <v>160</v>
      </c>
      <c r="K27" s="1">
        <f t="shared" si="2"/>
        <v>2997.8983425384199</v>
      </c>
      <c r="L27" s="1">
        <f t="shared" si="3"/>
        <v>15332.898342538419</v>
      </c>
      <c r="M27" s="87">
        <f t="shared" si="4"/>
        <v>0.1955206560146088</v>
      </c>
      <c r="N27" s="126"/>
      <c r="O27" s="126"/>
      <c r="P27" s="126"/>
    </row>
    <row r="28" spans="1:18">
      <c r="A28" s="3">
        <v>1999</v>
      </c>
      <c r="B28" s="54">
        <v>163560</v>
      </c>
      <c r="C28" s="55">
        <v>4603.9602868295642</v>
      </c>
      <c r="D28" s="54">
        <v>149409.50264612629</v>
      </c>
      <c r="E28" s="54">
        <v>9546.5370670441589</v>
      </c>
      <c r="F28" s="54">
        <v>19284</v>
      </c>
      <c r="G28" s="1">
        <f t="shared" si="5"/>
        <v>23887.960286829562</v>
      </c>
      <c r="H28" s="50">
        <f t="shared" si="6"/>
        <v>0.19273141078386341</v>
      </c>
      <c r="I28" s="1">
        <v>27</v>
      </c>
      <c r="J28" s="2">
        <v>115</v>
      </c>
      <c r="K28" s="1">
        <f t="shared" si="2"/>
        <v>4745.9602868295642</v>
      </c>
      <c r="L28" s="1">
        <f t="shared" si="3"/>
        <v>24029.960286829562</v>
      </c>
      <c r="M28" s="87">
        <f t="shared" si="4"/>
        <v>0.1975017948502707</v>
      </c>
      <c r="N28" s="126"/>
      <c r="O28" s="126"/>
      <c r="P28" s="126"/>
    </row>
    <row r="29" spans="1:18">
      <c r="A29" s="3">
        <v>2000</v>
      </c>
      <c r="B29" s="54">
        <v>109560</v>
      </c>
      <c r="C29" s="55">
        <v>14622.035764939235</v>
      </c>
      <c r="D29" s="54">
        <v>78265.168527793139</v>
      </c>
      <c r="E29" s="54">
        <v>16672.795707267622</v>
      </c>
      <c r="F29" s="54">
        <v>43555</v>
      </c>
      <c r="G29" s="1">
        <f t="shared" si="5"/>
        <v>58177.035764939239</v>
      </c>
      <c r="H29" s="50">
        <f t="shared" si="6"/>
        <v>0.25133689904756712</v>
      </c>
      <c r="I29" s="1">
        <v>384</v>
      </c>
      <c r="J29" s="2">
        <v>251</v>
      </c>
      <c r="K29" s="1">
        <f t="shared" si="2"/>
        <v>15257.035764939235</v>
      </c>
      <c r="L29" s="1">
        <f t="shared" si="3"/>
        <v>58812.035764939239</v>
      </c>
      <c r="M29" s="87">
        <f t="shared" si="4"/>
        <v>0.2594202966535416</v>
      </c>
    </row>
    <row r="30" spans="1:18">
      <c r="A30" s="3">
        <v>2001</v>
      </c>
      <c r="B30" s="54">
        <v>147811</v>
      </c>
      <c r="C30" s="55">
        <v>66354.924397120805</v>
      </c>
      <c r="D30" s="54">
        <v>60183.160012502114</v>
      </c>
      <c r="E30" s="54">
        <v>21272.915590377084</v>
      </c>
      <c r="F30" s="54">
        <v>76283</v>
      </c>
      <c r="G30" s="1">
        <f t="shared" si="5"/>
        <v>142637.92439712081</v>
      </c>
      <c r="H30" s="50">
        <f t="shared" si="6"/>
        <v>0.4651983312122579</v>
      </c>
      <c r="I30" s="1">
        <v>2344</v>
      </c>
      <c r="J30" s="1">
        <v>1499</v>
      </c>
      <c r="K30" s="1">
        <f t="shared" si="2"/>
        <v>70197.924397120805</v>
      </c>
      <c r="L30" s="1">
        <f t="shared" si="3"/>
        <v>146480.92439712081</v>
      </c>
      <c r="M30" s="87">
        <f t="shared" si="4"/>
        <v>0.47922911932757162</v>
      </c>
    </row>
    <row r="31" spans="1:18">
      <c r="A31" s="3">
        <v>2002</v>
      </c>
      <c r="B31" s="54">
        <v>82014</v>
      </c>
      <c r="C31" s="55">
        <v>24200.057131210782</v>
      </c>
      <c r="D31" s="54">
        <v>47331.794100631283</v>
      </c>
      <c r="E31" s="54">
        <v>10482.148768157924</v>
      </c>
      <c r="F31" s="54">
        <v>58361</v>
      </c>
      <c r="G31" s="1">
        <f t="shared" si="5"/>
        <v>82561.057131210779</v>
      </c>
      <c r="H31" s="50">
        <f t="shared" si="6"/>
        <v>0.29311709384668683</v>
      </c>
      <c r="I31" s="1">
        <v>1503</v>
      </c>
      <c r="J31" s="1">
        <v>1258</v>
      </c>
      <c r="K31" s="1">
        <f t="shared" si="2"/>
        <v>26961.057131210782</v>
      </c>
      <c r="L31" s="1">
        <f t="shared" si="3"/>
        <v>85322.057131210779</v>
      </c>
      <c r="M31" s="87">
        <f t="shared" si="4"/>
        <v>0.3159916443382193</v>
      </c>
    </row>
    <row r="32" spans="1:18">
      <c r="A32" s="3">
        <v>2003</v>
      </c>
      <c r="B32" s="54">
        <v>95130</v>
      </c>
      <c r="C32" s="55">
        <v>32446.366915481845</v>
      </c>
      <c r="D32" s="54">
        <v>49954.776240222658</v>
      </c>
      <c r="E32" s="54">
        <v>12728.856844295498</v>
      </c>
      <c r="F32" s="54">
        <v>75065</v>
      </c>
      <c r="G32" s="1">
        <f t="shared" si="5"/>
        <v>107511.36691548185</v>
      </c>
      <c r="H32" s="50">
        <f t="shared" si="6"/>
        <v>0.30179475758120516</v>
      </c>
      <c r="I32" s="1">
        <v>1509</v>
      </c>
      <c r="J32" s="1">
        <v>2091</v>
      </c>
      <c r="K32" s="1">
        <f t="shared" si="2"/>
        <v>36046.366915481849</v>
      </c>
      <c r="L32" s="1">
        <f t="shared" si="3"/>
        <v>111111.36691548185</v>
      </c>
      <c r="M32" s="87">
        <f t="shared" si="4"/>
        <v>0.32441655535478142</v>
      </c>
    </row>
    <row r="33" spans="1:19">
      <c r="A33" s="3">
        <v>2004</v>
      </c>
      <c r="B33" s="54">
        <v>151245</v>
      </c>
      <c r="C33" s="55">
        <v>66497.897390567479</v>
      </c>
      <c r="D33" s="54">
        <v>51110.324235051448</v>
      </c>
      <c r="E33" s="54">
        <v>33636.77837438108</v>
      </c>
      <c r="F33" s="54">
        <v>77660</v>
      </c>
      <c r="G33" s="1">
        <f t="shared" si="5"/>
        <v>144157.89739056746</v>
      </c>
      <c r="H33" s="50">
        <f t="shared" si="6"/>
        <v>0.4612851504791618</v>
      </c>
      <c r="I33" s="1">
        <v>889</v>
      </c>
      <c r="J33" s="1">
        <v>1766</v>
      </c>
      <c r="K33" s="1">
        <f t="shared" si="2"/>
        <v>69152.897390567479</v>
      </c>
      <c r="L33" s="1">
        <f t="shared" si="3"/>
        <v>146812.89739056746</v>
      </c>
      <c r="M33" s="87">
        <f t="shared" si="4"/>
        <v>0.47102740031483409</v>
      </c>
    </row>
    <row r="34" spans="1:19">
      <c r="A34" s="3">
        <v>2005</v>
      </c>
      <c r="B34" s="54">
        <v>65469</v>
      </c>
      <c r="C34" s="55">
        <v>29275.995001774914</v>
      </c>
      <c r="D34" s="54">
        <v>22851.796000861988</v>
      </c>
      <c r="E34" s="54">
        <v>13341.208997363105</v>
      </c>
      <c r="F34" s="54">
        <v>51178</v>
      </c>
      <c r="G34" s="1">
        <f t="shared" si="5"/>
        <v>80453.995001774922</v>
      </c>
      <c r="H34" s="50">
        <f t="shared" si="6"/>
        <v>0.36388491337352541</v>
      </c>
      <c r="I34" s="1">
        <v>566</v>
      </c>
      <c r="J34" s="1">
        <v>1427</v>
      </c>
      <c r="K34" s="1">
        <f t="shared" si="2"/>
        <v>31268.995001774914</v>
      </c>
      <c r="L34" s="1">
        <f t="shared" si="3"/>
        <v>82446.995001774922</v>
      </c>
      <c r="M34" s="87">
        <f t="shared" si="4"/>
        <v>0.37926179117991815</v>
      </c>
    </row>
    <row r="35" spans="1:19">
      <c r="A35" s="3">
        <v>2006</v>
      </c>
      <c r="B35" s="54">
        <v>145579</v>
      </c>
      <c r="C35" s="55">
        <v>119200.76090085927</v>
      </c>
      <c r="D35" s="54">
        <v>15978.546274155036</v>
      </c>
      <c r="E35" s="54">
        <v>10399.692824985699</v>
      </c>
      <c r="F35" s="54">
        <v>96203</v>
      </c>
      <c r="G35" s="1">
        <f t="shared" si="5"/>
        <v>215403.76090085926</v>
      </c>
      <c r="H35" s="50">
        <f t="shared" si="6"/>
        <v>0.55338291403241591</v>
      </c>
      <c r="I35" s="1">
        <v>520</v>
      </c>
      <c r="J35" s="1">
        <v>2279</v>
      </c>
      <c r="K35" s="1">
        <f t="shared" si="2"/>
        <v>121999.76090085927</v>
      </c>
      <c r="L35" s="1">
        <f t="shared" si="3"/>
        <v>218202.76090085926</v>
      </c>
      <c r="M35" s="87">
        <f t="shared" si="4"/>
        <v>0.55911190306290415</v>
      </c>
    </row>
    <row r="36" spans="1:19">
      <c r="A36" s="3">
        <v>2007</v>
      </c>
      <c r="B36" s="54">
        <v>156936</v>
      </c>
      <c r="C36" s="55">
        <v>125199.29456279613</v>
      </c>
      <c r="D36" s="54">
        <v>14208.018844026032</v>
      </c>
      <c r="E36" s="54">
        <v>17528.68659317783</v>
      </c>
      <c r="F36" s="54">
        <v>72678</v>
      </c>
      <c r="G36" s="1">
        <f t="shared" si="5"/>
        <v>197877.29456279613</v>
      </c>
      <c r="H36" s="50">
        <f t="shared" si="6"/>
        <v>0.63271177645429288</v>
      </c>
      <c r="I36" s="1">
        <v>303</v>
      </c>
      <c r="J36" s="1">
        <v>3290</v>
      </c>
      <c r="K36" s="1">
        <f t="shared" si="2"/>
        <v>128792.29456279613</v>
      </c>
      <c r="L36" s="1">
        <f t="shared" si="3"/>
        <v>201470.29456279613</v>
      </c>
      <c r="M36" s="87">
        <f t="shared" si="4"/>
        <v>0.63926195592399326</v>
      </c>
    </row>
    <row r="37" spans="1:19">
      <c r="A37" s="3">
        <v>2008</v>
      </c>
      <c r="B37" s="54">
        <v>46655</v>
      </c>
      <c r="C37" s="55">
        <v>7491.2467810612206</v>
      </c>
      <c r="D37" s="54">
        <v>22156.079644352656</v>
      </c>
      <c r="E37" s="54">
        <v>17007.673574586115</v>
      </c>
      <c r="F37" s="54">
        <v>33117</v>
      </c>
      <c r="G37" s="1">
        <f t="shared" si="5"/>
        <v>40608.246781061222</v>
      </c>
      <c r="H37" s="50">
        <f t="shared" si="6"/>
        <v>0.18447599625391783</v>
      </c>
      <c r="I37" s="1">
        <v>298</v>
      </c>
      <c r="J37" s="1">
        <v>1894</v>
      </c>
      <c r="K37" s="1">
        <f t="shared" si="2"/>
        <v>9683.2467810612216</v>
      </c>
      <c r="L37" s="1">
        <f t="shared" si="3"/>
        <v>42800.246781061222</v>
      </c>
      <c r="M37" s="87">
        <f t="shared" si="4"/>
        <v>0.22624277917355334</v>
      </c>
    </row>
    <row r="38" spans="1:19">
      <c r="A38" s="3">
        <v>2009</v>
      </c>
      <c r="B38" s="54">
        <v>126594</v>
      </c>
      <c r="C38" s="55">
        <v>16621.513464738757</v>
      </c>
      <c r="D38" s="54">
        <v>85550.775712921139</v>
      </c>
      <c r="E38" s="54">
        <v>24421.710822340101</v>
      </c>
      <c r="F38" s="54">
        <v>33705</v>
      </c>
      <c r="G38" s="1">
        <f t="shared" si="5"/>
        <v>50326.51346473876</v>
      </c>
      <c r="H38" s="50">
        <f t="shared" si="6"/>
        <v>0.33027349443518694</v>
      </c>
      <c r="I38" s="1">
        <v>165</v>
      </c>
      <c r="J38" s="2">
        <v>892</v>
      </c>
      <c r="K38" s="1">
        <f t="shared" si="2"/>
        <v>17678.513464738757</v>
      </c>
      <c r="L38" s="1">
        <f t="shared" si="3"/>
        <v>51383.51346473876</v>
      </c>
      <c r="M38" s="87">
        <f t="shared" si="4"/>
        <v>0.34405030471243264</v>
      </c>
    </row>
    <row r="39" spans="1:19">
      <c r="A39" s="3">
        <v>2010</v>
      </c>
      <c r="B39" s="54">
        <v>100973</v>
      </c>
      <c r="C39" s="55">
        <v>32063.85440049825</v>
      </c>
      <c r="D39" s="54">
        <v>48078.762245480517</v>
      </c>
      <c r="E39" s="54">
        <v>20830.383354021233</v>
      </c>
      <c r="F39" s="54">
        <v>71657</v>
      </c>
      <c r="G39" s="1">
        <f t="shared" si="5"/>
        <v>103720.85440049825</v>
      </c>
      <c r="H39" s="50">
        <f t="shared" si="6"/>
        <v>0.30913604198332001</v>
      </c>
      <c r="I39" s="1">
        <v>567</v>
      </c>
      <c r="J39" s="1">
        <v>2251</v>
      </c>
      <c r="K39" s="1">
        <f t="shared" si="2"/>
        <v>34881.854400498254</v>
      </c>
      <c r="L39" s="1">
        <f t="shared" si="3"/>
        <v>106538.85440049825</v>
      </c>
      <c r="M39" s="87">
        <f t="shared" si="4"/>
        <v>0.32740970040255213</v>
      </c>
    </row>
    <row r="40" spans="1:19">
      <c r="A40" s="3">
        <v>2011</v>
      </c>
      <c r="B40" s="54">
        <v>63793</v>
      </c>
      <c r="C40" s="55">
        <v>26766.079411222625</v>
      </c>
      <c r="D40" s="54">
        <v>15599.397397677631</v>
      </c>
      <c r="E40" s="54">
        <v>21427.52319109975</v>
      </c>
      <c r="F40" s="54">
        <v>65915</v>
      </c>
      <c r="G40" s="1">
        <f t="shared" si="5"/>
        <v>92681.079411222629</v>
      </c>
      <c r="H40" s="50">
        <f t="shared" si="6"/>
        <v>0.28879766594498202</v>
      </c>
      <c r="I40" s="1">
        <v>973</v>
      </c>
      <c r="J40" s="1">
        <v>1977</v>
      </c>
      <c r="K40" s="1">
        <f t="shared" si="2"/>
        <v>29716.079411222625</v>
      </c>
      <c r="L40" s="1">
        <f t="shared" si="3"/>
        <v>95631.079411222629</v>
      </c>
      <c r="M40" s="87">
        <f t="shared" si="4"/>
        <v>0.31073663074993318</v>
      </c>
    </row>
    <row r="41" spans="1:19">
      <c r="A41" s="3">
        <v>2012</v>
      </c>
      <c r="B41" s="54">
        <v>224643.00000000009</v>
      </c>
      <c r="C41" s="1">
        <v>124365.71354162581</v>
      </c>
      <c r="D41" s="1">
        <v>54883.900241651245</v>
      </c>
      <c r="E41" s="1">
        <v>45393.386216722931</v>
      </c>
      <c r="F41" s="54">
        <v>118166</v>
      </c>
      <c r="G41" s="1">
        <f t="shared" si="5"/>
        <v>242531.71354162582</v>
      </c>
      <c r="H41" s="50">
        <f t="shared" si="6"/>
        <v>0.51278124301991901</v>
      </c>
      <c r="I41" s="1">
        <v>1025</v>
      </c>
      <c r="J41" s="1">
        <v>3080</v>
      </c>
      <c r="K41" s="1">
        <f t="shared" si="2"/>
        <v>128470.71354162581</v>
      </c>
      <c r="L41" s="1">
        <f t="shared" si="3"/>
        <v>246636.71354162582</v>
      </c>
      <c r="M41" s="87">
        <f t="shared" si="4"/>
        <v>0.5208904696175467</v>
      </c>
    </row>
    <row r="42" spans="1:19">
      <c r="A42" s="3">
        <v>2013</v>
      </c>
      <c r="B42" s="54">
        <v>122102.99999999991</v>
      </c>
      <c r="C42" s="1">
        <v>23110.666904970036</v>
      </c>
      <c r="D42" s="1">
        <v>75587.988579631448</v>
      </c>
      <c r="E42" s="1">
        <v>23404.344515398516</v>
      </c>
      <c r="F42" s="54">
        <v>46329</v>
      </c>
      <c r="G42" s="1">
        <f t="shared" si="5"/>
        <v>69439.666904970043</v>
      </c>
      <c r="H42" s="50">
        <f t="shared" si="6"/>
        <v>0.33281650006469032</v>
      </c>
      <c r="I42" s="1">
        <v>204</v>
      </c>
      <c r="J42" s="2">
        <v>2439</v>
      </c>
      <c r="K42" s="1">
        <f t="shared" si="2"/>
        <v>25753.666904970036</v>
      </c>
      <c r="L42" s="1">
        <f t="shared" si="3"/>
        <v>72082.666904970043</v>
      </c>
      <c r="M42" s="87">
        <f t="shared" si="4"/>
        <v>0.35727960702289641</v>
      </c>
    </row>
    <row r="43" spans="1:19">
      <c r="A43" s="3">
        <v>2014</v>
      </c>
      <c r="B43" s="54">
        <v>234682.0000000002</v>
      </c>
      <c r="C43" s="1">
        <v>110487.48457551586</v>
      </c>
      <c r="D43" s="1">
        <v>81501.828732618378</v>
      </c>
      <c r="E43" s="1">
        <v>42692.686691865769</v>
      </c>
      <c r="F43" s="54">
        <v>105467</v>
      </c>
      <c r="G43" s="1">
        <f t="shared" ref="G43:G44" si="7">C43+F43</f>
        <v>215954.48457551585</v>
      </c>
      <c r="H43" s="50">
        <f t="shared" ref="H43:H44" si="8">C43/G43</f>
        <v>0.51162394146475876</v>
      </c>
      <c r="I43" s="1">
        <v>318</v>
      </c>
      <c r="J43" s="2">
        <v>3231</v>
      </c>
      <c r="K43" s="1">
        <f>SUM(J43,I43,C43)</f>
        <v>114036.48457551586</v>
      </c>
      <c r="L43" s="1">
        <f t="shared" si="3"/>
        <v>219503.48457551585</v>
      </c>
      <c r="M43" s="87">
        <f t="shared" si="4"/>
        <v>0.51952015611981717</v>
      </c>
    </row>
    <row r="44" spans="1:19">
      <c r="A44" s="3">
        <v>2015</v>
      </c>
      <c r="B44" s="54">
        <v>131577</v>
      </c>
      <c r="C44" s="1">
        <v>58568.40348487228</v>
      </c>
      <c r="D44" s="1">
        <v>33084.818113285735</v>
      </c>
      <c r="E44" s="1">
        <v>39923.778401841984</v>
      </c>
      <c r="F44" s="54">
        <v>71122</v>
      </c>
      <c r="G44" s="1">
        <f t="shared" si="7"/>
        <v>129690.40348487228</v>
      </c>
      <c r="H44" s="50">
        <f t="shared" si="8"/>
        <v>0.45160167530594492</v>
      </c>
      <c r="J44" s="2">
        <v>2222</v>
      </c>
      <c r="K44" s="1">
        <f t="shared" ref="K44:K45" si="9">SUM(J44,I44,C44)</f>
        <v>60790.40348487228</v>
      </c>
      <c r="L44" s="1">
        <f t="shared" si="3"/>
        <v>131912.40348487228</v>
      </c>
      <c r="M44" s="87">
        <f t="shared" si="4"/>
        <v>0.46083917720325462</v>
      </c>
      <c r="S44" s="1"/>
    </row>
    <row r="45" spans="1:19">
      <c r="A45" s="3">
        <v>2016</v>
      </c>
      <c r="B45" s="54">
        <v>188844</v>
      </c>
      <c r="C45" s="1">
        <v>119843</v>
      </c>
      <c r="D45" s="1">
        <v>35991</v>
      </c>
      <c r="E45" s="1">
        <v>33010</v>
      </c>
      <c r="F45" s="54">
        <v>86700</v>
      </c>
      <c r="G45" s="1">
        <f>C45+F45</f>
        <v>206543</v>
      </c>
      <c r="H45" s="50">
        <f>C45/G45</f>
        <v>0.58023268762436875</v>
      </c>
      <c r="J45" s="2">
        <v>4982</v>
      </c>
      <c r="K45" s="1">
        <f t="shared" si="9"/>
        <v>124825</v>
      </c>
      <c r="L45" s="1">
        <f t="shared" si="3"/>
        <v>211525</v>
      </c>
      <c r="M45" s="87">
        <f t="shared" si="4"/>
        <v>0.59011937123271485</v>
      </c>
      <c r="S45" s="1"/>
    </row>
    <row r="46" spans="1:19">
      <c r="A46" s="3"/>
      <c r="B46" s="54"/>
      <c r="C46" s="1"/>
      <c r="D46" s="1"/>
      <c r="E46" s="1"/>
      <c r="F46" s="54"/>
      <c r="G46" s="1"/>
      <c r="H46" s="50"/>
      <c r="K46" s="1"/>
      <c r="L46" s="1"/>
      <c r="M46" s="87"/>
      <c r="S46" s="1"/>
    </row>
    <row r="47" spans="1:19">
      <c r="A47" s="3" t="s">
        <v>33</v>
      </c>
      <c r="B47" s="54">
        <f>AVERAGE(B5:B45)</f>
        <v>188073.70731707316</v>
      </c>
      <c r="C47" s="54">
        <f t="shared" ref="C47:M47" si="10">AVERAGE(C5:C45)</f>
        <v>91833.715437325052</v>
      </c>
      <c r="D47" s="54">
        <f t="shared" si="10"/>
        <v>77746.486531437084</v>
      </c>
      <c r="E47" s="54">
        <f t="shared" si="10"/>
        <v>18493.505348311057</v>
      </c>
      <c r="F47" s="54">
        <f t="shared" si="10"/>
        <v>68462.292682926825</v>
      </c>
      <c r="G47" s="54">
        <f t="shared" si="10"/>
        <v>157400.48442213112</v>
      </c>
      <c r="H47" s="155">
        <f t="shared" si="10"/>
        <v>0.47746980329693622</v>
      </c>
      <c r="I47" s="54">
        <f t="shared" si="10"/>
        <v>774.9473684210526</v>
      </c>
      <c r="J47" s="54">
        <f t="shared" si="10"/>
        <v>2003.34375</v>
      </c>
      <c r="K47" s="54">
        <f t="shared" si="10"/>
        <v>94115.544705617736</v>
      </c>
      <c r="L47" s="54">
        <f t="shared" si="10"/>
        <v>162577.83738854458</v>
      </c>
      <c r="M47" s="155">
        <f t="shared" si="10"/>
        <v>0.48151147866663946</v>
      </c>
      <c r="S47" s="1"/>
    </row>
    <row r="48" spans="1:19">
      <c r="A48" s="3" t="s">
        <v>103</v>
      </c>
      <c r="B48" s="54">
        <f>MEDIAN(B5:B45)</f>
        <v>151245</v>
      </c>
      <c r="C48" s="54">
        <f t="shared" ref="C48:M48" si="11">MEDIAN(C5:C45)</f>
        <v>61833.046000000002</v>
      </c>
      <c r="D48" s="54">
        <f t="shared" si="11"/>
        <v>73761.295816757149</v>
      </c>
      <c r="E48" s="54">
        <f t="shared" si="11"/>
        <v>18658.470615510625</v>
      </c>
      <c r="F48" s="54">
        <f t="shared" si="11"/>
        <v>72678</v>
      </c>
      <c r="G48" s="54">
        <f t="shared" si="11"/>
        <v>129690.40348487228</v>
      </c>
      <c r="H48" s="155">
        <f t="shared" si="11"/>
        <v>0.4651983312122579</v>
      </c>
      <c r="I48" s="54">
        <f t="shared" si="11"/>
        <v>543</v>
      </c>
      <c r="J48" s="54">
        <f t="shared" si="11"/>
        <v>1935.5</v>
      </c>
      <c r="K48" s="54">
        <f t="shared" si="11"/>
        <v>61833.046000000002</v>
      </c>
      <c r="L48" s="54">
        <f t="shared" si="11"/>
        <v>133124.046</v>
      </c>
      <c r="M48" s="155">
        <f t="shared" si="11"/>
        <v>0.47102740031483409</v>
      </c>
      <c r="S48" s="1"/>
    </row>
    <row r="49" spans="1:19">
      <c r="A49" s="3" t="s">
        <v>104</v>
      </c>
      <c r="B49" s="54">
        <f>_xlfn.QUARTILE.EXC(B5:B45,1)</f>
        <v>109020</v>
      </c>
      <c r="C49" s="54">
        <f t="shared" ref="C49:M49" si="12">_xlfn.QUARTILE.EXC(C5:C45,1)</f>
        <v>23655.362018090411</v>
      </c>
      <c r="D49" s="54">
        <f t="shared" si="12"/>
        <v>47705.2781730559</v>
      </c>
      <c r="E49" s="54">
        <f t="shared" si="12"/>
        <v>9924.1941091516492</v>
      </c>
      <c r="F49" s="54">
        <f t="shared" si="12"/>
        <v>48534</v>
      </c>
      <c r="G49" s="54">
        <f t="shared" si="12"/>
        <v>70030.382466635027</v>
      </c>
      <c r="H49" s="155">
        <f t="shared" si="12"/>
        <v>0.30546539978226261</v>
      </c>
      <c r="I49" s="54">
        <f t="shared" si="12"/>
        <v>302.25</v>
      </c>
      <c r="J49" s="54">
        <f t="shared" si="12"/>
        <v>1242.25</v>
      </c>
      <c r="K49" s="54">
        <f t="shared" si="12"/>
        <v>26357.362018090411</v>
      </c>
      <c r="L49" s="54">
        <f t="shared" si="12"/>
        <v>75870.809670612944</v>
      </c>
      <c r="M49" s="155">
        <f t="shared" si="12"/>
        <v>0.32591312787866678</v>
      </c>
      <c r="S49" s="1"/>
    </row>
    <row r="50" spans="1:19">
      <c r="A50" s="3" t="s">
        <v>105</v>
      </c>
      <c r="B50" s="54">
        <f>_xlfn.QUARTILE.EXC(B5:B45,3)</f>
        <v>281589</v>
      </c>
      <c r="C50" s="54">
        <f t="shared" ref="C50:M50" si="13">_xlfn.QUARTILE.EXC(C5:C45,3)</f>
        <v>133835.04030349356</v>
      </c>
      <c r="D50" s="54">
        <f t="shared" si="13"/>
        <v>112887.87498185437</v>
      </c>
      <c r="E50" s="54">
        <f t="shared" si="13"/>
        <v>25164.781677528106</v>
      </c>
      <c r="F50" s="54">
        <f t="shared" si="13"/>
        <v>90199.5</v>
      </c>
      <c r="G50" s="54">
        <f t="shared" si="13"/>
        <v>221372.70243989973</v>
      </c>
      <c r="H50" s="155">
        <f t="shared" si="13"/>
        <v>0.64004750859592574</v>
      </c>
      <c r="I50" s="54">
        <f t="shared" si="13"/>
        <v>1006.25</v>
      </c>
      <c r="J50" s="54">
        <f t="shared" si="13"/>
        <v>2427</v>
      </c>
      <c r="K50" s="54">
        <f t="shared" si="13"/>
        <v>137224.97578139807</v>
      </c>
      <c r="L50" s="54">
        <f t="shared" si="13"/>
        <v>224752.20243989973</v>
      </c>
      <c r="M50" s="155">
        <f t="shared" si="13"/>
        <v>0.614690663578354</v>
      </c>
      <c r="S50" s="1"/>
    </row>
    <row r="51" spans="1:19">
      <c r="B51" s="54"/>
      <c r="C51" s="55"/>
      <c r="D51" s="54"/>
      <c r="E51" s="54"/>
      <c r="H51" s="87"/>
    </row>
    <row r="52" spans="1:19">
      <c r="A52" s="4" t="s">
        <v>15</v>
      </c>
      <c r="H52" s="87"/>
    </row>
    <row r="53" spans="1:19">
      <c r="A53" s="66" t="s">
        <v>61</v>
      </c>
    </row>
    <row r="54" spans="1:19">
      <c r="A54" s="2" t="s">
        <v>26</v>
      </c>
    </row>
    <row r="55" spans="1:19">
      <c r="A55" s="2" t="s">
        <v>16</v>
      </c>
    </row>
    <row r="56" spans="1:19">
      <c r="A56" s="66" t="s">
        <v>57</v>
      </c>
    </row>
    <row r="57" spans="1:19">
      <c r="A57" s="66" t="s">
        <v>58</v>
      </c>
    </row>
    <row r="58" spans="1:19">
      <c r="A58" s="37"/>
      <c r="B58" s="36"/>
      <c r="C58" s="36"/>
      <c r="D58" s="36"/>
      <c r="E58" s="35"/>
      <c r="F58" s="36"/>
    </row>
    <row r="59" spans="1:19">
      <c r="A59" s="37"/>
      <c r="B59" s="36"/>
      <c r="C59" s="36"/>
      <c r="D59" s="36"/>
      <c r="E59" s="35"/>
      <c r="F59" s="36"/>
    </row>
    <row r="60" spans="1:19">
      <c r="A60" s="37"/>
      <c r="B60" s="38"/>
      <c r="C60" s="36"/>
      <c r="D60" s="36"/>
      <c r="E60" s="35"/>
      <c r="F60" s="36"/>
    </row>
    <row r="61" spans="1:19">
      <c r="A61" s="37"/>
      <c r="B61" s="36"/>
      <c r="D61" s="36"/>
      <c r="E61" s="34"/>
      <c r="F61" s="36"/>
    </row>
  </sheetData>
  <mergeCells count="1">
    <mergeCell ref="C3:E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5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I25" sqref="I25"/>
    </sheetView>
  </sheetViews>
  <sheetFormatPr baseColWidth="10" defaultColWidth="9.1640625" defaultRowHeight="14" x14ac:dyDescent="0"/>
  <cols>
    <col min="1" max="1" width="9.1640625" style="4"/>
    <col min="2" max="2" width="11.1640625" style="2" customWidth="1"/>
    <col min="3" max="4" width="11.1640625" style="30" customWidth="1"/>
    <col min="5" max="8" width="9.1640625" style="2"/>
    <col min="9" max="9" width="10.1640625" style="2" customWidth="1"/>
    <col min="10" max="11" width="9.83203125" style="2" customWidth="1"/>
    <col min="12" max="13" width="10.83203125" style="2" customWidth="1"/>
    <col min="14" max="16" width="9.1640625" style="2"/>
    <col min="17" max="17" width="13.83203125" style="2" bestFit="1" customWidth="1"/>
    <col min="18" max="16384" width="9.1640625" style="2"/>
  </cols>
  <sheetData>
    <row r="1" spans="1:18" ht="15">
      <c r="A1" s="5" t="s">
        <v>1</v>
      </c>
    </row>
    <row r="2" spans="1:18" ht="15">
      <c r="A2" s="5"/>
      <c r="J2" s="90">
        <f>H32/I32</f>
        <v>1.7067384237524212</v>
      </c>
      <c r="K2" s="90"/>
      <c r="L2" s="90"/>
      <c r="M2" s="90"/>
    </row>
    <row r="3" spans="1:18">
      <c r="B3" s="4" t="s">
        <v>62</v>
      </c>
      <c r="E3" s="4" t="s">
        <v>35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ht="26.25" customHeight="1">
      <c r="A4" s="3" t="s">
        <v>2</v>
      </c>
      <c r="B4" s="79" t="s">
        <v>0</v>
      </c>
      <c r="C4" s="49" t="s">
        <v>13</v>
      </c>
      <c r="D4" s="49" t="s">
        <v>14</v>
      </c>
      <c r="E4" s="3" t="s">
        <v>36</v>
      </c>
      <c r="F4" s="3" t="s">
        <v>37</v>
      </c>
      <c r="G4" s="3"/>
      <c r="H4" s="3" t="s">
        <v>48</v>
      </c>
      <c r="I4" s="103" t="s">
        <v>53</v>
      </c>
      <c r="J4" s="102" t="s">
        <v>52</v>
      </c>
      <c r="K4" s="102" t="s">
        <v>51</v>
      </c>
      <c r="L4" s="102" t="s">
        <v>49</v>
      </c>
      <c r="M4" s="102" t="s">
        <v>50</v>
      </c>
      <c r="N4" s="3" t="s">
        <v>44</v>
      </c>
      <c r="O4" s="3" t="s">
        <v>45</v>
      </c>
      <c r="P4" s="3" t="s">
        <v>46</v>
      </c>
      <c r="Q4" s="4" t="s">
        <v>41</v>
      </c>
      <c r="R4" s="4" t="s">
        <v>40</v>
      </c>
    </row>
    <row r="5" spans="1:18">
      <c r="A5" s="32">
        <v>1976</v>
      </c>
      <c r="B5" s="28">
        <v>71291</v>
      </c>
      <c r="C5" s="26">
        <v>27910</v>
      </c>
      <c r="D5" s="26">
        <v>28068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18">
      <c r="A6" s="32">
        <v>1977</v>
      </c>
      <c r="B6" s="28">
        <v>97368</v>
      </c>
      <c r="C6" s="26">
        <v>28273</v>
      </c>
      <c r="D6" s="26">
        <v>28384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8">
      <c r="A7" s="32">
        <v>1978</v>
      </c>
      <c r="B7" s="28">
        <v>35454</v>
      </c>
      <c r="C7" s="26">
        <v>28647</v>
      </c>
      <c r="D7" s="26">
        <v>28802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</row>
    <row r="8" spans="1:18">
      <c r="A8" s="32">
        <v>1979</v>
      </c>
      <c r="B8" s="28">
        <v>96122</v>
      </c>
      <c r="C8" s="26">
        <v>29015</v>
      </c>
      <c r="D8" s="26">
        <v>29164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8">
      <c r="A9" s="32">
        <v>1980</v>
      </c>
      <c r="B9" s="28">
        <v>98673</v>
      </c>
      <c r="C9" s="26">
        <v>29387</v>
      </c>
      <c r="D9" s="26">
        <v>29499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spans="1:18">
      <c r="A10" s="32">
        <v>1981</v>
      </c>
      <c r="B10" s="28">
        <v>84407</v>
      </c>
      <c r="C10" s="26">
        <v>29747</v>
      </c>
      <c r="D10" s="26">
        <v>29871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8">
      <c r="A11" s="32">
        <v>1982</v>
      </c>
      <c r="B11" s="28">
        <v>103038</v>
      </c>
      <c r="C11" s="26">
        <v>30105</v>
      </c>
      <c r="D11" s="26">
        <v>30210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spans="1:18">
      <c r="A12" s="32">
        <v>1983</v>
      </c>
      <c r="B12" s="28">
        <v>80141</v>
      </c>
      <c r="C12" s="26">
        <v>30471</v>
      </c>
      <c r="D12" s="26">
        <v>30633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8">
      <c r="A13" s="32">
        <v>1984</v>
      </c>
      <c r="B13" s="28">
        <v>100781</v>
      </c>
      <c r="C13" s="26">
        <v>30836</v>
      </c>
      <c r="D13" s="26">
        <v>30940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8">
      <c r="A14" s="32">
        <v>1985</v>
      </c>
      <c r="B14" s="28">
        <v>69141</v>
      </c>
      <c r="C14" s="26">
        <v>31203</v>
      </c>
      <c r="D14" s="26">
        <v>31351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8">
      <c r="A15" s="32">
        <v>1986</v>
      </c>
      <c r="B15" s="28">
        <v>88024</v>
      </c>
      <c r="C15" s="26">
        <v>31569</v>
      </c>
      <c r="D15" s="26">
        <v>31714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8">
      <c r="A16" s="32">
        <v>1987</v>
      </c>
      <c r="B16" s="28">
        <v>94208</v>
      </c>
      <c r="C16" s="26">
        <v>31932</v>
      </c>
      <c r="D16" s="26">
        <v>32083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8">
      <c r="A17" s="32">
        <v>1988</v>
      </c>
      <c r="B17" s="28">
        <v>81274</v>
      </c>
      <c r="C17" s="26">
        <v>32303</v>
      </c>
      <c r="D17" s="26">
        <v>32461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8">
      <c r="A18" s="32">
        <v>1989</v>
      </c>
      <c r="B18" s="29">
        <v>54900</v>
      </c>
      <c r="C18" s="26">
        <v>32663</v>
      </c>
      <c r="D18" s="26">
        <v>32811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8">
      <c r="A19" s="32">
        <v>1990</v>
      </c>
      <c r="B19" s="28">
        <v>76119</v>
      </c>
      <c r="C19" s="26">
        <v>33027</v>
      </c>
      <c r="D19" s="26">
        <v>33176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8">
      <c r="A20" s="32">
        <v>1991</v>
      </c>
      <c r="B20" s="29">
        <v>92375</v>
      </c>
      <c r="C20" s="26">
        <v>33396</v>
      </c>
      <c r="D20" s="26">
        <v>33519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8">
      <c r="A21" s="32">
        <v>1992</v>
      </c>
      <c r="B21" s="29">
        <v>77601</v>
      </c>
      <c r="C21" s="26">
        <v>33757</v>
      </c>
      <c r="D21" s="26">
        <v>33873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8">
      <c r="A22" s="32">
        <v>1993</v>
      </c>
      <c r="B22" s="29">
        <v>52080</v>
      </c>
      <c r="C22" s="26">
        <v>34123</v>
      </c>
      <c r="D22" s="26">
        <v>34242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8">
      <c r="A23" s="32">
        <v>1994</v>
      </c>
      <c r="B23" s="29">
        <v>37007</v>
      </c>
      <c r="C23" s="26">
        <v>34489</v>
      </c>
      <c r="D23" s="26">
        <v>34602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8">
      <c r="A24" s="32">
        <v>1995</v>
      </c>
      <c r="B24" s="29">
        <v>7177</v>
      </c>
      <c r="C24" s="26">
        <v>34856</v>
      </c>
      <c r="D24" s="26">
        <v>34953</v>
      </c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8">
      <c r="A25" s="32">
        <v>1996</v>
      </c>
      <c r="B25" s="28">
        <v>50739</v>
      </c>
      <c r="C25" s="26">
        <v>35222</v>
      </c>
      <c r="D25" s="26">
        <v>35320</v>
      </c>
      <c r="E25" s="28">
        <v>65000</v>
      </c>
      <c r="F25" s="28">
        <v>9000</v>
      </c>
      <c r="G25" s="28"/>
      <c r="H25" s="89">
        <f t="shared" ref="H25:H26" si="0">F25/E25</f>
        <v>0.13846153846153847</v>
      </c>
      <c r="I25" s="28"/>
      <c r="J25" s="28"/>
      <c r="K25" s="28"/>
      <c r="L25" s="28"/>
      <c r="M25" s="28"/>
      <c r="N25" s="28" t="s">
        <v>54</v>
      </c>
      <c r="O25" s="28" t="s">
        <v>54</v>
      </c>
      <c r="P25" s="28" t="s">
        <v>54</v>
      </c>
      <c r="Q25" s="28"/>
      <c r="R25" s="2" t="s">
        <v>59</v>
      </c>
    </row>
    <row r="26" spans="1:18">
      <c r="A26" s="32">
        <v>1997</v>
      </c>
      <c r="B26" s="28">
        <v>44254</v>
      </c>
      <c r="C26" s="26">
        <v>35585</v>
      </c>
      <c r="D26" s="26">
        <v>35682</v>
      </c>
      <c r="E26" s="28">
        <v>80000</v>
      </c>
      <c r="F26" s="28">
        <v>5400</v>
      </c>
      <c r="G26" s="28"/>
      <c r="H26" s="89">
        <f t="shared" si="0"/>
        <v>6.7500000000000004E-2</v>
      </c>
      <c r="I26" s="28"/>
      <c r="J26" s="28"/>
      <c r="K26" s="28"/>
      <c r="L26" s="28"/>
      <c r="M26" s="28"/>
      <c r="N26" s="28">
        <v>3489</v>
      </c>
      <c r="O26" s="28" t="s">
        <v>54</v>
      </c>
      <c r="P26" s="28" t="s">
        <v>54</v>
      </c>
      <c r="Q26" s="28"/>
      <c r="R26" s="2" t="s">
        <v>59</v>
      </c>
    </row>
    <row r="27" spans="1:18">
      <c r="A27" s="32">
        <v>1998</v>
      </c>
      <c r="B27" s="28">
        <v>12335</v>
      </c>
      <c r="C27" s="27">
        <v>35950</v>
      </c>
      <c r="D27" s="27">
        <v>36051</v>
      </c>
      <c r="E27" s="28">
        <v>28000</v>
      </c>
      <c r="F27" s="28">
        <v>5000</v>
      </c>
      <c r="H27" s="89">
        <f>F27/E27</f>
        <v>0.17857142857142858</v>
      </c>
      <c r="I27" s="91">
        <f>SQRT(1/P27)</f>
        <v>0.18569533817705186</v>
      </c>
      <c r="J27" s="91">
        <f>H27*$J$2</f>
        <v>0.3047747185272181</v>
      </c>
      <c r="K27" s="92">
        <f t="shared" ref="K27:K33" si="1">LN(E27)</f>
        <v>10.239959789157341</v>
      </c>
      <c r="L27" s="93">
        <f>EXP(K27-1.96*J27)</f>
        <v>15407.371471288125</v>
      </c>
      <c r="M27" s="93">
        <f>EXP(K27+1.96*J27)</f>
        <v>50884.734067780235</v>
      </c>
      <c r="N27" s="28">
        <v>1248</v>
      </c>
      <c r="O27" s="28">
        <v>700</v>
      </c>
      <c r="P27" s="28">
        <v>29</v>
      </c>
      <c r="Q27" s="28" t="s">
        <v>47</v>
      </c>
      <c r="R27" s="2" t="s">
        <v>39</v>
      </c>
    </row>
    <row r="28" spans="1:18">
      <c r="A28" s="32">
        <v>1999</v>
      </c>
      <c r="B28" s="28">
        <v>19284</v>
      </c>
      <c r="C28" s="27">
        <v>36313</v>
      </c>
      <c r="D28" s="27">
        <v>36416</v>
      </c>
      <c r="E28" s="28">
        <v>62000</v>
      </c>
      <c r="F28" s="28">
        <v>6000</v>
      </c>
      <c r="H28" s="89">
        <f t="shared" ref="H28:H33" si="2">F28/E28</f>
        <v>9.6774193548387094E-2</v>
      </c>
      <c r="I28" s="91">
        <f t="shared" ref="I28:I33" si="3">SQRT(1/P28)</f>
        <v>0.105999788000636</v>
      </c>
      <c r="J28" s="91">
        <f>H28*$J$2</f>
        <v>0.16516823455668592</v>
      </c>
      <c r="K28" s="92">
        <f t="shared" si="1"/>
        <v>11.034889664027229</v>
      </c>
      <c r="L28" s="93">
        <f t="shared" ref="L28:L33" si="4">EXP(K28-1.96*J28)</f>
        <v>44853.635545232682</v>
      </c>
      <c r="M28" s="93">
        <f t="shared" ref="M28:M33" si="5">EXP(K28+1.96*J28)</f>
        <v>85700.968344550827</v>
      </c>
      <c r="N28" s="28">
        <v>3952</v>
      </c>
      <c r="O28" s="28">
        <v>1410</v>
      </c>
      <c r="P28" s="28">
        <v>89</v>
      </c>
      <c r="Q28" s="28" t="s">
        <v>47</v>
      </c>
      <c r="R28" s="2" t="s">
        <v>38</v>
      </c>
    </row>
    <row r="29" spans="1:18">
      <c r="A29" s="32">
        <v>2000</v>
      </c>
      <c r="B29" s="28">
        <v>43555</v>
      </c>
      <c r="C29" s="27">
        <v>36680</v>
      </c>
      <c r="D29" s="27">
        <v>36781</v>
      </c>
      <c r="E29" s="28">
        <v>60000</v>
      </c>
      <c r="F29" s="28">
        <v>5000</v>
      </c>
      <c r="H29" s="89">
        <f t="shared" si="2"/>
        <v>8.3333333333333329E-2</v>
      </c>
      <c r="I29" s="91">
        <f t="shared" si="3"/>
        <v>8.8388347648318447E-2</v>
      </c>
      <c r="J29" s="91">
        <f>H29*$J$2</f>
        <v>0.14222820197936842</v>
      </c>
      <c r="K29" s="92">
        <f t="shared" si="1"/>
        <v>11.002099841204238</v>
      </c>
      <c r="L29" s="93">
        <f t="shared" si="4"/>
        <v>45402.959327249053</v>
      </c>
      <c r="M29" s="93">
        <f t="shared" si="5"/>
        <v>79289.98579260947</v>
      </c>
      <c r="N29" s="28">
        <v>4386</v>
      </c>
      <c r="O29" s="28">
        <v>1781</v>
      </c>
      <c r="P29" s="28">
        <v>128</v>
      </c>
      <c r="Q29" s="28" t="s">
        <v>47</v>
      </c>
      <c r="R29" s="2" t="s">
        <v>38</v>
      </c>
    </row>
    <row r="30" spans="1:18">
      <c r="A30" s="32">
        <v>2001</v>
      </c>
      <c r="B30" s="28">
        <v>76283</v>
      </c>
      <c r="C30" s="27">
        <v>37049</v>
      </c>
      <c r="D30" s="27">
        <v>37146</v>
      </c>
      <c r="E30" s="28">
        <v>100000</v>
      </c>
      <c r="F30" s="28">
        <v>10000</v>
      </c>
      <c r="H30" s="89">
        <f t="shared" si="2"/>
        <v>0.1</v>
      </c>
      <c r="I30" s="91">
        <f t="shared" si="3"/>
        <v>0.10425720702853739</v>
      </c>
      <c r="J30" s="91">
        <f>H30*$J$2</f>
        <v>0.17067384237524214</v>
      </c>
      <c r="K30" s="92">
        <f t="shared" si="1"/>
        <v>11.512925464970229</v>
      </c>
      <c r="L30" s="93">
        <f t="shared" si="4"/>
        <v>71568.100785143295</v>
      </c>
      <c r="M30" s="93">
        <f t="shared" si="5"/>
        <v>139727.05563364463</v>
      </c>
      <c r="N30" s="28">
        <v>6368</v>
      </c>
      <c r="O30" s="28">
        <v>1480</v>
      </c>
      <c r="P30" s="28">
        <v>92</v>
      </c>
      <c r="Q30" s="28" t="s">
        <v>47</v>
      </c>
      <c r="R30" s="2" t="s">
        <v>38</v>
      </c>
    </row>
    <row r="31" spans="1:18">
      <c r="A31" s="33">
        <v>2002</v>
      </c>
      <c r="B31" s="28">
        <v>58361</v>
      </c>
      <c r="C31" s="27">
        <v>37415</v>
      </c>
      <c r="D31" s="27">
        <v>37510</v>
      </c>
      <c r="E31" s="28">
        <v>61000</v>
      </c>
      <c r="F31" s="28">
        <v>4000</v>
      </c>
      <c r="H31" s="89">
        <f t="shared" si="2"/>
        <v>6.5573770491803282E-2</v>
      </c>
      <c r="I31" s="91">
        <f t="shared" si="3"/>
        <v>7.7615052570633294E-2</v>
      </c>
      <c r="J31" s="91">
        <f>H31*$J$2</f>
        <v>0.11191727368868337</v>
      </c>
      <c r="K31" s="92">
        <f t="shared" si="1"/>
        <v>11.018629143155449</v>
      </c>
      <c r="L31" s="93">
        <f t="shared" si="4"/>
        <v>48985.0920402997</v>
      </c>
      <c r="M31" s="93">
        <f t="shared" si="5"/>
        <v>75961.886464125942</v>
      </c>
      <c r="N31" s="28">
        <v>5419</v>
      </c>
      <c r="O31" s="28">
        <v>1887</v>
      </c>
      <c r="P31" s="28">
        <v>166</v>
      </c>
      <c r="Q31" s="28" t="s">
        <v>47</v>
      </c>
      <c r="R31" s="2" t="s">
        <v>38</v>
      </c>
    </row>
    <row r="32" spans="1:18">
      <c r="A32" s="32">
        <v>2003</v>
      </c>
      <c r="B32" s="28">
        <v>75065</v>
      </c>
      <c r="C32" s="27">
        <v>37777</v>
      </c>
      <c r="D32" s="27">
        <v>37873</v>
      </c>
      <c r="E32" s="28">
        <v>177000</v>
      </c>
      <c r="F32" s="28">
        <v>39000</v>
      </c>
      <c r="H32" s="89">
        <f t="shared" si="2"/>
        <v>0.22033898305084745</v>
      </c>
      <c r="I32" s="91">
        <f t="shared" si="3"/>
        <v>0.12909944487358055</v>
      </c>
      <c r="J32" s="91">
        <f>H32</f>
        <v>0.22033898305084745</v>
      </c>
      <c r="K32" s="92">
        <f t="shared" si="1"/>
        <v>12.083905011555967</v>
      </c>
      <c r="L32" s="93">
        <f t="shared" si="4"/>
        <v>114925.64175469994</v>
      </c>
      <c r="M32" s="93">
        <f t="shared" si="5"/>
        <v>272602.34984695056</v>
      </c>
      <c r="N32" s="28">
        <v>6363</v>
      </c>
      <c r="O32" s="28">
        <v>1529</v>
      </c>
      <c r="P32" s="28">
        <v>60</v>
      </c>
      <c r="Q32" s="28" t="s">
        <v>42</v>
      </c>
      <c r="R32" s="2" t="s">
        <v>38</v>
      </c>
    </row>
    <row r="33" spans="1:18">
      <c r="A33" s="32">
        <v>2004</v>
      </c>
      <c r="B33" s="29">
        <v>77660</v>
      </c>
      <c r="C33" s="27">
        <v>38141</v>
      </c>
      <c r="D33" s="27">
        <v>38242</v>
      </c>
      <c r="E33" s="28">
        <v>150000</v>
      </c>
      <c r="F33" s="28">
        <v>16000</v>
      </c>
      <c r="H33" s="89">
        <f t="shared" si="2"/>
        <v>0.10666666666666667</v>
      </c>
      <c r="I33" s="91">
        <f t="shared" si="3"/>
        <v>0.11043152607484655</v>
      </c>
      <c r="J33" s="91">
        <f>H33*$J$2</f>
        <v>0.18205209853359161</v>
      </c>
      <c r="K33" s="92">
        <f t="shared" si="1"/>
        <v>11.918390573078392</v>
      </c>
      <c r="L33" s="93">
        <f t="shared" si="4"/>
        <v>104984.54837238342</v>
      </c>
      <c r="M33" s="93">
        <f t="shared" si="5"/>
        <v>214317.25286079041</v>
      </c>
      <c r="N33" s="28">
        <v>6682</v>
      </c>
      <c r="O33" s="28">
        <v>1869</v>
      </c>
      <c r="P33" s="28">
        <v>82</v>
      </c>
      <c r="Q33" s="28" t="s">
        <v>47</v>
      </c>
      <c r="R33" s="2" t="s">
        <v>43</v>
      </c>
    </row>
    <row r="34" spans="1:18">
      <c r="A34" s="32">
        <v>2005</v>
      </c>
      <c r="B34" s="28">
        <v>51178</v>
      </c>
      <c r="C34" s="27">
        <v>38508</v>
      </c>
      <c r="D34" s="27">
        <v>38607</v>
      </c>
      <c r="E34" s="8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8">
      <c r="A35" s="32">
        <f t="shared" ref="A35:A45" si="6">A34+1</f>
        <v>2006</v>
      </c>
      <c r="B35" s="28">
        <v>96203</v>
      </c>
      <c r="C35" s="31">
        <v>38872</v>
      </c>
      <c r="D35" s="31">
        <v>38973</v>
      </c>
      <c r="E35" s="8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8">
      <c r="A36" s="32">
        <f t="shared" si="6"/>
        <v>2007</v>
      </c>
      <c r="B36" s="28">
        <v>72678</v>
      </c>
      <c r="C36" s="31">
        <v>39237</v>
      </c>
      <c r="D36" s="31">
        <v>39337</v>
      </c>
      <c r="E36" s="88">
        <v>103000</v>
      </c>
      <c r="F36" s="28">
        <v>6300</v>
      </c>
      <c r="G36" s="28"/>
      <c r="H36" s="89">
        <f t="shared" ref="H36" si="7">F36/E36</f>
        <v>6.1165048543689322E-2</v>
      </c>
      <c r="I36" s="28"/>
      <c r="J36" s="28"/>
      <c r="K36" s="28"/>
      <c r="L36" s="28"/>
      <c r="M36" s="28"/>
      <c r="N36" s="28">
        <v>7239</v>
      </c>
      <c r="O36" s="28">
        <v>1565</v>
      </c>
      <c r="P36" s="28">
        <v>109</v>
      </c>
      <c r="Q36" s="28" t="s">
        <v>47</v>
      </c>
      <c r="R36" s="2" t="s">
        <v>59</v>
      </c>
    </row>
    <row r="37" spans="1:18">
      <c r="A37" s="32">
        <f t="shared" si="6"/>
        <v>2008</v>
      </c>
      <c r="B37" s="28">
        <v>33117</v>
      </c>
      <c r="C37" s="31">
        <v>39603</v>
      </c>
      <c r="D37" s="31">
        <v>39703</v>
      </c>
      <c r="E37" s="8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18">
      <c r="A38" s="32">
        <f t="shared" si="6"/>
        <v>2009</v>
      </c>
      <c r="B38" s="28">
        <v>33705</v>
      </c>
      <c r="C38" s="31">
        <v>39969</v>
      </c>
      <c r="D38" s="31">
        <v>40066</v>
      </c>
      <c r="E38" s="8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spans="1:18">
      <c r="A39" s="32">
        <f t="shared" si="6"/>
        <v>2010</v>
      </c>
      <c r="B39" s="28">
        <v>71657</v>
      </c>
      <c r="C39" s="31">
        <v>40335</v>
      </c>
      <c r="D39" s="31">
        <v>40435</v>
      </c>
      <c r="E39" s="88">
        <v>82600</v>
      </c>
      <c r="F39" s="28">
        <v>6300</v>
      </c>
      <c r="G39" s="28"/>
      <c r="H39" s="89">
        <f t="shared" ref="H39:H40" si="8">F39/E39</f>
        <v>7.6271186440677971E-2</v>
      </c>
      <c r="I39" s="28"/>
      <c r="J39" s="28"/>
      <c r="K39" s="28"/>
      <c r="L39" s="28"/>
      <c r="M39" s="28"/>
      <c r="N39" s="28">
        <v>6535</v>
      </c>
      <c r="O39" s="28">
        <v>1962</v>
      </c>
      <c r="P39" s="28">
        <v>153</v>
      </c>
      <c r="Q39" s="28" t="s">
        <v>47</v>
      </c>
      <c r="R39" s="2" t="s">
        <v>59</v>
      </c>
    </row>
    <row r="40" spans="1:18">
      <c r="A40" s="32">
        <f t="shared" si="6"/>
        <v>2011</v>
      </c>
      <c r="B40" s="28">
        <v>65915</v>
      </c>
      <c r="C40" s="31">
        <v>40697</v>
      </c>
      <c r="D40" s="31">
        <v>40792</v>
      </c>
      <c r="E40" s="88">
        <v>100200</v>
      </c>
      <c r="F40" s="28">
        <v>8500</v>
      </c>
      <c r="G40" s="28"/>
      <c r="H40" s="89">
        <f t="shared" si="8"/>
        <v>8.4830339321357279E-2</v>
      </c>
      <c r="I40" s="28"/>
      <c r="J40" s="28"/>
      <c r="K40" s="28"/>
      <c r="L40" s="28"/>
      <c r="M40" s="28"/>
      <c r="N40" s="28">
        <v>6522</v>
      </c>
      <c r="O40" s="28">
        <v>1950</v>
      </c>
      <c r="P40" s="28">
        <v>126</v>
      </c>
      <c r="Q40" s="28" t="s">
        <v>47</v>
      </c>
      <c r="R40" s="2" t="s">
        <v>59</v>
      </c>
    </row>
    <row r="41" spans="1:18">
      <c r="A41" s="32">
        <f t="shared" si="6"/>
        <v>2012</v>
      </c>
      <c r="B41" s="2">
        <v>118166</v>
      </c>
      <c r="C41" s="31">
        <v>41061</v>
      </c>
      <c r="D41" s="31">
        <v>41164</v>
      </c>
      <c r="E41" s="88"/>
    </row>
    <row r="42" spans="1:18">
      <c r="A42" s="32">
        <f t="shared" si="6"/>
        <v>2013</v>
      </c>
      <c r="B42" s="1">
        <v>46329</v>
      </c>
      <c r="C42" s="31">
        <v>41426</v>
      </c>
      <c r="D42" s="31">
        <v>41524</v>
      </c>
      <c r="E42" s="88"/>
    </row>
    <row r="43" spans="1:18">
      <c r="A43" s="32">
        <f t="shared" si="6"/>
        <v>2014</v>
      </c>
      <c r="B43" s="1">
        <v>105467</v>
      </c>
      <c r="C43" s="31">
        <v>41786</v>
      </c>
      <c r="D43" s="31">
        <v>41891</v>
      </c>
    </row>
    <row r="44" spans="1:18">
      <c r="A44" s="32">
        <f t="shared" si="6"/>
        <v>2015</v>
      </c>
      <c r="B44" s="105">
        <v>71122</v>
      </c>
      <c r="C44" s="31">
        <v>42157</v>
      </c>
      <c r="D44" s="31">
        <v>42255</v>
      </c>
    </row>
    <row r="45" spans="1:18">
      <c r="A45" s="32">
        <f t="shared" si="6"/>
        <v>2016</v>
      </c>
      <c r="B45" s="1">
        <v>86700</v>
      </c>
      <c r="C45" s="31">
        <v>42523</v>
      </c>
      <c r="D45" s="31">
        <v>42622</v>
      </c>
    </row>
    <row r="49" spans="2:13">
      <c r="C49" s="94"/>
      <c r="D49" s="95"/>
    </row>
    <row r="50" spans="2:13">
      <c r="C50" s="96"/>
      <c r="D50" s="97"/>
    </row>
    <row r="51" spans="2:13">
      <c r="C51" s="98">
        <f t="shared" ref="C51:C57" si="9">E27-L27</f>
        <v>12592.628528711875</v>
      </c>
      <c r="D51" s="99">
        <f t="shared" ref="D51:D57" si="10">M27-E27</f>
        <v>22884.734067780235</v>
      </c>
    </row>
    <row r="52" spans="2:13">
      <c r="C52" s="98">
        <f t="shared" si="9"/>
        <v>17146.364454767318</v>
      </c>
      <c r="D52" s="99">
        <f t="shared" si="10"/>
        <v>23700.968344550827</v>
      </c>
      <c r="L52" s="1"/>
      <c r="M52" s="1"/>
    </row>
    <row r="53" spans="2:13">
      <c r="C53" s="98">
        <f t="shared" si="9"/>
        <v>14597.040672750947</v>
      </c>
      <c r="D53" s="99">
        <f t="shared" si="10"/>
        <v>19289.98579260947</v>
      </c>
    </row>
    <row r="54" spans="2:13">
      <c r="C54" s="98">
        <f t="shared" si="9"/>
        <v>28431.899214856705</v>
      </c>
      <c r="D54" s="99">
        <f t="shared" si="10"/>
        <v>39727.055633644632</v>
      </c>
    </row>
    <row r="55" spans="2:13">
      <c r="C55" s="98">
        <f t="shared" si="9"/>
        <v>12014.9079597003</v>
      </c>
      <c r="D55" s="99">
        <f t="shared" si="10"/>
        <v>14961.886464125942</v>
      </c>
    </row>
    <row r="56" spans="2:13">
      <c r="C56" s="98">
        <f t="shared" si="9"/>
        <v>62074.358245300056</v>
      </c>
      <c r="D56" s="99">
        <f t="shared" si="10"/>
        <v>95602.349846950558</v>
      </c>
    </row>
    <row r="57" spans="2:13">
      <c r="C57" s="100">
        <f t="shared" si="9"/>
        <v>45015.451627616581</v>
      </c>
      <c r="D57" s="101">
        <f t="shared" si="10"/>
        <v>64317.25286079041</v>
      </c>
    </row>
    <row r="58" spans="2:13" ht="15" thickBot="1"/>
    <row r="59" spans="2:13">
      <c r="B59" s="106" t="s">
        <v>63</v>
      </c>
      <c r="C59" s="107"/>
      <c r="D59" s="108"/>
    </row>
    <row r="60" spans="2:13">
      <c r="B60" s="109"/>
      <c r="C60" s="110"/>
      <c r="D60" s="111"/>
    </row>
    <row r="61" spans="2:13">
      <c r="B61" s="109"/>
      <c r="C61" s="110" t="s">
        <v>64</v>
      </c>
      <c r="D61" s="111" t="s">
        <v>65</v>
      </c>
    </row>
    <row r="62" spans="2:13">
      <c r="B62" s="109"/>
      <c r="C62" s="110"/>
      <c r="D62" s="111"/>
    </row>
    <row r="63" spans="2:13">
      <c r="B63" s="109">
        <v>2003</v>
      </c>
      <c r="C63" s="112">
        <v>37777</v>
      </c>
      <c r="D63" s="113">
        <v>37873</v>
      </c>
    </row>
    <row r="64" spans="2:13">
      <c r="B64" s="109">
        <v>2004</v>
      </c>
      <c r="C64" s="112">
        <v>38141</v>
      </c>
      <c r="D64" s="113">
        <v>38242</v>
      </c>
    </row>
    <row r="65" spans="2:4">
      <c r="B65" s="109">
        <v>2005</v>
      </c>
      <c r="C65" s="112">
        <v>38508</v>
      </c>
      <c r="D65" s="113">
        <v>38607</v>
      </c>
    </row>
    <row r="66" spans="2:4">
      <c r="B66" s="109">
        <v>2006</v>
      </c>
      <c r="C66" s="112">
        <v>38872</v>
      </c>
      <c r="D66" s="113">
        <v>38973</v>
      </c>
    </row>
    <row r="67" spans="2:4">
      <c r="B67" s="109">
        <v>2007</v>
      </c>
      <c r="C67" s="112">
        <v>39237</v>
      </c>
      <c r="D67" s="113">
        <v>39337</v>
      </c>
    </row>
    <row r="68" spans="2:4">
      <c r="B68" s="109">
        <v>2008</v>
      </c>
      <c r="C68" s="112">
        <v>39603</v>
      </c>
      <c r="D68" s="113">
        <v>39703</v>
      </c>
    </row>
    <row r="69" spans="2:4">
      <c r="B69" s="109">
        <v>2009</v>
      </c>
      <c r="C69" s="112">
        <v>39969</v>
      </c>
      <c r="D69" s="113">
        <v>40066</v>
      </c>
    </row>
    <row r="70" spans="2:4">
      <c r="B70" s="109">
        <v>2010</v>
      </c>
      <c r="C70" s="112">
        <v>40335</v>
      </c>
      <c r="D70" s="113">
        <v>40435</v>
      </c>
    </row>
    <row r="71" spans="2:4">
      <c r="B71" s="109">
        <v>2011</v>
      </c>
      <c r="C71" s="112">
        <v>40697</v>
      </c>
      <c r="D71" s="113">
        <v>40792</v>
      </c>
    </row>
    <row r="72" spans="2:4">
      <c r="B72" s="109">
        <v>2012</v>
      </c>
      <c r="C72" s="112">
        <v>41061</v>
      </c>
      <c r="D72" s="113">
        <v>41164</v>
      </c>
    </row>
    <row r="73" spans="2:4">
      <c r="B73" s="109">
        <v>2013</v>
      </c>
      <c r="C73" s="112">
        <v>41426</v>
      </c>
      <c r="D73" s="113">
        <v>41524</v>
      </c>
    </row>
    <row r="74" spans="2:4">
      <c r="B74" s="109">
        <v>2014</v>
      </c>
      <c r="C74" s="112">
        <v>41786</v>
      </c>
      <c r="D74" s="113">
        <v>41891</v>
      </c>
    </row>
    <row r="75" spans="2:4" ht="15" thickBot="1">
      <c r="B75" s="114">
        <v>2015</v>
      </c>
      <c r="C75" s="115">
        <v>42157</v>
      </c>
      <c r="D75" s="116">
        <v>42255</v>
      </c>
    </row>
  </sheetData>
  <phoneticPr fontId="7" type="noConversion"/>
  <pageMargins left="0.75" right="0.75" top="1" bottom="1" header="0.5" footer="0.5"/>
  <pageSetup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7"/>
  <sheetViews>
    <sheetView zoomScale="85" zoomScaleNormal="85" zoomScalePageLayoutView="85" workbookViewId="0">
      <pane xSplit="1" ySplit="4" topLeftCell="AR41" activePane="bottomRight" state="frozen"/>
      <selection pane="topRight" activeCell="B1" sqref="B1"/>
      <selection pane="bottomLeft" activeCell="A6" sqref="A6"/>
      <selection pane="bottomRight" activeCell="V89" sqref="V89"/>
    </sheetView>
  </sheetViews>
  <sheetFormatPr baseColWidth="10" defaultColWidth="9.1640625" defaultRowHeight="10" x14ac:dyDescent="0"/>
  <cols>
    <col min="1" max="1" width="9.1640625" style="9"/>
    <col min="2" max="21" width="7.1640625" style="7" customWidth="1"/>
    <col min="22" max="22" width="9.5" style="7" bestFit="1" customWidth="1"/>
    <col min="23" max="23" width="9.5" style="21" customWidth="1"/>
    <col min="24" max="66" width="9.1640625" style="7"/>
    <col min="67" max="67" width="11.33203125" style="7" bestFit="1" customWidth="1"/>
    <col min="68" max="16384" width="9.1640625" style="7"/>
  </cols>
  <sheetData>
    <row r="1" spans="1:81" ht="15">
      <c r="A1" s="58" t="s">
        <v>25</v>
      </c>
      <c r="AU1" s="7" t="s">
        <v>98</v>
      </c>
    </row>
    <row r="2" spans="1:81" ht="15">
      <c r="A2" s="15"/>
    </row>
    <row r="3" spans="1:81" ht="14">
      <c r="A3" s="10"/>
      <c r="B3" s="59" t="s">
        <v>24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3"/>
      <c r="V3" s="13"/>
      <c r="X3" s="20"/>
      <c r="Y3" s="57" t="s">
        <v>60</v>
      </c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U3" s="147"/>
      <c r="AV3" s="148" t="s">
        <v>60</v>
      </c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  <c r="BM3" s="147"/>
      <c r="BN3" s="147"/>
      <c r="BO3" s="147"/>
      <c r="BP3" s="147"/>
    </row>
    <row r="4" spans="1:81" ht="11">
      <c r="A4" s="10"/>
      <c r="B4" s="16">
        <v>0.1</v>
      </c>
      <c r="C4" s="16">
        <v>0.2</v>
      </c>
      <c r="D4" s="16">
        <v>1.1000000000000001</v>
      </c>
      <c r="E4" s="16">
        <v>0.3</v>
      </c>
      <c r="F4" s="16">
        <v>1.2</v>
      </c>
      <c r="G4" s="16">
        <v>2.1</v>
      </c>
      <c r="H4" s="16">
        <v>0.4</v>
      </c>
      <c r="I4" s="16">
        <v>1.3</v>
      </c>
      <c r="J4" s="16">
        <v>2.2000000000000002</v>
      </c>
      <c r="K4" s="16">
        <v>3.1</v>
      </c>
      <c r="L4" s="16">
        <v>1.4</v>
      </c>
      <c r="M4" s="16">
        <v>2.2999999999999998</v>
      </c>
      <c r="N4" s="16">
        <v>3.2</v>
      </c>
      <c r="O4" s="16">
        <v>1.5</v>
      </c>
      <c r="P4" s="16">
        <v>2.4</v>
      </c>
      <c r="Q4" s="16">
        <v>3.3</v>
      </c>
      <c r="R4" s="16">
        <v>4.2</v>
      </c>
      <c r="S4" s="16">
        <v>2.5</v>
      </c>
      <c r="T4" s="16">
        <v>4.3</v>
      </c>
      <c r="U4" s="11" t="s">
        <v>6</v>
      </c>
      <c r="V4" s="13" t="s">
        <v>7</v>
      </c>
      <c r="X4" s="20"/>
      <c r="Y4" s="19">
        <v>0.1</v>
      </c>
      <c r="Z4" s="19">
        <v>0.2</v>
      </c>
      <c r="AA4" s="19">
        <v>1.1000000000000001</v>
      </c>
      <c r="AB4" s="19">
        <v>0.3</v>
      </c>
      <c r="AC4" s="19">
        <v>1.2</v>
      </c>
      <c r="AD4" s="19">
        <v>2.1</v>
      </c>
      <c r="AE4" s="19">
        <v>0.4</v>
      </c>
      <c r="AF4" s="19">
        <v>1.3</v>
      </c>
      <c r="AG4" s="19">
        <v>2.2000000000000002</v>
      </c>
      <c r="AH4" s="19">
        <v>3.1</v>
      </c>
      <c r="AI4" s="19">
        <v>1.4</v>
      </c>
      <c r="AJ4" s="19">
        <v>2.2999999999999998</v>
      </c>
      <c r="AK4" s="19">
        <v>3.2</v>
      </c>
      <c r="AL4" s="19">
        <v>1.5</v>
      </c>
      <c r="AM4" s="19">
        <v>2.4</v>
      </c>
      <c r="AN4" s="19">
        <v>3.3</v>
      </c>
      <c r="AO4" s="19">
        <v>4.2</v>
      </c>
      <c r="AP4" s="19">
        <v>2.5</v>
      </c>
      <c r="AQ4" s="19">
        <v>4.3</v>
      </c>
      <c r="AR4" s="23" t="s">
        <v>6</v>
      </c>
      <c r="AS4" s="22" t="s">
        <v>11</v>
      </c>
      <c r="AU4" s="147"/>
      <c r="AV4" s="149">
        <v>0.1</v>
      </c>
      <c r="AW4" s="149">
        <v>0.2</v>
      </c>
      <c r="AX4" s="149">
        <v>1.1000000000000001</v>
      </c>
      <c r="AY4" s="149">
        <v>0.3</v>
      </c>
      <c r="AZ4" s="149">
        <v>1.2</v>
      </c>
      <c r="BA4" s="149">
        <v>2.1</v>
      </c>
      <c r="BB4" s="149">
        <v>0.4</v>
      </c>
      <c r="BC4" s="149">
        <v>1.3</v>
      </c>
      <c r="BD4" s="149">
        <v>2.2000000000000002</v>
      </c>
      <c r="BE4" s="149">
        <v>3.1</v>
      </c>
      <c r="BF4" s="149">
        <v>1.4</v>
      </c>
      <c r="BG4" s="149">
        <v>2.2999999999999998</v>
      </c>
      <c r="BH4" s="149">
        <v>3.2</v>
      </c>
      <c r="BI4" s="149">
        <v>1.5</v>
      </c>
      <c r="BJ4" s="149">
        <v>2.4</v>
      </c>
      <c r="BK4" s="149">
        <v>3.3</v>
      </c>
      <c r="BL4" s="149">
        <v>4.2</v>
      </c>
      <c r="BM4" s="149">
        <v>2.5</v>
      </c>
      <c r="BN4" s="149">
        <v>4.3</v>
      </c>
      <c r="BO4" s="150" t="s">
        <v>100</v>
      </c>
      <c r="BP4" s="151" t="s">
        <v>11</v>
      </c>
    </row>
    <row r="5" spans="1:81" ht="11">
      <c r="A5" s="18" t="s">
        <v>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X5" s="22" t="s">
        <v>8</v>
      </c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6"/>
      <c r="AU5" s="151" t="s">
        <v>8</v>
      </c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G5" s="147"/>
      <c r="BH5" s="147"/>
      <c r="BI5" s="147"/>
      <c r="BJ5" s="147"/>
      <c r="BK5" s="147"/>
      <c r="BL5" s="147"/>
      <c r="BM5" s="147"/>
      <c r="BN5" s="147"/>
      <c r="BO5" s="147"/>
      <c r="BP5" s="147"/>
    </row>
    <row r="6" spans="1:81" ht="11">
      <c r="A6" s="18">
        <v>1976</v>
      </c>
      <c r="B6" s="132">
        <v>0</v>
      </c>
      <c r="C6" s="132">
        <v>0</v>
      </c>
      <c r="D6" s="132">
        <v>1.0680221929390523E-2</v>
      </c>
      <c r="E6" s="132">
        <v>0</v>
      </c>
      <c r="F6" s="132">
        <v>0.31116489321113094</v>
      </c>
      <c r="G6" s="132">
        <v>0</v>
      </c>
      <c r="H6" s="132">
        <v>0</v>
      </c>
      <c r="I6" s="132">
        <v>0.37804163234825611</v>
      </c>
      <c r="J6" s="132">
        <v>9.2262080841691421E-2</v>
      </c>
      <c r="K6" s="132">
        <v>0</v>
      </c>
      <c r="L6" s="132">
        <v>0</v>
      </c>
      <c r="M6" s="132">
        <v>0.20785117166953085</v>
      </c>
      <c r="N6" s="132">
        <v>0</v>
      </c>
      <c r="O6" s="132">
        <v>0</v>
      </c>
      <c r="P6" s="132">
        <v>0</v>
      </c>
      <c r="Q6" s="132">
        <v>0</v>
      </c>
      <c r="R6" s="132">
        <v>0</v>
      </c>
      <c r="S6" s="132">
        <v>0</v>
      </c>
      <c r="T6" s="132">
        <v>0</v>
      </c>
      <c r="U6" s="132">
        <f t="shared" ref="U6:U11" si="0">SUM(B6:T6)</f>
        <v>0.99999999999999978</v>
      </c>
      <c r="V6" s="133">
        <f>Escapement!B5</f>
        <v>71291</v>
      </c>
      <c r="X6" s="22">
        <v>1976</v>
      </c>
      <c r="Y6" s="135">
        <v>0</v>
      </c>
      <c r="Z6" s="135">
        <v>0</v>
      </c>
      <c r="AA6" s="135">
        <v>0</v>
      </c>
      <c r="AB6" s="135">
        <v>0</v>
      </c>
      <c r="AC6" s="135">
        <v>6.4507577717196021E-2</v>
      </c>
      <c r="AD6" s="135">
        <v>0</v>
      </c>
      <c r="AE6" s="135">
        <v>0</v>
      </c>
      <c r="AF6" s="135">
        <v>0.1664882226919146</v>
      </c>
      <c r="AG6" s="135">
        <v>2.5470743382708553E-2</v>
      </c>
      <c r="AH6" s="135">
        <v>0</v>
      </c>
      <c r="AI6" s="135">
        <v>0</v>
      </c>
      <c r="AJ6" s="135">
        <v>0.23653345620818086</v>
      </c>
      <c r="AK6" s="135">
        <v>0</v>
      </c>
      <c r="AL6" s="135">
        <v>0</v>
      </c>
      <c r="AM6" s="135">
        <v>0</v>
      </c>
      <c r="AN6" s="135">
        <v>0</v>
      </c>
      <c r="AO6" s="135">
        <v>0</v>
      </c>
      <c r="AP6" s="135">
        <v>0</v>
      </c>
      <c r="AQ6" s="135">
        <v>0</v>
      </c>
      <c r="AR6" s="8">
        <f t="shared" ref="AR6:AR13" si="1">SUM(Y6:AQ6)</f>
        <v>0.49299999999999999</v>
      </c>
      <c r="AS6" s="44">
        <f>Harvest!B5</f>
        <v>125422</v>
      </c>
      <c r="AU6" s="151">
        <v>1976</v>
      </c>
      <c r="AV6" s="152">
        <f>Y49/$AS49</f>
        <v>0</v>
      </c>
      <c r="AW6" s="152">
        <f t="shared" ref="AW6:BN20" si="2">Z49/$AS49</f>
        <v>0</v>
      </c>
      <c r="AX6" s="152">
        <f t="shared" si="2"/>
        <v>0</v>
      </c>
      <c r="AY6" s="152">
        <f t="shared" si="2"/>
        <v>0</v>
      </c>
      <c r="AZ6" s="152">
        <f t="shared" si="2"/>
        <v>0.13084701362514403</v>
      </c>
      <c r="BA6" s="152">
        <f t="shared" si="2"/>
        <v>0</v>
      </c>
      <c r="BB6" s="152">
        <f t="shared" si="2"/>
        <v>0</v>
      </c>
      <c r="BC6" s="152">
        <f t="shared" si="2"/>
        <v>0.33770430566311277</v>
      </c>
      <c r="BD6" s="152">
        <f t="shared" si="2"/>
        <v>5.166479387973337E-2</v>
      </c>
      <c r="BE6" s="152">
        <f t="shared" si="2"/>
        <v>0</v>
      </c>
      <c r="BF6" s="152">
        <f t="shared" si="2"/>
        <v>0</v>
      </c>
      <c r="BG6" s="152">
        <f t="shared" si="2"/>
        <v>0.47978388683200979</v>
      </c>
      <c r="BH6" s="152">
        <f t="shared" si="2"/>
        <v>0</v>
      </c>
      <c r="BI6" s="152">
        <f t="shared" si="2"/>
        <v>0</v>
      </c>
      <c r="BJ6" s="152">
        <f t="shared" si="2"/>
        <v>0</v>
      </c>
      <c r="BK6" s="152">
        <f t="shared" si="2"/>
        <v>0</v>
      </c>
      <c r="BL6" s="152">
        <f t="shared" si="2"/>
        <v>0</v>
      </c>
      <c r="BM6" s="152">
        <f t="shared" si="2"/>
        <v>0</v>
      </c>
      <c r="BN6" s="152">
        <f t="shared" si="2"/>
        <v>0</v>
      </c>
      <c r="BO6" s="152">
        <f>SUM(AV6:BN6)</f>
        <v>0.99999999999999989</v>
      </c>
      <c r="BP6" s="147"/>
    </row>
    <row r="7" spans="1:81" ht="11">
      <c r="A7" s="18">
        <v>1977</v>
      </c>
      <c r="B7" s="132">
        <v>0</v>
      </c>
      <c r="C7" s="132">
        <v>0</v>
      </c>
      <c r="D7" s="132">
        <v>0</v>
      </c>
      <c r="E7" s="132">
        <v>0</v>
      </c>
      <c r="F7" s="132">
        <v>5.6785082156843601E-2</v>
      </c>
      <c r="G7" s="132">
        <v>0</v>
      </c>
      <c r="H7" s="132">
        <v>0</v>
      </c>
      <c r="I7" s="132">
        <v>0.68186829245098168</v>
      </c>
      <c r="J7" s="132">
        <v>4.4756480770223983E-2</v>
      </c>
      <c r="K7" s="132">
        <v>0</v>
      </c>
      <c r="L7" s="132">
        <v>1.5869391810631405E-3</v>
      </c>
      <c r="M7" s="132">
        <v>0.21500320544088744</v>
      </c>
      <c r="N7" s="132">
        <v>0</v>
      </c>
      <c r="O7" s="132">
        <v>0</v>
      </c>
      <c r="P7" s="132">
        <v>0</v>
      </c>
      <c r="Q7" s="132">
        <v>0</v>
      </c>
      <c r="R7" s="132">
        <v>0</v>
      </c>
      <c r="S7" s="132">
        <v>0</v>
      </c>
      <c r="T7" s="132">
        <v>0</v>
      </c>
      <c r="U7" s="132">
        <f t="shared" si="0"/>
        <v>0.99999999999999989</v>
      </c>
      <c r="V7" s="133">
        <f>Escapement!B6</f>
        <v>97368</v>
      </c>
      <c r="X7" s="22">
        <v>1977</v>
      </c>
      <c r="Y7" s="135">
        <v>0</v>
      </c>
      <c r="Z7" s="135">
        <v>0</v>
      </c>
      <c r="AA7" s="135">
        <v>0</v>
      </c>
      <c r="AB7" s="135">
        <v>0</v>
      </c>
      <c r="AC7" s="135">
        <v>1.642792060770883E-2</v>
      </c>
      <c r="AD7" s="135">
        <v>0</v>
      </c>
      <c r="AE7" s="135">
        <v>0</v>
      </c>
      <c r="AF7" s="135">
        <v>0.55566643898072288</v>
      </c>
      <c r="AG7" s="135">
        <v>1.0700122175183034E-2</v>
      </c>
      <c r="AH7" s="135">
        <v>0</v>
      </c>
      <c r="AI7" s="135">
        <v>7.0646207239709932E-4</v>
      </c>
      <c r="AJ7" s="135">
        <v>0.12699251084544935</v>
      </c>
      <c r="AK7" s="135">
        <v>0</v>
      </c>
      <c r="AL7" s="135">
        <v>0</v>
      </c>
      <c r="AM7" s="135">
        <v>0</v>
      </c>
      <c r="AN7" s="135">
        <v>0</v>
      </c>
      <c r="AO7" s="135">
        <v>0</v>
      </c>
      <c r="AP7" s="135">
        <v>0</v>
      </c>
      <c r="AQ7" s="135">
        <v>0</v>
      </c>
      <c r="AR7" s="8">
        <f t="shared" si="1"/>
        <v>0.71049345468146119</v>
      </c>
      <c r="AS7" s="44">
        <f>Harvest!B6</f>
        <v>160420</v>
      </c>
      <c r="AU7" s="151">
        <v>1977</v>
      </c>
      <c r="AV7" s="152">
        <f t="shared" ref="AV7:AV46" si="3">Y50/$AS50</f>
        <v>0</v>
      </c>
      <c r="AW7" s="152">
        <f t="shared" si="2"/>
        <v>0</v>
      </c>
      <c r="AX7" s="152">
        <f t="shared" si="2"/>
        <v>0</v>
      </c>
      <c r="AY7" s="152">
        <f t="shared" si="2"/>
        <v>0</v>
      </c>
      <c r="AZ7" s="152">
        <f t="shared" si="2"/>
        <v>2.3121846513102697E-2</v>
      </c>
      <c r="BA7" s="152">
        <f t="shared" si="2"/>
        <v>0</v>
      </c>
      <c r="BB7" s="152">
        <f t="shared" si="2"/>
        <v>0</v>
      </c>
      <c r="BC7" s="152">
        <f t="shared" si="2"/>
        <v>0.78208523290316223</v>
      </c>
      <c r="BD7" s="152">
        <f t="shared" si="2"/>
        <v>1.5060127724864503E-2</v>
      </c>
      <c r="BE7" s="152">
        <f t="shared" si="2"/>
        <v>0</v>
      </c>
      <c r="BF7" s="152">
        <f t="shared" si="2"/>
        <v>9.9432594029149886E-4</v>
      </c>
      <c r="BG7" s="152">
        <f t="shared" si="2"/>
        <v>0.17873846691857911</v>
      </c>
      <c r="BH7" s="152">
        <f t="shared" si="2"/>
        <v>0</v>
      </c>
      <c r="BI7" s="152">
        <f t="shared" si="2"/>
        <v>0</v>
      </c>
      <c r="BJ7" s="152">
        <f t="shared" si="2"/>
        <v>0</v>
      </c>
      <c r="BK7" s="152">
        <f t="shared" si="2"/>
        <v>0</v>
      </c>
      <c r="BL7" s="152">
        <f t="shared" si="2"/>
        <v>0</v>
      </c>
      <c r="BM7" s="152">
        <f t="shared" si="2"/>
        <v>0</v>
      </c>
      <c r="BN7" s="152">
        <f t="shared" si="2"/>
        <v>0</v>
      </c>
      <c r="BO7" s="152">
        <f t="shared" ref="BO7:BO46" si="4">SUM(AV7:BN7)</f>
        <v>1</v>
      </c>
      <c r="BP7" s="154">
        <f>Harvest!I6</f>
        <v>400</v>
      </c>
      <c r="BQ7" s="146" t="s">
        <v>99</v>
      </c>
    </row>
    <row r="8" spans="1:81" ht="11">
      <c r="A8" s="18">
        <v>1978</v>
      </c>
      <c r="B8" s="132">
        <v>0</v>
      </c>
      <c r="C8" s="132">
        <v>0</v>
      </c>
      <c r="D8" s="132">
        <v>0</v>
      </c>
      <c r="E8" s="132">
        <v>0</v>
      </c>
      <c r="F8" s="132">
        <v>0.11166355176146334</v>
      </c>
      <c r="G8" s="132">
        <v>0</v>
      </c>
      <c r="H8" s="132">
        <v>0</v>
      </c>
      <c r="I8" s="132">
        <v>0.61635401619071706</v>
      </c>
      <c r="J8" s="132">
        <v>5.5206531512033266E-2</v>
      </c>
      <c r="K8" s="132">
        <v>0</v>
      </c>
      <c r="L8" s="132">
        <v>0</v>
      </c>
      <c r="M8" s="132">
        <v>0.21677590053578635</v>
      </c>
      <c r="N8" s="132">
        <v>0</v>
      </c>
      <c r="O8" s="132">
        <v>0</v>
      </c>
      <c r="P8" s="132">
        <v>0</v>
      </c>
      <c r="Q8" s="132">
        <v>0</v>
      </c>
      <c r="R8" s="132">
        <v>0</v>
      </c>
      <c r="S8" s="132">
        <v>0</v>
      </c>
      <c r="T8" s="132">
        <v>0</v>
      </c>
      <c r="U8" s="132">
        <f t="shared" si="0"/>
        <v>1</v>
      </c>
      <c r="V8" s="133">
        <f>Escapement!B7</f>
        <v>35454</v>
      </c>
      <c r="X8" s="22">
        <v>1978</v>
      </c>
      <c r="Y8" s="135">
        <v>0</v>
      </c>
      <c r="Z8" s="135">
        <v>0</v>
      </c>
      <c r="AA8" s="135">
        <v>0</v>
      </c>
      <c r="AB8" s="135">
        <v>0</v>
      </c>
      <c r="AC8" s="135">
        <v>2.0948534979028467E-2</v>
      </c>
      <c r="AD8" s="135">
        <v>0</v>
      </c>
      <c r="AE8" s="135">
        <v>0</v>
      </c>
      <c r="AF8" s="135">
        <v>7.9942082405781753E-2</v>
      </c>
      <c r="AG8" s="135">
        <v>2.9973657376349849E-3</v>
      </c>
      <c r="AH8" s="135">
        <v>0</v>
      </c>
      <c r="AI8" s="135">
        <v>7.3598982413753333E-4</v>
      </c>
      <c r="AJ8" s="135">
        <v>3.0985171596190148E-2</v>
      </c>
      <c r="AK8" s="135">
        <v>0</v>
      </c>
      <c r="AL8" s="135">
        <v>0</v>
      </c>
      <c r="AM8" s="135">
        <v>0</v>
      </c>
      <c r="AN8" s="135">
        <v>0</v>
      </c>
      <c r="AO8" s="135">
        <v>0</v>
      </c>
      <c r="AP8" s="135">
        <v>0</v>
      </c>
      <c r="AQ8" s="135">
        <v>0</v>
      </c>
      <c r="AR8" s="8">
        <f t="shared" si="1"/>
        <v>0.1356091445427729</v>
      </c>
      <c r="AS8" s="44">
        <f>Harvest!B7</f>
        <v>108480</v>
      </c>
      <c r="AU8" s="151">
        <v>1978</v>
      </c>
      <c r="AV8" s="152">
        <f t="shared" si="3"/>
        <v>0</v>
      </c>
      <c r="AW8" s="152">
        <f t="shared" si="2"/>
        <v>0</v>
      </c>
      <c r="AX8" s="152">
        <f t="shared" si="2"/>
        <v>0</v>
      </c>
      <c r="AY8" s="152">
        <f t="shared" si="2"/>
        <v>0</v>
      </c>
      <c r="AZ8" s="152">
        <f t="shared" si="2"/>
        <v>0.15447730350087879</v>
      </c>
      <c r="BA8" s="152">
        <f t="shared" si="2"/>
        <v>0</v>
      </c>
      <c r="BB8" s="152">
        <f t="shared" si="2"/>
        <v>0</v>
      </c>
      <c r="BC8" s="152">
        <f t="shared" si="2"/>
        <v>0.58950362584557847</v>
      </c>
      <c r="BD8" s="152">
        <f t="shared" si="2"/>
        <v>2.2102976519327407E-2</v>
      </c>
      <c r="BE8" s="152">
        <f t="shared" si="2"/>
        <v>0</v>
      </c>
      <c r="BF8" s="152">
        <f t="shared" si="2"/>
        <v>5.4272875669191516E-3</v>
      </c>
      <c r="BG8" s="152">
        <f t="shared" si="2"/>
        <v>0.22848880656729625</v>
      </c>
      <c r="BH8" s="152">
        <f t="shared" si="2"/>
        <v>0</v>
      </c>
      <c r="BI8" s="152">
        <f t="shared" si="2"/>
        <v>0</v>
      </c>
      <c r="BJ8" s="152">
        <f t="shared" si="2"/>
        <v>0</v>
      </c>
      <c r="BK8" s="152">
        <f t="shared" si="2"/>
        <v>0</v>
      </c>
      <c r="BL8" s="152">
        <f t="shared" si="2"/>
        <v>0</v>
      </c>
      <c r="BM8" s="152">
        <f t="shared" si="2"/>
        <v>0</v>
      </c>
      <c r="BN8" s="152">
        <f t="shared" si="2"/>
        <v>0</v>
      </c>
      <c r="BO8" s="152">
        <f t="shared" si="4"/>
        <v>1</v>
      </c>
      <c r="BP8" s="154">
        <f>Harvest!I7</f>
        <v>500</v>
      </c>
      <c r="BQ8" s="146" t="s">
        <v>99</v>
      </c>
    </row>
    <row r="9" spans="1:81" ht="11">
      <c r="A9" s="18">
        <v>1979</v>
      </c>
      <c r="B9" s="132">
        <v>0</v>
      </c>
      <c r="C9" s="132">
        <v>0</v>
      </c>
      <c r="D9" s="132">
        <v>0</v>
      </c>
      <c r="E9" s="132">
        <v>0</v>
      </c>
      <c r="F9" s="132">
        <v>0.30368357792651657</v>
      </c>
      <c r="G9" s="132">
        <v>0</v>
      </c>
      <c r="H9" s="132">
        <v>0</v>
      </c>
      <c r="I9" s="132">
        <v>0.47286158384946814</v>
      </c>
      <c r="J9" s="132">
        <v>6.2604810010547199E-2</v>
      </c>
      <c r="K9" s="132">
        <v>0</v>
      </c>
      <c r="L9" s="132">
        <v>0</v>
      </c>
      <c r="M9" s="132">
        <v>0.16013436950926915</v>
      </c>
      <c r="N9" s="132">
        <v>7.1565870419898979E-4</v>
      </c>
      <c r="O9" s="132">
        <v>0</v>
      </c>
      <c r="P9" s="132">
        <v>0</v>
      </c>
      <c r="Q9" s="132">
        <v>0</v>
      </c>
      <c r="R9" s="132">
        <v>0</v>
      </c>
      <c r="S9" s="132">
        <v>0</v>
      </c>
      <c r="T9" s="132">
        <v>0</v>
      </c>
      <c r="U9" s="132">
        <f t="shared" si="0"/>
        <v>1</v>
      </c>
      <c r="V9" s="133">
        <f>Escapement!B8</f>
        <v>96122</v>
      </c>
      <c r="X9" s="22">
        <v>1979</v>
      </c>
      <c r="Y9" s="135">
        <v>0</v>
      </c>
      <c r="Z9" s="135">
        <v>0</v>
      </c>
      <c r="AA9" s="135">
        <v>0</v>
      </c>
      <c r="AB9" s="135">
        <v>0</v>
      </c>
      <c r="AC9" s="135">
        <v>4.5251440585592523E-2</v>
      </c>
      <c r="AD9" s="135">
        <v>0</v>
      </c>
      <c r="AE9" s="135">
        <v>0</v>
      </c>
      <c r="AF9" s="135">
        <v>0.2455173115365204</v>
      </c>
      <c r="AG9" s="135">
        <v>7.3257193241990128E-3</v>
      </c>
      <c r="AH9" s="135">
        <v>0</v>
      </c>
      <c r="AI9" s="135">
        <v>0</v>
      </c>
      <c r="AJ9" s="135">
        <v>6.5359447100552984E-2</v>
      </c>
      <c r="AK9" s="135">
        <v>1.0069502802082607E-4</v>
      </c>
      <c r="AL9" s="135">
        <v>0</v>
      </c>
      <c r="AM9" s="135">
        <v>0</v>
      </c>
      <c r="AN9" s="135">
        <v>0</v>
      </c>
      <c r="AO9" s="135">
        <v>0</v>
      </c>
      <c r="AP9" s="135">
        <v>0</v>
      </c>
      <c r="AQ9" s="135">
        <v>0</v>
      </c>
      <c r="AR9" s="8">
        <f t="shared" si="1"/>
        <v>0.36355461357488578</v>
      </c>
      <c r="AS9" s="44">
        <f>Harvest!B8</f>
        <v>192974</v>
      </c>
      <c r="AU9" s="151">
        <v>1979</v>
      </c>
      <c r="AV9" s="152">
        <f t="shared" si="3"/>
        <v>0</v>
      </c>
      <c r="AW9" s="152">
        <f t="shared" si="2"/>
        <v>0</v>
      </c>
      <c r="AX9" s="152">
        <f t="shared" si="2"/>
        <v>0</v>
      </c>
      <c r="AY9" s="152">
        <f t="shared" si="2"/>
        <v>0</v>
      </c>
      <c r="AZ9" s="152">
        <f t="shared" si="2"/>
        <v>0.12446944391828364</v>
      </c>
      <c r="BA9" s="152">
        <f t="shared" si="2"/>
        <v>0</v>
      </c>
      <c r="BB9" s="152">
        <f t="shared" si="2"/>
        <v>0</v>
      </c>
      <c r="BC9" s="152">
        <f t="shared" si="2"/>
        <v>0.67532442821262184</v>
      </c>
      <c r="BD9" s="152">
        <f t="shared" si="2"/>
        <v>2.0150258174869911E-2</v>
      </c>
      <c r="BE9" s="152">
        <f t="shared" si="2"/>
        <v>0</v>
      </c>
      <c r="BF9" s="152">
        <f t="shared" si="2"/>
        <v>0</v>
      </c>
      <c r="BG9" s="152">
        <f t="shared" si="2"/>
        <v>0.17977889609999434</v>
      </c>
      <c r="BH9" s="152">
        <f t="shared" si="2"/>
        <v>2.7697359423025091E-4</v>
      </c>
      <c r="BI9" s="152">
        <f t="shared" si="2"/>
        <v>0</v>
      </c>
      <c r="BJ9" s="152">
        <f t="shared" si="2"/>
        <v>0</v>
      </c>
      <c r="BK9" s="152">
        <f t="shared" si="2"/>
        <v>0</v>
      </c>
      <c r="BL9" s="152">
        <f t="shared" si="2"/>
        <v>0</v>
      </c>
      <c r="BM9" s="152">
        <f t="shared" si="2"/>
        <v>0</v>
      </c>
      <c r="BN9" s="152">
        <f t="shared" si="2"/>
        <v>0</v>
      </c>
      <c r="BO9" s="152">
        <f t="shared" si="4"/>
        <v>1</v>
      </c>
      <c r="BP9" s="154">
        <f>Harvest!I8</f>
        <v>300</v>
      </c>
      <c r="BQ9" s="146" t="s">
        <v>99</v>
      </c>
    </row>
    <row r="10" spans="1:81" ht="11">
      <c r="A10" s="18">
        <v>1980</v>
      </c>
      <c r="B10" s="132">
        <v>0</v>
      </c>
      <c r="C10" s="132">
        <v>0</v>
      </c>
      <c r="D10" s="132">
        <v>0</v>
      </c>
      <c r="E10" s="132">
        <v>0</v>
      </c>
      <c r="F10" s="132">
        <v>8.5309139179428048E-2</v>
      </c>
      <c r="G10" s="132">
        <v>0</v>
      </c>
      <c r="H10" s="132">
        <v>0</v>
      </c>
      <c r="I10" s="132">
        <v>0.56519936115409131</v>
      </c>
      <c r="J10" s="132">
        <v>9.3909123692002869E-2</v>
      </c>
      <c r="K10" s="132">
        <v>0</v>
      </c>
      <c r="L10" s="132">
        <v>2.2836685931833324E-4</v>
      </c>
      <c r="M10" s="132">
        <v>0.25229991378113026</v>
      </c>
      <c r="N10" s="132">
        <v>3.0540953340290914E-3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2">
        <f t="shared" si="0"/>
        <v>1</v>
      </c>
      <c r="V10" s="133">
        <f>Escapement!B9</f>
        <v>98673</v>
      </c>
      <c r="X10" s="22">
        <v>1980</v>
      </c>
      <c r="Y10" s="135">
        <v>0</v>
      </c>
      <c r="Z10" s="135">
        <v>0</v>
      </c>
      <c r="AA10" s="135">
        <v>0</v>
      </c>
      <c r="AB10" s="135">
        <v>0</v>
      </c>
      <c r="AC10" s="135">
        <v>1.3799993112063416E-2</v>
      </c>
      <c r="AD10" s="135">
        <v>0</v>
      </c>
      <c r="AE10" s="135">
        <v>0</v>
      </c>
      <c r="AF10" s="135">
        <v>0.27949562619665402</v>
      </c>
      <c r="AG10" s="135">
        <v>9.1946528606137289E-3</v>
      </c>
      <c r="AH10" s="135">
        <v>0</v>
      </c>
      <c r="AI10" s="135">
        <v>5.7931237177026538E-5</v>
      </c>
      <c r="AJ10" s="135">
        <v>0.10302838806985462</v>
      </c>
      <c r="AK10" s="135">
        <v>3.6264954472818611E-4</v>
      </c>
      <c r="AL10" s="135">
        <v>0</v>
      </c>
      <c r="AM10" s="135">
        <v>0</v>
      </c>
      <c r="AN10" s="135">
        <v>0</v>
      </c>
      <c r="AO10" s="135">
        <v>0</v>
      </c>
      <c r="AP10" s="135">
        <v>0</v>
      </c>
      <c r="AQ10" s="135">
        <v>0</v>
      </c>
      <c r="AR10" s="8">
        <f t="shared" si="1"/>
        <v>0.40593924102109102</v>
      </c>
      <c r="AS10" s="44">
        <f>Harvest!B9</f>
        <v>54099</v>
      </c>
      <c r="AU10" s="151">
        <v>1980</v>
      </c>
      <c r="AV10" s="152">
        <f t="shared" si="3"/>
        <v>0</v>
      </c>
      <c r="AW10" s="152">
        <f t="shared" si="2"/>
        <v>0</v>
      </c>
      <c r="AX10" s="152">
        <f t="shared" si="2"/>
        <v>0</v>
      </c>
      <c r="AY10" s="152">
        <f t="shared" si="2"/>
        <v>0</v>
      </c>
      <c r="AZ10" s="152">
        <f t="shared" si="2"/>
        <v>3.3995218292646963E-2</v>
      </c>
      <c r="BA10" s="152">
        <f t="shared" si="2"/>
        <v>0</v>
      </c>
      <c r="BB10" s="152">
        <f t="shared" si="2"/>
        <v>0</v>
      </c>
      <c r="BC10" s="152">
        <f t="shared" si="2"/>
        <v>0.68851591064124928</v>
      </c>
      <c r="BD10" s="152">
        <f t="shared" si="2"/>
        <v>2.2650317908378837E-2</v>
      </c>
      <c r="BE10" s="152">
        <f t="shared" si="2"/>
        <v>0</v>
      </c>
      <c r="BF10" s="152">
        <f t="shared" si="2"/>
        <v>1.4270913309910008E-4</v>
      </c>
      <c r="BG10" s="152">
        <f t="shared" si="2"/>
        <v>0.25380248485142554</v>
      </c>
      <c r="BH10" s="152">
        <f t="shared" si="2"/>
        <v>8.9335917320036641E-4</v>
      </c>
      <c r="BI10" s="152">
        <f t="shared" si="2"/>
        <v>0</v>
      </c>
      <c r="BJ10" s="152">
        <f t="shared" si="2"/>
        <v>0</v>
      </c>
      <c r="BK10" s="152">
        <f t="shared" si="2"/>
        <v>0</v>
      </c>
      <c r="BL10" s="152">
        <f t="shared" si="2"/>
        <v>0</v>
      </c>
      <c r="BM10" s="152">
        <f t="shared" si="2"/>
        <v>0</v>
      </c>
      <c r="BN10" s="152">
        <f t="shared" si="2"/>
        <v>0</v>
      </c>
      <c r="BO10" s="152">
        <f t="shared" si="4"/>
        <v>1</v>
      </c>
      <c r="BP10" s="154">
        <f>Harvest!I9</f>
        <v>700</v>
      </c>
      <c r="BQ10" s="146" t="s">
        <v>99</v>
      </c>
    </row>
    <row r="11" spans="1:81" ht="11">
      <c r="A11" s="18">
        <v>1981</v>
      </c>
      <c r="B11" s="132">
        <v>0</v>
      </c>
      <c r="C11" s="132">
        <v>0</v>
      </c>
      <c r="D11" s="132">
        <v>2.8701782500284027E-4</v>
      </c>
      <c r="E11" s="132">
        <v>0</v>
      </c>
      <c r="F11" s="132">
        <v>0.10285283758976781</v>
      </c>
      <c r="G11" s="132">
        <v>0</v>
      </c>
      <c r="H11" s="132">
        <v>0</v>
      </c>
      <c r="I11" s="132">
        <v>0.69596082206688703</v>
      </c>
      <c r="J11" s="132">
        <v>3.2263195345527608E-2</v>
      </c>
      <c r="K11" s="132">
        <v>0</v>
      </c>
      <c r="L11" s="132">
        <v>2.3571338878358257E-3</v>
      </c>
      <c r="M11" s="132">
        <v>0.1662789932849788</v>
      </c>
      <c r="N11" s="132">
        <v>0</v>
      </c>
      <c r="O11" s="132">
        <v>0</v>
      </c>
      <c r="P11" s="132">
        <v>0</v>
      </c>
      <c r="Q11" s="132">
        <v>0</v>
      </c>
      <c r="R11" s="132">
        <v>0</v>
      </c>
      <c r="S11" s="132">
        <v>0</v>
      </c>
      <c r="T11" s="132">
        <v>0</v>
      </c>
      <c r="U11" s="132">
        <f t="shared" si="0"/>
        <v>1</v>
      </c>
      <c r="V11" s="133">
        <f>Escapement!B10</f>
        <v>84407</v>
      </c>
      <c r="X11" s="22">
        <v>1981</v>
      </c>
      <c r="Y11" s="135">
        <v>0</v>
      </c>
      <c r="Z11" s="135">
        <v>0</v>
      </c>
      <c r="AA11" s="135">
        <v>0</v>
      </c>
      <c r="AB11" s="135">
        <v>0</v>
      </c>
      <c r="AC11" s="135">
        <v>1.0574549862804599E-2</v>
      </c>
      <c r="AD11" s="135">
        <v>0</v>
      </c>
      <c r="AE11" s="135">
        <v>0</v>
      </c>
      <c r="AF11" s="135">
        <v>0.42932052754003502</v>
      </c>
      <c r="AG11" s="135">
        <v>1.905543623247124E-3</v>
      </c>
      <c r="AH11" s="135">
        <v>0</v>
      </c>
      <c r="AI11" s="135">
        <v>8.0670226559068157E-4</v>
      </c>
      <c r="AJ11" s="135">
        <v>3.8464980455325225E-2</v>
      </c>
      <c r="AK11" s="135">
        <v>0</v>
      </c>
      <c r="AL11" s="135">
        <v>0</v>
      </c>
      <c r="AM11" s="135">
        <v>2.4344924338813435E-4</v>
      </c>
      <c r="AN11" s="135">
        <v>5.5329373497303258E-4</v>
      </c>
      <c r="AO11" s="135">
        <v>0</v>
      </c>
      <c r="AP11" s="135">
        <v>0</v>
      </c>
      <c r="AQ11" s="135">
        <v>0</v>
      </c>
      <c r="AR11" s="8">
        <f t="shared" si="1"/>
        <v>0.48186904672536385</v>
      </c>
      <c r="AS11" s="44">
        <f>Harvest!B10</f>
        <v>93247</v>
      </c>
      <c r="AU11" s="151">
        <v>1981</v>
      </c>
      <c r="AV11" s="152">
        <f t="shared" si="3"/>
        <v>0</v>
      </c>
      <c r="AW11" s="152">
        <f t="shared" si="2"/>
        <v>0</v>
      </c>
      <c r="AX11" s="152">
        <f t="shared" si="2"/>
        <v>0</v>
      </c>
      <c r="AY11" s="152">
        <f t="shared" si="2"/>
        <v>0</v>
      </c>
      <c r="AZ11" s="152">
        <f t="shared" si="2"/>
        <v>2.1944862270498675E-2</v>
      </c>
      <c r="BA11" s="152">
        <f t="shared" si="2"/>
        <v>0</v>
      </c>
      <c r="BB11" s="152">
        <f t="shared" si="2"/>
        <v>0</v>
      </c>
      <c r="BC11" s="152">
        <f t="shared" si="2"/>
        <v>0.89094854807040913</v>
      </c>
      <c r="BD11" s="152">
        <f t="shared" si="2"/>
        <v>3.954484389891033E-3</v>
      </c>
      <c r="BE11" s="152">
        <f t="shared" si="2"/>
        <v>0</v>
      </c>
      <c r="BF11" s="152">
        <f t="shared" si="2"/>
        <v>1.6741109873580507E-3</v>
      </c>
      <c r="BG11" s="152">
        <f t="shared" si="2"/>
        <v>7.9824551331366039E-2</v>
      </c>
      <c r="BH11" s="152">
        <f t="shared" si="2"/>
        <v>0</v>
      </c>
      <c r="BI11" s="152">
        <f t="shared" si="2"/>
        <v>0</v>
      </c>
      <c r="BJ11" s="152">
        <f t="shared" si="2"/>
        <v>5.0521867931244331E-4</v>
      </c>
      <c r="BK11" s="152">
        <f t="shared" si="2"/>
        <v>1.1482242711646437E-3</v>
      </c>
      <c r="BL11" s="152">
        <f t="shared" si="2"/>
        <v>0</v>
      </c>
      <c r="BM11" s="152">
        <f t="shared" si="2"/>
        <v>0</v>
      </c>
      <c r="BN11" s="152">
        <f t="shared" si="2"/>
        <v>0</v>
      </c>
      <c r="BO11" s="152">
        <f t="shared" si="4"/>
        <v>0.99999999999999989</v>
      </c>
      <c r="BP11" s="154">
        <f>Harvest!I10</f>
        <v>1200</v>
      </c>
      <c r="BQ11" s="146" t="s">
        <v>99</v>
      </c>
    </row>
    <row r="12" spans="1:81" ht="11">
      <c r="A12" s="18">
        <v>1982</v>
      </c>
      <c r="B12" s="12">
        <v>6.3830665647471101E-4</v>
      </c>
      <c r="C12" s="12">
        <v>0</v>
      </c>
      <c r="D12" s="12">
        <v>0</v>
      </c>
      <c r="E12" s="12">
        <v>1.3536673890818867E-3</v>
      </c>
      <c r="F12" s="12">
        <v>0.18771605303917835</v>
      </c>
      <c r="G12" s="12">
        <v>6.3299530787588431E-4</v>
      </c>
      <c r="H12" s="12">
        <v>0</v>
      </c>
      <c r="I12" s="12">
        <v>0.7859196730822493</v>
      </c>
      <c r="J12" s="12">
        <v>5.4357212992797426E-3</v>
      </c>
      <c r="K12" s="12">
        <v>0</v>
      </c>
      <c r="L12" s="12">
        <v>9.4324413492486887E-3</v>
      </c>
      <c r="M12" s="12">
        <v>8.8711418766113815E-3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f>SUM(B12:T12)</f>
        <v>1</v>
      </c>
      <c r="V12" s="14">
        <f>Escapement!B11</f>
        <v>103038</v>
      </c>
      <c r="X12" s="22">
        <v>1982</v>
      </c>
      <c r="Y12" s="135">
        <v>0</v>
      </c>
      <c r="Z12" s="135">
        <v>0</v>
      </c>
      <c r="AA12" s="135">
        <v>0</v>
      </c>
      <c r="AB12" s="135">
        <v>0</v>
      </c>
      <c r="AC12" s="135">
        <v>3.8506934790626078E-2</v>
      </c>
      <c r="AD12" s="135">
        <v>0</v>
      </c>
      <c r="AE12" s="135">
        <v>0</v>
      </c>
      <c r="AF12" s="135">
        <v>0.44124059534574195</v>
      </c>
      <c r="AG12" s="135">
        <v>5.5577396731324351E-3</v>
      </c>
      <c r="AH12" s="135">
        <v>0</v>
      </c>
      <c r="AI12" s="135">
        <v>1.6116712807067838E-3</v>
      </c>
      <c r="AJ12" s="135">
        <v>4.4594490345246658E-2</v>
      </c>
      <c r="AK12" s="135">
        <v>1.4644900324459644E-5</v>
      </c>
      <c r="AL12" s="135">
        <v>0</v>
      </c>
      <c r="AM12" s="135">
        <v>0</v>
      </c>
      <c r="AN12" s="135">
        <v>3.9541230876041046E-4</v>
      </c>
      <c r="AO12" s="135">
        <v>0</v>
      </c>
      <c r="AP12" s="135">
        <v>0</v>
      </c>
      <c r="AQ12" s="135">
        <v>0</v>
      </c>
      <c r="AR12" s="8">
        <f t="shared" si="1"/>
        <v>0.5319214886445387</v>
      </c>
      <c r="AS12" s="44">
        <f>Harvest!B11</f>
        <v>273833</v>
      </c>
      <c r="AU12" s="151">
        <v>1982</v>
      </c>
      <c r="AV12" s="152">
        <f t="shared" si="3"/>
        <v>0</v>
      </c>
      <c r="AW12" s="152">
        <f t="shared" si="2"/>
        <v>0</v>
      </c>
      <c r="AX12" s="152">
        <f t="shared" si="2"/>
        <v>0</v>
      </c>
      <c r="AY12" s="152">
        <f t="shared" si="2"/>
        <v>0</v>
      </c>
      <c r="AZ12" s="152">
        <f t="shared" si="2"/>
        <v>7.239213984144692E-2</v>
      </c>
      <c r="BA12" s="152">
        <f t="shared" si="2"/>
        <v>0</v>
      </c>
      <c r="BB12" s="152">
        <f t="shared" si="2"/>
        <v>0</v>
      </c>
      <c r="BC12" s="152">
        <f t="shared" si="2"/>
        <v>0.82952203429518678</v>
      </c>
      <c r="BD12" s="152">
        <f t="shared" si="2"/>
        <v>1.0448421039155354E-2</v>
      </c>
      <c r="BE12" s="152">
        <f t="shared" si="2"/>
        <v>0</v>
      </c>
      <c r="BF12" s="152">
        <f t="shared" si="2"/>
        <v>3.0299044409988055E-3</v>
      </c>
      <c r="BG12" s="152">
        <f t="shared" si="2"/>
        <v>8.3836602388228224E-2</v>
      </c>
      <c r="BH12" s="152">
        <f t="shared" si="2"/>
        <v>2.7532071249421219E-5</v>
      </c>
      <c r="BI12" s="152">
        <f t="shared" si="2"/>
        <v>0</v>
      </c>
      <c r="BJ12" s="152">
        <f t="shared" si="2"/>
        <v>0</v>
      </c>
      <c r="BK12" s="152">
        <f t="shared" si="2"/>
        <v>7.4336592373437302E-4</v>
      </c>
      <c r="BL12" s="152">
        <f t="shared" si="2"/>
        <v>0</v>
      </c>
      <c r="BM12" s="152">
        <f t="shared" si="2"/>
        <v>0</v>
      </c>
      <c r="BN12" s="152">
        <f t="shared" si="2"/>
        <v>0</v>
      </c>
      <c r="BO12" s="152">
        <f t="shared" si="4"/>
        <v>0.99999999999999978</v>
      </c>
      <c r="BP12" s="154">
        <f>Harvest!I11</f>
        <v>800</v>
      </c>
      <c r="BQ12" s="146" t="s">
        <v>99</v>
      </c>
    </row>
    <row r="13" spans="1:81" ht="11">
      <c r="A13" s="18">
        <v>1983</v>
      </c>
      <c r="B13" s="12">
        <v>0</v>
      </c>
      <c r="C13" s="12">
        <v>0</v>
      </c>
      <c r="D13" s="12">
        <v>1.0502972885289676E-3</v>
      </c>
      <c r="E13" s="12">
        <v>1.1837180641134258E-3</v>
      </c>
      <c r="F13" s="12">
        <v>0.12293639620503649</v>
      </c>
      <c r="G13" s="12">
        <v>5.251486442644838E-4</v>
      </c>
      <c r="H13" s="12">
        <v>0</v>
      </c>
      <c r="I13" s="12">
        <v>0.60437169619994213</v>
      </c>
      <c r="J13" s="12">
        <v>1.6864955989389592E-2</v>
      </c>
      <c r="K13" s="12">
        <v>0</v>
      </c>
      <c r="L13" s="12">
        <v>2.9741127628469602E-3</v>
      </c>
      <c r="M13" s="12">
        <v>0.2500936748458778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f t="shared" ref="U13:U46" si="5">SUM(B13:T13)</f>
        <v>1</v>
      </c>
      <c r="V13" s="14">
        <f>Escapement!B12</f>
        <v>80141</v>
      </c>
      <c r="X13" s="22">
        <v>1983</v>
      </c>
      <c r="Y13" s="135">
        <v>0</v>
      </c>
      <c r="Z13" s="135">
        <v>0</v>
      </c>
      <c r="AA13" s="135">
        <v>0</v>
      </c>
      <c r="AB13" s="135">
        <v>0</v>
      </c>
      <c r="AC13" s="135">
        <v>1.9283803307003224E-2</v>
      </c>
      <c r="AD13" s="135">
        <v>0</v>
      </c>
      <c r="AE13" s="135">
        <v>0</v>
      </c>
      <c r="AF13" s="135">
        <v>0.47364128883997231</v>
      </c>
      <c r="AG13" s="135">
        <v>1.9414145627470339E-3</v>
      </c>
      <c r="AH13" s="135">
        <v>0</v>
      </c>
      <c r="AI13" s="135">
        <v>2.0008689545390518E-3</v>
      </c>
      <c r="AJ13" s="135">
        <v>0.15862823737089124</v>
      </c>
      <c r="AK13" s="135">
        <v>0</v>
      </c>
      <c r="AL13" s="135">
        <v>0</v>
      </c>
      <c r="AM13" s="135">
        <v>1.2522445157659372E-4</v>
      </c>
      <c r="AN13" s="135">
        <v>0</v>
      </c>
      <c r="AO13" s="135">
        <v>0</v>
      </c>
      <c r="AP13" s="135">
        <v>0</v>
      </c>
      <c r="AQ13" s="135">
        <v>0</v>
      </c>
      <c r="AR13" s="8">
        <f t="shared" si="1"/>
        <v>0.6556208374867295</v>
      </c>
      <c r="AS13" s="44">
        <f>Harvest!B12</f>
        <v>370179</v>
      </c>
      <c r="AU13" s="151">
        <v>1983</v>
      </c>
      <c r="AV13" s="152">
        <f t="shared" si="3"/>
        <v>0</v>
      </c>
      <c r="AW13" s="152">
        <f t="shared" si="2"/>
        <v>0</v>
      </c>
      <c r="AX13" s="152">
        <f t="shared" si="2"/>
        <v>0</v>
      </c>
      <c r="AY13" s="152">
        <f t="shared" si="2"/>
        <v>0</v>
      </c>
      <c r="AZ13" s="152">
        <f t="shared" si="2"/>
        <v>2.9413042118865772E-2</v>
      </c>
      <c r="BA13" s="152">
        <f t="shared" si="2"/>
        <v>0</v>
      </c>
      <c r="BB13" s="152">
        <f t="shared" si="2"/>
        <v>0</v>
      </c>
      <c r="BC13" s="152">
        <f t="shared" si="2"/>
        <v>0.72243171930843242</v>
      </c>
      <c r="BD13" s="152">
        <f t="shared" si="2"/>
        <v>2.9611849589608729E-3</v>
      </c>
      <c r="BE13" s="152">
        <f t="shared" si="2"/>
        <v>0</v>
      </c>
      <c r="BF13" s="152">
        <f t="shared" si="2"/>
        <v>3.0518690684225728E-3</v>
      </c>
      <c r="BG13" s="152">
        <f t="shared" si="2"/>
        <v>0.24195118321586606</v>
      </c>
      <c r="BH13" s="152">
        <f t="shared" si="2"/>
        <v>0</v>
      </c>
      <c r="BI13" s="152">
        <f t="shared" si="2"/>
        <v>0</v>
      </c>
      <c r="BJ13" s="152">
        <f t="shared" si="2"/>
        <v>1.9100132945229706E-4</v>
      </c>
      <c r="BK13" s="152">
        <f t="shared" si="2"/>
        <v>0</v>
      </c>
      <c r="BL13" s="152">
        <f t="shared" si="2"/>
        <v>0</v>
      </c>
      <c r="BM13" s="152">
        <f t="shared" si="2"/>
        <v>0</v>
      </c>
      <c r="BN13" s="152">
        <f t="shared" si="2"/>
        <v>0</v>
      </c>
      <c r="BO13" s="152">
        <f t="shared" si="4"/>
        <v>1</v>
      </c>
      <c r="BP13" s="154">
        <f>Harvest!I12</f>
        <v>600</v>
      </c>
      <c r="BQ13" s="146" t="s">
        <v>99</v>
      </c>
    </row>
    <row r="14" spans="1:81" ht="11">
      <c r="A14" s="18">
        <v>1984</v>
      </c>
      <c r="B14" s="12">
        <v>0</v>
      </c>
      <c r="C14" s="12">
        <v>0</v>
      </c>
      <c r="D14" s="12">
        <v>0</v>
      </c>
      <c r="E14" s="12">
        <v>0</v>
      </c>
      <c r="F14" s="12">
        <v>4.67591082963889E-2</v>
      </c>
      <c r="G14" s="12">
        <v>0</v>
      </c>
      <c r="H14" s="12">
        <v>0</v>
      </c>
      <c r="I14" s="12">
        <v>0.85444410208672505</v>
      </c>
      <c r="J14" s="12">
        <v>3.4207053735302432E-3</v>
      </c>
      <c r="K14" s="12">
        <v>0</v>
      </c>
      <c r="L14" s="12">
        <v>9.6962777301869228E-3</v>
      </c>
      <c r="M14" s="12">
        <v>8.5679806513168921E-2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f t="shared" si="5"/>
        <v>1</v>
      </c>
      <c r="V14" s="14">
        <f>Escapement!B13</f>
        <v>100781</v>
      </c>
      <c r="X14" s="22">
        <v>1984</v>
      </c>
      <c r="Y14" s="8">
        <v>0</v>
      </c>
      <c r="Z14" s="8">
        <v>0</v>
      </c>
      <c r="AA14" s="8">
        <v>0</v>
      </c>
      <c r="AB14" s="8">
        <v>0</v>
      </c>
      <c r="AC14" s="8">
        <v>1.5525947608053479E-2</v>
      </c>
      <c r="AD14" s="8">
        <v>0</v>
      </c>
      <c r="AE14" s="8">
        <v>0</v>
      </c>
      <c r="AF14" s="8">
        <v>0.61617611081727142</v>
      </c>
      <c r="AG14" s="8">
        <v>8.056624692836386E-4</v>
      </c>
      <c r="AH14" s="8">
        <v>0</v>
      </c>
      <c r="AI14" s="8">
        <v>1.2522632414300593E-3</v>
      </c>
      <c r="AJ14" s="8">
        <v>3.9838559096101636E-2</v>
      </c>
      <c r="AK14" s="8">
        <v>0</v>
      </c>
      <c r="AL14" s="8">
        <v>0</v>
      </c>
      <c r="AM14" s="8">
        <v>4.8199593559162315E-4</v>
      </c>
      <c r="AN14" s="8">
        <v>0</v>
      </c>
      <c r="AO14" s="8">
        <v>0</v>
      </c>
      <c r="AP14" s="8">
        <v>0</v>
      </c>
      <c r="AQ14" s="8">
        <v>0</v>
      </c>
      <c r="AR14" s="8">
        <f>SUM(Y14:AQ14)</f>
        <v>0.67408053916773181</v>
      </c>
      <c r="AS14" s="44">
        <f>Harvest!B13</f>
        <v>334729</v>
      </c>
      <c r="AU14" s="151">
        <v>1984</v>
      </c>
      <c r="AV14" s="152">
        <f t="shared" si="3"/>
        <v>0</v>
      </c>
      <c r="AW14" s="152">
        <f t="shared" si="2"/>
        <v>0</v>
      </c>
      <c r="AX14" s="152">
        <f t="shared" si="2"/>
        <v>0</v>
      </c>
      <c r="AY14" s="152">
        <f t="shared" si="2"/>
        <v>0</v>
      </c>
      <c r="AZ14" s="152">
        <f t="shared" si="2"/>
        <v>2.3032778289702485E-2</v>
      </c>
      <c r="BA14" s="152">
        <f t="shared" si="2"/>
        <v>0</v>
      </c>
      <c r="BB14" s="152">
        <f t="shared" si="2"/>
        <v>0</v>
      </c>
      <c r="BC14" s="152">
        <f t="shared" si="2"/>
        <v>0.91409864995961254</v>
      </c>
      <c r="BD14" s="152">
        <f t="shared" si="2"/>
        <v>1.1952020900623645E-3</v>
      </c>
      <c r="BE14" s="152">
        <f t="shared" si="2"/>
        <v>0</v>
      </c>
      <c r="BF14" s="152">
        <f t="shared" si="2"/>
        <v>1.8577353426879723E-3</v>
      </c>
      <c r="BG14" s="152">
        <f t="shared" si="2"/>
        <v>5.9100592260517081E-2</v>
      </c>
      <c r="BH14" s="152">
        <f t="shared" si="2"/>
        <v>0</v>
      </c>
      <c r="BI14" s="152">
        <f t="shared" si="2"/>
        <v>0</v>
      </c>
      <c r="BJ14" s="152">
        <f t="shared" si="2"/>
        <v>7.1504205741754526E-4</v>
      </c>
      <c r="BK14" s="152">
        <f t="shared" si="2"/>
        <v>0</v>
      </c>
      <c r="BL14" s="152">
        <f t="shared" si="2"/>
        <v>0</v>
      </c>
      <c r="BM14" s="152">
        <f t="shared" si="2"/>
        <v>0</v>
      </c>
      <c r="BN14" s="152">
        <f t="shared" si="2"/>
        <v>0</v>
      </c>
      <c r="BO14" s="152">
        <f t="shared" si="4"/>
        <v>1</v>
      </c>
      <c r="BP14" s="154">
        <f>Harvest!I13</f>
        <v>1000</v>
      </c>
      <c r="BQ14" s="146" t="s">
        <v>99</v>
      </c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</row>
    <row r="15" spans="1:81" ht="11">
      <c r="A15" s="18">
        <v>1985</v>
      </c>
      <c r="B15" s="12">
        <v>0</v>
      </c>
      <c r="C15" s="12">
        <v>0</v>
      </c>
      <c r="D15" s="12">
        <v>6.714862389457537E-4</v>
      </c>
      <c r="E15" s="12">
        <v>0</v>
      </c>
      <c r="F15" s="12">
        <v>0.11760881735795199</v>
      </c>
      <c r="G15" s="12">
        <v>0</v>
      </c>
      <c r="H15" s="12">
        <v>0</v>
      </c>
      <c r="I15" s="12">
        <v>0.6606014013568301</v>
      </c>
      <c r="J15" s="12">
        <v>2.4020737350673595E-2</v>
      </c>
      <c r="K15" s="12">
        <v>0</v>
      </c>
      <c r="L15" s="12">
        <v>2.6863889742448934E-2</v>
      </c>
      <c r="M15" s="12">
        <v>0.16657758244558774</v>
      </c>
      <c r="N15" s="12">
        <v>6.5438974400605393E-4</v>
      </c>
      <c r="O15" s="12">
        <v>0</v>
      </c>
      <c r="P15" s="12">
        <v>3.0016957635558964E-3</v>
      </c>
      <c r="Q15" s="12">
        <v>0</v>
      </c>
      <c r="R15" s="12">
        <v>0</v>
      </c>
      <c r="S15" s="12">
        <v>0</v>
      </c>
      <c r="T15" s="12">
        <v>0</v>
      </c>
      <c r="U15" s="12">
        <f t="shared" si="5"/>
        <v>1</v>
      </c>
      <c r="V15" s="14">
        <f>Escapement!B14</f>
        <v>69141</v>
      </c>
      <c r="X15" s="22">
        <v>1985</v>
      </c>
      <c r="Y15" s="8">
        <v>0</v>
      </c>
      <c r="Z15" s="8">
        <v>0</v>
      </c>
      <c r="AA15" s="8">
        <v>2.3880729757798919E-4</v>
      </c>
      <c r="AB15" s="8">
        <v>0</v>
      </c>
      <c r="AC15" s="8">
        <v>2.6355131799847446E-2</v>
      </c>
      <c r="AD15" s="8">
        <v>1.927794010314327E-5</v>
      </c>
      <c r="AE15" s="8">
        <v>0</v>
      </c>
      <c r="AF15" s="8">
        <v>0.40022386973380364</v>
      </c>
      <c r="AG15" s="8">
        <v>4.3256502239097478E-3</v>
      </c>
      <c r="AH15" s="8">
        <v>0</v>
      </c>
      <c r="AI15" s="8">
        <v>8.7430096436282266E-3</v>
      </c>
      <c r="AJ15" s="8">
        <v>6.5584589652317352E-2</v>
      </c>
      <c r="AK15" s="8">
        <v>3.3945813580643252E-5</v>
      </c>
      <c r="AL15" s="8">
        <v>0</v>
      </c>
      <c r="AM15" s="8">
        <v>4.6250182577438635E-4</v>
      </c>
      <c r="AN15" s="8">
        <v>1.7360625964252293E-4</v>
      </c>
      <c r="AO15" s="8">
        <v>0</v>
      </c>
      <c r="AP15" s="8">
        <v>0</v>
      </c>
      <c r="AQ15" s="8">
        <v>0</v>
      </c>
      <c r="AR15" s="8">
        <f t="shared" ref="AR15:AR46" si="6">SUM(Y15:AQ15)</f>
        <v>0.50616039019018511</v>
      </c>
      <c r="AS15" s="44">
        <f>Harvest!B14</f>
        <v>303328</v>
      </c>
      <c r="AU15" s="151">
        <v>1985</v>
      </c>
      <c r="AV15" s="152">
        <f t="shared" si="3"/>
        <v>0</v>
      </c>
      <c r="AW15" s="152">
        <f t="shared" si="2"/>
        <v>0</v>
      </c>
      <c r="AX15" s="152">
        <f t="shared" si="2"/>
        <v>4.7180163087881993E-4</v>
      </c>
      <c r="AY15" s="152">
        <f t="shared" si="2"/>
        <v>0</v>
      </c>
      <c r="AZ15" s="152">
        <f t="shared" si="2"/>
        <v>5.2068736137066647E-2</v>
      </c>
      <c r="BA15" s="152">
        <f t="shared" si="2"/>
        <v>3.8086623285357755E-5</v>
      </c>
      <c r="BB15" s="152">
        <f t="shared" si="2"/>
        <v>0</v>
      </c>
      <c r="BC15" s="152">
        <f t="shared" si="2"/>
        <v>0.79070562906635822</v>
      </c>
      <c r="BD15" s="152">
        <f t="shared" si="2"/>
        <v>8.546006972778776E-3</v>
      </c>
      <c r="BE15" s="152">
        <f t="shared" si="2"/>
        <v>0</v>
      </c>
      <c r="BF15" s="152">
        <f t="shared" si="2"/>
        <v>1.7273199983789962E-2</v>
      </c>
      <c r="BG15" s="152">
        <f t="shared" si="2"/>
        <v>0.12957274200708305</v>
      </c>
      <c r="BH15" s="152">
        <f t="shared" si="2"/>
        <v>6.7065329959715782E-5</v>
      </c>
      <c r="BI15" s="152">
        <f t="shared" si="2"/>
        <v>0</v>
      </c>
      <c r="BJ15" s="152">
        <f t="shared" si="2"/>
        <v>9.1374559277664048E-4</v>
      </c>
      <c r="BK15" s="152">
        <f t="shared" si="2"/>
        <v>3.4298665602279141E-4</v>
      </c>
      <c r="BL15" s="152">
        <f t="shared" si="2"/>
        <v>0</v>
      </c>
      <c r="BM15" s="152">
        <f t="shared" si="2"/>
        <v>0</v>
      </c>
      <c r="BN15" s="152">
        <f t="shared" si="2"/>
        <v>0</v>
      </c>
      <c r="BO15" s="152">
        <f t="shared" si="4"/>
        <v>1</v>
      </c>
      <c r="BP15" s="147">
        <f>Harvest!I14+Harvest!J14</f>
        <v>2155</v>
      </c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</row>
    <row r="16" spans="1:81" ht="11">
      <c r="A16" s="18">
        <v>1986</v>
      </c>
      <c r="B16" s="12">
        <v>0</v>
      </c>
      <c r="C16" s="12">
        <v>0</v>
      </c>
      <c r="D16" s="12">
        <v>4.8305514514966684E-4</v>
      </c>
      <c r="E16" s="12">
        <v>0</v>
      </c>
      <c r="F16" s="12">
        <v>0.12949188172324336</v>
      </c>
      <c r="G16" s="12">
        <v>0</v>
      </c>
      <c r="H16" s="12">
        <v>0</v>
      </c>
      <c r="I16" s="12">
        <v>0.67664901372299391</v>
      </c>
      <c r="J16" s="12">
        <v>2.1975148651521698E-2</v>
      </c>
      <c r="K16" s="12">
        <v>0</v>
      </c>
      <c r="L16" s="12">
        <v>5.5984466708600038E-3</v>
      </c>
      <c r="M16" s="12">
        <v>0.16387502835309728</v>
      </c>
      <c r="N16" s="12">
        <v>0</v>
      </c>
      <c r="O16" s="12">
        <v>0</v>
      </c>
      <c r="P16" s="12">
        <v>1.1625231243678061E-3</v>
      </c>
      <c r="Q16" s="12">
        <v>7.6490260876627462E-4</v>
      </c>
      <c r="R16" s="12">
        <v>0</v>
      </c>
      <c r="S16" s="12">
        <v>0</v>
      </c>
      <c r="T16" s="12">
        <v>0</v>
      </c>
      <c r="U16" s="12">
        <f t="shared" si="5"/>
        <v>1</v>
      </c>
      <c r="V16" s="14">
        <f>Escapement!B15</f>
        <v>88024</v>
      </c>
      <c r="X16" s="22">
        <v>1986</v>
      </c>
      <c r="Y16" s="8">
        <v>0</v>
      </c>
      <c r="Z16" s="8">
        <v>0</v>
      </c>
      <c r="AA16" s="8">
        <v>0</v>
      </c>
      <c r="AB16" s="8">
        <v>0</v>
      </c>
      <c r="AC16" s="8">
        <v>2.4366852788286094E-2</v>
      </c>
      <c r="AD16" s="8">
        <v>0</v>
      </c>
      <c r="AE16" s="8">
        <v>0</v>
      </c>
      <c r="AF16" s="8">
        <v>0.29542232712552507</v>
      </c>
      <c r="AG16" s="8">
        <v>4.4328791192485935E-3</v>
      </c>
      <c r="AH16" s="8">
        <v>0</v>
      </c>
      <c r="AI16" s="8">
        <v>1.8227656982177278E-3</v>
      </c>
      <c r="AJ16" s="8">
        <v>5.2074709215992769E-2</v>
      </c>
      <c r="AK16" s="8">
        <v>0</v>
      </c>
      <c r="AL16" s="8">
        <v>0</v>
      </c>
      <c r="AM16" s="8">
        <v>7.1189693454318573E-4</v>
      </c>
      <c r="AN16" s="8">
        <v>4.8725659433075381E-4</v>
      </c>
      <c r="AO16" s="8">
        <v>0</v>
      </c>
      <c r="AP16" s="8">
        <v>0</v>
      </c>
      <c r="AQ16" s="8">
        <v>0</v>
      </c>
      <c r="AR16" s="8">
        <f t="shared" si="6"/>
        <v>0.37931868747614422</v>
      </c>
      <c r="AS16" s="44">
        <f>Harvest!B15</f>
        <v>290295</v>
      </c>
      <c r="AU16" s="151">
        <v>1986</v>
      </c>
      <c r="AV16" s="152">
        <f t="shared" si="3"/>
        <v>0</v>
      </c>
      <c r="AW16" s="152">
        <f t="shared" si="2"/>
        <v>0</v>
      </c>
      <c r="AX16" s="152">
        <f t="shared" si="2"/>
        <v>0</v>
      </c>
      <c r="AY16" s="152">
        <f t="shared" si="2"/>
        <v>0</v>
      </c>
      <c r="AZ16" s="152">
        <f t="shared" si="2"/>
        <v>6.4238471746316361E-2</v>
      </c>
      <c r="BA16" s="152">
        <f t="shared" si="2"/>
        <v>0</v>
      </c>
      <c r="BB16" s="152">
        <f t="shared" si="2"/>
        <v>0</v>
      </c>
      <c r="BC16" s="152">
        <f t="shared" si="2"/>
        <v>0.77882355095965206</v>
      </c>
      <c r="BD16" s="152">
        <f t="shared" si="2"/>
        <v>1.1686424280183618E-2</v>
      </c>
      <c r="BE16" s="152">
        <f t="shared" si="2"/>
        <v>0</v>
      </c>
      <c r="BF16" s="152">
        <f t="shared" si="2"/>
        <v>4.8053675139123325E-3</v>
      </c>
      <c r="BG16" s="152">
        <f t="shared" si="2"/>
        <v>0.13728485027320941</v>
      </c>
      <c r="BH16" s="152">
        <f t="shared" si="2"/>
        <v>0</v>
      </c>
      <c r="BI16" s="152">
        <f t="shared" si="2"/>
        <v>0</v>
      </c>
      <c r="BJ16" s="152">
        <f t="shared" si="2"/>
        <v>1.876777912735865E-3</v>
      </c>
      <c r="BK16" s="152">
        <f t="shared" si="2"/>
        <v>1.2845573139904898E-3</v>
      </c>
      <c r="BL16" s="152">
        <f t="shared" si="2"/>
        <v>0</v>
      </c>
      <c r="BM16" s="152">
        <f t="shared" si="2"/>
        <v>0</v>
      </c>
      <c r="BN16" s="152">
        <f t="shared" si="2"/>
        <v>0</v>
      </c>
      <c r="BO16" s="152">
        <f t="shared" si="4"/>
        <v>1.0000000000000002</v>
      </c>
      <c r="BP16" s="147">
        <f>Harvest!I15+Harvest!J15</f>
        <v>4640</v>
      </c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</row>
    <row r="17" spans="1:81" ht="11">
      <c r="A17" s="18">
        <v>1987</v>
      </c>
      <c r="B17" s="12">
        <v>0</v>
      </c>
      <c r="C17" s="12">
        <v>0</v>
      </c>
      <c r="D17" s="12">
        <v>0</v>
      </c>
      <c r="E17" s="12">
        <v>0</v>
      </c>
      <c r="F17" s="12">
        <v>8.1793572150428304E-2</v>
      </c>
      <c r="G17" s="12">
        <v>0</v>
      </c>
      <c r="H17" s="12">
        <v>0</v>
      </c>
      <c r="I17" s="12">
        <v>0.65974118369317858</v>
      </c>
      <c r="J17" s="12">
        <v>2.2018809670737185E-2</v>
      </c>
      <c r="K17" s="12">
        <v>0</v>
      </c>
      <c r="L17" s="12">
        <v>3.0070509348212923E-3</v>
      </c>
      <c r="M17" s="12">
        <v>0.23111866997171435</v>
      </c>
      <c r="N17" s="12">
        <v>0</v>
      </c>
      <c r="O17" s="12">
        <v>0</v>
      </c>
      <c r="P17" s="12">
        <v>1.4799089094979173E-3</v>
      </c>
      <c r="Q17" s="12">
        <v>8.4080466962242566E-4</v>
      </c>
      <c r="R17" s="12">
        <v>0</v>
      </c>
      <c r="S17" s="12">
        <v>0</v>
      </c>
      <c r="T17" s="12">
        <v>0</v>
      </c>
      <c r="U17" s="12">
        <f t="shared" si="5"/>
        <v>1</v>
      </c>
      <c r="V17" s="14">
        <f>Escapement!B16</f>
        <v>94208</v>
      </c>
      <c r="X17" s="22">
        <v>1987</v>
      </c>
      <c r="Y17" s="8">
        <v>0</v>
      </c>
      <c r="Z17" s="8">
        <v>0</v>
      </c>
      <c r="AA17" s="8">
        <v>6.5225996150365158E-5</v>
      </c>
      <c r="AB17" s="8">
        <v>0</v>
      </c>
      <c r="AC17" s="8">
        <v>4.6541784984317276E-2</v>
      </c>
      <c r="AD17" s="8">
        <v>0</v>
      </c>
      <c r="AE17" s="8">
        <v>0</v>
      </c>
      <c r="AF17" s="8">
        <v>0.53039272714868713</v>
      </c>
      <c r="AG17" s="8">
        <v>5.9878303479796906E-3</v>
      </c>
      <c r="AH17" s="8">
        <v>0</v>
      </c>
      <c r="AI17" s="8">
        <v>9.8756060044654335E-4</v>
      </c>
      <c r="AJ17" s="8">
        <v>0.20217034701837558</v>
      </c>
      <c r="AK17" s="8">
        <v>0</v>
      </c>
      <c r="AL17" s="8">
        <v>0</v>
      </c>
      <c r="AM17" s="8">
        <v>3.8460299645696084E-4</v>
      </c>
      <c r="AN17" s="8">
        <v>5.2826242197645708E-4</v>
      </c>
      <c r="AO17" s="8">
        <v>0</v>
      </c>
      <c r="AP17" s="8">
        <v>0</v>
      </c>
      <c r="AQ17" s="8">
        <v>0</v>
      </c>
      <c r="AR17" s="8">
        <f t="shared" si="6"/>
        <v>0.78705834151438991</v>
      </c>
      <c r="AS17" s="44">
        <f>Harvest!B16</f>
        <v>415881</v>
      </c>
      <c r="AU17" s="151">
        <v>1987</v>
      </c>
      <c r="AV17" s="152">
        <f t="shared" si="3"/>
        <v>0</v>
      </c>
      <c r="AW17" s="152">
        <f t="shared" si="2"/>
        <v>0</v>
      </c>
      <c r="AX17" s="152">
        <f t="shared" si="2"/>
        <v>8.2873140032875965E-5</v>
      </c>
      <c r="AY17" s="152">
        <f t="shared" si="2"/>
        <v>0</v>
      </c>
      <c r="AZ17" s="152">
        <f t="shared" si="2"/>
        <v>5.9133843743737695E-2</v>
      </c>
      <c r="BA17" s="152">
        <f t="shared" si="2"/>
        <v>0</v>
      </c>
      <c r="BB17" s="152">
        <f t="shared" si="2"/>
        <v>0</v>
      </c>
      <c r="BC17" s="152">
        <f t="shared" si="2"/>
        <v>0.67389251745702994</v>
      </c>
      <c r="BD17" s="152">
        <f t="shared" si="2"/>
        <v>7.6078608562338878E-3</v>
      </c>
      <c r="BE17" s="152">
        <f t="shared" si="2"/>
        <v>0</v>
      </c>
      <c r="BF17" s="152">
        <f t="shared" si="2"/>
        <v>1.2547489154950879E-3</v>
      </c>
      <c r="BG17" s="152">
        <f t="shared" si="2"/>
        <v>0.25686831122249054</v>
      </c>
      <c r="BH17" s="152">
        <f t="shared" si="2"/>
        <v>0</v>
      </c>
      <c r="BI17" s="152">
        <f t="shared" si="2"/>
        <v>0</v>
      </c>
      <c r="BJ17" s="152">
        <f t="shared" si="2"/>
        <v>4.8865881494495169E-4</v>
      </c>
      <c r="BK17" s="152">
        <f t="shared" si="2"/>
        <v>6.7118585003497961E-4</v>
      </c>
      <c r="BL17" s="152">
        <f t="shared" si="2"/>
        <v>0</v>
      </c>
      <c r="BM17" s="152">
        <f t="shared" si="2"/>
        <v>0</v>
      </c>
      <c r="BN17" s="152">
        <f t="shared" si="2"/>
        <v>0</v>
      </c>
      <c r="BO17" s="152">
        <f t="shared" si="4"/>
        <v>1</v>
      </c>
      <c r="BP17" s="147">
        <f>Harvest!I16+Harvest!J16</f>
        <v>2937</v>
      </c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</row>
    <row r="18" spans="1:81" ht="11">
      <c r="A18" s="18">
        <v>1988</v>
      </c>
      <c r="B18" s="12">
        <v>0</v>
      </c>
      <c r="C18" s="12">
        <v>0</v>
      </c>
      <c r="D18" s="12">
        <v>0</v>
      </c>
      <c r="E18" s="12">
        <v>0</v>
      </c>
      <c r="F18" s="12">
        <v>4.0172736111588329E-2</v>
      </c>
      <c r="G18" s="12">
        <v>0</v>
      </c>
      <c r="H18" s="12">
        <v>0</v>
      </c>
      <c r="I18" s="12">
        <v>0.77983966298651031</v>
      </c>
      <c r="J18" s="12">
        <v>2.5875430741527022E-2</v>
      </c>
      <c r="K18" s="12">
        <v>0</v>
      </c>
      <c r="L18" s="12">
        <v>1.3723062856520174E-2</v>
      </c>
      <c r="M18" s="12">
        <v>0.13608035626265744</v>
      </c>
      <c r="N18" s="12">
        <v>0</v>
      </c>
      <c r="O18" s="12">
        <v>0</v>
      </c>
      <c r="P18" s="12">
        <v>3.6742171669588539E-3</v>
      </c>
      <c r="Q18" s="12">
        <v>6.3453387423786348E-4</v>
      </c>
      <c r="R18" s="12">
        <v>0</v>
      </c>
      <c r="S18" s="12">
        <v>0</v>
      </c>
      <c r="T18" s="12">
        <v>0</v>
      </c>
      <c r="U18" s="12">
        <f t="shared" si="5"/>
        <v>0.99999999999999989</v>
      </c>
      <c r="V18" s="14">
        <f>Escapement!B17</f>
        <v>81274</v>
      </c>
      <c r="X18" s="22">
        <v>1988</v>
      </c>
      <c r="Y18" s="8">
        <v>0</v>
      </c>
      <c r="Z18" s="8">
        <v>0</v>
      </c>
      <c r="AA18" s="8">
        <v>0</v>
      </c>
      <c r="AB18" s="8">
        <v>0</v>
      </c>
      <c r="AC18" s="8">
        <v>5.2880626169352907E-2</v>
      </c>
      <c r="AD18" s="8">
        <v>9.5882589466977144E-5</v>
      </c>
      <c r="AE18" s="8">
        <v>0</v>
      </c>
      <c r="AF18" s="8">
        <v>0.55600670736610414</v>
      </c>
      <c r="AG18" s="8">
        <v>2.3522280891689357E-2</v>
      </c>
      <c r="AH18" s="8">
        <v>0</v>
      </c>
      <c r="AI18" s="8">
        <v>2.7143299900878278E-3</v>
      </c>
      <c r="AJ18" s="8">
        <v>7.031776796839373E-2</v>
      </c>
      <c r="AK18" s="8">
        <v>0</v>
      </c>
      <c r="AL18" s="8">
        <v>0</v>
      </c>
      <c r="AM18" s="8">
        <v>1.0739986562861336E-3</v>
      </c>
      <c r="AN18" s="8">
        <v>0</v>
      </c>
      <c r="AO18" s="8">
        <v>0</v>
      </c>
      <c r="AP18" s="8">
        <v>0</v>
      </c>
      <c r="AQ18" s="8">
        <v>0</v>
      </c>
      <c r="AR18" s="8">
        <f t="shared" si="6"/>
        <v>0.70661159363138104</v>
      </c>
      <c r="AS18" s="44">
        <f>Harvest!B17</f>
        <v>351876</v>
      </c>
      <c r="AU18" s="151">
        <v>1988</v>
      </c>
      <c r="AV18" s="152">
        <f t="shared" si="3"/>
        <v>0</v>
      </c>
      <c r="AW18" s="152">
        <f t="shared" si="2"/>
        <v>0</v>
      </c>
      <c r="AX18" s="152">
        <f t="shared" si="2"/>
        <v>0</v>
      </c>
      <c r="AY18" s="152">
        <f t="shared" si="2"/>
        <v>0</v>
      </c>
      <c r="AZ18" s="152">
        <f t="shared" si="2"/>
        <v>7.4836907073080397E-2</v>
      </c>
      <c r="BA18" s="152">
        <f t="shared" si="2"/>
        <v>1.3569348469676587E-4</v>
      </c>
      <c r="BB18" s="152">
        <f t="shared" si="2"/>
        <v>0</v>
      </c>
      <c r="BC18" s="152">
        <f t="shared" si="2"/>
        <v>0.78686326742631518</v>
      </c>
      <c r="BD18" s="152">
        <f t="shared" si="2"/>
        <v>3.3288840862070901E-2</v>
      </c>
      <c r="BE18" s="152">
        <f t="shared" si="2"/>
        <v>0</v>
      </c>
      <c r="BF18" s="152">
        <f t="shared" si="2"/>
        <v>3.8413323734733619E-3</v>
      </c>
      <c r="BG18" s="152">
        <f t="shared" si="2"/>
        <v>9.9514030907730186E-2</v>
      </c>
      <c r="BH18" s="152">
        <f t="shared" si="2"/>
        <v>0</v>
      </c>
      <c r="BI18" s="152">
        <f t="shared" si="2"/>
        <v>0</v>
      </c>
      <c r="BJ18" s="152">
        <f t="shared" si="2"/>
        <v>1.5199278726332473E-3</v>
      </c>
      <c r="BK18" s="152">
        <f t="shared" si="2"/>
        <v>0</v>
      </c>
      <c r="BL18" s="152">
        <f t="shared" si="2"/>
        <v>0</v>
      </c>
      <c r="BM18" s="152">
        <f t="shared" si="2"/>
        <v>0</v>
      </c>
      <c r="BN18" s="152">
        <f t="shared" si="2"/>
        <v>0</v>
      </c>
      <c r="BO18" s="152">
        <f t="shared" si="4"/>
        <v>0.99999999999999989</v>
      </c>
      <c r="BP18" s="147">
        <f>Harvest!I17+Harvest!J17</f>
        <v>1313</v>
      </c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</row>
    <row r="19" spans="1:81" ht="11">
      <c r="A19" s="18">
        <v>1989</v>
      </c>
      <c r="B19" s="12">
        <v>0</v>
      </c>
      <c r="C19" s="12">
        <v>0</v>
      </c>
      <c r="D19" s="12">
        <v>0</v>
      </c>
      <c r="E19" s="12">
        <v>0</v>
      </c>
      <c r="F19" s="12">
        <v>3.1753437321674204E-2</v>
      </c>
      <c r="G19" s="12">
        <v>0</v>
      </c>
      <c r="H19" s="12">
        <v>0</v>
      </c>
      <c r="I19" s="12">
        <v>0.55708227695318502</v>
      </c>
      <c r="J19" s="12">
        <v>3.9511671641610548E-2</v>
      </c>
      <c r="K19" s="12">
        <v>0</v>
      </c>
      <c r="L19" s="12">
        <v>1.1814272795865669E-2</v>
      </c>
      <c r="M19" s="12">
        <v>0.34996339201719456</v>
      </c>
      <c r="N19" s="12">
        <v>0</v>
      </c>
      <c r="O19" s="12">
        <v>0</v>
      </c>
      <c r="P19" s="12">
        <v>4.3392467037527711E-3</v>
      </c>
      <c r="Q19" s="12">
        <v>5.5357025667172252E-3</v>
      </c>
      <c r="R19" s="12">
        <v>0</v>
      </c>
      <c r="S19" s="12">
        <v>0</v>
      </c>
      <c r="T19" s="12">
        <v>0</v>
      </c>
      <c r="U19" s="12">
        <f t="shared" si="5"/>
        <v>1</v>
      </c>
      <c r="V19" s="14">
        <f>Escapement!B18</f>
        <v>54900</v>
      </c>
      <c r="X19" s="22">
        <v>1989</v>
      </c>
      <c r="Y19" s="8">
        <v>0</v>
      </c>
      <c r="Z19" s="8">
        <v>0</v>
      </c>
      <c r="AA19" s="8">
        <v>1.3143456226955721E-4</v>
      </c>
      <c r="AB19" s="8">
        <v>0</v>
      </c>
      <c r="AC19" s="8">
        <v>2.2776367020975064E-2</v>
      </c>
      <c r="AD19" s="8">
        <v>0</v>
      </c>
      <c r="AE19" s="8">
        <v>0</v>
      </c>
      <c r="AF19" s="8">
        <v>0.34891558575494802</v>
      </c>
      <c r="AG19" s="8">
        <v>2.6668301691111614E-2</v>
      </c>
      <c r="AH19" s="8">
        <v>0</v>
      </c>
      <c r="AI19" s="8">
        <v>1.2613169175066947E-3</v>
      </c>
      <c r="AJ19" s="8">
        <v>0.21230890289797141</v>
      </c>
      <c r="AK19" s="8">
        <v>0</v>
      </c>
      <c r="AL19" s="8">
        <v>0</v>
      </c>
      <c r="AM19" s="8">
        <v>4.2702715582422496E-4</v>
      </c>
      <c r="AN19" s="8">
        <v>4.128639592254419E-3</v>
      </c>
      <c r="AO19" s="8">
        <v>0</v>
      </c>
      <c r="AP19" s="8">
        <v>0</v>
      </c>
      <c r="AQ19" s="8">
        <v>0</v>
      </c>
      <c r="AR19" s="8">
        <f t="shared" si="6"/>
        <v>0.61661757559286101</v>
      </c>
      <c r="AS19" s="44">
        <f>Harvest!B18</f>
        <v>474898</v>
      </c>
      <c r="AU19" s="151">
        <v>1989</v>
      </c>
      <c r="AV19" s="152">
        <f t="shared" si="3"/>
        <v>0</v>
      </c>
      <c r="AW19" s="152">
        <f t="shared" si="2"/>
        <v>0</v>
      </c>
      <c r="AX19" s="152">
        <f t="shared" si="2"/>
        <v>2.1315409659412716E-4</v>
      </c>
      <c r="AY19" s="152">
        <f t="shared" si="2"/>
        <v>0</v>
      </c>
      <c r="AZ19" s="152">
        <f t="shared" si="2"/>
        <v>3.6937589719326779E-2</v>
      </c>
      <c r="BA19" s="152">
        <f t="shared" si="2"/>
        <v>0</v>
      </c>
      <c r="BB19" s="152">
        <f t="shared" si="2"/>
        <v>0</v>
      </c>
      <c r="BC19" s="152">
        <f t="shared" si="2"/>
        <v>0.56585410401167235</v>
      </c>
      <c r="BD19" s="152">
        <f t="shared" si="2"/>
        <v>4.3249337590597813E-2</v>
      </c>
      <c r="BE19" s="152">
        <f t="shared" si="2"/>
        <v>0</v>
      </c>
      <c r="BF19" s="152">
        <f t="shared" si="2"/>
        <v>2.0455416248782283E-3</v>
      </c>
      <c r="BG19" s="152">
        <f t="shared" si="2"/>
        <v>0.34431211710733706</v>
      </c>
      <c r="BH19" s="152">
        <f t="shared" si="2"/>
        <v>0</v>
      </c>
      <c r="BI19" s="152">
        <f t="shared" si="2"/>
        <v>0</v>
      </c>
      <c r="BJ19" s="152">
        <f t="shared" si="2"/>
        <v>6.9253159936878206E-4</v>
      </c>
      <c r="BK19" s="152">
        <f t="shared" si="2"/>
        <v>6.6956242502248563E-3</v>
      </c>
      <c r="BL19" s="152">
        <f t="shared" si="2"/>
        <v>0</v>
      </c>
      <c r="BM19" s="152">
        <f t="shared" si="2"/>
        <v>0</v>
      </c>
      <c r="BN19" s="152">
        <f t="shared" si="2"/>
        <v>0</v>
      </c>
      <c r="BO19" s="152">
        <f t="shared" si="4"/>
        <v>1</v>
      </c>
      <c r="BP19" s="147">
        <f>Harvest!I18+Harvest!J18</f>
        <v>2955</v>
      </c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</row>
    <row r="20" spans="1:81" ht="11">
      <c r="A20" s="18">
        <v>1990</v>
      </c>
      <c r="B20" s="12">
        <v>0</v>
      </c>
      <c r="C20" s="12">
        <v>0</v>
      </c>
      <c r="D20" s="12">
        <v>0</v>
      </c>
      <c r="E20" s="12">
        <v>0</v>
      </c>
      <c r="F20" s="12">
        <v>1.6116119964696345E-2</v>
      </c>
      <c r="G20" s="12">
        <v>0</v>
      </c>
      <c r="H20" s="12">
        <v>0</v>
      </c>
      <c r="I20" s="12">
        <v>0.46686272633944426</v>
      </c>
      <c r="J20" s="12">
        <v>1.3216525127224755E-2</v>
      </c>
      <c r="K20" s="12">
        <v>0</v>
      </c>
      <c r="L20" s="12">
        <v>9.6738597842681278E-3</v>
      </c>
      <c r="M20" s="12">
        <v>0.48384933519356732</v>
      </c>
      <c r="N20" s="12">
        <v>1.3831512619594439E-4</v>
      </c>
      <c r="O20" s="12">
        <v>0</v>
      </c>
      <c r="P20" s="12">
        <v>9.2958989212870383E-3</v>
      </c>
      <c r="Q20" s="12">
        <v>8.4721954331620233E-4</v>
      </c>
      <c r="R20" s="12">
        <v>0</v>
      </c>
      <c r="S20" s="12">
        <v>0</v>
      </c>
      <c r="T20" s="12">
        <v>0</v>
      </c>
      <c r="U20" s="12">
        <f t="shared" si="5"/>
        <v>1</v>
      </c>
      <c r="V20" s="14">
        <f>Escapement!B19</f>
        <v>76119</v>
      </c>
      <c r="X20" s="22">
        <v>1990</v>
      </c>
      <c r="Y20" s="8">
        <v>0</v>
      </c>
      <c r="Z20" s="8">
        <v>0</v>
      </c>
      <c r="AA20" s="8">
        <v>2.0858343404079864E-4</v>
      </c>
      <c r="AB20" s="8">
        <v>0</v>
      </c>
      <c r="AC20" s="8">
        <v>2.3088787146258546E-2</v>
      </c>
      <c r="AD20" s="8">
        <v>0</v>
      </c>
      <c r="AE20" s="8">
        <v>0</v>
      </c>
      <c r="AF20" s="8">
        <v>0.2500116046462259</v>
      </c>
      <c r="AG20" s="8">
        <v>9.6976777087675187E-3</v>
      </c>
      <c r="AH20" s="8">
        <v>0</v>
      </c>
      <c r="AI20" s="8">
        <v>1.5641510448158543E-3</v>
      </c>
      <c r="AJ20" s="8">
        <v>0.21338289587568457</v>
      </c>
      <c r="AK20" s="8">
        <v>0</v>
      </c>
      <c r="AL20" s="8">
        <v>0</v>
      </c>
      <c r="AM20" s="8">
        <v>2.2312216708001149E-3</v>
      </c>
      <c r="AN20" s="8">
        <v>3.446814493685034E-4</v>
      </c>
      <c r="AO20" s="8">
        <v>0</v>
      </c>
      <c r="AP20" s="8">
        <v>0</v>
      </c>
      <c r="AQ20" s="8">
        <v>0</v>
      </c>
      <c r="AR20" s="8">
        <f t="shared" si="6"/>
        <v>0.50052960297596183</v>
      </c>
      <c r="AS20" s="44">
        <f>Harvest!B19</f>
        <v>362136</v>
      </c>
      <c r="AU20" s="151">
        <v>1990</v>
      </c>
      <c r="AV20" s="152">
        <f t="shared" si="3"/>
        <v>0</v>
      </c>
      <c r="AW20" s="152">
        <f t="shared" si="2"/>
        <v>0</v>
      </c>
      <c r="AX20" s="152">
        <f t="shared" si="2"/>
        <v>4.1672546998347266E-4</v>
      </c>
      <c r="AY20" s="152">
        <f t="shared" si="2"/>
        <v>0</v>
      </c>
      <c r="AZ20" s="152">
        <f t="shared" ref="AZ20:AZ46" si="7">AC63/$AS63</f>
        <v>4.6128714483581502E-2</v>
      </c>
      <c r="BA20" s="152">
        <f t="shared" ref="BA20:BA46" si="8">AD63/$AS63</f>
        <v>0</v>
      </c>
      <c r="BB20" s="152">
        <f t="shared" ref="BB20:BB46" si="9">AE63/$AS63</f>
        <v>0</v>
      </c>
      <c r="BC20" s="152">
        <f t="shared" ref="BC20:BC46" si="10">AF63/$AS63</f>
        <v>0.49949414212416293</v>
      </c>
      <c r="BD20" s="152">
        <f t="shared" ref="BD20:BD46" si="11">AG63/$AS63</f>
        <v>1.9374833478596979E-2</v>
      </c>
      <c r="BE20" s="152">
        <f t="shared" ref="BE20:BE46" si="12">AH63/$AS63</f>
        <v>0</v>
      </c>
      <c r="BF20" s="152">
        <f t="shared" ref="BF20:BF46" si="13">AI63/$AS63</f>
        <v>3.1249920794214716E-3</v>
      </c>
      <c r="BG20" s="152">
        <f t="shared" ref="BG20:BG46" si="14">AJ63/$AS63</f>
        <v>0.42631423717396472</v>
      </c>
      <c r="BH20" s="152">
        <f t="shared" ref="BH20:BH46" si="15">AK63/$AS63</f>
        <v>0</v>
      </c>
      <c r="BI20" s="152">
        <f t="shared" ref="BI20:BI46" si="16">AL63/$AS63</f>
        <v>0</v>
      </c>
      <c r="BJ20" s="152">
        <f t="shared" ref="BJ20:BJ46" si="17">AM63/$AS63</f>
        <v>4.4577216962475453E-3</v>
      </c>
      <c r="BK20" s="152">
        <f t="shared" ref="BK20:BK46" si="18">AN63/$AS63</f>
        <v>6.8863349404142422E-4</v>
      </c>
      <c r="BL20" s="152">
        <f t="shared" ref="BL20:BL46" si="19">AO63/$AS63</f>
        <v>0</v>
      </c>
      <c r="BM20" s="152">
        <f t="shared" ref="BM20:BM46" si="20">AP63/$AS63</f>
        <v>0</v>
      </c>
      <c r="BN20" s="152">
        <f t="shared" ref="BN20:BN46" si="21">AQ63/$AS63</f>
        <v>0</v>
      </c>
      <c r="BO20" s="152">
        <f t="shared" si="4"/>
        <v>1.0000000000000002</v>
      </c>
      <c r="BP20" s="147">
        <f>Harvest!I19+Harvest!J19</f>
        <v>4991</v>
      </c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</row>
    <row r="21" spans="1:81" ht="11">
      <c r="A21" s="18">
        <v>1991</v>
      </c>
      <c r="B21" s="12">
        <v>0</v>
      </c>
      <c r="C21" s="12">
        <v>0</v>
      </c>
      <c r="D21" s="12">
        <v>0</v>
      </c>
      <c r="E21" s="12">
        <v>0</v>
      </c>
      <c r="F21" s="12">
        <v>0.13571592789461448</v>
      </c>
      <c r="G21" s="12">
        <v>0</v>
      </c>
      <c r="H21" s="12">
        <v>0</v>
      </c>
      <c r="I21" s="12">
        <v>0.54682852060531562</v>
      </c>
      <c r="J21" s="12">
        <v>5.0313324389892632E-2</v>
      </c>
      <c r="K21" s="12">
        <v>0</v>
      </c>
      <c r="L21" s="12">
        <v>1.713598580309661E-3</v>
      </c>
      <c r="M21" s="12">
        <v>0.26250676305024828</v>
      </c>
      <c r="N21" s="12">
        <v>0</v>
      </c>
      <c r="O21" s="12">
        <v>0</v>
      </c>
      <c r="P21" s="12">
        <v>1.8349037353884449E-3</v>
      </c>
      <c r="Q21" s="12">
        <v>1.0869617442309143E-3</v>
      </c>
      <c r="R21" s="12">
        <v>0</v>
      </c>
      <c r="S21" s="12">
        <v>0</v>
      </c>
      <c r="T21" s="12">
        <v>0</v>
      </c>
      <c r="U21" s="12">
        <f t="shared" si="5"/>
        <v>1</v>
      </c>
      <c r="V21" s="14">
        <f>Escapement!B20</f>
        <v>92375</v>
      </c>
      <c r="X21" s="22">
        <v>1991</v>
      </c>
      <c r="Y21" s="8">
        <v>0</v>
      </c>
      <c r="Z21" s="8">
        <v>0</v>
      </c>
      <c r="AA21" s="8">
        <v>6.0088926165112239E-5</v>
      </c>
      <c r="AB21" s="8">
        <v>0</v>
      </c>
      <c r="AC21" s="8">
        <v>3.8968129888141467E-2</v>
      </c>
      <c r="AD21" s="8">
        <v>0</v>
      </c>
      <c r="AE21" s="8">
        <v>0</v>
      </c>
      <c r="AF21" s="8">
        <v>0.49741675850438516</v>
      </c>
      <c r="AG21" s="8">
        <v>1.0763994219434869E-2</v>
      </c>
      <c r="AH21" s="8">
        <v>0</v>
      </c>
      <c r="AI21" s="8">
        <v>1.2901896661665858E-3</v>
      </c>
      <c r="AJ21" s="8">
        <v>0.17919598100746734</v>
      </c>
      <c r="AK21" s="8">
        <v>2.4238556377895385E-4</v>
      </c>
      <c r="AL21" s="8">
        <v>0</v>
      </c>
      <c r="AM21" s="8">
        <v>4.0128057349053746E-4</v>
      </c>
      <c r="AN21" s="8">
        <v>4.4868391300742944E-4</v>
      </c>
      <c r="AO21" s="8">
        <v>0</v>
      </c>
      <c r="AP21" s="8">
        <v>0</v>
      </c>
      <c r="AQ21" s="8">
        <v>0</v>
      </c>
      <c r="AR21" s="8">
        <f t="shared" si="6"/>
        <v>0.72878749226203754</v>
      </c>
      <c r="AS21" s="44">
        <f>Harvest!B20</f>
        <v>313681</v>
      </c>
      <c r="AU21" s="151">
        <v>1991</v>
      </c>
      <c r="AV21" s="152">
        <f t="shared" si="3"/>
        <v>0</v>
      </c>
      <c r="AW21" s="152">
        <f t="shared" ref="AW21:AW46" si="22">Z64/$AS64</f>
        <v>0</v>
      </c>
      <c r="AX21" s="152">
        <f t="shared" ref="AX21:AX46" si="23">AA64/$AS64</f>
        <v>8.2450545327837627E-5</v>
      </c>
      <c r="AY21" s="152">
        <f t="shared" ref="AY21:AY46" si="24">AB64/$AS64</f>
        <v>0</v>
      </c>
      <c r="AZ21" s="152">
        <f t="shared" si="7"/>
        <v>5.3469811573179919E-2</v>
      </c>
      <c r="BA21" s="152">
        <f t="shared" si="8"/>
        <v>0</v>
      </c>
      <c r="BB21" s="152">
        <f t="shared" si="9"/>
        <v>0</v>
      </c>
      <c r="BC21" s="152">
        <f t="shared" si="10"/>
        <v>0.68252647553058932</v>
      </c>
      <c r="BD21" s="152">
        <f t="shared" si="11"/>
        <v>1.4769729631370574E-2</v>
      </c>
      <c r="BE21" s="152">
        <f t="shared" si="12"/>
        <v>0</v>
      </c>
      <c r="BF21" s="152">
        <f t="shared" si="13"/>
        <v>1.7703235577795765E-3</v>
      </c>
      <c r="BG21" s="152">
        <f t="shared" si="14"/>
        <v>0.24588234966995967</v>
      </c>
      <c r="BH21" s="152">
        <f t="shared" si="15"/>
        <v>3.3258743646467996E-4</v>
      </c>
      <c r="BI21" s="152">
        <f t="shared" si="16"/>
        <v>0</v>
      </c>
      <c r="BJ21" s="152">
        <f t="shared" si="17"/>
        <v>5.5061396875106627E-4</v>
      </c>
      <c r="BK21" s="152">
        <f t="shared" si="18"/>
        <v>6.1565808657718275E-4</v>
      </c>
      <c r="BL21" s="152">
        <f t="shared" si="19"/>
        <v>0</v>
      </c>
      <c r="BM21" s="152">
        <f t="shared" si="20"/>
        <v>0</v>
      </c>
      <c r="BN21" s="152">
        <f t="shared" si="21"/>
        <v>0</v>
      </c>
      <c r="BO21" s="152">
        <f t="shared" si="4"/>
        <v>0.99999999999999989</v>
      </c>
      <c r="BP21" s="147">
        <f>Harvest!I20+Harvest!J20</f>
        <v>5147</v>
      </c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</row>
    <row r="22" spans="1:81" ht="11">
      <c r="A22" s="18">
        <v>1992</v>
      </c>
      <c r="B22" s="12">
        <v>0</v>
      </c>
      <c r="C22" s="12">
        <v>0</v>
      </c>
      <c r="D22" s="12">
        <v>0</v>
      </c>
      <c r="E22" s="12">
        <v>2.1869254563624345E-4</v>
      </c>
      <c r="F22" s="12">
        <v>2.3500563932922741E-2</v>
      </c>
      <c r="G22" s="12">
        <v>0</v>
      </c>
      <c r="H22" s="12">
        <v>0</v>
      </c>
      <c r="I22" s="12">
        <v>0.67525285228514254</v>
      </c>
      <c r="J22" s="12">
        <v>5.1901627732426528E-2</v>
      </c>
      <c r="K22" s="12">
        <v>0</v>
      </c>
      <c r="L22" s="12">
        <v>5.4026963621227071E-3</v>
      </c>
      <c r="M22" s="12">
        <v>0.23724501895023573</v>
      </c>
      <c r="N22" s="12">
        <v>7.1748713074433631E-4</v>
      </c>
      <c r="O22" s="12">
        <v>0</v>
      </c>
      <c r="P22" s="12">
        <v>4.4036859511399906E-3</v>
      </c>
      <c r="Q22" s="12">
        <v>1.3573751096292047E-3</v>
      </c>
      <c r="R22" s="12">
        <v>0</v>
      </c>
      <c r="S22" s="12">
        <v>0</v>
      </c>
      <c r="T22" s="12">
        <v>0</v>
      </c>
      <c r="U22" s="12">
        <f t="shared" si="5"/>
        <v>1.0000000000000002</v>
      </c>
      <c r="V22" s="14">
        <f>Escapement!B21</f>
        <v>77601</v>
      </c>
      <c r="X22" s="22">
        <v>1992</v>
      </c>
      <c r="Y22" s="8">
        <v>0</v>
      </c>
      <c r="Z22" s="8">
        <v>0</v>
      </c>
      <c r="AA22" s="8">
        <v>0</v>
      </c>
      <c r="AB22" s="8">
        <v>0</v>
      </c>
      <c r="AC22" s="8">
        <v>9.0955761875058296E-3</v>
      </c>
      <c r="AD22" s="8">
        <v>0</v>
      </c>
      <c r="AE22" s="8">
        <v>0</v>
      </c>
      <c r="AF22" s="8">
        <v>0.303460468099296</v>
      </c>
      <c r="AG22" s="8">
        <v>1.3758593536613711E-2</v>
      </c>
      <c r="AH22" s="8">
        <v>0</v>
      </c>
      <c r="AI22" s="8">
        <v>3.8896465319937859E-3</v>
      </c>
      <c r="AJ22" s="8">
        <v>0.16068087826156652</v>
      </c>
      <c r="AK22" s="8">
        <v>1.346394959555719E-4</v>
      </c>
      <c r="AL22" s="8">
        <v>0</v>
      </c>
      <c r="AM22" s="8">
        <v>6.141383137094682E-4</v>
      </c>
      <c r="AN22" s="8">
        <v>7.5675595377332596E-4</v>
      </c>
      <c r="AO22" s="8">
        <v>0</v>
      </c>
      <c r="AP22" s="8">
        <v>0</v>
      </c>
      <c r="AQ22" s="8">
        <v>0</v>
      </c>
      <c r="AR22" s="8">
        <f t="shared" si="6"/>
        <v>0.49239069638041422</v>
      </c>
      <c r="AS22" s="44">
        <f>Harvest!B21</f>
        <v>289345</v>
      </c>
      <c r="AU22" s="151">
        <v>1992</v>
      </c>
      <c r="AV22" s="152">
        <f t="shared" si="3"/>
        <v>0</v>
      </c>
      <c r="AW22" s="152">
        <f t="shared" si="22"/>
        <v>0</v>
      </c>
      <c r="AX22" s="152">
        <f t="shared" si="23"/>
        <v>0</v>
      </c>
      <c r="AY22" s="152">
        <f t="shared" si="24"/>
        <v>0</v>
      </c>
      <c r="AZ22" s="152">
        <f t="shared" si="7"/>
        <v>1.8472274667998018E-2</v>
      </c>
      <c r="BA22" s="152">
        <f t="shared" si="8"/>
        <v>0</v>
      </c>
      <c r="BB22" s="152">
        <f t="shared" si="9"/>
        <v>0</v>
      </c>
      <c r="BC22" s="152">
        <f t="shared" si="10"/>
        <v>0.61630016637204421</v>
      </c>
      <c r="BD22" s="152">
        <f t="shared" si="11"/>
        <v>2.7942431970696728E-2</v>
      </c>
      <c r="BE22" s="152">
        <f t="shared" si="12"/>
        <v>0</v>
      </c>
      <c r="BF22" s="152">
        <f t="shared" si="13"/>
        <v>7.8995126443020744E-3</v>
      </c>
      <c r="BG22" s="152">
        <f t="shared" si="14"/>
        <v>0.32632801440550918</v>
      </c>
      <c r="BH22" s="152">
        <f t="shared" si="15"/>
        <v>2.7344037355968087E-4</v>
      </c>
      <c r="BI22" s="152">
        <f t="shared" si="16"/>
        <v>0</v>
      </c>
      <c r="BJ22" s="152">
        <f t="shared" si="17"/>
        <v>1.2472581594738204E-3</v>
      </c>
      <c r="BK22" s="152">
        <f t="shared" si="18"/>
        <v>1.5369014064162308E-3</v>
      </c>
      <c r="BL22" s="152">
        <f t="shared" si="19"/>
        <v>0</v>
      </c>
      <c r="BM22" s="152">
        <f t="shared" si="20"/>
        <v>0</v>
      </c>
      <c r="BN22" s="152">
        <f t="shared" si="21"/>
        <v>0</v>
      </c>
      <c r="BO22" s="152">
        <f t="shared" si="4"/>
        <v>1</v>
      </c>
      <c r="BP22" s="147">
        <f>Harvest!I21+Harvest!J21</f>
        <v>4604</v>
      </c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1:81" ht="11">
      <c r="A23" s="18">
        <v>1993</v>
      </c>
      <c r="B23" s="12">
        <v>0</v>
      </c>
      <c r="C23" s="12">
        <v>0</v>
      </c>
      <c r="D23" s="12">
        <v>0</v>
      </c>
      <c r="E23" s="12">
        <v>0</v>
      </c>
      <c r="F23" s="12">
        <v>2.9953095502881326E-2</v>
      </c>
      <c r="G23" s="12">
        <v>0</v>
      </c>
      <c r="H23" s="12">
        <v>0</v>
      </c>
      <c r="I23" s="12">
        <v>0.35892776628250361</v>
      </c>
      <c r="J23" s="12">
        <v>1.7308795973625606E-2</v>
      </c>
      <c r="K23" s="12">
        <v>3.6465923562697771E-4</v>
      </c>
      <c r="L23" s="12">
        <v>3.4536242932374037E-3</v>
      </c>
      <c r="M23" s="12">
        <v>0.58364746777835563</v>
      </c>
      <c r="N23" s="12">
        <v>0</v>
      </c>
      <c r="O23" s="12">
        <v>0</v>
      </c>
      <c r="P23" s="12">
        <v>4.5963830425752132E-3</v>
      </c>
      <c r="Q23" s="12">
        <v>1.7482078911943296E-3</v>
      </c>
      <c r="R23" s="12">
        <v>0</v>
      </c>
      <c r="S23" s="12">
        <v>0</v>
      </c>
      <c r="T23" s="12">
        <v>0</v>
      </c>
      <c r="U23" s="12">
        <f t="shared" si="5"/>
        <v>1.0000000000000002</v>
      </c>
      <c r="V23" s="14">
        <f>Escapement!B22</f>
        <v>52080</v>
      </c>
      <c r="X23" s="22">
        <v>1993</v>
      </c>
      <c r="Y23" s="8">
        <v>0</v>
      </c>
      <c r="Z23" s="8">
        <v>0</v>
      </c>
      <c r="AA23" s="8">
        <v>0</v>
      </c>
      <c r="AB23" s="8">
        <v>0</v>
      </c>
      <c r="AC23" s="8">
        <v>6.2152109094656535E-3</v>
      </c>
      <c r="AD23" s="8">
        <v>0</v>
      </c>
      <c r="AE23" s="8">
        <v>0</v>
      </c>
      <c r="AF23" s="8">
        <v>0.14097981469694593</v>
      </c>
      <c r="AG23" s="8">
        <v>3.1368506968095216E-3</v>
      </c>
      <c r="AH23" s="8">
        <v>0</v>
      </c>
      <c r="AI23" s="8">
        <v>8.1942103264417174E-4</v>
      </c>
      <c r="AJ23" s="8">
        <v>0.14518251992642994</v>
      </c>
      <c r="AK23" s="8">
        <v>0</v>
      </c>
      <c r="AL23" s="8">
        <v>0</v>
      </c>
      <c r="AM23" s="8">
        <v>6.1306453593167986E-4</v>
      </c>
      <c r="AN23" s="8">
        <v>2.8730006667652573E-4</v>
      </c>
      <c r="AO23" s="8">
        <v>0</v>
      </c>
      <c r="AP23" s="8">
        <v>0</v>
      </c>
      <c r="AQ23" s="8">
        <v>0</v>
      </c>
      <c r="AR23" s="8">
        <f t="shared" si="6"/>
        <v>0.29723418186490347</v>
      </c>
      <c r="AS23" s="44">
        <f>Harvest!B22</f>
        <v>175216</v>
      </c>
      <c r="AU23" s="151">
        <v>1993</v>
      </c>
      <c r="AV23" s="152">
        <f t="shared" si="3"/>
        <v>0</v>
      </c>
      <c r="AW23" s="152">
        <f t="shared" si="22"/>
        <v>0</v>
      </c>
      <c r="AX23" s="152">
        <f t="shared" si="23"/>
        <v>0</v>
      </c>
      <c r="AY23" s="152">
        <f t="shared" si="24"/>
        <v>0</v>
      </c>
      <c r="AZ23" s="152">
        <f t="shared" si="7"/>
        <v>2.0910148592164758E-2</v>
      </c>
      <c r="BA23" s="152">
        <f t="shared" si="8"/>
        <v>0</v>
      </c>
      <c r="BB23" s="152">
        <f t="shared" si="9"/>
        <v>0</v>
      </c>
      <c r="BC23" s="152">
        <f t="shared" si="10"/>
        <v>0.47430552506583173</v>
      </c>
      <c r="BD23" s="152">
        <f t="shared" si="11"/>
        <v>1.0553465543997423E-2</v>
      </c>
      <c r="BE23" s="152">
        <f t="shared" si="12"/>
        <v>0</v>
      </c>
      <c r="BF23" s="152">
        <f t="shared" si="13"/>
        <v>2.7568196480733456E-3</v>
      </c>
      <c r="BG23" s="152">
        <f t="shared" si="14"/>
        <v>0.48844489895316678</v>
      </c>
      <c r="BH23" s="152">
        <f t="shared" si="15"/>
        <v>0</v>
      </c>
      <c r="BI23" s="152">
        <f t="shared" si="16"/>
        <v>0</v>
      </c>
      <c r="BJ23" s="152">
        <f t="shared" si="17"/>
        <v>2.0625640432240908E-3</v>
      </c>
      <c r="BK23" s="152">
        <f t="shared" si="18"/>
        <v>9.6657815354193411E-4</v>
      </c>
      <c r="BL23" s="152">
        <f t="shared" si="19"/>
        <v>0</v>
      </c>
      <c r="BM23" s="152">
        <f t="shared" si="20"/>
        <v>0</v>
      </c>
      <c r="BN23" s="152">
        <f t="shared" si="21"/>
        <v>0</v>
      </c>
      <c r="BO23" s="152">
        <f t="shared" si="4"/>
        <v>1.0000000000000002</v>
      </c>
      <c r="BP23" s="147">
        <f>Harvest!I22+Harvest!J22</f>
        <v>2996</v>
      </c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</row>
    <row r="24" spans="1:81" ht="11">
      <c r="A24" s="18">
        <v>1994</v>
      </c>
      <c r="B24" s="12">
        <v>0</v>
      </c>
      <c r="C24" s="12">
        <v>0</v>
      </c>
      <c r="D24" s="12">
        <v>0</v>
      </c>
      <c r="E24" s="12">
        <v>1.3089642928137493E-3</v>
      </c>
      <c r="F24" s="12">
        <v>1.8142792005185936E-2</v>
      </c>
      <c r="G24" s="12">
        <v>0</v>
      </c>
      <c r="H24" s="12">
        <v>0</v>
      </c>
      <c r="I24" s="12">
        <v>0.67220624789296257</v>
      </c>
      <c r="J24" s="12">
        <v>1.4839239703536015E-2</v>
      </c>
      <c r="K24" s="12">
        <v>0</v>
      </c>
      <c r="L24" s="12">
        <v>5.2481094944324706E-3</v>
      </c>
      <c r="M24" s="12">
        <v>0.28569413589968129</v>
      </c>
      <c r="N24" s="12">
        <v>6.2217958764558057E-4</v>
      </c>
      <c r="O24" s="12">
        <v>0</v>
      </c>
      <c r="P24" s="12">
        <v>1.3532027384680345E-3</v>
      </c>
      <c r="Q24" s="12">
        <v>5.8512838527430364E-4</v>
      </c>
      <c r="R24" s="12">
        <v>0</v>
      </c>
      <c r="S24" s="12">
        <v>0</v>
      </c>
      <c r="T24" s="12">
        <v>0</v>
      </c>
      <c r="U24" s="12">
        <f t="shared" si="5"/>
        <v>1</v>
      </c>
      <c r="V24" s="14">
        <f>Escapement!B23</f>
        <v>37007</v>
      </c>
      <c r="X24" s="22">
        <v>1994</v>
      </c>
      <c r="Y24" s="8">
        <v>0</v>
      </c>
      <c r="Z24" s="8">
        <v>0</v>
      </c>
      <c r="AA24" s="8">
        <v>1.3454342110205529E-4</v>
      </c>
      <c r="AB24" s="8">
        <v>0</v>
      </c>
      <c r="AC24" s="8">
        <v>1.8481864148365229E-3</v>
      </c>
      <c r="AD24" s="8">
        <v>0</v>
      </c>
      <c r="AE24" s="8">
        <v>0</v>
      </c>
      <c r="AF24" s="8">
        <v>0.10849063959271324</v>
      </c>
      <c r="AG24" s="8">
        <v>1.0169530308974551E-3</v>
      </c>
      <c r="AH24" s="8">
        <v>0</v>
      </c>
      <c r="AI24" s="8">
        <v>9.1207416297649604E-4</v>
      </c>
      <c r="AJ24" s="8">
        <v>3.5119239738314566E-2</v>
      </c>
      <c r="AK24" s="8">
        <v>0</v>
      </c>
      <c r="AL24" s="8">
        <v>0</v>
      </c>
      <c r="AM24" s="8">
        <v>1.3320184581595303E-4</v>
      </c>
      <c r="AN24" s="8">
        <v>0</v>
      </c>
      <c r="AO24" s="8">
        <v>0</v>
      </c>
      <c r="AP24" s="8">
        <v>0</v>
      </c>
      <c r="AQ24" s="8">
        <v>0</v>
      </c>
      <c r="AR24" s="8">
        <f t="shared" si="6"/>
        <v>0.14765483820665629</v>
      </c>
      <c r="AS24" s="44">
        <f>Harvest!B23</f>
        <v>171796</v>
      </c>
      <c r="AU24" s="151">
        <v>1994</v>
      </c>
      <c r="AV24" s="152">
        <f t="shared" si="3"/>
        <v>0</v>
      </c>
      <c r="AW24" s="152">
        <f t="shared" si="22"/>
        <v>0</v>
      </c>
      <c r="AX24" s="152">
        <f t="shared" si="23"/>
        <v>9.1120225206403073E-4</v>
      </c>
      <c r="AY24" s="152">
        <f t="shared" si="24"/>
        <v>0</v>
      </c>
      <c r="AZ24" s="152">
        <f t="shared" si="7"/>
        <v>1.2516937726414485E-2</v>
      </c>
      <c r="BA24" s="152">
        <f t="shared" si="8"/>
        <v>0</v>
      </c>
      <c r="BB24" s="152">
        <f t="shared" si="9"/>
        <v>0</v>
      </c>
      <c r="BC24" s="152">
        <f t="shared" si="10"/>
        <v>0.73475844686423897</v>
      </c>
      <c r="BD24" s="152">
        <f t="shared" si="11"/>
        <v>6.8873668025299485E-3</v>
      </c>
      <c r="BE24" s="152">
        <f t="shared" si="12"/>
        <v>0</v>
      </c>
      <c r="BF24" s="152">
        <f t="shared" si="13"/>
        <v>6.1770692654172692E-3</v>
      </c>
      <c r="BG24" s="152">
        <f t="shared" si="14"/>
        <v>0.23784686072502426</v>
      </c>
      <c r="BH24" s="152">
        <f t="shared" si="15"/>
        <v>0</v>
      </c>
      <c r="BI24" s="152">
        <f t="shared" si="16"/>
        <v>0</v>
      </c>
      <c r="BJ24" s="152">
        <f t="shared" si="17"/>
        <v>9.0211636431123939E-4</v>
      </c>
      <c r="BK24" s="152">
        <f t="shared" si="18"/>
        <v>0</v>
      </c>
      <c r="BL24" s="152">
        <f t="shared" si="19"/>
        <v>0</v>
      </c>
      <c r="BM24" s="152">
        <f t="shared" si="20"/>
        <v>0</v>
      </c>
      <c r="BN24" s="152">
        <f t="shared" si="21"/>
        <v>0</v>
      </c>
      <c r="BO24" s="152">
        <f t="shared" si="4"/>
        <v>1.0000000000000002</v>
      </c>
      <c r="BP24" s="147">
        <f>Harvest!I23+Harvest!J23</f>
        <v>1989</v>
      </c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</row>
    <row r="25" spans="1:81" ht="11">
      <c r="A25" s="18">
        <v>1995</v>
      </c>
      <c r="B25" s="12">
        <v>0</v>
      </c>
      <c r="C25" s="12">
        <v>0</v>
      </c>
      <c r="D25" s="12">
        <v>0</v>
      </c>
      <c r="E25" s="12">
        <v>0</v>
      </c>
      <c r="F25" s="12">
        <v>0.46815247869045273</v>
      </c>
      <c r="G25" s="12">
        <v>0</v>
      </c>
      <c r="H25" s="12">
        <v>0</v>
      </c>
      <c r="I25" s="12">
        <v>0.3032171183618424</v>
      </c>
      <c r="J25" s="12">
        <v>4.1555524147995661E-2</v>
      </c>
      <c r="K25" s="12">
        <v>0</v>
      </c>
      <c r="L25" s="12">
        <v>1.0800050401813846E-2</v>
      </c>
      <c r="M25" s="12">
        <v>0.16990833714914133</v>
      </c>
      <c r="N25" s="12">
        <v>0</v>
      </c>
      <c r="O25" s="12">
        <v>0</v>
      </c>
      <c r="P25" s="12">
        <v>6.3664912487540332E-3</v>
      </c>
      <c r="Q25" s="12">
        <v>0</v>
      </c>
      <c r="R25" s="12">
        <v>0</v>
      </c>
      <c r="S25" s="12">
        <v>0</v>
      </c>
      <c r="T25" s="12">
        <v>0</v>
      </c>
      <c r="U25" s="12">
        <f t="shared" si="5"/>
        <v>1</v>
      </c>
      <c r="V25" s="14">
        <f>Escapement!B24</f>
        <v>7177</v>
      </c>
      <c r="X25" s="22">
        <v>1995</v>
      </c>
      <c r="Y25" s="8">
        <v>0</v>
      </c>
      <c r="Z25" s="8">
        <v>0</v>
      </c>
      <c r="AA25" s="8">
        <v>0</v>
      </c>
      <c r="AB25" s="8">
        <v>0</v>
      </c>
      <c r="AC25" s="8">
        <v>3.4081068093974161E-2</v>
      </c>
      <c r="AD25" s="8">
        <v>0</v>
      </c>
      <c r="AE25" s="8">
        <v>0</v>
      </c>
      <c r="AF25" s="8">
        <v>4.6797256513706344E-2</v>
      </c>
      <c r="AG25" s="8">
        <v>2.5707943454137483E-3</v>
      </c>
      <c r="AH25" s="8">
        <v>0</v>
      </c>
      <c r="AI25" s="8">
        <v>1.2887074605753886E-3</v>
      </c>
      <c r="AJ25" s="8">
        <v>2.373681951515532E-2</v>
      </c>
      <c r="AK25" s="8">
        <v>0</v>
      </c>
      <c r="AL25" s="8">
        <v>0</v>
      </c>
      <c r="AM25" s="8">
        <v>1.0200196618916747E-4</v>
      </c>
      <c r="AN25" s="8">
        <v>1.0200196618916747E-4</v>
      </c>
      <c r="AO25" s="8">
        <v>0</v>
      </c>
      <c r="AP25" s="8">
        <v>0</v>
      </c>
      <c r="AQ25" s="8">
        <v>0</v>
      </c>
      <c r="AR25" s="8">
        <f t="shared" si="6"/>
        <v>0.10867864986120329</v>
      </c>
      <c r="AS25" s="44">
        <f>Harvest!B24</f>
        <v>88676</v>
      </c>
      <c r="AU25" s="151">
        <v>1995</v>
      </c>
      <c r="AV25" s="152">
        <f t="shared" si="3"/>
        <v>0</v>
      </c>
      <c r="AW25" s="152">
        <f t="shared" si="22"/>
        <v>0</v>
      </c>
      <c r="AX25" s="152">
        <f t="shared" si="23"/>
        <v>0</v>
      </c>
      <c r="AY25" s="152">
        <f t="shared" si="24"/>
        <v>0</v>
      </c>
      <c r="AZ25" s="152">
        <f t="shared" si="7"/>
        <v>0.31359487937603292</v>
      </c>
      <c r="BA25" s="152">
        <f t="shared" si="8"/>
        <v>0</v>
      </c>
      <c r="BB25" s="152">
        <f t="shared" si="9"/>
        <v>0</v>
      </c>
      <c r="BC25" s="152">
        <f t="shared" si="10"/>
        <v>0.43060211525881575</v>
      </c>
      <c r="BD25" s="152">
        <f t="shared" si="11"/>
        <v>2.3655008124383082E-2</v>
      </c>
      <c r="BE25" s="152">
        <f t="shared" si="12"/>
        <v>0</v>
      </c>
      <c r="BF25" s="152">
        <f t="shared" si="13"/>
        <v>1.1857963475082132E-2</v>
      </c>
      <c r="BG25" s="152">
        <f t="shared" si="14"/>
        <v>0.21841290396476504</v>
      </c>
      <c r="BH25" s="152">
        <f t="shared" si="15"/>
        <v>0</v>
      </c>
      <c r="BI25" s="152">
        <f t="shared" si="16"/>
        <v>0</v>
      </c>
      <c r="BJ25" s="152">
        <f t="shared" si="17"/>
        <v>9.3856490046055206E-4</v>
      </c>
      <c r="BK25" s="152">
        <f t="shared" si="18"/>
        <v>9.3856490046055206E-4</v>
      </c>
      <c r="BL25" s="152">
        <f t="shared" si="19"/>
        <v>0</v>
      </c>
      <c r="BM25" s="152">
        <f t="shared" si="20"/>
        <v>0</v>
      </c>
      <c r="BN25" s="152">
        <f t="shared" si="21"/>
        <v>0</v>
      </c>
      <c r="BO25" s="152">
        <f t="shared" si="4"/>
        <v>1</v>
      </c>
      <c r="BP25" s="147">
        <f>Harvest!I24+Harvest!J24</f>
        <v>584</v>
      </c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</row>
    <row r="26" spans="1:81" ht="11">
      <c r="A26" s="18">
        <v>1996</v>
      </c>
      <c r="B26" s="12">
        <v>0</v>
      </c>
      <c r="C26" s="12">
        <v>0</v>
      </c>
      <c r="D26" s="12">
        <v>0</v>
      </c>
      <c r="E26" s="12">
        <v>2.1171092888244694E-4</v>
      </c>
      <c r="F26" s="12">
        <v>6.6309446948618678E-2</v>
      </c>
      <c r="G26" s="12">
        <v>0</v>
      </c>
      <c r="H26" s="12">
        <v>0</v>
      </c>
      <c r="I26" s="12">
        <v>0.85201024094404809</v>
      </c>
      <c r="J26" s="12">
        <v>1.01893174091133E-2</v>
      </c>
      <c r="K26" s="12">
        <v>0</v>
      </c>
      <c r="L26" s="12">
        <v>6.9340394445537652E-4</v>
      </c>
      <c r="M26" s="12">
        <v>7.0140204038285109E-2</v>
      </c>
      <c r="N26" s="12">
        <v>4.4567578659701808E-4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f t="shared" si="5"/>
        <v>1</v>
      </c>
      <c r="V26" s="14">
        <f>Escapement!B25</f>
        <v>50739</v>
      </c>
      <c r="X26" s="22">
        <v>1996</v>
      </c>
      <c r="Y26" s="8">
        <v>0</v>
      </c>
      <c r="Z26" s="8">
        <v>0</v>
      </c>
      <c r="AA26" s="8">
        <v>0</v>
      </c>
      <c r="AB26" s="8">
        <v>0</v>
      </c>
      <c r="AC26" s="8">
        <v>1.0748884556525059E-2</v>
      </c>
      <c r="AD26" s="8">
        <v>0</v>
      </c>
      <c r="AE26" s="8">
        <v>0</v>
      </c>
      <c r="AF26" s="8">
        <v>0.11019108785738337</v>
      </c>
      <c r="AG26" s="8">
        <v>2.0459798495676422E-3</v>
      </c>
      <c r="AH26" s="8">
        <v>0</v>
      </c>
      <c r="AI26" s="8">
        <v>5.0852284284610054E-5</v>
      </c>
      <c r="AJ26" s="8">
        <v>9.8844674862283068E-3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f t="shared" si="6"/>
        <v>0.13292127203398899</v>
      </c>
      <c r="AS26" s="44">
        <f>Harvest!B25</f>
        <v>149578</v>
      </c>
      <c r="AU26" s="151">
        <v>1996</v>
      </c>
      <c r="AV26" s="152">
        <f t="shared" si="3"/>
        <v>0</v>
      </c>
      <c r="AW26" s="152">
        <f t="shared" si="22"/>
        <v>0</v>
      </c>
      <c r="AX26" s="152">
        <f t="shared" si="23"/>
        <v>0</v>
      </c>
      <c r="AY26" s="152">
        <f t="shared" si="24"/>
        <v>0</v>
      </c>
      <c r="AZ26" s="152">
        <f t="shared" si="7"/>
        <v>8.0866548988310069E-2</v>
      </c>
      <c r="BA26" s="152">
        <f t="shared" si="8"/>
        <v>0</v>
      </c>
      <c r="BB26" s="152">
        <f t="shared" si="9"/>
        <v>0</v>
      </c>
      <c r="BC26" s="152">
        <f t="shared" si="10"/>
        <v>0.82899513502403632</v>
      </c>
      <c r="BD26" s="152">
        <f t="shared" si="11"/>
        <v>1.5392418521577717E-2</v>
      </c>
      <c r="BE26" s="152">
        <f t="shared" si="12"/>
        <v>0</v>
      </c>
      <c r="BF26" s="152">
        <f t="shared" si="13"/>
        <v>3.8257446311232068E-4</v>
      </c>
      <c r="BG26" s="152">
        <f t="shared" si="14"/>
        <v>7.4363323002963541E-2</v>
      </c>
      <c r="BH26" s="152">
        <f t="shared" si="15"/>
        <v>0</v>
      </c>
      <c r="BI26" s="152">
        <f t="shared" si="16"/>
        <v>0</v>
      </c>
      <c r="BJ26" s="152">
        <f t="shared" si="17"/>
        <v>0</v>
      </c>
      <c r="BK26" s="152">
        <f t="shared" si="18"/>
        <v>0</v>
      </c>
      <c r="BL26" s="152">
        <f t="shared" si="19"/>
        <v>0</v>
      </c>
      <c r="BM26" s="152">
        <f t="shared" si="20"/>
        <v>0</v>
      </c>
      <c r="BN26" s="152">
        <f t="shared" si="21"/>
        <v>0</v>
      </c>
      <c r="BO26" s="152">
        <f t="shared" si="4"/>
        <v>0.99999999999999989</v>
      </c>
      <c r="BP26" s="147">
        <f>Harvest!I25+Harvest!J25</f>
        <v>2786</v>
      </c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</row>
    <row r="27" spans="1:81" ht="11">
      <c r="A27" s="18">
        <v>1997</v>
      </c>
      <c r="B27" s="12">
        <v>0</v>
      </c>
      <c r="C27" s="12">
        <v>0</v>
      </c>
      <c r="D27" s="12">
        <v>0</v>
      </c>
      <c r="E27" s="12">
        <v>5.2063696968355025E-4</v>
      </c>
      <c r="F27" s="12">
        <v>2.3088903597352189E-2</v>
      </c>
      <c r="G27" s="12">
        <v>0</v>
      </c>
      <c r="H27" s="12">
        <v>0</v>
      </c>
      <c r="I27" s="12">
        <v>0.90066950869785012</v>
      </c>
      <c r="J27" s="12">
        <v>4.1410477098637703E-3</v>
      </c>
      <c r="K27" s="12">
        <v>0</v>
      </c>
      <c r="L27" s="12">
        <v>1.0144104430158385E-3</v>
      </c>
      <c r="M27" s="12">
        <v>7.0373964051153412E-2</v>
      </c>
      <c r="N27" s="12">
        <v>0</v>
      </c>
      <c r="O27" s="12">
        <v>0</v>
      </c>
      <c r="P27" s="12">
        <v>0</v>
      </c>
      <c r="Q27" s="12">
        <v>1.9152853108098317E-4</v>
      </c>
      <c r="R27" s="12">
        <v>0</v>
      </c>
      <c r="S27" s="12">
        <v>0</v>
      </c>
      <c r="T27" s="12">
        <v>0</v>
      </c>
      <c r="U27" s="12">
        <f t="shared" si="5"/>
        <v>0.99999999999999989</v>
      </c>
      <c r="V27" s="14">
        <f>Escapement!B26</f>
        <v>44254</v>
      </c>
      <c r="X27" s="22">
        <v>1997</v>
      </c>
      <c r="Y27" s="8">
        <v>0</v>
      </c>
      <c r="Z27" s="8">
        <v>0</v>
      </c>
      <c r="AA27" s="8">
        <v>0</v>
      </c>
      <c r="AB27" s="8">
        <v>0</v>
      </c>
      <c r="AC27" s="8">
        <v>8.1457485637085811E-3</v>
      </c>
      <c r="AD27" s="8">
        <v>0</v>
      </c>
      <c r="AE27" s="8">
        <v>0</v>
      </c>
      <c r="AF27" s="8">
        <v>0.23614923861065187</v>
      </c>
      <c r="AG27" s="8">
        <v>1.1190616332539614E-3</v>
      </c>
      <c r="AH27" s="8">
        <v>0</v>
      </c>
      <c r="AI27" s="8">
        <v>5.602803998587052E-4</v>
      </c>
      <c r="AJ27" s="8">
        <v>2.1820477680851897E-2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f t="shared" si="6"/>
        <v>0.26779480688832502</v>
      </c>
      <c r="AS27" s="44">
        <f>Harvest!B26</f>
        <v>118828</v>
      </c>
      <c r="AU27" s="151">
        <v>1997</v>
      </c>
      <c r="AV27" s="152">
        <f t="shared" si="3"/>
        <v>0</v>
      </c>
      <c r="AW27" s="152">
        <f t="shared" si="22"/>
        <v>0</v>
      </c>
      <c r="AX27" s="152">
        <f t="shared" si="23"/>
        <v>0</v>
      </c>
      <c r="AY27" s="152">
        <f t="shared" si="24"/>
        <v>0</v>
      </c>
      <c r="AZ27" s="152">
        <f t="shared" si="7"/>
        <v>3.0417873514274295E-2</v>
      </c>
      <c r="BA27" s="152">
        <f t="shared" si="8"/>
        <v>0</v>
      </c>
      <c r="BB27" s="152">
        <f t="shared" si="9"/>
        <v>0</v>
      </c>
      <c r="BC27" s="152">
        <f t="shared" si="10"/>
        <v>0.88182904423957009</v>
      </c>
      <c r="BD27" s="152">
        <f t="shared" si="11"/>
        <v>4.1788025923916779E-3</v>
      </c>
      <c r="BE27" s="152">
        <f t="shared" si="12"/>
        <v>0</v>
      </c>
      <c r="BF27" s="152">
        <f t="shared" si="13"/>
        <v>2.0922003916691023E-3</v>
      </c>
      <c r="BG27" s="152">
        <f t="shared" si="14"/>
        <v>8.1482079262094914E-2</v>
      </c>
      <c r="BH27" s="152">
        <f t="shared" si="15"/>
        <v>0</v>
      </c>
      <c r="BI27" s="152">
        <f t="shared" si="16"/>
        <v>0</v>
      </c>
      <c r="BJ27" s="152">
        <f t="shared" si="17"/>
        <v>0</v>
      </c>
      <c r="BK27" s="152">
        <f t="shared" si="18"/>
        <v>0</v>
      </c>
      <c r="BL27" s="152">
        <f t="shared" si="19"/>
        <v>0</v>
      </c>
      <c r="BM27" s="152">
        <f t="shared" si="20"/>
        <v>0</v>
      </c>
      <c r="BN27" s="152">
        <f t="shared" si="21"/>
        <v>0</v>
      </c>
      <c r="BO27" s="152">
        <f t="shared" si="4"/>
        <v>1</v>
      </c>
      <c r="BP27" s="147">
        <f>Harvest!I26+Harvest!J26</f>
        <v>2259</v>
      </c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</row>
    <row r="28" spans="1:81" ht="11">
      <c r="A28" s="18">
        <v>1998</v>
      </c>
      <c r="B28" s="12">
        <v>1.2188964506930076E-3</v>
      </c>
      <c r="C28" s="12">
        <v>0</v>
      </c>
      <c r="D28" s="12">
        <v>0</v>
      </c>
      <c r="E28" s="12">
        <v>0</v>
      </c>
      <c r="F28" s="12">
        <v>5.1163890993950988E-2</v>
      </c>
      <c r="G28" s="12">
        <v>0</v>
      </c>
      <c r="H28" s="12">
        <v>0</v>
      </c>
      <c r="I28" s="12">
        <v>0.60622788728944743</v>
      </c>
      <c r="J28" s="12">
        <v>2.1692702286371112E-2</v>
      </c>
      <c r="K28" s="12">
        <v>0</v>
      </c>
      <c r="L28" s="12">
        <v>1.334234415176387E-2</v>
      </c>
      <c r="M28" s="12">
        <v>0.3042334843405422</v>
      </c>
      <c r="N28" s="12">
        <v>0</v>
      </c>
      <c r="O28" s="12">
        <v>0</v>
      </c>
      <c r="P28" s="12">
        <v>1.0603972436157277E-3</v>
      </c>
      <c r="Q28" s="12">
        <v>1.0603972436157277E-3</v>
      </c>
      <c r="R28" s="12">
        <v>0</v>
      </c>
      <c r="S28" s="12">
        <v>0</v>
      </c>
      <c r="T28" s="12">
        <v>0</v>
      </c>
      <c r="U28" s="12">
        <f t="shared" si="5"/>
        <v>1</v>
      </c>
      <c r="V28" s="14">
        <f>Escapement!B27</f>
        <v>12335</v>
      </c>
      <c r="X28" s="22">
        <v>1998</v>
      </c>
      <c r="Y28" s="8">
        <v>0</v>
      </c>
      <c r="Z28" s="8">
        <v>0</v>
      </c>
      <c r="AA28" s="8">
        <v>0</v>
      </c>
      <c r="AB28" s="8">
        <v>0</v>
      </c>
      <c r="AC28" s="8">
        <v>1.0647664270089451E-3</v>
      </c>
      <c r="AD28" s="8">
        <v>0</v>
      </c>
      <c r="AE28" s="8">
        <v>0</v>
      </c>
      <c r="AF28" s="8">
        <v>1.6015873718227984E-2</v>
      </c>
      <c r="AG28" s="8">
        <v>1.282209329349631E-3</v>
      </c>
      <c r="AH28" s="8">
        <v>0</v>
      </c>
      <c r="AI28" s="8">
        <v>7.3766354843790661E-5</v>
      </c>
      <c r="AJ28" s="8">
        <v>2.5946679736660603E-3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f t="shared" si="6"/>
        <v>2.1031283803096407E-2</v>
      </c>
      <c r="AS28" s="44">
        <f>Harvest!B27</f>
        <v>134937</v>
      </c>
      <c r="AU28" s="151">
        <v>1998</v>
      </c>
      <c r="AV28" s="152">
        <f t="shared" si="3"/>
        <v>0</v>
      </c>
      <c r="AW28" s="152">
        <f t="shared" si="22"/>
        <v>0</v>
      </c>
      <c r="AX28" s="152">
        <f t="shared" si="23"/>
        <v>0</v>
      </c>
      <c r="AY28" s="152">
        <f t="shared" si="24"/>
        <v>0</v>
      </c>
      <c r="AZ28" s="152">
        <f t="shared" si="7"/>
        <v>5.0627742793912606E-2</v>
      </c>
      <c r="BA28" s="152">
        <f t="shared" si="8"/>
        <v>0</v>
      </c>
      <c r="BB28" s="152">
        <f t="shared" si="9"/>
        <v>0</v>
      </c>
      <c r="BC28" s="152">
        <f t="shared" si="10"/>
        <v>0.76152620392436476</v>
      </c>
      <c r="BD28" s="152">
        <f t="shared" si="11"/>
        <v>6.0966764623320471E-2</v>
      </c>
      <c r="BE28" s="152">
        <f t="shared" si="12"/>
        <v>0</v>
      </c>
      <c r="BF28" s="152">
        <f t="shared" si="13"/>
        <v>3.5074584858642882E-3</v>
      </c>
      <c r="BG28" s="152">
        <f t="shared" si="14"/>
        <v>0.12337183017253806</v>
      </c>
      <c r="BH28" s="152">
        <f t="shared" si="15"/>
        <v>0</v>
      </c>
      <c r="BI28" s="152">
        <f t="shared" si="16"/>
        <v>0</v>
      </c>
      <c r="BJ28" s="152">
        <f t="shared" si="17"/>
        <v>0</v>
      </c>
      <c r="BK28" s="152">
        <f t="shared" si="18"/>
        <v>0</v>
      </c>
      <c r="BL28" s="152">
        <f t="shared" si="19"/>
        <v>0</v>
      </c>
      <c r="BM28" s="152">
        <f t="shared" si="20"/>
        <v>0</v>
      </c>
      <c r="BN28" s="152">
        <f t="shared" si="21"/>
        <v>0</v>
      </c>
      <c r="BO28" s="152">
        <f t="shared" si="4"/>
        <v>1.0000000000000002</v>
      </c>
      <c r="BP28" s="147">
        <f>Harvest!I27+Harvest!J27</f>
        <v>160</v>
      </c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</row>
    <row r="29" spans="1:81" ht="11">
      <c r="A29" s="18">
        <v>1999</v>
      </c>
      <c r="B29" s="12">
        <v>0</v>
      </c>
      <c r="C29" s="12">
        <v>0</v>
      </c>
      <c r="D29" s="12">
        <v>0</v>
      </c>
      <c r="E29" s="12">
        <v>0</v>
      </c>
      <c r="F29" s="12">
        <v>0.30771617208174296</v>
      </c>
      <c r="G29" s="12">
        <v>0</v>
      </c>
      <c r="H29" s="12">
        <v>0</v>
      </c>
      <c r="I29" s="12">
        <v>0.44337836539875142</v>
      </c>
      <c r="J29" s="12">
        <v>8.2811017963529104E-2</v>
      </c>
      <c r="K29" s="12">
        <v>0</v>
      </c>
      <c r="L29" s="12">
        <v>1.7408421180467439E-3</v>
      </c>
      <c r="M29" s="12">
        <v>0.16261372017621625</v>
      </c>
      <c r="N29" s="12">
        <v>0</v>
      </c>
      <c r="O29" s="12">
        <v>0</v>
      </c>
      <c r="P29" s="12">
        <v>1.7398822617135305E-3</v>
      </c>
      <c r="Q29" s="12">
        <v>0</v>
      </c>
      <c r="R29" s="12">
        <v>0</v>
      </c>
      <c r="S29" s="12">
        <v>0</v>
      </c>
      <c r="T29" s="12">
        <v>0</v>
      </c>
      <c r="U29" s="12">
        <f t="shared" si="5"/>
        <v>0.99999999999999989</v>
      </c>
      <c r="V29" s="14">
        <f>Escapement!B28</f>
        <v>19284</v>
      </c>
      <c r="X29" s="22">
        <v>1999</v>
      </c>
      <c r="Y29" s="8">
        <v>0</v>
      </c>
      <c r="Z29" s="8">
        <v>0</v>
      </c>
      <c r="AA29" s="8">
        <v>0</v>
      </c>
      <c r="AB29" s="8">
        <v>0</v>
      </c>
      <c r="AC29" s="8">
        <v>5.070445728450005E-3</v>
      </c>
      <c r="AD29" s="8">
        <v>0</v>
      </c>
      <c r="AE29" s="8">
        <v>0</v>
      </c>
      <c r="AF29" s="8">
        <v>1.4876093969795598E-2</v>
      </c>
      <c r="AG29" s="8">
        <v>1.962824582779174E-3</v>
      </c>
      <c r="AH29" s="8">
        <v>0</v>
      </c>
      <c r="AI29" s="8">
        <v>4.7875696539583754E-5</v>
      </c>
      <c r="AJ29" s="8">
        <v>6.191208829170557E-3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f t="shared" si="6"/>
        <v>2.8148448806734915E-2</v>
      </c>
      <c r="AS29" s="44">
        <f>Harvest!B28</f>
        <v>163560</v>
      </c>
      <c r="AU29" s="151">
        <v>1999</v>
      </c>
      <c r="AV29" s="152">
        <f t="shared" si="3"/>
        <v>0</v>
      </c>
      <c r="AW29" s="152">
        <f t="shared" si="22"/>
        <v>0</v>
      </c>
      <c r="AX29" s="152">
        <f t="shared" si="23"/>
        <v>0</v>
      </c>
      <c r="AY29" s="152">
        <f t="shared" si="24"/>
        <v>0</v>
      </c>
      <c r="AZ29" s="152">
        <f t="shared" si="7"/>
        <v>0.18013233209628335</v>
      </c>
      <c r="BA29" s="152">
        <f t="shared" si="8"/>
        <v>0</v>
      </c>
      <c r="BB29" s="152">
        <f t="shared" si="9"/>
        <v>0</v>
      </c>
      <c r="BC29" s="152">
        <f t="shared" si="10"/>
        <v>0.52848716715914656</v>
      </c>
      <c r="BD29" s="152">
        <f t="shared" si="11"/>
        <v>6.97311811480546E-2</v>
      </c>
      <c r="BE29" s="152">
        <f t="shared" si="12"/>
        <v>0</v>
      </c>
      <c r="BF29" s="152">
        <f t="shared" si="13"/>
        <v>1.7008289468558144E-3</v>
      </c>
      <c r="BG29" s="152">
        <f t="shared" si="14"/>
        <v>0.2199484906496596</v>
      </c>
      <c r="BH29" s="152">
        <f t="shared" si="15"/>
        <v>0</v>
      </c>
      <c r="BI29" s="152">
        <f t="shared" si="16"/>
        <v>0</v>
      </c>
      <c r="BJ29" s="152">
        <f t="shared" si="17"/>
        <v>0</v>
      </c>
      <c r="BK29" s="152">
        <f t="shared" si="18"/>
        <v>0</v>
      </c>
      <c r="BL29" s="152">
        <f t="shared" si="19"/>
        <v>0</v>
      </c>
      <c r="BM29" s="152">
        <f t="shared" si="20"/>
        <v>0</v>
      </c>
      <c r="BN29" s="152">
        <f t="shared" si="21"/>
        <v>0</v>
      </c>
      <c r="BO29" s="152">
        <f t="shared" si="4"/>
        <v>1</v>
      </c>
      <c r="BP29" s="147">
        <f>Harvest!I28+Harvest!J28</f>
        <v>142</v>
      </c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</row>
    <row r="30" spans="1:81" ht="11">
      <c r="A30" s="18">
        <v>2000</v>
      </c>
      <c r="B30" s="12">
        <v>0</v>
      </c>
      <c r="C30" s="12">
        <v>5.5295860749702001E-4</v>
      </c>
      <c r="D30" s="12">
        <v>0</v>
      </c>
      <c r="E30" s="12">
        <v>0</v>
      </c>
      <c r="F30" s="12">
        <v>0.1533229742207847</v>
      </c>
      <c r="G30" s="12">
        <v>0</v>
      </c>
      <c r="H30" s="12">
        <v>0</v>
      </c>
      <c r="I30" s="12">
        <v>0.59383235497268327</v>
      </c>
      <c r="J30" s="12">
        <v>2.3900350719807503E-2</v>
      </c>
      <c r="K30" s="12">
        <v>0</v>
      </c>
      <c r="L30" s="12">
        <v>6.7650292472869536E-4</v>
      </c>
      <c r="M30" s="12">
        <v>0.22736938596068565</v>
      </c>
      <c r="N30" s="12">
        <v>0</v>
      </c>
      <c r="O30" s="12">
        <v>0</v>
      </c>
      <c r="P30" s="12">
        <v>3.4547259381309634E-4</v>
      </c>
      <c r="Q30" s="12">
        <v>0</v>
      </c>
      <c r="R30" s="12">
        <v>0</v>
      </c>
      <c r="S30" s="12">
        <v>0</v>
      </c>
      <c r="T30" s="12">
        <v>0</v>
      </c>
      <c r="U30" s="12">
        <f t="shared" si="5"/>
        <v>0.99999999999999989</v>
      </c>
      <c r="V30" s="14">
        <f>Escapement!B29</f>
        <v>43555</v>
      </c>
      <c r="X30" s="22">
        <v>2000</v>
      </c>
      <c r="Y30" s="8">
        <v>0</v>
      </c>
      <c r="Z30" s="8">
        <v>0</v>
      </c>
      <c r="AA30" s="8">
        <v>0</v>
      </c>
      <c r="AB30" s="8">
        <v>0</v>
      </c>
      <c r="AC30" s="8">
        <v>2.1840611985265958E-2</v>
      </c>
      <c r="AD30" s="8">
        <v>0</v>
      </c>
      <c r="AE30" s="8">
        <v>0</v>
      </c>
      <c r="AF30" s="8">
        <v>8.9340875756742696E-2</v>
      </c>
      <c r="AG30" s="8">
        <v>3.761589843283895E-3</v>
      </c>
      <c r="AH30" s="8">
        <v>0</v>
      </c>
      <c r="AI30" s="8">
        <v>2.3943554344226802E-4</v>
      </c>
      <c r="AJ30" s="8">
        <v>1.8278930508899671E-2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f t="shared" si="6"/>
        <v>0.13346144363763451</v>
      </c>
      <c r="AS30" s="44">
        <f>Harvest!B29</f>
        <v>109560</v>
      </c>
      <c r="AU30" s="151">
        <v>2000</v>
      </c>
      <c r="AV30" s="152">
        <f t="shared" si="3"/>
        <v>0</v>
      </c>
      <c r="AW30" s="152">
        <f t="shared" si="22"/>
        <v>0</v>
      </c>
      <c r="AX30" s="152">
        <f t="shared" si="23"/>
        <v>0</v>
      </c>
      <c r="AY30" s="152">
        <f t="shared" si="24"/>
        <v>0</v>
      </c>
      <c r="AZ30" s="152">
        <f t="shared" si="7"/>
        <v>0.16364735304801672</v>
      </c>
      <c r="BA30" s="152">
        <f t="shared" si="8"/>
        <v>0</v>
      </c>
      <c r="BB30" s="152">
        <f t="shared" si="9"/>
        <v>0</v>
      </c>
      <c r="BC30" s="152">
        <f t="shared" si="10"/>
        <v>0.66941337753932151</v>
      </c>
      <c r="BD30" s="152">
        <f t="shared" si="11"/>
        <v>2.8184843058472454E-2</v>
      </c>
      <c r="BE30" s="152">
        <f t="shared" si="12"/>
        <v>0</v>
      </c>
      <c r="BF30" s="152">
        <f t="shared" si="13"/>
        <v>1.794042810539104E-3</v>
      </c>
      <c r="BG30" s="152">
        <f t="shared" si="14"/>
        <v>0.13696038354365017</v>
      </c>
      <c r="BH30" s="152">
        <f t="shared" si="15"/>
        <v>0</v>
      </c>
      <c r="BI30" s="152">
        <f t="shared" si="16"/>
        <v>0</v>
      </c>
      <c r="BJ30" s="152">
        <f t="shared" si="17"/>
        <v>0</v>
      </c>
      <c r="BK30" s="152">
        <f t="shared" si="18"/>
        <v>0</v>
      </c>
      <c r="BL30" s="152">
        <f t="shared" si="19"/>
        <v>0</v>
      </c>
      <c r="BM30" s="152">
        <f t="shared" si="20"/>
        <v>0</v>
      </c>
      <c r="BN30" s="152">
        <f t="shared" si="21"/>
        <v>0</v>
      </c>
      <c r="BO30" s="152">
        <f t="shared" si="4"/>
        <v>0.99999999999999989</v>
      </c>
      <c r="BP30" s="147">
        <f>Harvest!I29+Harvest!J29</f>
        <v>635</v>
      </c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</row>
    <row r="31" spans="1:81" ht="11">
      <c r="A31" s="18">
        <v>2001</v>
      </c>
      <c r="B31" s="12">
        <v>0</v>
      </c>
      <c r="C31" s="12">
        <v>0</v>
      </c>
      <c r="D31" s="12">
        <v>0</v>
      </c>
      <c r="E31" s="12">
        <v>2.0576341507887383E-3</v>
      </c>
      <c r="F31" s="12">
        <v>4.6732085030369443E-2</v>
      </c>
      <c r="G31" s="12">
        <v>0</v>
      </c>
      <c r="H31" s="12">
        <v>0</v>
      </c>
      <c r="I31" s="12">
        <v>0.90267626525976297</v>
      </c>
      <c r="J31" s="12">
        <v>6.5510223818792887E-4</v>
      </c>
      <c r="K31" s="12">
        <v>0</v>
      </c>
      <c r="L31" s="12">
        <v>6.9121166617092187E-4</v>
      </c>
      <c r="M31" s="12">
        <v>4.7187701654720145E-2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f t="shared" si="5"/>
        <v>1</v>
      </c>
      <c r="V31" s="14">
        <f>Escapement!B30</f>
        <v>76283</v>
      </c>
      <c r="X31" s="22">
        <v>2001</v>
      </c>
      <c r="Y31" s="8">
        <v>0</v>
      </c>
      <c r="Z31" s="8">
        <v>0</v>
      </c>
      <c r="AA31" s="8">
        <v>0</v>
      </c>
      <c r="AB31" s="8">
        <v>0</v>
      </c>
      <c r="AC31" s="8">
        <v>9.8223839196021675E-3</v>
      </c>
      <c r="AD31" s="8">
        <v>0</v>
      </c>
      <c r="AE31" s="8">
        <v>0</v>
      </c>
      <c r="AF31" s="8">
        <v>0.41783858128293022</v>
      </c>
      <c r="AG31" s="8">
        <v>0</v>
      </c>
      <c r="AH31" s="8">
        <v>0</v>
      </c>
      <c r="AI31" s="8">
        <v>1.7935218328750746E-4</v>
      </c>
      <c r="AJ31" s="8">
        <v>2.1077045984435393E-2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f t="shared" si="6"/>
        <v>0.44891736337025528</v>
      </c>
      <c r="AS31" s="44">
        <f>Harvest!B30</f>
        <v>147811</v>
      </c>
      <c r="AU31" s="151">
        <v>2001</v>
      </c>
      <c r="AV31" s="152">
        <f t="shared" si="3"/>
        <v>0</v>
      </c>
      <c r="AW31" s="152">
        <f t="shared" si="22"/>
        <v>0</v>
      </c>
      <c r="AX31" s="152">
        <f t="shared" si="23"/>
        <v>0</v>
      </c>
      <c r="AY31" s="152">
        <f t="shared" si="24"/>
        <v>0</v>
      </c>
      <c r="AZ31" s="152">
        <f t="shared" si="7"/>
        <v>2.1880160406049887E-2</v>
      </c>
      <c r="BA31" s="152">
        <f t="shared" si="8"/>
        <v>0</v>
      </c>
      <c r="BB31" s="152">
        <f t="shared" si="9"/>
        <v>0</v>
      </c>
      <c r="BC31" s="152">
        <f t="shared" si="10"/>
        <v>0.93076948092628797</v>
      </c>
      <c r="BD31" s="152">
        <f t="shared" si="11"/>
        <v>0</v>
      </c>
      <c r="BE31" s="152">
        <f t="shared" si="12"/>
        <v>0</v>
      </c>
      <c r="BF31" s="152">
        <f t="shared" si="13"/>
        <v>3.9952160001345836E-4</v>
      </c>
      <c r="BG31" s="152">
        <f t="shared" si="14"/>
        <v>4.695083706764891E-2</v>
      </c>
      <c r="BH31" s="152">
        <f t="shared" si="15"/>
        <v>0</v>
      </c>
      <c r="BI31" s="152">
        <f t="shared" si="16"/>
        <v>0</v>
      </c>
      <c r="BJ31" s="152">
        <f t="shared" si="17"/>
        <v>0</v>
      </c>
      <c r="BK31" s="152">
        <f t="shared" si="18"/>
        <v>0</v>
      </c>
      <c r="BL31" s="152">
        <f t="shared" si="19"/>
        <v>0</v>
      </c>
      <c r="BM31" s="152">
        <f t="shared" si="20"/>
        <v>0</v>
      </c>
      <c r="BN31" s="152">
        <f t="shared" si="21"/>
        <v>0</v>
      </c>
      <c r="BO31" s="152">
        <f t="shared" si="4"/>
        <v>1.0000000000000002</v>
      </c>
      <c r="BP31" s="147">
        <f>Harvest!I30+Harvest!J30</f>
        <v>3843</v>
      </c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</row>
    <row r="32" spans="1:81" ht="11">
      <c r="A32" s="18">
        <v>2002</v>
      </c>
      <c r="B32" s="12">
        <v>0</v>
      </c>
      <c r="C32" s="12">
        <v>0</v>
      </c>
      <c r="D32" s="12">
        <v>0</v>
      </c>
      <c r="E32" s="12">
        <v>0</v>
      </c>
      <c r="F32" s="12">
        <v>8.5493527683444592E-2</v>
      </c>
      <c r="G32" s="12">
        <v>0</v>
      </c>
      <c r="H32" s="12">
        <v>0</v>
      </c>
      <c r="I32" s="12">
        <v>0.87180833141924508</v>
      </c>
      <c r="J32" s="12">
        <v>1.3702051903146556E-2</v>
      </c>
      <c r="K32" s="12">
        <v>0</v>
      </c>
      <c r="L32" s="12">
        <v>5.0001874998507421E-3</v>
      </c>
      <c r="M32" s="12">
        <v>2.3995901494313129E-2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f t="shared" si="5"/>
        <v>1</v>
      </c>
      <c r="V32" s="14">
        <f>Escapement!B31</f>
        <v>58361</v>
      </c>
      <c r="X32" s="22">
        <v>2002</v>
      </c>
      <c r="Y32" s="8">
        <v>0</v>
      </c>
      <c r="Z32" s="8">
        <v>0</v>
      </c>
      <c r="AA32" s="8">
        <v>0</v>
      </c>
      <c r="AB32" s="8">
        <v>0</v>
      </c>
      <c r="AC32" s="8">
        <v>1.0704576048629058E-2</v>
      </c>
      <c r="AD32" s="8">
        <v>0</v>
      </c>
      <c r="AE32" s="8">
        <v>0</v>
      </c>
      <c r="AF32" s="8">
        <v>0.27488511818387956</v>
      </c>
      <c r="AG32" s="8">
        <v>4.9223551052589645E-4</v>
      </c>
      <c r="AH32" s="8">
        <v>0</v>
      </c>
      <c r="AI32" s="8">
        <v>8.4132426373993631E-4</v>
      </c>
      <c r="AJ32" s="8">
        <v>8.1490157424242687E-3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f t="shared" si="6"/>
        <v>0.29507226974919876</v>
      </c>
      <c r="AS32" s="44">
        <f>Harvest!B31</f>
        <v>82014</v>
      </c>
      <c r="AU32" s="151">
        <v>2002</v>
      </c>
      <c r="AV32" s="152">
        <f t="shared" si="3"/>
        <v>0</v>
      </c>
      <c r="AW32" s="152">
        <f t="shared" si="22"/>
        <v>0</v>
      </c>
      <c r="AX32" s="152">
        <f t="shared" si="23"/>
        <v>0</v>
      </c>
      <c r="AY32" s="152">
        <f t="shared" si="24"/>
        <v>0</v>
      </c>
      <c r="AZ32" s="152">
        <f t="shared" si="7"/>
        <v>3.6277811051941888E-2</v>
      </c>
      <c r="BA32" s="152">
        <f t="shared" si="8"/>
        <v>0</v>
      </c>
      <c r="BB32" s="152">
        <f t="shared" si="9"/>
        <v>0</v>
      </c>
      <c r="BC32" s="152">
        <f t="shared" si="10"/>
        <v>0.93158573802113798</v>
      </c>
      <c r="BD32" s="152">
        <f t="shared" si="11"/>
        <v>1.6681862749904615E-3</v>
      </c>
      <c r="BE32" s="152">
        <f t="shared" si="12"/>
        <v>0</v>
      </c>
      <c r="BF32" s="152">
        <f t="shared" si="13"/>
        <v>2.8512481516986773E-3</v>
      </c>
      <c r="BG32" s="152">
        <f t="shared" si="14"/>
        <v>2.7617016500231122E-2</v>
      </c>
      <c r="BH32" s="152">
        <f t="shared" si="15"/>
        <v>0</v>
      </c>
      <c r="BI32" s="152">
        <f t="shared" si="16"/>
        <v>0</v>
      </c>
      <c r="BJ32" s="152">
        <f t="shared" si="17"/>
        <v>0</v>
      </c>
      <c r="BK32" s="152">
        <f t="shared" si="18"/>
        <v>0</v>
      </c>
      <c r="BL32" s="152">
        <f t="shared" si="19"/>
        <v>0</v>
      </c>
      <c r="BM32" s="152">
        <f t="shared" si="20"/>
        <v>0</v>
      </c>
      <c r="BN32" s="152">
        <f t="shared" si="21"/>
        <v>0</v>
      </c>
      <c r="BO32" s="152">
        <f t="shared" si="4"/>
        <v>1</v>
      </c>
      <c r="BP32" s="147">
        <f>Harvest!I31+Harvest!J31</f>
        <v>2761</v>
      </c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</row>
    <row r="33" spans="1:81" ht="11">
      <c r="A33" s="18">
        <v>2003</v>
      </c>
      <c r="B33" s="12">
        <v>0</v>
      </c>
      <c r="C33" s="12">
        <v>0</v>
      </c>
      <c r="D33" s="12">
        <v>0</v>
      </c>
      <c r="E33" s="12">
        <v>0</v>
      </c>
      <c r="F33" s="12">
        <v>0.56814412748622256</v>
      </c>
      <c r="G33" s="12">
        <v>0</v>
      </c>
      <c r="H33" s="12">
        <v>0</v>
      </c>
      <c r="I33" s="12">
        <v>0.33148886535439814</v>
      </c>
      <c r="J33" s="12">
        <v>3.4550800235005986E-2</v>
      </c>
      <c r="K33" s="12">
        <v>0</v>
      </c>
      <c r="L33" s="12">
        <v>1.7599351184583683E-3</v>
      </c>
      <c r="M33" s="12">
        <v>6.361986214882967E-2</v>
      </c>
      <c r="N33" s="12">
        <v>0</v>
      </c>
      <c r="O33" s="12">
        <v>0</v>
      </c>
      <c r="P33" s="12">
        <v>4.3640965708507164E-4</v>
      </c>
      <c r="Q33" s="12">
        <v>0</v>
      </c>
      <c r="R33" s="12">
        <v>0</v>
      </c>
      <c r="S33" s="12">
        <v>0</v>
      </c>
      <c r="T33" s="12">
        <v>0</v>
      </c>
      <c r="U33" s="12">
        <f t="shared" si="5"/>
        <v>0.99999999999999978</v>
      </c>
      <c r="V33" s="14">
        <f>Escapement!B32</f>
        <v>75065</v>
      </c>
      <c r="X33" s="22">
        <v>2003</v>
      </c>
      <c r="Y33" s="8">
        <v>0</v>
      </c>
      <c r="Z33" s="8">
        <v>0</v>
      </c>
      <c r="AA33" s="8">
        <v>0</v>
      </c>
      <c r="AB33" s="8">
        <v>0</v>
      </c>
      <c r="AC33" s="8">
        <v>9.9788613224005465E-2</v>
      </c>
      <c r="AD33" s="8">
        <v>0</v>
      </c>
      <c r="AE33" s="8">
        <v>0</v>
      </c>
      <c r="AF33" s="8">
        <v>0.19998902852875078</v>
      </c>
      <c r="AG33" s="8">
        <v>5.8019156476743113E-3</v>
      </c>
      <c r="AH33" s="8">
        <v>0</v>
      </c>
      <c r="AI33" s="8">
        <v>8.1010995098484398E-4</v>
      </c>
      <c r="AJ33" s="8">
        <v>3.4684304218876236E-2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f t="shared" si="6"/>
        <v>0.34107397157029162</v>
      </c>
      <c r="AS33" s="44">
        <f>Harvest!B32</f>
        <v>95130</v>
      </c>
      <c r="AU33" s="151">
        <v>2003</v>
      </c>
      <c r="AV33" s="152">
        <f t="shared" si="3"/>
        <v>0</v>
      </c>
      <c r="AW33" s="152">
        <f t="shared" si="22"/>
        <v>0</v>
      </c>
      <c r="AX33" s="152">
        <f t="shared" si="23"/>
        <v>0</v>
      </c>
      <c r="AY33" s="152">
        <f t="shared" si="24"/>
        <v>0</v>
      </c>
      <c r="AZ33" s="152">
        <f t="shared" si="7"/>
        <v>0.29257176314153338</v>
      </c>
      <c r="BA33" s="152">
        <f t="shared" si="8"/>
        <v>0</v>
      </c>
      <c r="BB33" s="152">
        <f t="shared" si="9"/>
        <v>0</v>
      </c>
      <c r="BC33" s="152">
        <f t="shared" si="10"/>
        <v>0.5863508951093771</v>
      </c>
      <c r="BD33" s="152">
        <f t="shared" si="11"/>
        <v>1.7010725330234119E-2</v>
      </c>
      <c r="BE33" s="152">
        <f t="shared" si="12"/>
        <v>0</v>
      </c>
      <c r="BF33" s="152">
        <f t="shared" si="13"/>
        <v>2.3751737702385452E-3</v>
      </c>
      <c r="BG33" s="152">
        <f t="shared" si="14"/>
        <v>0.1016914426486167</v>
      </c>
      <c r="BH33" s="152">
        <f t="shared" si="15"/>
        <v>0</v>
      </c>
      <c r="BI33" s="152">
        <f t="shared" si="16"/>
        <v>0</v>
      </c>
      <c r="BJ33" s="152">
        <f t="shared" si="17"/>
        <v>0</v>
      </c>
      <c r="BK33" s="152">
        <f t="shared" si="18"/>
        <v>0</v>
      </c>
      <c r="BL33" s="152">
        <f t="shared" si="19"/>
        <v>0</v>
      </c>
      <c r="BM33" s="152">
        <f t="shared" si="20"/>
        <v>0</v>
      </c>
      <c r="BN33" s="152">
        <f t="shared" si="21"/>
        <v>0</v>
      </c>
      <c r="BO33" s="152">
        <f t="shared" si="4"/>
        <v>0.99999999999999978</v>
      </c>
      <c r="BP33" s="147">
        <f>Harvest!I32+Harvest!J32</f>
        <v>3600</v>
      </c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</row>
    <row r="34" spans="1:81" ht="11">
      <c r="A34" s="18">
        <v>2004</v>
      </c>
      <c r="B34" s="12">
        <v>0</v>
      </c>
      <c r="C34" s="12">
        <v>0</v>
      </c>
      <c r="D34" s="12">
        <v>0</v>
      </c>
      <c r="E34" s="12">
        <v>0</v>
      </c>
      <c r="F34" s="12">
        <v>0.15253388480508245</v>
      </c>
      <c r="G34" s="12">
        <v>0</v>
      </c>
      <c r="H34" s="12">
        <v>0</v>
      </c>
      <c r="I34" s="12">
        <v>0.69931415503454786</v>
      </c>
      <c r="J34" s="12">
        <v>7.3886502846854246E-2</v>
      </c>
      <c r="K34" s="12">
        <v>0</v>
      </c>
      <c r="L34" s="12">
        <v>4.5868651678423881E-4</v>
      </c>
      <c r="M34" s="12">
        <v>7.3806770796731092E-2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f t="shared" si="5"/>
        <v>1</v>
      </c>
      <c r="V34" s="14">
        <f>Escapement!B33</f>
        <v>77660</v>
      </c>
      <c r="X34" s="22">
        <v>2004</v>
      </c>
      <c r="Y34" s="8">
        <v>0</v>
      </c>
      <c r="Z34" s="8">
        <v>0</v>
      </c>
      <c r="AA34" s="8">
        <v>0</v>
      </c>
      <c r="AB34" s="8">
        <v>0</v>
      </c>
      <c r="AC34" s="8">
        <v>5.8023507271542991E-2</v>
      </c>
      <c r="AD34" s="8">
        <v>0</v>
      </c>
      <c r="AE34" s="8">
        <v>0</v>
      </c>
      <c r="AF34" s="8">
        <v>0.33183214452271909</v>
      </c>
      <c r="AG34" s="8">
        <v>2.0096145342173913E-2</v>
      </c>
      <c r="AH34" s="8">
        <v>0</v>
      </c>
      <c r="AI34" s="8">
        <v>4.8216590283488606E-4</v>
      </c>
      <c r="AJ34" s="8">
        <v>2.923609144562108E-2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f t="shared" si="6"/>
        <v>0.43967005448489194</v>
      </c>
      <c r="AS34" s="44">
        <f>Harvest!B33</f>
        <v>151245</v>
      </c>
      <c r="AU34" s="151">
        <v>2004</v>
      </c>
      <c r="AV34" s="152">
        <f t="shared" si="3"/>
        <v>0</v>
      </c>
      <c r="AW34" s="152">
        <f t="shared" si="22"/>
        <v>0</v>
      </c>
      <c r="AX34" s="152">
        <f t="shared" si="23"/>
        <v>0</v>
      </c>
      <c r="AY34" s="152">
        <f t="shared" si="24"/>
        <v>0</v>
      </c>
      <c r="AZ34" s="152">
        <f t="shared" si="7"/>
        <v>0.13197056902026702</v>
      </c>
      <c r="BA34" s="152">
        <f t="shared" si="8"/>
        <v>0</v>
      </c>
      <c r="BB34" s="152">
        <f t="shared" si="9"/>
        <v>0</v>
      </c>
      <c r="BC34" s="152">
        <f t="shared" si="10"/>
        <v>0.75472991880578844</v>
      </c>
      <c r="BD34" s="152">
        <f t="shared" si="11"/>
        <v>4.5707332435269282E-2</v>
      </c>
      <c r="BE34" s="152">
        <f t="shared" si="12"/>
        <v>0</v>
      </c>
      <c r="BF34" s="152">
        <f t="shared" si="13"/>
        <v>1.0966539520181364E-3</v>
      </c>
      <c r="BG34" s="152">
        <f t="shared" si="14"/>
        <v>6.6495525786657142E-2</v>
      </c>
      <c r="BH34" s="152">
        <f t="shared" si="15"/>
        <v>0</v>
      </c>
      <c r="BI34" s="152">
        <f t="shared" si="16"/>
        <v>0</v>
      </c>
      <c r="BJ34" s="152">
        <f t="shared" si="17"/>
        <v>0</v>
      </c>
      <c r="BK34" s="152">
        <f t="shared" si="18"/>
        <v>0</v>
      </c>
      <c r="BL34" s="152">
        <f t="shared" si="19"/>
        <v>0</v>
      </c>
      <c r="BM34" s="152">
        <f t="shared" si="20"/>
        <v>0</v>
      </c>
      <c r="BN34" s="152">
        <f t="shared" si="21"/>
        <v>0</v>
      </c>
      <c r="BO34" s="152">
        <f t="shared" si="4"/>
        <v>1</v>
      </c>
      <c r="BP34" s="147">
        <f>Harvest!I33+Harvest!J33</f>
        <v>2655</v>
      </c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</row>
    <row r="35" spans="1:81" ht="11">
      <c r="A35" s="18">
        <v>2005</v>
      </c>
      <c r="B35" s="12">
        <v>0</v>
      </c>
      <c r="C35" s="12">
        <v>0</v>
      </c>
      <c r="D35" s="12">
        <v>0</v>
      </c>
      <c r="E35" s="12">
        <v>0</v>
      </c>
      <c r="F35" s="12">
        <v>0.21588159133136517</v>
      </c>
      <c r="G35" s="12">
        <v>0</v>
      </c>
      <c r="H35" s="12">
        <v>0</v>
      </c>
      <c r="I35" s="12">
        <v>0.6430077046261774</v>
      </c>
      <c r="J35" s="12">
        <v>4.3805759062115666E-2</v>
      </c>
      <c r="K35" s="12">
        <v>0</v>
      </c>
      <c r="L35" s="12">
        <v>1.3926720499549262E-3</v>
      </c>
      <c r="M35" s="12">
        <v>9.5912272930387024E-2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f t="shared" si="5"/>
        <v>1.0000000000000002</v>
      </c>
      <c r="V35" s="14">
        <f>Escapement!B34</f>
        <v>51178</v>
      </c>
      <c r="X35" s="22">
        <v>2005</v>
      </c>
      <c r="Y35" s="8">
        <v>0</v>
      </c>
      <c r="Z35" s="8">
        <v>0</v>
      </c>
      <c r="AA35" s="8">
        <v>0</v>
      </c>
      <c r="AB35" s="8">
        <v>0</v>
      </c>
      <c r="AC35" s="8">
        <v>5.0511076211107203E-2</v>
      </c>
      <c r="AD35" s="8">
        <v>0</v>
      </c>
      <c r="AE35" s="8">
        <v>0</v>
      </c>
      <c r="AF35" s="8">
        <v>0.31900371207270484</v>
      </c>
      <c r="AG35" s="8">
        <v>1.0355948362486711E-2</v>
      </c>
      <c r="AH35" s="8">
        <v>0</v>
      </c>
      <c r="AI35" s="8">
        <v>1.3213748801270463E-3</v>
      </c>
      <c r="AJ35" s="8">
        <v>6.5981283542613151E-2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f t="shared" si="6"/>
        <v>0.44717339506903897</v>
      </c>
      <c r="AS35" s="44">
        <f>Harvest!B34</f>
        <v>65469</v>
      </c>
      <c r="AU35" s="151">
        <v>2005</v>
      </c>
      <c r="AV35" s="152">
        <f t="shared" si="3"/>
        <v>0</v>
      </c>
      <c r="AW35" s="152">
        <f t="shared" si="22"/>
        <v>0</v>
      </c>
      <c r="AX35" s="152">
        <f t="shared" si="23"/>
        <v>0</v>
      </c>
      <c r="AY35" s="152">
        <f t="shared" si="24"/>
        <v>0</v>
      </c>
      <c r="AZ35" s="152">
        <f t="shared" si="7"/>
        <v>0.11295635377258706</v>
      </c>
      <c r="BA35" s="152">
        <f t="shared" si="8"/>
        <v>0</v>
      </c>
      <c r="BB35" s="152">
        <f t="shared" si="9"/>
        <v>0</v>
      </c>
      <c r="BC35" s="152">
        <f t="shared" si="10"/>
        <v>0.71337811146715002</v>
      </c>
      <c r="BD35" s="152">
        <f>AG78/$AS78</f>
        <v>2.315868626506248E-2</v>
      </c>
      <c r="BE35" s="152">
        <f t="shared" si="12"/>
        <v>0</v>
      </c>
      <c r="BF35" s="152">
        <f t="shared" si="13"/>
        <v>2.9549496787997405E-3</v>
      </c>
      <c r="BG35" s="152">
        <f t="shared" si="14"/>
        <v>0.14755189881640055</v>
      </c>
      <c r="BH35" s="152">
        <f t="shared" si="15"/>
        <v>0</v>
      </c>
      <c r="BI35" s="152">
        <f t="shared" si="16"/>
        <v>0</v>
      </c>
      <c r="BJ35" s="152">
        <f t="shared" si="17"/>
        <v>0</v>
      </c>
      <c r="BK35" s="152">
        <f t="shared" si="18"/>
        <v>0</v>
      </c>
      <c r="BL35" s="152">
        <f t="shared" si="19"/>
        <v>0</v>
      </c>
      <c r="BM35" s="152">
        <f t="shared" si="20"/>
        <v>0</v>
      </c>
      <c r="BN35" s="152">
        <f t="shared" si="21"/>
        <v>0</v>
      </c>
      <c r="BO35" s="152">
        <f t="shared" si="4"/>
        <v>0.99999999999999978</v>
      </c>
      <c r="BP35" s="147">
        <f>Harvest!I34+Harvest!J34</f>
        <v>1993</v>
      </c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</row>
    <row r="36" spans="1:81" ht="11">
      <c r="A36" s="18">
        <v>2006</v>
      </c>
      <c r="B36" s="12">
        <v>0</v>
      </c>
      <c r="C36" s="12">
        <v>0</v>
      </c>
      <c r="D36" s="12">
        <v>0</v>
      </c>
      <c r="E36" s="12">
        <v>2.2577258505452011E-4</v>
      </c>
      <c r="F36" s="12">
        <v>8.8274913425984605E-2</v>
      </c>
      <c r="G36" s="12">
        <v>0</v>
      </c>
      <c r="H36" s="12">
        <v>0</v>
      </c>
      <c r="I36" s="12">
        <v>0.79219454051839422</v>
      </c>
      <c r="J36" s="12">
        <v>8.4873581258563258E-3</v>
      </c>
      <c r="K36" s="12">
        <v>0</v>
      </c>
      <c r="L36" s="12">
        <v>5.02885781931134E-4</v>
      </c>
      <c r="M36" s="12">
        <v>0.10995821686446967</v>
      </c>
      <c r="N36" s="12">
        <v>0</v>
      </c>
      <c r="O36" s="12">
        <v>0</v>
      </c>
      <c r="P36" s="12">
        <v>3.5631269830944896E-4</v>
      </c>
      <c r="Q36" s="12">
        <v>0</v>
      </c>
      <c r="R36" s="12">
        <v>0</v>
      </c>
      <c r="S36" s="12">
        <v>0</v>
      </c>
      <c r="T36" s="12">
        <v>0</v>
      </c>
      <c r="U36" s="12">
        <f t="shared" si="5"/>
        <v>1</v>
      </c>
      <c r="V36" s="14">
        <f>Escapement!B35</f>
        <v>96203</v>
      </c>
      <c r="X36" s="22">
        <v>2006</v>
      </c>
      <c r="Y36" s="8">
        <v>0</v>
      </c>
      <c r="Z36" s="8">
        <v>0</v>
      </c>
      <c r="AA36" s="8">
        <v>0</v>
      </c>
      <c r="AB36" s="8">
        <v>0</v>
      </c>
      <c r="AC36" s="8">
        <v>4.183002394614499E-2</v>
      </c>
      <c r="AD36" s="8">
        <v>0</v>
      </c>
      <c r="AE36" s="8">
        <v>0</v>
      </c>
      <c r="AF36" s="8">
        <v>0.68810478259931374</v>
      </c>
      <c r="AG36" s="8">
        <v>5.2017932427462612E-3</v>
      </c>
      <c r="AH36" s="8">
        <v>0</v>
      </c>
      <c r="AI36" s="8">
        <v>7.3212510976725716E-4</v>
      </c>
      <c r="AJ36" s="8">
        <v>8.2935916574075494E-2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f t="shared" si="6"/>
        <v>0.81880464147204779</v>
      </c>
      <c r="AS36" s="44">
        <f>Harvest!B35</f>
        <v>145579</v>
      </c>
      <c r="AU36" s="151">
        <v>2006</v>
      </c>
      <c r="AV36" s="152">
        <f t="shared" si="3"/>
        <v>0</v>
      </c>
      <c r="AW36" s="152">
        <f t="shared" si="22"/>
        <v>0</v>
      </c>
      <c r="AX36" s="152">
        <f t="shared" si="23"/>
        <v>0</v>
      </c>
      <c r="AY36" s="152">
        <f t="shared" si="24"/>
        <v>0</v>
      </c>
      <c r="AZ36" s="152">
        <f t="shared" si="7"/>
        <v>5.108669617571162E-2</v>
      </c>
      <c r="BA36" s="152">
        <f t="shared" si="8"/>
        <v>0</v>
      </c>
      <c r="BB36" s="152">
        <f t="shared" si="9"/>
        <v>0</v>
      </c>
      <c r="BC36" s="152">
        <f t="shared" si="10"/>
        <v>0.84037723743509596</v>
      </c>
      <c r="BD36" s="152">
        <f t="shared" si="11"/>
        <v>6.3529112797827718E-3</v>
      </c>
      <c r="BE36" s="152">
        <f t="shared" si="12"/>
        <v>0</v>
      </c>
      <c r="BF36" s="152">
        <f t="shared" si="13"/>
        <v>8.9413893459499921E-4</v>
      </c>
      <c r="BG36" s="152">
        <f t="shared" si="14"/>
        <v>0.10128901617481456</v>
      </c>
      <c r="BH36" s="152">
        <f t="shared" si="15"/>
        <v>0</v>
      </c>
      <c r="BI36" s="152">
        <f t="shared" si="16"/>
        <v>0</v>
      </c>
      <c r="BJ36" s="152">
        <f t="shared" si="17"/>
        <v>0</v>
      </c>
      <c r="BK36" s="152">
        <f t="shared" si="18"/>
        <v>0</v>
      </c>
      <c r="BL36" s="152">
        <f t="shared" si="19"/>
        <v>0</v>
      </c>
      <c r="BM36" s="152">
        <f t="shared" si="20"/>
        <v>0</v>
      </c>
      <c r="BN36" s="152">
        <f t="shared" si="21"/>
        <v>0</v>
      </c>
      <c r="BO36" s="152">
        <f t="shared" si="4"/>
        <v>0.99999999999999989</v>
      </c>
      <c r="BP36" s="147">
        <f>Harvest!I35+Harvest!J35</f>
        <v>2799</v>
      </c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</row>
    <row r="37" spans="1:81" ht="11">
      <c r="A37" s="18">
        <v>2007</v>
      </c>
      <c r="B37" s="12">
        <v>0</v>
      </c>
      <c r="C37" s="12">
        <v>0</v>
      </c>
      <c r="D37" s="12">
        <v>0</v>
      </c>
      <c r="E37" s="12">
        <v>0</v>
      </c>
      <c r="F37" s="12">
        <v>9.8077055323595633E-2</v>
      </c>
      <c r="G37" s="12">
        <v>0</v>
      </c>
      <c r="H37" s="12">
        <v>0</v>
      </c>
      <c r="I37" s="12">
        <v>0.76507506463051667</v>
      </c>
      <c r="J37" s="12">
        <v>8.4981053078983463E-3</v>
      </c>
      <c r="K37" s="12">
        <v>0</v>
      </c>
      <c r="L37" s="12">
        <v>5.7862483214155382E-3</v>
      </c>
      <c r="M37" s="12">
        <v>0.1225635264165738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f t="shared" si="5"/>
        <v>0.99999999999999989</v>
      </c>
      <c r="V37" s="14">
        <f>Escapement!B36</f>
        <v>72678</v>
      </c>
      <c r="X37" s="22">
        <v>2007</v>
      </c>
      <c r="Y37" s="8">
        <v>0</v>
      </c>
      <c r="Z37" s="8">
        <v>0</v>
      </c>
      <c r="AA37" s="8">
        <v>0</v>
      </c>
      <c r="AB37" s="8">
        <v>0</v>
      </c>
      <c r="AC37" s="8">
        <v>4.1236132439628405E-2</v>
      </c>
      <c r="AD37" s="8">
        <v>0</v>
      </c>
      <c r="AE37" s="8">
        <v>0</v>
      </c>
      <c r="AF37" s="8">
        <v>0.65323018749382877</v>
      </c>
      <c r="AG37" s="8">
        <v>2.6133174531307881E-3</v>
      </c>
      <c r="AH37" s="8">
        <v>0</v>
      </c>
      <c r="AI37" s="8">
        <v>2.3334487772425313E-3</v>
      </c>
      <c r="AJ37" s="8">
        <v>9.8145340835954345E-2</v>
      </c>
      <c r="AK37" s="8">
        <v>0</v>
      </c>
      <c r="AL37" s="8">
        <v>0</v>
      </c>
      <c r="AM37" s="8">
        <v>2.1451587371855237E-4</v>
      </c>
      <c r="AN37" s="8">
        <v>0</v>
      </c>
      <c r="AO37" s="8">
        <v>0</v>
      </c>
      <c r="AP37" s="8">
        <v>0</v>
      </c>
      <c r="AQ37" s="8">
        <v>0</v>
      </c>
      <c r="AR37" s="8">
        <f t="shared" si="6"/>
        <v>0.79777294287350342</v>
      </c>
      <c r="AS37" s="44">
        <f>Harvest!B36</f>
        <v>156936</v>
      </c>
      <c r="AU37" s="151">
        <v>2007</v>
      </c>
      <c r="AV37" s="152">
        <f t="shared" si="3"/>
        <v>0</v>
      </c>
      <c r="AW37" s="152">
        <f t="shared" si="22"/>
        <v>0</v>
      </c>
      <c r="AX37" s="152">
        <f t="shared" si="23"/>
        <v>0</v>
      </c>
      <c r="AY37" s="152">
        <f t="shared" si="24"/>
        <v>0</v>
      </c>
      <c r="AZ37" s="152">
        <f t="shared" si="7"/>
        <v>5.1689058657592116E-2</v>
      </c>
      <c r="BA37" s="152">
        <f t="shared" si="8"/>
        <v>0</v>
      </c>
      <c r="BB37" s="152">
        <f t="shared" si="9"/>
        <v>0</v>
      </c>
      <c r="BC37" s="152">
        <f t="shared" si="10"/>
        <v>0.81881717514880215</v>
      </c>
      <c r="BD37" s="152">
        <f t="shared" si="11"/>
        <v>3.2757659638315926E-3</v>
      </c>
      <c r="BE37" s="152">
        <f t="shared" si="12"/>
        <v>0</v>
      </c>
      <c r="BF37" s="152">
        <f t="shared" si="13"/>
        <v>2.924953519779284E-3</v>
      </c>
      <c r="BG37" s="152">
        <f t="shared" si="14"/>
        <v>0.12302415331666179</v>
      </c>
      <c r="BH37" s="152">
        <f t="shared" si="15"/>
        <v>0</v>
      </c>
      <c r="BI37" s="152">
        <f t="shared" si="16"/>
        <v>0</v>
      </c>
      <c r="BJ37" s="152">
        <f t="shared" si="17"/>
        <v>2.6889339333305322E-4</v>
      </c>
      <c r="BK37" s="152">
        <f t="shared" si="18"/>
        <v>0</v>
      </c>
      <c r="BL37" s="152">
        <f t="shared" si="19"/>
        <v>0</v>
      </c>
      <c r="BM37" s="152">
        <f t="shared" si="20"/>
        <v>0</v>
      </c>
      <c r="BN37" s="152">
        <f t="shared" si="21"/>
        <v>0</v>
      </c>
      <c r="BO37" s="152">
        <f t="shared" si="4"/>
        <v>1</v>
      </c>
      <c r="BP37" s="147">
        <f>Harvest!I36+Harvest!J36</f>
        <v>3593</v>
      </c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</row>
    <row r="38" spans="1:81" ht="11">
      <c r="A38" s="18">
        <v>2008</v>
      </c>
      <c r="B38" s="12">
        <v>0</v>
      </c>
      <c r="C38" s="12">
        <v>0</v>
      </c>
      <c r="D38" s="12">
        <v>0</v>
      </c>
      <c r="E38" s="12">
        <v>1.6615684630460995E-3</v>
      </c>
      <c r="F38" s="12">
        <v>0.1028115825777461</v>
      </c>
      <c r="G38" s="12">
        <v>0</v>
      </c>
      <c r="H38" s="12">
        <v>0</v>
      </c>
      <c r="I38" s="12">
        <v>0.80537655089523996</v>
      </c>
      <c r="J38" s="12">
        <v>9.966072376353826E-3</v>
      </c>
      <c r="K38" s="12">
        <v>0</v>
      </c>
      <c r="L38" s="12">
        <v>3.6642621593311907E-2</v>
      </c>
      <c r="M38" s="12">
        <v>4.2368455476048651E-2</v>
      </c>
      <c r="N38" s="12">
        <v>0</v>
      </c>
      <c r="O38" s="12">
        <v>0</v>
      </c>
      <c r="P38" s="12">
        <v>1.1731486182533946E-3</v>
      </c>
      <c r="Q38" s="12">
        <v>0</v>
      </c>
      <c r="R38" s="12">
        <v>0</v>
      </c>
      <c r="S38" s="12">
        <v>0</v>
      </c>
      <c r="T38" s="12">
        <v>0</v>
      </c>
      <c r="U38" s="12">
        <f t="shared" si="5"/>
        <v>0.99999999999999989</v>
      </c>
      <c r="V38" s="14">
        <f>Escapement!B37</f>
        <v>33117</v>
      </c>
      <c r="X38" s="22">
        <v>2008</v>
      </c>
      <c r="Y38" s="8">
        <v>0</v>
      </c>
      <c r="Z38" s="8">
        <v>0</v>
      </c>
      <c r="AA38" s="8">
        <v>0</v>
      </c>
      <c r="AB38" s="8">
        <v>0</v>
      </c>
      <c r="AC38" s="8">
        <v>1.1307206464831035E-2</v>
      </c>
      <c r="AD38" s="8">
        <v>0</v>
      </c>
      <c r="AE38" s="8">
        <v>0</v>
      </c>
      <c r="AF38" s="8">
        <v>0.13470506087520248</v>
      </c>
      <c r="AG38" s="8">
        <v>7.8408589613425709E-4</v>
      </c>
      <c r="AH38" s="8">
        <v>0</v>
      </c>
      <c r="AI38" s="8">
        <v>5.3015851013845806E-3</v>
      </c>
      <c r="AJ38" s="8">
        <v>8.3008329795211337E-3</v>
      </c>
      <c r="AK38" s="8">
        <v>0</v>
      </c>
      <c r="AL38" s="8">
        <v>0</v>
      </c>
      <c r="AM38" s="8">
        <v>1.6808713456559627E-4</v>
      </c>
      <c r="AN38" s="8">
        <v>0</v>
      </c>
      <c r="AO38" s="8">
        <v>0</v>
      </c>
      <c r="AP38" s="8">
        <v>0</v>
      </c>
      <c r="AQ38" s="8">
        <v>0</v>
      </c>
      <c r="AR38" s="8">
        <f t="shared" si="6"/>
        <v>0.16056685845163912</v>
      </c>
      <c r="AS38" s="44">
        <f>Harvest!B37</f>
        <v>46655</v>
      </c>
      <c r="AU38" s="151">
        <v>2008</v>
      </c>
      <c r="AV38" s="152">
        <f t="shared" si="3"/>
        <v>0</v>
      </c>
      <c r="AW38" s="152">
        <f t="shared" si="22"/>
        <v>0</v>
      </c>
      <c r="AX38" s="152">
        <f t="shared" si="23"/>
        <v>0</v>
      </c>
      <c r="AY38" s="152">
        <f t="shared" si="24"/>
        <v>0</v>
      </c>
      <c r="AZ38" s="152">
        <f t="shared" si="7"/>
        <v>7.0420549881011943E-2</v>
      </c>
      <c r="BA38" s="152">
        <f t="shared" si="8"/>
        <v>0</v>
      </c>
      <c r="BB38" s="152">
        <f t="shared" si="9"/>
        <v>0</v>
      </c>
      <c r="BC38" s="152">
        <f t="shared" si="10"/>
        <v>0.83893439888016574</v>
      </c>
      <c r="BD38" s="152">
        <f t="shared" si="11"/>
        <v>4.883236202634025E-3</v>
      </c>
      <c r="BE38" s="152">
        <f t="shared" si="12"/>
        <v>0</v>
      </c>
      <c r="BF38" s="152">
        <f t="shared" si="13"/>
        <v>3.3017928808648629E-2</v>
      </c>
      <c r="BG38" s="152">
        <f t="shared" si="14"/>
        <v>5.1697050434733702E-2</v>
      </c>
      <c r="BH38" s="152">
        <f t="shared" si="15"/>
        <v>0</v>
      </c>
      <c r="BI38" s="152">
        <f t="shared" si="16"/>
        <v>0</v>
      </c>
      <c r="BJ38" s="152">
        <f t="shared" si="17"/>
        <v>1.0468357928060366E-3</v>
      </c>
      <c r="BK38" s="152">
        <f t="shared" si="18"/>
        <v>0</v>
      </c>
      <c r="BL38" s="152">
        <f t="shared" si="19"/>
        <v>0</v>
      </c>
      <c r="BM38" s="152">
        <f t="shared" si="20"/>
        <v>0</v>
      </c>
      <c r="BN38" s="152">
        <f t="shared" si="21"/>
        <v>0</v>
      </c>
      <c r="BO38" s="152">
        <f t="shared" si="4"/>
        <v>1</v>
      </c>
      <c r="BP38" s="147">
        <f>Harvest!I37+Harvest!J37</f>
        <v>2192</v>
      </c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</row>
    <row r="39" spans="1:81" ht="11">
      <c r="A39" s="18">
        <v>2009</v>
      </c>
      <c r="B39" s="12">
        <v>0</v>
      </c>
      <c r="C39" s="12">
        <v>0</v>
      </c>
      <c r="D39" s="12">
        <v>0</v>
      </c>
      <c r="E39" s="12">
        <v>0</v>
      </c>
      <c r="F39" s="12">
        <v>0.28299997967253643</v>
      </c>
      <c r="G39" s="12">
        <v>0</v>
      </c>
      <c r="H39" s="12">
        <v>0</v>
      </c>
      <c r="I39" s="12">
        <v>0.67647348208134517</v>
      </c>
      <c r="J39" s="12">
        <v>1.9209018491157519E-2</v>
      </c>
      <c r="K39" s="12">
        <v>0</v>
      </c>
      <c r="L39" s="12">
        <v>3.0645340987068312E-3</v>
      </c>
      <c r="M39" s="12">
        <v>1.8252985656254064E-2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f t="shared" si="5"/>
        <v>1</v>
      </c>
      <c r="V39" s="14">
        <f>Escapement!B38</f>
        <v>33705</v>
      </c>
      <c r="X39" s="22">
        <v>2009</v>
      </c>
      <c r="Y39" s="8">
        <v>0</v>
      </c>
      <c r="Z39" s="8">
        <v>0</v>
      </c>
      <c r="AA39" s="8">
        <v>0</v>
      </c>
      <c r="AB39" s="8">
        <v>0</v>
      </c>
      <c r="AC39" s="8">
        <v>1.1127185277926228E-2</v>
      </c>
      <c r="AD39" s="8">
        <v>0</v>
      </c>
      <c r="AE39" s="8">
        <v>0</v>
      </c>
      <c r="AF39" s="8">
        <v>0.11071404543615371</v>
      </c>
      <c r="AG39" s="8">
        <v>1.6198465690800479E-3</v>
      </c>
      <c r="AH39" s="8">
        <v>0</v>
      </c>
      <c r="AI39" s="8">
        <v>7.8963129266150631E-4</v>
      </c>
      <c r="AJ39" s="8">
        <v>7.0470896195018E-3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f t="shared" si="6"/>
        <v>0.13129779819532328</v>
      </c>
      <c r="AS39" s="44">
        <f>Harvest!B38</f>
        <v>126594</v>
      </c>
      <c r="AU39" s="151">
        <v>2009</v>
      </c>
      <c r="AV39" s="152">
        <f t="shared" si="3"/>
        <v>0</v>
      </c>
      <c r="AW39" s="152">
        <f t="shared" si="22"/>
        <v>0</v>
      </c>
      <c r="AX39" s="152">
        <f t="shared" si="23"/>
        <v>0</v>
      </c>
      <c r="AY39" s="152">
        <f t="shared" si="24"/>
        <v>0</v>
      </c>
      <c r="AZ39" s="152">
        <f t="shared" si="7"/>
        <v>8.4747691361686278E-2</v>
      </c>
      <c r="BA39" s="152">
        <f t="shared" si="8"/>
        <v>0</v>
      </c>
      <c r="BB39" s="152">
        <f t="shared" si="9"/>
        <v>0</v>
      </c>
      <c r="BC39" s="152">
        <f t="shared" si="10"/>
        <v>0.84322850008079753</v>
      </c>
      <c r="BD39" s="152">
        <f t="shared" si="11"/>
        <v>1.2337195226003001E-2</v>
      </c>
      <c r="BE39" s="152">
        <f t="shared" si="12"/>
        <v>0</v>
      </c>
      <c r="BF39" s="152">
        <f t="shared" si="13"/>
        <v>6.014048243877042E-3</v>
      </c>
      <c r="BG39" s="152">
        <f t="shared" si="14"/>
        <v>5.3672565087636105E-2</v>
      </c>
      <c r="BH39" s="152">
        <f t="shared" si="15"/>
        <v>0</v>
      </c>
      <c r="BI39" s="152">
        <f t="shared" si="16"/>
        <v>0</v>
      </c>
      <c r="BJ39" s="152">
        <f t="shared" si="17"/>
        <v>0</v>
      </c>
      <c r="BK39" s="152">
        <f t="shared" si="18"/>
        <v>0</v>
      </c>
      <c r="BL39" s="152">
        <f t="shared" si="19"/>
        <v>0</v>
      </c>
      <c r="BM39" s="152">
        <f t="shared" si="20"/>
        <v>0</v>
      </c>
      <c r="BN39" s="152">
        <f t="shared" si="21"/>
        <v>0</v>
      </c>
      <c r="BO39" s="152">
        <f t="shared" si="4"/>
        <v>0.99999999999999989</v>
      </c>
      <c r="BP39" s="147">
        <f>Harvest!I38+Harvest!J38</f>
        <v>1057</v>
      </c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</row>
    <row r="40" spans="1:81" ht="11">
      <c r="A40" s="18">
        <v>2010</v>
      </c>
      <c r="B40" s="12">
        <v>0</v>
      </c>
      <c r="C40" s="12">
        <v>0</v>
      </c>
      <c r="D40" s="12">
        <v>0</v>
      </c>
      <c r="E40" s="12">
        <v>0</v>
      </c>
      <c r="F40" s="12">
        <v>5.9579563254185966E-2</v>
      </c>
      <c r="G40" s="12">
        <v>0</v>
      </c>
      <c r="H40" s="12">
        <v>0</v>
      </c>
      <c r="I40" s="12">
        <v>0.81338129241606594</v>
      </c>
      <c r="J40" s="12">
        <v>4.0778134655369648E-2</v>
      </c>
      <c r="K40" s="12">
        <v>0</v>
      </c>
      <c r="L40" s="12">
        <v>6.7401214570042404E-4</v>
      </c>
      <c r="M40" s="12">
        <v>8.5109075870343331E-2</v>
      </c>
      <c r="N40" s="12">
        <v>4.7792165833478075E-4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f t="shared" si="5"/>
        <v>1</v>
      </c>
      <c r="V40" s="14">
        <f>Escapement!B39</f>
        <v>71657</v>
      </c>
      <c r="X40" s="22">
        <v>2010</v>
      </c>
      <c r="Y40" s="8">
        <v>0</v>
      </c>
      <c r="Z40" s="8">
        <v>0</v>
      </c>
      <c r="AA40" s="8">
        <v>0</v>
      </c>
      <c r="AB40" s="8">
        <v>0</v>
      </c>
      <c r="AC40" s="8">
        <v>1.0367197779095703E-2</v>
      </c>
      <c r="AD40" s="8">
        <v>0</v>
      </c>
      <c r="AE40" s="8">
        <v>0</v>
      </c>
      <c r="AF40" s="8">
        <v>0.26734659948882028</v>
      </c>
      <c r="AG40" s="8">
        <v>4.8291441720813089E-3</v>
      </c>
      <c r="AH40" s="8">
        <v>0</v>
      </c>
      <c r="AI40" s="8">
        <v>6.8844179942395198E-4</v>
      </c>
      <c r="AJ40" s="8">
        <v>3.4317410997634704E-2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f t="shared" si="6"/>
        <v>0.31754879423705595</v>
      </c>
      <c r="AS40" s="44">
        <f>Harvest!B39</f>
        <v>100973</v>
      </c>
      <c r="AU40" s="151">
        <v>2010</v>
      </c>
      <c r="AV40" s="152">
        <f t="shared" si="3"/>
        <v>0</v>
      </c>
      <c r="AW40" s="152">
        <f t="shared" si="22"/>
        <v>0</v>
      </c>
      <c r="AX40" s="152">
        <f t="shared" si="23"/>
        <v>0</v>
      </c>
      <c r="AY40" s="152">
        <f t="shared" si="24"/>
        <v>0</v>
      </c>
      <c r="AZ40" s="152">
        <f t="shared" si="7"/>
        <v>3.2647574064968432E-2</v>
      </c>
      <c r="BA40" s="152">
        <f t="shared" si="8"/>
        <v>0</v>
      </c>
      <c r="BB40" s="152">
        <f t="shared" si="9"/>
        <v>0</v>
      </c>
      <c r="BC40" s="152">
        <f t="shared" si="10"/>
        <v>0.84190714731305571</v>
      </c>
      <c r="BD40" s="152">
        <f t="shared" si="11"/>
        <v>1.5207565765393099E-2</v>
      </c>
      <c r="BE40" s="152">
        <f t="shared" si="12"/>
        <v>0</v>
      </c>
      <c r="BF40" s="152">
        <f t="shared" si="13"/>
        <v>2.1679874460805472E-3</v>
      </c>
      <c r="BG40" s="152">
        <f t="shared" si="14"/>
        <v>0.10806972541050222</v>
      </c>
      <c r="BH40" s="152">
        <f t="shared" si="15"/>
        <v>0</v>
      </c>
      <c r="BI40" s="152">
        <f t="shared" si="16"/>
        <v>0</v>
      </c>
      <c r="BJ40" s="152">
        <f t="shared" si="17"/>
        <v>0</v>
      </c>
      <c r="BK40" s="152">
        <f t="shared" si="18"/>
        <v>0</v>
      </c>
      <c r="BL40" s="152">
        <f t="shared" si="19"/>
        <v>0</v>
      </c>
      <c r="BM40" s="152">
        <f t="shared" si="20"/>
        <v>0</v>
      </c>
      <c r="BN40" s="152">
        <f t="shared" si="21"/>
        <v>0</v>
      </c>
      <c r="BO40" s="152">
        <f t="shared" si="4"/>
        <v>1</v>
      </c>
      <c r="BP40" s="147">
        <f>Harvest!I39+Harvest!J39</f>
        <v>2818</v>
      </c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</row>
    <row r="41" spans="1:81" ht="11">
      <c r="A41" s="18">
        <v>2011</v>
      </c>
      <c r="B41" s="12">
        <v>0</v>
      </c>
      <c r="C41" s="12">
        <v>0</v>
      </c>
      <c r="D41" s="12">
        <v>0</v>
      </c>
      <c r="E41" s="12">
        <v>6.7723036698232047E-5</v>
      </c>
      <c r="F41" s="12">
        <v>0.31024948118231971</v>
      </c>
      <c r="G41" s="12">
        <v>0</v>
      </c>
      <c r="H41" s="12">
        <v>0</v>
      </c>
      <c r="I41" s="12">
        <v>0.49267327360189084</v>
      </c>
      <c r="J41" s="12">
        <v>2.1564820733170911E-2</v>
      </c>
      <c r="K41" s="12">
        <v>0</v>
      </c>
      <c r="L41" s="12">
        <v>1.8132103301370746E-3</v>
      </c>
      <c r="M41" s="12">
        <v>0.17145375258476844</v>
      </c>
      <c r="N41" s="12">
        <v>0</v>
      </c>
      <c r="O41" s="12">
        <v>0</v>
      </c>
      <c r="P41" s="12">
        <v>1.1415048281711098E-4</v>
      </c>
      <c r="Q41" s="12">
        <v>2.0635880481977738E-3</v>
      </c>
      <c r="R41" s="12">
        <v>0</v>
      </c>
      <c r="S41" s="12">
        <v>0</v>
      </c>
      <c r="T41" s="12">
        <v>0</v>
      </c>
      <c r="U41" s="12">
        <f t="shared" si="5"/>
        <v>1</v>
      </c>
      <c r="V41" s="14">
        <f>Escapement!B40</f>
        <v>65915</v>
      </c>
      <c r="X41" s="22">
        <v>2011</v>
      </c>
      <c r="Y41" s="8">
        <v>0</v>
      </c>
      <c r="Z41" s="8">
        <v>0</v>
      </c>
      <c r="AA41" s="8">
        <v>0</v>
      </c>
      <c r="AB41" s="8">
        <v>0</v>
      </c>
      <c r="AC41" s="8">
        <v>9.0377382928611458E-2</v>
      </c>
      <c r="AD41" s="8">
        <v>0</v>
      </c>
      <c r="AE41" s="8">
        <v>0</v>
      </c>
      <c r="AF41" s="8">
        <v>0.23856907529835095</v>
      </c>
      <c r="AG41" s="8">
        <v>6.6011139717123014E-3</v>
      </c>
      <c r="AH41" s="8">
        <v>0</v>
      </c>
      <c r="AI41" s="8">
        <v>0</v>
      </c>
      <c r="AJ41" s="8">
        <v>8.354440781207903E-2</v>
      </c>
      <c r="AK41" s="8">
        <v>0</v>
      </c>
      <c r="AL41" s="8">
        <v>0</v>
      </c>
      <c r="AM41" s="8">
        <v>0</v>
      </c>
      <c r="AN41" s="8">
        <v>4.8508034418527759E-4</v>
      </c>
      <c r="AO41" s="8">
        <v>0</v>
      </c>
      <c r="AP41" s="8">
        <v>0</v>
      </c>
      <c r="AQ41" s="8">
        <v>0</v>
      </c>
      <c r="AR41" s="8">
        <f t="shared" si="6"/>
        <v>0.41957706035493902</v>
      </c>
      <c r="AS41" s="44">
        <f>Harvest!B40</f>
        <v>63793</v>
      </c>
      <c r="AU41" s="151">
        <v>2011</v>
      </c>
      <c r="AV41" s="152">
        <f t="shared" si="3"/>
        <v>0</v>
      </c>
      <c r="AW41" s="152">
        <f t="shared" si="22"/>
        <v>0</v>
      </c>
      <c r="AX41" s="152">
        <f t="shared" si="23"/>
        <v>0</v>
      </c>
      <c r="AY41" s="152">
        <f t="shared" si="24"/>
        <v>0</v>
      </c>
      <c r="AZ41" s="152">
        <f t="shared" si="7"/>
        <v>0.21540115384801348</v>
      </c>
      <c r="BA41" s="152">
        <f t="shared" si="8"/>
        <v>0</v>
      </c>
      <c r="BB41" s="152">
        <f t="shared" si="9"/>
        <v>0</v>
      </c>
      <c r="BC41" s="152">
        <f t="shared" si="10"/>
        <v>0.56859418171368725</v>
      </c>
      <c r="BD41" s="152">
        <f t="shared" si="11"/>
        <v>1.5732780924982228E-2</v>
      </c>
      <c r="BE41" s="152">
        <f t="shared" si="12"/>
        <v>0</v>
      </c>
      <c r="BF41" s="152">
        <f t="shared" si="13"/>
        <v>0</v>
      </c>
      <c r="BG41" s="152">
        <f t="shared" si="14"/>
        <v>0.19911576610362131</v>
      </c>
      <c r="BH41" s="152">
        <f t="shared" si="15"/>
        <v>0</v>
      </c>
      <c r="BI41" s="152">
        <f t="shared" si="16"/>
        <v>0</v>
      </c>
      <c r="BJ41" s="152">
        <f t="shared" si="17"/>
        <v>0</v>
      </c>
      <c r="BK41" s="152">
        <f t="shared" si="18"/>
        <v>1.156117409695674E-3</v>
      </c>
      <c r="BL41" s="152">
        <f t="shared" si="19"/>
        <v>0</v>
      </c>
      <c r="BM41" s="152">
        <f t="shared" si="20"/>
        <v>0</v>
      </c>
      <c r="BN41" s="152">
        <f t="shared" si="21"/>
        <v>0</v>
      </c>
      <c r="BO41" s="152">
        <f t="shared" si="4"/>
        <v>1</v>
      </c>
      <c r="BP41" s="147">
        <f>Harvest!I40+Harvest!J40</f>
        <v>2950</v>
      </c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</row>
    <row r="42" spans="1:81" ht="11">
      <c r="A42" s="18">
        <v>2012</v>
      </c>
      <c r="B42" s="12">
        <v>0</v>
      </c>
      <c r="C42" s="12">
        <v>0</v>
      </c>
      <c r="D42" s="12">
        <v>0</v>
      </c>
      <c r="E42" s="12">
        <v>0</v>
      </c>
      <c r="F42" s="12">
        <v>2.3102538630373145E-2</v>
      </c>
      <c r="G42" s="12">
        <v>0</v>
      </c>
      <c r="H42" s="12">
        <v>0</v>
      </c>
      <c r="I42" s="12">
        <v>0.87126488859775264</v>
      </c>
      <c r="J42" s="12">
        <v>3.8030598623854405E-3</v>
      </c>
      <c r="K42" s="12">
        <v>0</v>
      </c>
      <c r="L42" s="12">
        <v>1.948389768800342E-3</v>
      </c>
      <c r="M42" s="12">
        <v>9.9881123140688574E-2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f t="shared" si="5"/>
        <v>1.0000000000000002</v>
      </c>
      <c r="V42" s="14">
        <f>Escapement!B41</f>
        <v>118166</v>
      </c>
      <c r="X42" s="22">
        <v>2012</v>
      </c>
      <c r="Y42" s="8">
        <v>0</v>
      </c>
      <c r="Z42" s="8">
        <v>0</v>
      </c>
      <c r="AA42" s="8">
        <v>0</v>
      </c>
      <c r="AB42" s="8">
        <v>0</v>
      </c>
      <c r="AC42" s="8">
        <v>7.4781346628502174E-3</v>
      </c>
      <c r="AD42" s="8">
        <v>0</v>
      </c>
      <c r="AE42" s="8">
        <v>0</v>
      </c>
      <c r="AF42" s="8">
        <v>0.48377737056075271</v>
      </c>
      <c r="AG42" s="8">
        <v>2.5820505470609194E-3</v>
      </c>
      <c r="AH42" s="8">
        <v>0</v>
      </c>
      <c r="AI42" s="8">
        <v>5.9916863250413952E-4</v>
      </c>
      <c r="AJ42" s="8">
        <v>5.9129602117639485E-2</v>
      </c>
      <c r="AK42" s="8">
        <v>0</v>
      </c>
      <c r="AL42" s="8">
        <v>0</v>
      </c>
      <c r="AM42" s="8">
        <v>4.8580427665443368E-5</v>
      </c>
      <c r="AN42" s="8">
        <v>0</v>
      </c>
      <c r="AO42" s="8">
        <v>0</v>
      </c>
      <c r="AP42" s="8">
        <v>0</v>
      </c>
      <c r="AQ42" s="8">
        <v>0</v>
      </c>
      <c r="AR42" s="8">
        <f t="shared" si="6"/>
        <v>0.55361490694847293</v>
      </c>
      <c r="AS42" s="44">
        <f>Harvest!B41</f>
        <v>224643.00000000009</v>
      </c>
      <c r="AU42" s="151">
        <v>2012</v>
      </c>
      <c r="AV42" s="152">
        <f t="shared" si="3"/>
        <v>0</v>
      </c>
      <c r="AW42" s="152">
        <f t="shared" si="22"/>
        <v>0</v>
      </c>
      <c r="AX42" s="152">
        <f t="shared" si="23"/>
        <v>0</v>
      </c>
      <c r="AY42" s="152">
        <f t="shared" si="24"/>
        <v>0</v>
      </c>
      <c r="AZ42" s="152">
        <f t="shared" si="7"/>
        <v>1.3507827497040712E-2</v>
      </c>
      <c r="BA42" s="152">
        <f t="shared" si="8"/>
        <v>0</v>
      </c>
      <c r="BB42" s="152">
        <f t="shared" si="9"/>
        <v>0</v>
      </c>
      <c r="BC42" s="152">
        <f t="shared" si="10"/>
        <v>0.87385177763246136</v>
      </c>
      <c r="BD42" s="152">
        <f t="shared" si="11"/>
        <v>4.6639830587170963E-3</v>
      </c>
      <c r="BE42" s="152">
        <f t="shared" si="12"/>
        <v>0</v>
      </c>
      <c r="BF42" s="152">
        <f t="shared" si="13"/>
        <v>1.0822841382771985E-3</v>
      </c>
      <c r="BG42" s="152">
        <f t="shared" si="14"/>
        <v>0.10680637637371804</v>
      </c>
      <c r="BH42" s="152">
        <f t="shared" si="15"/>
        <v>0</v>
      </c>
      <c r="BI42" s="152">
        <f t="shared" si="16"/>
        <v>0</v>
      </c>
      <c r="BJ42" s="152">
        <f t="shared" si="17"/>
        <v>8.7751299785655753E-5</v>
      </c>
      <c r="BK42" s="152">
        <f t="shared" si="18"/>
        <v>0</v>
      </c>
      <c r="BL42" s="152">
        <f t="shared" si="19"/>
        <v>0</v>
      </c>
      <c r="BM42" s="152">
        <f t="shared" si="20"/>
        <v>0</v>
      </c>
      <c r="BN42" s="152">
        <f t="shared" si="21"/>
        <v>0</v>
      </c>
      <c r="BO42" s="152">
        <f t="shared" si="4"/>
        <v>1</v>
      </c>
      <c r="BP42" s="147">
        <f>Harvest!I41+Harvest!J41</f>
        <v>4105</v>
      </c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</row>
    <row r="43" spans="1:81" ht="11">
      <c r="A43" s="18">
        <v>2013</v>
      </c>
      <c r="B43" s="12">
        <v>0</v>
      </c>
      <c r="C43" s="12">
        <v>0</v>
      </c>
      <c r="D43" s="12">
        <v>0</v>
      </c>
      <c r="E43" s="12">
        <v>0</v>
      </c>
      <c r="F43" s="12">
        <v>0.29274628613205611</v>
      </c>
      <c r="G43" s="12">
        <v>0</v>
      </c>
      <c r="H43" s="12">
        <v>0</v>
      </c>
      <c r="I43" s="12">
        <v>0.48550381515597829</v>
      </c>
      <c r="J43" s="12">
        <v>6.0899774574269996E-2</v>
      </c>
      <c r="K43" s="12">
        <v>0</v>
      </c>
      <c r="L43" s="12">
        <v>2.9845086160446135E-2</v>
      </c>
      <c r="M43" s="12">
        <v>0.12752234397949141</v>
      </c>
      <c r="N43" s="12">
        <v>0</v>
      </c>
      <c r="O43" s="12">
        <v>0</v>
      </c>
      <c r="P43" s="12">
        <v>1.2761850700307093E-3</v>
      </c>
      <c r="Q43" s="12">
        <v>2.2065089277272564E-3</v>
      </c>
      <c r="R43" s="12">
        <v>0</v>
      </c>
      <c r="S43" s="12">
        <v>0</v>
      </c>
      <c r="T43" s="12">
        <v>0</v>
      </c>
      <c r="U43" s="12">
        <f t="shared" si="5"/>
        <v>0.99999999999999978</v>
      </c>
      <c r="V43" s="14">
        <f>Escapement!B42</f>
        <v>46329</v>
      </c>
      <c r="X43" s="22">
        <v>2013</v>
      </c>
      <c r="Y43" s="8">
        <v>0</v>
      </c>
      <c r="Z43" s="8">
        <v>0</v>
      </c>
      <c r="AA43" s="8">
        <v>0</v>
      </c>
      <c r="AB43" s="8">
        <v>0</v>
      </c>
      <c r="AC43" s="8">
        <v>2.3438848044070097E-2</v>
      </c>
      <c r="AD43" s="8">
        <v>0</v>
      </c>
      <c r="AE43" s="8">
        <v>0</v>
      </c>
      <c r="AF43" s="8">
        <v>0.11982250918485383</v>
      </c>
      <c r="AG43" s="8">
        <v>5.9445626688044394E-3</v>
      </c>
      <c r="AH43" s="8">
        <v>0</v>
      </c>
      <c r="AI43" s="8">
        <v>4.642875544307765E-3</v>
      </c>
      <c r="AJ43" s="8">
        <v>3.4637679386791326E-2</v>
      </c>
      <c r="AK43" s="8">
        <v>0</v>
      </c>
      <c r="AL43" s="8">
        <v>0</v>
      </c>
      <c r="AM43" s="8">
        <v>7.854259841749944E-4</v>
      </c>
      <c r="AN43" s="8">
        <v>0</v>
      </c>
      <c r="AO43" s="8">
        <v>0</v>
      </c>
      <c r="AP43" s="8">
        <v>0</v>
      </c>
      <c r="AQ43" s="8">
        <v>0</v>
      </c>
      <c r="AR43" s="8">
        <f t="shared" si="6"/>
        <v>0.18927190081300246</v>
      </c>
      <c r="AS43" s="44">
        <f>Harvest!B42</f>
        <v>122102.99999999991</v>
      </c>
      <c r="AU43" s="151">
        <v>2013</v>
      </c>
      <c r="AV43" s="152">
        <f t="shared" si="3"/>
        <v>0</v>
      </c>
      <c r="AW43" s="152">
        <f t="shared" si="22"/>
        <v>0</v>
      </c>
      <c r="AX43" s="152">
        <f t="shared" si="23"/>
        <v>0</v>
      </c>
      <c r="AY43" s="152">
        <f t="shared" si="24"/>
        <v>0</v>
      </c>
      <c r="AZ43" s="152">
        <f t="shared" si="7"/>
        <v>0.12383691368549893</v>
      </c>
      <c r="BA43" s="152">
        <f t="shared" si="8"/>
        <v>0</v>
      </c>
      <c r="BB43" s="152">
        <f t="shared" si="9"/>
        <v>0</v>
      </c>
      <c r="BC43" s="152">
        <f t="shared" si="10"/>
        <v>0.63307077632847641</v>
      </c>
      <c r="BD43" s="152">
        <f t="shared" si="11"/>
        <v>3.1407528762959748E-2</v>
      </c>
      <c r="BE43" s="152">
        <f t="shared" si="12"/>
        <v>0</v>
      </c>
      <c r="BF43" s="152">
        <f t="shared" si="13"/>
        <v>2.4530189237624078E-2</v>
      </c>
      <c r="BG43" s="152">
        <f t="shared" si="14"/>
        <v>0.18300486885801812</v>
      </c>
      <c r="BH43" s="152">
        <f t="shared" si="15"/>
        <v>0</v>
      </c>
      <c r="BI43" s="152">
        <f t="shared" si="16"/>
        <v>0</v>
      </c>
      <c r="BJ43" s="152">
        <f t="shared" si="17"/>
        <v>4.1497231274228207E-3</v>
      </c>
      <c r="BK43" s="152">
        <f t="shared" si="18"/>
        <v>0</v>
      </c>
      <c r="BL43" s="152">
        <f t="shared" si="19"/>
        <v>0</v>
      </c>
      <c r="BM43" s="152">
        <f t="shared" si="20"/>
        <v>0</v>
      </c>
      <c r="BN43" s="152">
        <f t="shared" si="21"/>
        <v>0</v>
      </c>
      <c r="BO43" s="152">
        <f t="shared" si="4"/>
        <v>1</v>
      </c>
      <c r="BP43" s="147">
        <f>Harvest!I42+Harvest!J42</f>
        <v>2643</v>
      </c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</row>
    <row r="44" spans="1:81" ht="11">
      <c r="A44" s="18">
        <v>2014</v>
      </c>
      <c r="B44" s="12">
        <v>0</v>
      </c>
      <c r="C44" s="12">
        <v>0</v>
      </c>
      <c r="D44" s="12">
        <v>0</v>
      </c>
      <c r="E44" s="12">
        <v>0</v>
      </c>
      <c r="F44" s="12">
        <v>0.27053838973782868</v>
      </c>
      <c r="G44" s="12">
        <v>0</v>
      </c>
      <c r="H44" s="12">
        <v>0</v>
      </c>
      <c r="I44" s="12">
        <v>0.60790287068873605</v>
      </c>
      <c r="J44" s="12">
        <v>5.5952440605433057E-2</v>
      </c>
      <c r="K44" s="12">
        <v>0</v>
      </c>
      <c r="L44" s="12">
        <v>1.0977943969529295E-3</v>
      </c>
      <c r="M44" s="12">
        <v>6.4180251093636898E-2</v>
      </c>
      <c r="N44" s="12">
        <v>0</v>
      </c>
      <c r="O44" s="12">
        <v>3.2825347741248398E-4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f t="shared" si="5"/>
        <v>1</v>
      </c>
      <c r="V44" s="14">
        <f>Escapement!B43</f>
        <v>105467</v>
      </c>
      <c r="X44" s="22">
        <v>2014</v>
      </c>
      <c r="Y44" s="8">
        <v>0</v>
      </c>
      <c r="Z44" s="8">
        <v>0</v>
      </c>
      <c r="AA44" s="8">
        <v>0</v>
      </c>
      <c r="AB44" s="8">
        <v>0</v>
      </c>
      <c r="AC44" s="8">
        <v>9.1654488334062839E-2</v>
      </c>
      <c r="AD44" s="8">
        <v>0</v>
      </c>
      <c r="AE44" s="8">
        <v>0</v>
      </c>
      <c r="AF44" s="8">
        <v>0.31839685644740645</v>
      </c>
      <c r="AG44" s="8">
        <v>1.8940327954126951E-2</v>
      </c>
      <c r="AH44" s="8">
        <v>0</v>
      </c>
      <c r="AI44" s="8">
        <v>1.8516804142219785E-4</v>
      </c>
      <c r="AJ44" s="8">
        <v>4.1587833613742881E-2</v>
      </c>
      <c r="AK44" s="8">
        <v>0</v>
      </c>
      <c r="AL44" s="8">
        <v>0</v>
      </c>
      <c r="AM44" s="8">
        <v>3.1912375653855389E-5</v>
      </c>
      <c r="AN44" s="8">
        <v>0</v>
      </c>
      <c r="AO44" s="8">
        <v>0</v>
      </c>
      <c r="AP44" s="8">
        <v>0</v>
      </c>
      <c r="AQ44" s="8">
        <v>0</v>
      </c>
      <c r="AR44" s="8">
        <f t="shared" si="6"/>
        <v>0.47079658676641517</v>
      </c>
      <c r="AS44" s="44">
        <f>Harvest!B43</f>
        <v>234682.0000000002</v>
      </c>
      <c r="AU44" s="151">
        <v>2014</v>
      </c>
      <c r="AV44" s="152">
        <f t="shared" si="3"/>
        <v>0</v>
      </c>
      <c r="AW44" s="152">
        <f t="shared" si="22"/>
        <v>0</v>
      </c>
      <c r="AX44" s="152">
        <f t="shared" si="23"/>
        <v>0</v>
      </c>
      <c r="AY44" s="152">
        <f t="shared" si="24"/>
        <v>0</v>
      </c>
      <c r="AZ44" s="152">
        <f t="shared" si="7"/>
        <v>0.19467959392733883</v>
      </c>
      <c r="BA44" s="152">
        <f t="shared" si="8"/>
        <v>0</v>
      </c>
      <c r="BB44" s="152">
        <f t="shared" si="9"/>
        <v>0</v>
      </c>
      <c r="BC44" s="152">
        <f t="shared" si="10"/>
        <v>0.67629389294060127</v>
      </c>
      <c r="BD44" s="152">
        <f t="shared" si="11"/>
        <v>4.023038502512373E-2</v>
      </c>
      <c r="BE44" s="152">
        <f t="shared" si="12"/>
        <v>0</v>
      </c>
      <c r="BF44" s="152">
        <f t="shared" si="13"/>
        <v>3.9330795215401304E-4</v>
      </c>
      <c r="BG44" s="152">
        <f t="shared" si="14"/>
        <v>8.8335036367578015E-2</v>
      </c>
      <c r="BH44" s="152">
        <f t="shared" si="15"/>
        <v>0</v>
      </c>
      <c r="BI44" s="152">
        <f t="shared" si="16"/>
        <v>0</v>
      </c>
      <c r="BJ44" s="152">
        <f t="shared" si="17"/>
        <v>6.7783787204236162E-5</v>
      </c>
      <c r="BK44" s="152">
        <f t="shared" si="18"/>
        <v>0</v>
      </c>
      <c r="BL44" s="152">
        <f t="shared" si="19"/>
        <v>0</v>
      </c>
      <c r="BM44" s="152">
        <f t="shared" si="20"/>
        <v>0</v>
      </c>
      <c r="BN44" s="152">
        <f t="shared" si="21"/>
        <v>0</v>
      </c>
      <c r="BO44" s="152">
        <f t="shared" si="4"/>
        <v>1</v>
      </c>
      <c r="BP44" s="147">
        <f>Harvest!I43+Harvest!J43</f>
        <v>3549</v>
      </c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</row>
    <row r="45" spans="1:81" ht="11">
      <c r="A45" s="18">
        <v>2015</v>
      </c>
      <c r="B45" s="12">
        <v>0</v>
      </c>
      <c r="C45" s="12">
        <v>0</v>
      </c>
      <c r="D45" s="12">
        <v>0</v>
      </c>
      <c r="E45" s="12">
        <v>1.3285765018429158E-4</v>
      </c>
      <c r="F45" s="12">
        <v>0.15558066747166197</v>
      </c>
      <c r="G45" s="12">
        <v>0</v>
      </c>
      <c r="H45" s="12">
        <v>0</v>
      </c>
      <c r="I45" s="12">
        <v>0.75868175847245634</v>
      </c>
      <c r="J45" s="12">
        <v>2.1039562882495439E-2</v>
      </c>
      <c r="K45" s="12">
        <v>0</v>
      </c>
      <c r="L45" s="12">
        <v>2.5337135876068975E-3</v>
      </c>
      <c r="M45" s="12">
        <v>6.1933017506529388E-2</v>
      </c>
      <c r="N45" s="12">
        <v>0</v>
      </c>
      <c r="O45" s="12">
        <v>0</v>
      </c>
      <c r="P45" s="12">
        <v>9.8422429065549339E-5</v>
      </c>
      <c r="Q45" s="12">
        <v>0</v>
      </c>
      <c r="R45" s="12">
        <v>0</v>
      </c>
      <c r="S45" s="12">
        <v>0</v>
      </c>
      <c r="T45" s="12">
        <v>0</v>
      </c>
      <c r="U45" s="12">
        <f t="shared" si="5"/>
        <v>0.99999999999999978</v>
      </c>
      <c r="V45" s="14">
        <f>Escapement!B44</f>
        <v>71122</v>
      </c>
      <c r="X45" s="22">
        <v>2015</v>
      </c>
      <c r="Y45" s="8">
        <v>0</v>
      </c>
      <c r="Z45" s="8">
        <v>0</v>
      </c>
      <c r="AA45" s="8">
        <v>0</v>
      </c>
      <c r="AB45" s="8">
        <v>0</v>
      </c>
      <c r="AC45" s="8">
        <v>1.2693465488386882E-2</v>
      </c>
      <c r="AD45" s="8">
        <v>0</v>
      </c>
      <c r="AE45" s="8">
        <v>0</v>
      </c>
      <c r="AF45" s="8">
        <v>0.39659557962298003</v>
      </c>
      <c r="AG45" s="8">
        <v>3.7332023190269374E-3</v>
      </c>
      <c r="AH45" s="8">
        <v>0</v>
      </c>
      <c r="AI45" s="8">
        <v>9.6550012199968075E-4</v>
      </c>
      <c r="AJ45" s="8">
        <v>3.1138706804160265E-2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f t="shared" si="6"/>
        <v>0.44512645435655385</v>
      </c>
      <c r="AS45" s="44">
        <f>Harvest!B44</f>
        <v>131577</v>
      </c>
      <c r="AU45" s="151">
        <v>2015</v>
      </c>
      <c r="AV45" s="152">
        <f t="shared" si="3"/>
        <v>0</v>
      </c>
      <c r="AW45" s="152">
        <f t="shared" si="22"/>
        <v>0</v>
      </c>
      <c r="AX45" s="152">
        <f t="shared" si="23"/>
        <v>0</v>
      </c>
      <c r="AY45" s="152">
        <f t="shared" si="24"/>
        <v>0</v>
      </c>
      <c r="AZ45" s="152">
        <f t="shared" si="7"/>
        <v>2.8516538085195903E-2</v>
      </c>
      <c r="BA45" s="152">
        <f t="shared" si="8"/>
        <v>0</v>
      </c>
      <c r="BB45" s="152">
        <f t="shared" si="9"/>
        <v>0</v>
      </c>
      <c r="BC45" s="152">
        <f t="shared" si="10"/>
        <v>0.89097283646345649</v>
      </c>
      <c r="BD45" s="152">
        <f t="shared" si="11"/>
        <v>8.3868354317952511E-3</v>
      </c>
      <c r="BE45" s="152">
        <f t="shared" si="12"/>
        <v>0</v>
      </c>
      <c r="BF45" s="152">
        <f t="shared" si="13"/>
        <v>2.1690468237735849E-3</v>
      </c>
      <c r="BG45" s="152">
        <f t="shared" si="14"/>
        <v>6.9954743195778782E-2</v>
      </c>
      <c r="BH45" s="152">
        <f t="shared" si="15"/>
        <v>0</v>
      </c>
      <c r="BI45" s="152">
        <f t="shared" si="16"/>
        <v>0</v>
      </c>
      <c r="BJ45" s="152">
        <f t="shared" si="17"/>
        <v>0</v>
      </c>
      <c r="BK45" s="152">
        <f t="shared" si="18"/>
        <v>0</v>
      </c>
      <c r="BL45" s="152">
        <f t="shared" si="19"/>
        <v>0</v>
      </c>
      <c r="BM45" s="152">
        <f t="shared" si="20"/>
        <v>0</v>
      </c>
      <c r="BN45" s="152">
        <f t="shared" si="21"/>
        <v>0</v>
      </c>
      <c r="BO45" s="152">
        <f t="shared" si="4"/>
        <v>1.0000000000000002</v>
      </c>
      <c r="BP45" s="147">
        <f>Harvest!I44+Harvest!J44</f>
        <v>2222</v>
      </c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</row>
    <row r="46" spans="1:81" ht="11">
      <c r="A46" s="18">
        <v>2016</v>
      </c>
      <c r="B46" s="12">
        <v>0</v>
      </c>
      <c r="C46" s="12">
        <v>0</v>
      </c>
      <c r="D46" s="12">
        <v>6.3304564557398405E-5</v>
      </c>
      <c r="E46" s="12">
        <v>0</v>
      </c>
      <c r="F46" s="12">
        <v>2.5215849611455302E-2</v>
      </c>
      <c r="G46" s="12">
        <v>0</v>
      </c>
      <c r="H46" s="12">
        <v>0</v>
      </c>
      <c r="I46" s="12">
        <v>0.842473321958772</v>
      </c>
      <c r="J46" s="12">
        <v>4.1780039980159403E-3</v>
      </c>
      <c r="K46" s="12">
        <v>0</v>
      </c>
      <c r="L46" s="12">
        <v>8.4212991293391895E-4</v>
      </c>
      <c r="M46" s="12">
        <v>0.12712733462845299</v>
      </c>
      <c r="N46" s="12">
        <v>0</v>
      </c>
      <c r="O46" s="12">
        <v>0</v>
      </c>
      <c r="P46" s="12">
        <v>0</v>
      </c>
      <c r="Q46" s="12">
        <v>1.0005532581277399E-4</v>
      </c>
      <c r="R46" s="12">
        <v>0</v>
      </c>
      <c r="S46" s="12">
        <v>0</v>
      </c>
      <c r="T46" s="12">
        <v>0</v>
      </c>
      <c r="U46" s="12">
        <f t="shared" si="5"/>
        <v>1.0000000000000002</v>
      </c>
      <c r="V46" s="14">
        <f>Escapement!B45</f>
        <v>86700</v>
      </c>
      <c r="X46" s="22">
        <v>2016</v>
      </c>
      <c r="Y46" s="8">
        <v>2.8591212038263603E-4</v>
      </c>
      <c r="Z46" s="8">
        <v>0</v>
      </c>
      <c r="AA46" s="8">
        <v>0</v>
      </c>
      <c r="AB46" s="8">
        <v>0</v>
      </c>
      <c r="AC46" s="8">
        <v>8.3387415264367607E-3</v>
      </c>
      <c r="AD46" s="8">
        <v>0</v>
      </c>
      <c r="AE46" s="8">
        <v>0</v>
      </c>
      <c r="AF46" s="8">
        <v>0.54524271078480002</v>
      </c>
      <c r="AG46" s="8">
        <v>1.66090892621197E-3</v>
      </c>
      <c r="AH46" s="8">
        <v>0</v>
      </c>
      <c r="AI46" s="8">
        <v>5.6317381244917601E-4</v>
      </c>
      <c r="AJ46" s="8">
        <v>7.8519708264972704E-2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f t="shared" si="6"/>
        <v>0.63461115543525326</v>
      </c>
      <c r="AS46" s="44">
        <f>Harvest!B45</f>
        <v>188844</v>
      </c>
      <c r="AU46" s="151">
        <v>2016</v>
      </c>
      <c r="AV46" s="152">
        <f t="shared" si="3"/>
        <v>4.5053119210698532E-4</v>
      </c>
      <c r="AW46" s="152">
        <f t="shared" si="22"/>
        <v>0</v>
      </c>
      <c r="AX46" s="152">
        <f t="shared" si="23"/>
        <v>0</v>
      </c>
      <c r="AY46" s="152">
        <f t="shared" si="24"/>
        <v>0</v>
      </c>
      <c r="AZ46" s="152">
        <f t="shared" si="7"/>
        <v>1.3139922699148847E-2</v>
      </c>
      <c r="BA46" s="152">
        <f t="shared" si="8"/>
        <v>0</v>
      </c>
      <c r="BB46" s="152">
        <f t="shared" si="9"/>
        <v>0</v>
      </c>
      <c r="BC46" s="152">
        <f t="shared" si="10"/>
        <v>0.85917605783472373</v>
      </c>
      <c r="BD46" s="152">
        <f t="shared" si="11"/>
        <v>2.6172072646167429E-3</v>
      </c>
      <c r="BE46" s="152">
        <f t="shared" si="12"/>
        <v>0</v>
      </c>
      <c r="BF46" s="152">
        <f t="shared" si="13"/>
        <v>8.8743131542167516E-4</v>
      </c>
      <c r="BG46" s="152">
        <f t="shared" si="14"/>
        <v>0.123728849693982</v>
      </c>
      <c r="BH46" s="152">
        <f t="shared" si="15"/>
        <v>0</v>
      </c>
      <c r="BI46" s="152">
        <f t="shared" si="16"/>
        <v>0</v>
      </c>
      <c r="BJ46" s="152">
        <f t="shared" si="17"/>
        <v>0</v>
      </c>
      <c r="BK46" s="152">
        <f t="shared" si="18"/>
        <v>0</v>
      </c>
      <c r="BL46" s="152">
        <f t="shared" si="19"/>
        <v>0</v>
      </c>
      <c r="BM46" s="152">
        <f t="shared" si="20"/>
        <v>0</v>
      </c>
      <c r="BN46" s="152">
        <f t="shared" si="21"/>
        <v>0</v>
      </c>
      <c r="BO46" s="152">
        <f t="shared" si="4"/>
        <v>1</v>
      </c>
      <c r="BP46" s="147">
        <f>Harvest!I45+Harvest!J45</f>
        <v>4982</v>
      </c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</row>
    <row r="47" spans="1:81" ht="11">
      <c r="A47" s="18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4"/>
      <c r="X47" s="22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44"/>
      <c r="AU47" s="151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</row>
    <row r="48" spans="1:81" ht="11">
      <c r="A48" s="18" t="s">
        <v>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45" t="s">
        <v>12</v>
      </c>
      <c r="X48" s="22" t="s">
        <v>10</v>
      </c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48" t="s">
        <v>12</v>
      </c>
      <c r="AU48" s="151" t="s">
        <v>10</v>
      </c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</row>
    <row r="49" spans="1:68" ht="11">
      <c r="A49" s="18">
        <v>1976</v>
      </c>
      <c r="B49" s="133">
        <f t="shared" ref="B49:T54" si="25">B6*$V6</f>
        <v>0</v>
      </c>
      <c r="C49" s="133">
        <f t="shared" si="25"/>
        <v>0</v>
      </c>
      <c r="D49" s="133">
        <f t="shared" si="25"/>
        <v>761.40370156817983</v>
      </c>
      <c r="E49" s="133">
        <f t="shared" si="25"/>
        <v>0</v>
      </c>
      <c r="F49" s="133">
        <f>F6*$V6</f>
        <v>22183.256401914736</v>
      </c>
      <c r="G49" s="133">
        <f t="shared" si="25"/>
        <v>0</v>
      </c>
      <c r="H49" s="133">
        <f t="shared" si="25"/>
        <v>0</v>
      </c>
      <c r="I49" s="133">
        <f t="shared" si="25"/>
        <v>26950.966011739525</v>
      </c>
      <c r="J49" s="133">
        <f t="shared" si="25"/>
        <v>6577.4560052850229</v>
      </c>
      <c r="K49" s="133">
        <f t="shared" si="25"/>
        <v>0</v>
      </c>
      <c r="L49" s="133">
        <f t="shared" si="25"/>
        <v>0</v>
      </c>
      <c r="M49" s="133">
        <f t="shared" si="25"/>
        <v>14817.917879492523</v>
      </c>
      <c r="N49" s="133">
        <f t="shared" si="25"/>
        <v>0</v>
      </c>
      <c r="O49" s="133">
        <f t="shared" si="25"/>
        <v>0</v>
      </c>
      <c r="P49" s="133">
        <f t="shared" si="25"/>
        <v>0</v>
      </c>
      <c r="Q49" s="133">
        <f t="shared" si="25"/>
        <v>0</v>
      </c>
      <c r="R49" s="133">
        <f t="shared" si="25"/>
        <v>0</v>
      </c>
      <c r="S49" s="133">
        <f t="shared" si="25"/>
        <v>0</v>
      </c>
      <c r="T49" s="133">
        <f t="shared" si="25"/>
        <v>0</v>
      </c>
      <c r="U49" s="134"/>
      <c r="V49" s="133">
        <f t="shared" ref="V49:V54" si="26">SUM(B49:U49)</f>
        <v>71290.999999999985</v>
      </c>
      <c r="W49" s="46">
        <f t="shared" ref="W49:W54" si="27">V49-V6</f>
        <v>0</v>
      </c>
      <c r="X49" s="22">
        <v>1976</v>
      </c>
      <c r="Y49" s="136">
        <f t="shared" ref="Y49:AQ56" si="28">Y6*$AS6</f>
        <v>0</v>
      </c>
      <c r="Z49" s="136">
        <f t="shared" si="28"/>
        <v>0</v>
      </c>
      <c r="AA49" s="136">
        <f t="shared" si="28"/>
        <v>0</v>
      </c>
      <c r="AB49" s="136">
        <f t="shared" si="28"/>
        <v>0</v>
      </c>
      <c r="AC49" s="136">
        <f>AC6*$AS6</f>
        <v>8090.6694124461592</v>
      </c>
      <c r="AD49" s="136">
        <f t="shared" si="28"/>
        <v>0</v>
      </c>
      <c r="AE49" s="136">
        <f t="shared" si="28"/>
        <v>0</v>
      </c>
      <c r="AF49" s="136">
        <f>AF6*$AS6</f>
        <v>20881.285866465314</v>
      </c>
      <c r="AG49" s="136">
        <f t="shared" si="28"/>
        <v>3194.5915765460722</v>
      </c>
      <c r="AH49" s="136">
        <f t="shared" si="28"/>
        <v>0</v>
      </c>
      <c r="AI49" s="136">
        <f t="shared" si="28"/>
        <v>0</v>
      </c>
      <c r="AJ49" s="136">
        <f t="shared" si="28"/>
        <v>29666.49914454246</v>
      </c>
      <c r="AK49" s="136">
        <f t="shared" si="28"/>
        <v>0</v>
      </c>
      <c r="AL49" s="136">
        <f t="shared" si="28"/>
        <v>0</v>
      </c>
      <c r="AM49" s="136">
        <f t="shared" si="28"/>
        <v>0</v>
      </c>
      <c r="AN49" s="136">
        <f t="shared" si="28"/>
        <v>0</v>
      </c>
      <c r="AO49" s="136">
        <f t="shared" si="28"/>
        <v>0</v>
      </c>
      <c r="AP49" s="136">
        <f t="shared" si="28"/>
        <v>0</v>
      </c>
      <c r="AQ49" s="136">
        <f t="shared" si="28"/>
        <v>0</v>
      </c>
      <c r="AR49" s="137"/>
      <c r="AS49" s="136">
        <f>SUM(Y49:AQ49)</f>
        <v>61833.046000000009</v>
      </c>
      <c r="AT49" s="39">
        <f>AS49-Harvest!C5</f>
        <v>0</v>
      </c>
      <c r="AU49" s="151">
        <v>1976</v>
      </c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47"/>
    </row>
    <row r="50" spans="1:68" ht="11">
      <c r="A50" s="18">
        <v>1977</v>
      </c>
      <c r="B50" s="133">
        <f t="shared" ref="B50:G50" si="29">B7*$V7</f>
        <v>0</v>
      </c>
      <c r="C50" s="133">
        <f t="shared" si="29"/>
        <v>0</v>
      </c>
      <c r="D50" s="133">
        <f t="shared" si="29"/>
        <v>0</v>
      </c>
      <c r="E50" s="133">
        <f t="shared" si="29"/>
        <v>0</v>
      </c>
      <c r="F50" s="133">
        <f t="shared" si="29"/>
        <v>5529.0498794475479</v>
      </c>
      <c r="G50" s="133">
        <f t="shared" si="29"/>
        <v>0</v>
      </c>
      <c r="H50" s="133">
        <f t="shared" si="25"/>
        <v>0</v>
      </c>
      <c r="I50" s="133">
        <f t="shared" si="25"/>
        <v>66392.151899367178</v>
      </c>
      <c r="J50" s="133">
        <f t="shared" si="25"/>
        <v>4357.8490196351686</v>
      </c>
      <c r="K50" s="133">
        <f t="shared" si="25"/>
        <v>0</v>
      </c>
      <c r="L50" s="133">
        <f t="shared" si="25"/>
        <v>154.51709418175585</v>
      </c>
      <c r="M50" s="133">
        <f t="shared" si="25"/>
        <v>20934.432107368328</v>
      </c>
      <c r="N50" s="133">
        <f t="shared" si="25"/>
        <v>0</v>
      </c>
      <c r="O50" s="133">
        <f t="shared" si="25"/>
        <v>0</v>
      </c>
      <c r="P50" s="133">
        <f t="shared" si="25"/>
        <v>0</v>
      </c>
      <c r="Q50" s="133">
        <f t="shared" si="25"/>
        <v>0</v>
      </c>
      <c r="R50" s="133">
        <f t="shared" si="25"/>
        <v>0</v>
      </c>
      <c r="S50" s="133">
        <f t="shared" si="25"/>
        <v>0</v>
      </c>
      <c r="T50" s="133">
        <f t="shared" si="25"/>
        <v>0</v>
      </c>
      <c r="U50" s="134"/>
      <c r="V50" s="133">
        <f t="shared" si="26"/>
        <v>97367.999999999956</v>
      </c>
      <c r="W50" s="46">
        <f t="shared" si="27"/>
        <v>0</v>
      </c>
      <c r="X50" s="22">
        <v>1977</v>
      </c>
      <c r="Y50" s="136">
        <f t="shared" ref="Y50:AD50" si="30">Y7*$AS7</f>
        <v>0</v>
      </c>
      <c r="Z50" s="136">
        <f t="shared" si="30"/>
        <v>0</v>
      </c>
      <c r="AA50" s="136">
        <f t="shared" si="30"/>
        <v>0</v>
      </c>
      <c r="AB50" s="136">
        <f t="shared" si="30"/>
        <v>0</v>
      </c>
      <c r="AC50" s="136">
        <f t="shared" si="30"/>
        <v>2635.3670238886507</v>
      </c>
      <c r="AD50" s="136">
        <f t="shared" si="30"/>
        <v>0</v>
      </c>
      <c r="AE50" s="136">
        <f t="shared" si="28"/>
        <v>0</v>
      </c>
      <c r="AF50" s="136">
        <f t="shared" si="28"/>
        <v>89140.010141287567</v>
      </c>
      <c r="AG50" s="136">
        <f t="shared" si="28"/>
        <v>1716.5135993428623</v>
      </c>
      <c r="AH50" s="136">
        <f t="shared" si="28"/>
        <v>0</v>
      </c>
      <c r="AI50" s="136">
        <f t="shared" si="28"/>
        <v>113.33064565394267</v>
      </c>
      <c r="AJ50" s="136">
        <f t="shared" si="28"/>
        <v>20372.138589826984</v>
      </c>
      <c r="AK50" s="136">
        <f t="shared" si="28"/>
        <v>0</v>
      </c>
      <c r="AL50" s="136">
        <f t="shared" si="28"/>
        <v>0</v>
      </c>
      <c r="AM50" s="136">
        <f t="shared" si="28"/>
        <v>0</v>
      </c>
      <c r="AN50" s="136">
        <f t="shared" si="28"/>
        <v>0</v>
      </c>
      <c r="AO50" s="136">
        <f t="shared" si="28"/>
        <v>0</v>
      </c>
      <c r="AP50" s="136">
        <f t="shared" si="28"/>
        <v>0</v>
      </c>
      <c r="AQ50" s="136">
        <f t="shared" si="28"/>
        <v>0</v>
      </c>
      <c r="AR50" s="137"/>
      <c r="AS50" s="136">
        <f>SUM(Y50:AQ50)</f>
        <v>113977.36</v>
      </c>
      <c r="AT50" s="39">
        <f>AS50-Harvest!C6-Harvest!I6</f>
        <v>0</v>
      </c>
      <c r="AU50" s="151">
        <v>1977</v>
      </c>
      <c r="AV50" s="153">
        <f t="shared" ref="AV50:BK89" si="31">AV7*$BP7</f>
        <v>0</v>
      </c>
      <c r="AW50" s="153">
        <f t="shared" si="31"/>
        <v>0</v>
      </c>
      <c r="AX50" s="153">
        <f t="shared" si="31"/>
        <v>0</v>
      </c>
      <c r="AY50" s="153">
        <f t="shared" si="31"/>
        <v>0</v>
      </c>
      <c r="AZ50" s="153">
        <f t="shared" si="31"/>
        <v>9.248738605241078</v>
      </c>
      <c r="BA50" s="153">
        <f t="shared" si="31"/>
        <v>0</v>
      </c>
      <c r="BB50" s="153">
        <f t="shared" si="31"/>
        <v>0</v>
      </c>
      <c r="BC50" s="153">
        <f t="shared" si="31"/>
        <v>312.83409316126489</v>
      </c>
      <c r="BD50" s="153">
        <f t="shared" si="31"/>
        <v>6.0240510899458011</v>
      </c>
      <c r="BE50" s="153">
        <f t="shared" si="31"/>
        <v>0</v>
      </c>
      <c r="BF50" s="153">
        <f t="shared" si="31"/>
        <v>0.39773037611659956</v>
      </c>
      <c r="BG50" s="153">
        <f t="shared" si="31"/>
        <v>71.49538676743164</v>
      </c>
      <c r="BH50" s="153">
        <f t="shared" si="31"/>
        <v>0</v>
      </c>
      <c r="BI50" s="153">
        <f t="shared" si="31"/>
        <v>0</v>
      </c>
      <c r="BJ50" s="153">
        <f t="shared" si="31"/>
        <v>0</v>
      </c>
      <c r="BK50" s="153">
        <f t="shared" si="31"/>
        <v>0</v>
      </c>
      <c r="BL50" s="153">
        <f t="shared" ref="AW50:BN63" si="32">BL7*$BP7</f>
        <v>0</v>
      </c>
      <c r="BM50" s="153">
        <f t="shared" si="32"/>
        <v>0</v>
      </c>
      <c r="BN50" s="153">
        <f t="shared" si="32"/>
        <v>0</v>
      </c>
      <c r="BO50" s="153">
        <f t="shared" ref="BO50:BO89" si="33">BP50-BP7</f>
        <v>0</v>
      </c>
      <c r="BP50" s="153">
        <f t="shared" ref="BP50:BP89" si="34">SUM(AV50:BN50)</f>
        <v>400.00000000000006</v>
      </c>
    </row>
    <row r="51" spans="1:68" ht="11">
      <c r="A51" s="18">
        <v>1978</v>
      </c>
      <c r="B51" s="133">
        <f t="shared" ref="B51:G51" si="35">B8*$V8</f>
        <v>0</v>
      </c>
      <c r="C51" s="133">
        <f t="shared" si="35"/>
        <v>0</v>
      </c>
      <c r="D51" s="133">
        <f t="shared" si="35"/>
        <v>0</v>
      </c>
      <c r="E51" s="133">
        <f t="shared" si="35"/>
        <v>0</v>
      </c>
      <c r="F51" s="133">
        <f t="shared" si="35"/>
        <v>3958.9195641509214</v>
      </c>
      <c r="G51" s="133">
        <f t="shared" si="35"/>
        <v>0</v>
      </c>
      <c r="H51" s="133">
        <f t="shared" si="25"/>
        <v>0</v>
      </c>
      <c r="I51" s="133">
        <f t="shared" si="25"/>
        <v>21852.215290025684</v>
      </c>
      <c r="J51" s="133">
        <f t="shared" si="25"/>
        <v>1957.2923682276273</v>
      </c>
      <c r="K51" s="133">
        <f t="shared" si="25"/>
        <v>0</v>
      </c>
      <c r="L51" s="133">
        <f t="shared" si="25"/>
        <v>0</v>
      </c>
      <c r="M51" s="133">
        <f t="shared" si="25"/>
        <v>7685.5727775957694</v>
      </c>
      <c r="N51" s="133">
        <f t="shared" si="25"/>
        <v>0</v>
      </c>
      <c r="O51" s="133">
        <f t="shared" si="25"/>
        <v>0</v>
      </c>
      <c r="P51" s="133">
        <f t="shared" si="25"/>
        <v>0</v>
      </c>
      <c r="Q51" s="133">
        <f t="shared" si="25"/>
        <v>0</v>
      </c>
      <c r="R51" s="133">
        <f t="shared" si="25"/>
        <v>0</v>
      </c>
      <c r="S51" s="133">
        <f t="shared" si="25"/>
        <v>0</v>
      </c>
      <c r="T51" s="133">
        <f t="shared" si="25"/>
        <v>0</v>
      </c>
      <c r="U51" s="134"/>
      <c r="V51" s="133">
        <f t="shared" si="26"/>
        <v>35454</v>
      </c>
      <c r="W51" s="46">
        <f t="shared" si="27"/>
        <v>0</v>
      </c>
      <c r="X51" s="22">
        <v>1978</v>
      </c>
      <c r="Y51" s="136">
        <f t="shared" ref="Y51:AD51" si="36">Y8*$AS8</f>
        <v>0</v>
      </c>
      <c r="Z51" s="136">
        <f t="shared" si="36"/>
        <v>0</v>
      </c>
      <c r="AA51" s="136">
        <f t="shared" si="36"/>
        <v>0</v>
      </c>
      <c r="AB51" s="136">
        <f t="shared" si="36"/>
        <v>0</v>
      </c>
      <c r="AC51" s="136">
        <f t="shared" si="36"/>
        <v>2272.497074525008</v>
      </c>
      <c r="AD51" s="136">
        <f t="shared" si="36"/>
        <v>0</v>
      </c>
      <c r="AE51" s="136">
        <f t="shared" si="28"/>
        <v>0</v>
      </c>
      <c r="AF51" s="136">
        <f t="shared" si="28"/>
        <v>8672.1170993792039</v>
      </c>
      <c r="AG51" s="136">
        <f t="shared" si="28"/>
        <v>325.15423521864318</v>
      </c>
      <c r="AH51" s="136">
        <f t="shared" si="28"/>
        <v>0</v>
      </c>
      <c r="AI51" s="136">
        <f t="shared" si="28"/>
        <v>79.840176122439615</v>
      </c>
      <c r="AJ51" s="136">
        <f t="shared" si="28"/>
        <v>3361.2714147547072</v>
      </c>
      <c r="AK51" s="136">
        <f t="shared" si="28"/>
        <v>0</v>
      </c>
      <c r="AL51" s="136">
        <f t="shared" si="28"/>
        <v>0</v>
      </c>
      <c r="AM51" s="136">
        <f t="shared" si="28"/>
        <v>0</v>
      </c>
      <c r="AN51" s="136">
        <f t="shared" si="28"/>
        <v>0</v>
      </c>
      <c r="AO51" s="136">
        <f t="shared" si="28"/>
        <v>0</v>
      </c>
      <c r="AP51" s="136">
        <f t="shared" si="28"/>
        <v>0</v>
      </c>
      <c r="AQ51" s="136">
        <f t="shared" si="28"/>
        <v>0</v>
      </c>
      <c r="AR51" s="137"/>
      <c r="AS51" s="136">
        <f t="shared" ref="AS51:AS56" si="37">SUM(Y51:AP51)</f>
        <v>14710.880000000001</v>
      </c>
      <c r="AT51" s="39">
        <f>AS51-Harvest!C7-Harvest!I7</f>
        <v>0</v>
      </c>
      <c r="AU51" s="151">
        <v>1978</v>
      </c>
      <c r="AV51" s="153">
        <f t="shared" si="31"/>
        <v>0</v>
      </c>
      <c r="AW51" s="153">
        <f t="shared" si="32"/>
        <v>0</v>
      </c>
      <c r="AX51" s="153">
        <f t="shared" si="32"/>
        <v>0</v>
      </c>
      <c r="AY51" s="153">
        <f t="shared" si="32"/>
        <v>0</v>
      </c>
      <c r="AZ51" s="153">
        <f t="shared" si="32"/>
        <v>77.238651750439402</v>
      </c>
      <c r="BA51" s="153">
        <f t="shared" si="32"/>
        <v>0</v>
      </c>
      <c r="BB51" s="153">
        <f t="shared" si="32"/>
        <v>0</v>
      </c>
      <c r="BC51" s="153">
        <f t="shared" si="32"/>
        <v>294.75181292278921</v>
      </c>
      <c r="BD51" s="153">
        <f t="shared" si="32"/>
        <v>11.051488259663703</v>
      </c>
      <c r="BE51" s="153">
        <f t="shared" si="32"/>
        <v>0</v>
      </c>
      <c r="BF51" s="153">
        <f t="shared" si="32"/>
        <v>2.7136437834595757</v>
      </c>
      <c r="BG51" s="153">
        <f t="shared" si="32"/>
        <v>114.24440328364813</v>
      </c>
      <c r="BH51" s="153">
        <f t="shared" si="32"/>
        <v>0</v>
      </c>
      <c r="BI51" s="153">
        <f t="shared" si="32"/>
        <v>0</v>
      </c>
      <c r="BJ51" s="153">
        <f t="shared" si="32"/>
        <v>0</v>
      </c>
      <c r="BK51" s="153">
        <f t="shared" si="32"/>
        <v>0</v>
      </c>
      <c r="BL51" s="153">
        <f t="shared" si="32"/>
        <v>0</v>
      </c>
      <c r="BM51" s="153">
        <f t="shared" si="32"/>
        <v>0</v>
      </c>
      <c r="BN51" s="153">
        <f t="shared" si="32"/>
        <v>0</v>
      </c>
      <c r="BO51" s="153">
        <f t="shared" si="33"/>
        <v>0</v>
      </c>
      <c r="BP51" s="153">
        <f t="shared" si="34"/>
        <v>500.00000000000006</v>
      </c>
    </row>
    <row r="52" spans="1:68" ht="11">
      <c r="A52" s="18">
        <v>1979</v>
      </c>
      <c r="B52" s="133">
        <f t="shared" ref="B52:G52" si="38">B9*$V9</f>
        <v>0</v>
      </c>
      <c r="C52" s="133">
        <f t="shared" si="38"/>
        <v>0</v>
      </c>
      <c r="D52" s="133">
        <f t="shared" si="38"/>
        <v>0</v>
      </c>
      <c r="E52" s="133">
        <f t="shared" si="38"/>
        <v>0</v>
      </c>
      <c r="F52" s="133">
        <f t="shared" si="38"/>
        <v>29190.672877452627</v>
      </c>
      <c r="G52" s="133">
        <f t="shared" si="38"/>
        <v>0</v>
      </c>
      <c r="H52" s="133">
        <f t="shared" si="25"/>
        <v>0</v>
      </c>
      <c r="I52" s="133">
        <f t="shared" si="25"/>
        <v>45452.401162778573</v>
      </c>
      <c r="J52" s="133">
        <f t="shared" si="25"/>
        <v>6017.6995478338176</v>
      </c>
      <c r="K52" s="133">
        <f t="shared" si="25"/>
        <v>0</v>
      </c>
      <c r="L52" s="133">
        <f t="shared" si="25"/>
        <v>0</v>
      </c>
      <c r="M52" s="133">
        <f t="shared" si="25"/>
        <v>15392.43586596997</v>
      </c>
      <c r="N52" s="133">
        <f t="shared" si="25"/>
        <v>68.790545965015298</v>
      </c>
      <c r="O52" s="133">
        <f t="shared" si="25"/>
        <v>0</v>
      </c>
      <c r="P52" s="133">
        <f t="shared" si="25"/>
        <v>0</v>
      </c>
      <c r="Q52" s="133">
        <f t="shared" si="25"/>
        <v>0</v>
      </c>
      <c r="R52" s="133">
        <f t="shared" si="25"/>
        <v>0</v>
      </c>
      <c r="S52" s="133">
        <f t="shared" si="25"/>
        <v>0</v>
      </c>
      <c r="T52" s="133">
        <f t="shared" si="25"/>
        <v>0</v>
      </c>
      <c r="U52" s="134"/>
      <c r="V52" s="133">
        <f t="shared" si="26"/>
        <v>96122.000000000015</v>
      </c>
      <c r="W52" s="46">
        <f t="shared" si="27"/>
        <v>0</v>
      </c>
      <c r="X52" s="22">
        <v>1979</v>
      </c>
      <c r="Y52" s="136">
        <f t="shared" ref="Y52:AD52" si="39">Y9*$AS9</f>
        <v>0</v>
      </c>
      <c r="Z52" s="136">
        <f t="shared" si="39"/>
        <v>0</v>
      </c>
      <c r="AA52" s="136">
        <f t="shared" si="39"/>
        <v>0</v>
      </c>
      <c r="AB52" s="136">
        <f t="shared" si="39"/>
        <v>0</v>
      </c>
      <c r="AC52" s="136">
        <f t="shared" si="39"/>
        <v>8732.3514955641313</v>
      </c>
      <c r="AD52" s="136">
        <f t="shared" si="39"/>
        <v>0</v>
      </c>
      <c r="AE52" s="136">
        <f t="shared" si="28"/>
        <v>0</v>
      </c>
      <c r="AF52" s="136">
        <f t="shared" si="28"/>
        <v>47378.457676448488</v>
      </c>
      <c r="AG52" s="136">
        <f t="shared" si="28"/>
        <v>1413.6733608679804</v>
      </c>
      <c r="AH52" s="136">
        <f t="shared" si="28"/>
        <v>0</v>
      </c>
      <c r="AI52" s="136">
        <f t="shared" si="28"/>
        <v>0</v>
      </c>
      <c r="AJ52" s="136">
        <f t="shared" si="28"/>
        <v>12612.673944782111</v>
      </c>
      <c r="AK52" s="136">
        <f t="shared" si="28"/>
        <v>19.43152233729089</v>
      </c>
      <c r="AL52" s="136">
        <f t="shared" si="28"/>
        <v>0</v>
      </c>
      <c r="AM52" s="136">
        <f t="shared" si="28"/>
        <v>0</v>
      </c>
      <c r="AN52" s="136">
        <f t="shared" si="28"/>
        <v>0</v>
      </c>
      <c r="AO52" s="136">
        <f t="shared" si="28"/>
        <v>0</v>
      </c>
      <c r="AP52" s="136">
        <f t="shared" si="28"/>
        <v>0</v>
      </c>
      <c r="AQ52" s="136">
        <f t="shared" si="28"/>
        <v>0</v>
      </c>
      <c r="AR52" s="137"/>
      <c r="AS52" s="136">
        <f t="shared" si="37"/>
        <v>70156.588000000003</v>
      </c>
      <c r="AT52" s="39">
        <f>AS52-Harvest!C8-Harvest!I8</f>
        <v>0</v>
      </c>
      <c r="AU52" s="151">
        <v>1979</v>
      </c>
      <c r="AV52" s="153">
        <f t="shared" si="31"/>
        <v>0</v>
      </c>
      <c r="AW52" s="153">
        <f t="shared" si="32"/>
        <v>0</v>
      </c>
      <c r="AX52" s="153">
        <f t="shared" si="32"/>
        <v>0</v>
      </c>
      <c r="AY52" s="153">
        <f t="shared" si="32"/>
        <v>0</v>
      </c>
      <c r="AZ52" s="153">
        <f t="shared" si="32"/>
        <v>37.340833175485095</v>
      </c>
      <c r="BA52" s="153">
        <f t="shared" si="32"/>
        <v>0</v>
      </c>
      <c r="BB52" s="153">
        <f t="shared" si="32"/>
        <v>0</v>
      </c>
      <c r="BC52" s="153">
        <f t="shared" si="32"/>
        <v>202.59732846378654</v>
      </c>
      <c r="BD52" s="153">
        <f t="shared" si="32"/>
        <v>6.0450774524609736</v>
      </c>
      <c r="BE52" s="153">
        <f t="shared" si="32"/>
        <v>0</v>
      </c>
      <c r="BF52" s="153">
        <f t="shared" si="32"/>
        <v>0</v>
      </c>
      <c r="BG52" s="153">
        <f t="shared" si="32"/>
        <v>53.933668829998304</v>
      </c>
      <c r="BH52" s="153">
        <f t="shared" si="32"/>
        <v>8.3092078269075276E-2</v>
      </c>
      <c r="BI52" s="153">
        <f t="shared" si="32"/>
        <v>0</v>
      </c>
      <c r="BJ52" s="153">
        <f t="shared" si="32"/>
        <v>0</v>
      </c>
      <c r="BK52" s="153">
        <f t="shared" si="32"/>
        <v>0</v>
      </c>
      <c r="BL52" s="153">
        <f t="shared" si="32"/>
        <v>0</v>
      </c>
      <c r="BM52" s="153">
        <f t="shared" si="32"/>
        <v>0</v>
      </c>
      <c r="BN52" s="153">
        <f t="shared" si="32"/>
        <v>0</v>
      </c>
      <c r="BO52" s="153">
        <f t="shared" si="33"/>
        <v>0</v>
      </c>
      <c r="BP52" s="153">
        <f t="shared" si="34"/>
        <v>300</v>
      </c>
    </row>
    <row r="53" spans="1:68" ht="11">
      <c r="A53" s="18">
        <v>1980</v>
      </c>
      <c r="B53" s="133">
        <f t="shared" ref="B53:G53" si="40">B10*$V10</f>
        <v>0</v>
      </c>
      <c r="C53" s="133">
        <f t="shared" si="40"/>
        <v>0</v>
      </c>
      <c r="D53" s="133">
        <f t="shared" si="40"/>
        <v>0</v>
      </c>
      <c r="E53" s="133">
        <f t="shared" si="40"/>
        <v>0</v>
      </c>
      <c r="F53" s="133">
        <f t="shared" si="40"/>
        <v>8417.708690251704</v>
      </c>
      <c r="G53" s="133">
        <f t="shared" si="40"/>
        <v>0</v>
      </c>
      <c r="H53" s="133">
        <f t="shared" si="25"/>
        <v>0</v>
      </c>
      <c r="I53" s="133">
        <f t="shared" si="25"/>
        <v>55769.916563157654</v>
      </c>
      <c r="J53" s="133">
        <f t="shared" si="25"/>
        <v>9266.2949620609998</v>
      </c>
      <c r="K53" s="133">
        <f t="shared" si="25"/>
        <v>0</v>
      </c>
      <c r="L53" s="133">
        <f t="shared" si="25"/>
        <v>22.533643109517897</v>
      </c>
      <c r="M53" s="133">
        <f t="shared" si="25"/>
        <v>24895.189392525466</v>
      </c>
      <c r="N53" s="133">
        <f t="shared" si="25"/>
        <v>301.35674889465253</v>
      </c>
      <c r="O53" s="133">
        <f t="shared" si="25"/>
        <v>0</v>
      </c>
      <c r="P53" s="133">
        <f t="shared" si="25"/>
        <v>0</v>
      </c>
      <c r="Q53" s="133">
        <f t="shared" si="25"/>
        <v>0</v>
      </c>
      <c r="R53" s="133">
        <f t="shared" si="25"/>
        <v>0</v>
      </c>
      <c r="S53" s="133">
        <f t="shared" si="25"/>
        <v>0</v>
      </c>
      <c r="T53" s="133">
        <f t="shared" si="25"/>
        <v>0</v>
      </c>
      <c r="U53" s="134"/>
      <c r="V53" s="133">
        <f t="shared" si="26"/>
        <v>98673</v>
      </c>
      <c r="W53" s="46">
        <f t="shared" si="27"/>
        <v>0</v>
      </c>
      <c r="X53" s="22">
        <v>1980</v>
      </c>
      <c r="Y53" s="136">
        <f t="shared" ref="Y53:AD53" si="41">Y10*$AS10</f>
        <v>0</v>
      </c>
      <c r="Z53" s="136">
        <f t="shared" si="41"/>
        <v>0</v>
      </c>
      <c r="AA53" s="136">
        <f t="shared" si="41"/>
        <v>0</v>
      </c>
      <c r="AB53" s="136">
        <f t="shared" si="41"/>
        <v>0</v>
      </c>
      <c r="AC53" s="136">
        <f t="shared" si="41"/>
        <v>746.56582736951873</v>
      </c>
      <c r="AD53" s="136">
        <f t="shared" si="41"/>
        <v>0</v>
      </c>
      <c r="AE53" s="136">
        <f t="shared" si="28"/>
        <v>0</v>
      </c>
      <c r="AF53" s="136">
        <f t="shared" si="28"/>
        <v>15120.433881612786</v>
      </c>
      <c r="AG53" s="136">
        <f t="shared" si="28"/>
        <v>497.42152510634213</v>
      </c>
      <c r="AH53" s="136">
        <f t="shared" si="28"/>
        <v>0</v>
      </c>
      <c r="AI53" s="136">
        <f t="shared" si="28"/>
        <v>3.1340220000399586</v>
      </c>
      <c r="AJ53" s="136">
        <f t="shared" si="28"/>
        <v>5573.7327661910649</v>
      </c>
      <c r="AK53" s="136">
        <f t="shared" si="28"/>
        <v>19.61897772025014</v>
      </c>
      <c r="AL53" s="136">
        <f t="shared" si="28"/>
        <v>0</v>
      </c>
      <c r="AM53" s="136">
        <f t="shared" si="28"/>
        <v>0</v>
      </c>
      <c r="AN53" s="136">
        <f t="shared" si="28"/>
        <v>0</v>
      </c>
      <c r="AO53" s="136">
        <f t="shared" si="28"/>
        <v>0</v>
      </c>
      <c r="AP53" s="136">
        <f t="shared" si="28"/>
        <v>0</v>
      </c>
      <c r="AQ53" s="136">
        <f t="shared" si="28"/>
        <v>0</v>
      </c>
      <c r="AR53" s="137"/>
      <c r="AS53" s="136">
        <f t="shared" si="37"/>
        <v>21960.906999999999</v>
      </c>
      <c r="AT53" s="39">
        <f>AS53-Harvest!C9-Harvest!I9</f>
        <v>0</v>
      </c>
      <c r="AU53" s="151">
        <v>1980</v>
      </c>
      <c r="AV53" s="153">
        <f t="shared" si="31"/>
        <v>0</v>
      </c>
      <c r="AW53" s="153">
        <f t="shared" si="32"/>
        <v>0</v>
      </c>
      <c r="AX53" s="153">
        <f t="shared" si="32"/>
        <v>0</v>
      </c>
      <c r="AY53" s="153">
        <f t="shared" si="32"/>
        <v>0</v>
      </c>
      <c r="AZ53" s="153">
        <f t="shared" si="32"/>
        <v>23.796652804852872</v>
      </c>
      <c r="BA53" s="153">
        <f t="shared" si="32"/>
        <v>0</v>
      </c>
      <c r="BB53" s="153">
        <f t="shared" si="32"/>
        <v>0</v>
      </c>
      <c r="BC53" s="153">
        <f t="shared" si="32"/>
        <v>481.96113744887452</v>
      </c>
      <c r="BD53" s="153">
        <f t="shared" si="32"/>
        <v>15.855222535865186</v>
      </c>
      <c r="BE53" s="153">
        <f t="shared" si="32"/>
        <v>0</v>
      </c>
      <c r="BF53" s="153">
        <f t="shared" si="32"/>
        <v>9.989639316937006E-2</v>
      </c>
      <c r="BG53" s="153">
        <f t="shared" si="32"/>
        <v>177.66173939599787</v>
      </c>
      <c r="BH53" s="153">
        <f t="shared" si="32"/>
        <v>0.62535142124025644</v>
      </c>
      <c r="BI53" s="153">
        <f t="shared" si="32"/>
        <v>0</v>
      </c>
      <c r="BJ53" s="153">
        <f t="shared" si="32"/>
        <v>0</v>
      </c>
      <c r="BK53" s="153">
        <f t="shared" si="32"/>
        <v>0</v>
      </c>
      <c r="BL53" s="153">
        <f t="shared" si="32"/>
        <v>0</v>
      </c>
      <c r="BM53" s="153">
        <f t="shared" si="32"/>
        <v>0</v>
      </c>
      <c r="BN53" s="153">
        <f t="shared" si="32"/>
        <v>0</v>
      </c>
      <c r="BO53" s="153">
        <f t="shared" si="33"/>
        <v>0</v>
      </c>
      <c r="BP53" s="153">
        <f t="shared" si="34"/>
        <v>700.00000000000011</v>
      </c>
    </row>
    <row r="54" spans="1:68" ht="11">
      <c r="A54" s="18">
        <v>1981</v>
      </c>
      <c r="B54" s="133">
        <f t="shared" ref="B54:G54" si="42">B11*$V11</f>
        <v>0</v>
      </c>
      <c r="C54" s="133">
        <f t="shared" si="42"/>
        <v>0</v>
      </c>
      <c r="D54" s="133">
        <f t="shared" si="42"/>
        <v>24.226313555014737</v>
      </c>
      <c r="E54" s="133">
        <f t="shared" si="42"/>
        <v>0</v>
      </c>
      <c r="F54" s="133">
        <f t="shared" si="42"/>
        <v>8681.4994624395313</v>
      </c>
      <c r="G54" s="133">
        <f t="shared" si="42"/>
        <v>0</v>
      </c>
      <c r="H54" s="133">
        <f t="shared" si="25"/>
        <v>0</v>
      </c>
      <c r="I54" s="133">
        <f t="shared" si="25"/>
        <v>58743.965108199736</v>
      </c>
      <c r="J54" s="133">
        <f t="shared" si="25"/>
        <v>2723.2395295299489</v>
      </c>
      <c r="K54" s="133">
        <f t="shared" si="25"/>
        <v>0</v>
      </c>
      <c r="L54" s="133">
        <f t="shared" si="25"/>
        <v>198.95860007055853</v>
      </c>
      <c r="M54" s="133">
        <f t="shared" si="25"/>
        <v>14035.110986205205</v>
      </c>
      <c r="N54" s="133">
        <f t="shared" si="25"/>
        <v>0</v>
      </c>
      <c r="O54" s="133">
        <f t="shared" si="25"/>
        <v>0</v>
      </c>
      <c r="P54" s="133">
        <f t="shared" si="25"/>
        <v>0</v>
      </c>
      <c r="Q54" s="133">
        <f t="shared" si="25"/>
        <v>0</v>
      </c>
      <c r="R54" s="133">
        <f t="shared" si="25"/>
        <v>0</v>
      </c>
      <c r="S54" s="133">
        <f t="shared" si="25"/>
        <v>0</v>
      </c>
      <c r="T54" s="133">
        <f t="shared" si="25"/>
        <v>0</v>
      </c>
      <c r="U54" s="134"/>
      <c r="V54" s="133">
        <f t="shared" si="26"/>
        <v>84407</v>
      </c>
      <c r="W54" s="46">
        <f t="shared" si="27"/>
        <v>0</v>
      </c>
      <c r="X54" s="22">
        <v>1981</v>
      </c>
      <c r="Y54" s="136">
        <f t="shared" ref="Y54:AD54" si="43">Y11*$AS11</f>
        <v>0</v>
      </c>
      <c r="Z54" s="136">
        <f t="shared" si="43"/>
        <v>0</v>
      </c>
      <c r="AA54" s="136">
        <f t="shared" si="43"/>
        <v>0</v>
      </c>
      <c r="AB54" s="136">
        <f t="shared" si="43"/>
        <v>0</v>
      </c>
      <c r="AC54" s="136">
        <f t="shared" si="43"/>
        <v>986.04505105694045</v>
      </c>
      <c r="AD54" s="136">
        <f t="shared" si="43"/>
        <v>0</v>
      </c>
      <c r="AE54" s="136">
        <f t="shared" si="28"/>
        <v>0</v>
      </c>
      <c r="AF54" s="136">
        <f t="shared" si="28"/>
        <v>40032.851231525645</v>
      </c>
      <c r="AG54" s="136">
        <f t="shared" si="28"/>
        <v>177.68622623692457</v>
      </c>
      <c r="AH54" s="136">
        <f t="shared" si="28"/>
        <v>0</v>
      </c>
      <c r="AI54" s="136">
        <f t="shared" si="28"/>
        <v>75.222566159534281</v>
      </c>
      <c r="AJ54" s="136">
        <f t="shared" si="28"/>
        <v>3586.7440325177113</v>
      </c>
      <c r="AK54" s="136">
        <f t="shared" si="28"/>
        <v>0</v>
      </c>
      <c r="AL54" s="136">
        <f t="shared" si="28"/>
        <v>0</v>
      </c>
      <c r="AM54" s="136">
        <f t="shared" si="28"/>
        <v>22.700911598213363</v>
      </c>
      <c r="AN54" s="136">
        <f t="shared" si="28"/>
        <v>51.592980905030366</v>
      </c>
      <c r="AO54" s="136">
        <f t="shared" si="28"/>
        <v>0</v>
      </c>
      <c r="AP54" s="136">
        <f t="shared" si="28"/>
        <v>0</v>
      </c>
      <c r="AQ54" s="136">
        <f t="shared" si="28"/>
        <v>0</v>
      </c>
      <c r="AR54" s="137"/>
      <c r="AS54" s="136">
        <f t="shared" si="37"/>
        <v>44932.843000000001</v>
      </c>
      <c r="AT54" s="39">
        <f>AS54-Harvest!C10-Harvest!I10</f>
        <v>0</v>
      </c>
      <c r="AU54" s="151">
        <v>1981</v>
      </c>
      <c r="AV54" s="153">
        <f t="shared" si="31"/>
        <v>0</v>
      </c>
      <c r="AW54" s="153">
        <f t="shared" si="32"/>
        <v>0</v>
      </c>
      <c r="AX54" s="153">
        <f t="shared" si="32"/>
        <v>0</v>
      </c>
      <c r="AY54" s="153">
        <f t="shared" si="32"/>
        <v>0</v>
      </c>
      <c r="AZ54" s="153">
        <f t="shared" si="32"/>
        <v>26.333834724598411</v>
      </c>
      <c r="BA54" s="153">
        <f t="shared" si="32"/>
        <v>0</v>
      </c>
      <c r="BB54" s="153">
        <f t="shared" si="32"/>
        <v>0</v>
      </c>
      <c r="BC54" s="153">
        <f t="shared" si="32"/>
        <v>1069.138257684491</v>
      </c>
      <c r="BD54" s="153">
        <f t="shared" si="32"/>
        <v>4.7453812678692397</v>
      </c>
      <c r="BE54" s="153">
        <f t="shared" si="32"/>
        <v>0</v>
      </c>
      <c r="BF54" s="153">
        <f t="shared" si="32"/>
        <v>2.0089331848296608</v>
      </c>
      <c r="BG54" s="153">
        <f t="shared" si="32"/>
        <v>95.789461597639246</v>
      </c>
      <c r="BH54" s="153">
        <f t="shared" si="32"/>
        <v>0</v>
      </c>
      <c r="BI54" s="153">
        <f t="shared" si="32"/>
        <v>0</v>
      </c>
      <c r="BJ54" s="153">
        <f t="shared" si="32"/>
        <v>0.60626241517493196</v>
      </c>
      <c r="BK54" s="153">
        <f t="shared" si="32"/>
        <v>1.3778691253975723</v>
      </c>
      <c r="BL54" s="153">
        <f t="shared" si="32"/>
        <v>0</v>
      </c>
      <c r="BM54" s="153">
        <f t="shared" si="32"/>
        <v>0</v>
      </c>
      <c r="BN54" s="153">
        <f t="shared" si="32"/>
        <v>0</v>
      </c>
      <c r="BO54" s="153">
        <f t="shared" si="33"/>
        <v>0</v>
      </c>
      <c r="BP54" s="153">
        <f t="shared" si="34"/>
        <v>1200.0000000000002</v>
      </c>
    </row>
    <row r="55" spans="1:68" ht="11">
      <c r="A55" s="18">
        <v>1982</v>
      </c>
      <c r="B55" s="14">
        <f t="shared" ref="B55:G64" si="44">B12*$V12</f>
        <v>65.76984126984128</v>
      </c>
      <c r="C55" s="14">
        <f t="shared" si="44"/>
        <v>0</v>
      </c>
      <c r="D55" s="14">
        <f t="shared" si="44"/>
        <v>0</v>
      </c>
      <c r="E55" s="14">
        <f t="shared" si="44"/>
        <v>139.47918043621945</v>
      </c>
      <c r="F55" s="14">
        <f t="shared" si="44"/>
        <v>19341.88667305086</v>
      </c>
      <c r="G55" s="14">
        <f t="shared" si="44"/>
        <v>65.22257053291537</v>
      </c>
      <c r="H55" s="14">
        <f t="shared" ref="H55" si="45">H12*$V12</f>
        <v>0</v>
      </c>
      <c r="I55" s="14">
        <f t="shared" ref="I55:Q55" si="46">I12*$V12</f>
        <v>80979.591275048806</v>
      </c>
      <c r="J55" s="14">
        <f t="shared" si="46"/>
        <v>560.08585123518617</v>
      </c>
      <c r="K55" s="14">
        <f t="shared" si="46"/>
        <v>0</v>
      </c>
      <c r="L55" s="14">
        <f t="shared" si="46"/>
        <v>971.89989174388643</v>
      </c>
      <c r="M55" s="14">
        <f t="shared" si="46"/>
        <v>914.06471668228357</v>
      </c>
      <c r="N55" s="14">
        <f t="shared" si="46"/>
        <v>0</v>
      </c>
      <c r="O55" s="14">
        <f t="shared" si="46"/>
        <v>0</v>
      </c>
      <c r="P55" s="14">
        <f t="shared" si="46"/>
        <v>0</v>
      </c>
      <c r="Q55" s="14">
        <f t="shared" si="46"/>
        <v>0</v>
      </c>
      <c r="R55" s="14">
        <f t="shared" ref="R55:T55" si="47">R12*$V12</f>
        <v>0</v>
      </c>
      <c r="S55" s="14">
        <f t="shared" si="47"/>
        <v>0</v>
      </c>
      <c r="T55" s="14">
        <f t="shared" si="47"/>
        <v>0</v>
      </c>
      <c r="U55" s="13"/>
      <c r="V55" s="14">
        <f t="shared" ref="V55:V86" si="48">SUM(B55:U55)</f>
        <v>103038</v>
      </c>
      <c r="W55" s="46">
        <f t="shared" ref="W55:W89" si="49">V55-V12</f>
        <v>0</v>
      </c>
      <c r="X55" s="22">
        <v>1982</v>
      </c>
      <c r="Y55" s="136">
        <f t="shared" ref="Y55:AD55" si="50">Y12*$AS12</f>
        <v>0</v>
      </c>
      <c r="Z55" s="136">
        <f t="shared" si="50"/>
        <v>0</v>
      </c>
      <c r="AA55" s="136">
        <f t="shared" si="50"/>
        <v>0</v>
      </c>
      <c r="AB55" s="136">
        <f t="shared" si="50"/>
        <v>0</v>
      </c>
      <c r="AC55" s="136">
        <f t="shared" si="50"/>
        <v>10544.469474521511</v>
      </c>
      <c r="AD55" s="136">
        <f t="shared" si="50"/>
        <v>0</v>
      </c>
      <c r="AE55" s="136">
        <f t="shared" si="28"/>
        <v>0</v>
      </c>
      <c r="AF55" s="136">
        <f t="shared" si="28"/>
        <v>120826.23594531056</v>
      </c>
      <c r="AG55" s="136">
        <f t="shared" si="28"/>
        <v>1521.8925279128741</v>
      </c>
      <c r="AH55" s="136">
        <f t="shared" si="28"/>
        <v>0</v>
      </c>
      <c r="AI55" s="136">
        <f t="shared" si="28"/>
        <v>441.32878180978076</v>
      </c>
      <c r="AJ55" s="136">
        <f t="shared" si="28"/>
        <v>12211.443074709929</v>
      </c>
      <c r="AK55" s="136">
        <f t="shared" si="28"/>
        <v>4.0102569905477576</v>
      </c>
      <c r="AL55" s="136">
        <f t="shared" si="28"/>
        <v>0</v>
      </c>
      <c r="AM55" s="136">
        <f t="shared" si="28"/>
        <v>0</v>
      </c>
      <c r="AN55" s="136">
        <f t="shared" si="28"/>
        <v>108.27693874478948</v>
      </c>
      <c r="AO55" s="136">
        <f t="shared" si="28"/>
        <v>0</v>
      </c>
      <c r="AP55" s="136">
        <f t="shared" si="28"/>
        <v>0</v>
      </c>
      <c r="AQ55" s="136">
        <f t="shared" si="28"/>
        <v>0</v>
      </c>
      <c r="AR55" s="137"/>
      <c r="AS55" s="136">
        <f t="shared" si="37"/>
        <v>145657.65700000001</v>
      </c>
      <c r="AT55" s="39">
        <f>AS55-Harvest!C11-Harvest!I11</f>
        <v>0</v>
      </c>
      <c r="AU55" s="151">
        <v>1982</v>
      </c>
      <c r="AV55" s="153">
        <f t="shared" si="31"/>
        <v>0</v>
      </c>
      <c r="AW55" s="153">
        <f t="shared" si="32"/>
        <v>0</v>
      </c>
      <c r="AX55" s="153">
        <f t="shared" si="32"/>
        <v>0</v>
      </c>
      <c r="AY55" s="153">
        <f t="shared" si="32"/>
        <v>0</v>
      </c>
      <c r="AZ55" s="153">
        <f t="shared" si="32"/>
        <v>57.913711873157538</v>
      </c>
      <c r="BA55" s="153">
        <f t="shared" si="32"/>
        <v>0</v>
      </c>
      <c r="BB55" s="153">
        <f t="shared" si="32"/>
        <v>0</v>
      </c>
      <c r="BC55" s="153">
        <f t="shared" si="32"/>
        <v>663.61762743614941</v>
      </c>
      <c r="BD55" s="153">
        <f t="shared" si="32"/>
        <v>8.3587368313242827</v>
      </c>
      <c r="BE55" s="153">
        <f t="shared" si="32"/>
        <v>0</v>
      </c>
      <c r="BF55" s="153">
        <f t="shared" si="32"/>
        <v>2.4239235527990446</v>
      </c>
      <c r="BG55" s="153">
        <f t="shared" si="32"/>
        <v>67.069281910582575</v>
      </c>
      <c r="BH55" s="153">
        <f t="shared" si="32"/>
        <v>2.2025656999536975E-2</v>
      </c>
      <c r="BI55" s="153">
        <f t="shared" si="32"/>
        <v>0</v>
      </c>
      <c r="BJ55" s="153">
        <f t="shared" si="32"/>
        <v>0</v>
      </c>
      <c r="BK55" s="153">
        <f t="shared" si="32"/>
        <v>0.59469273898749841</v>
      </c>
      <c r="BL55" s="153">
        <f t="shared" si="32"/>
        <v>0</v>
      </c>
      <c r="BM55" s="153">
        <f t="shared" si="32"/>
        <v>0</v>
      </c>
      <c r="BN55" s="153">
        <f t="shared" si="32"/>
        <v>0</v>
      </c>
      <c r="BO55" s="153">
        <f t="shared" si="33"/>
        <v>0</v>
      </c>
      <c r="BP55" s="153">
        <f t="shared" si="34"/>
        <v>800</v>
      </c>
    </row>
    <row r="56" spans="1:68" ht="11">
      <c r="A56" s="18">
        <v>1983</v>
      </c>
      <c r="B56" s="14">
        <f t="shared" si="44"/>
        <v>0</v>
      </c>
      <c r="C56" s="14">
        <f t="shared" si="44"/>
        <v>0</v>
      </c>
      <c r="D56" s="14">
        <f t="shared" si="44"/>
        <v>84.171874999999986</v>
      </c>
      <c r="E56" s="14">
        <f t="shared" si="44"/>
        <v>94.864349376114049</v>
      </c>
      <c r="F56" s="14">
        <f t="shared" si="44"/>
        <v>9852.2457282678297</v>
      </c>
      <c r="G56" s="14">
        <f t="shared" si="44"/>
        <v>42.085937499999993</v>
      </c>
      <c r="H56" s="14">
        <f t="shared" ref="H56" si="51">H13*$V13</f>
        <v>0</v>
      </c>
      <c r="I56" s="14">
        <f t="shared" ref="I56:Q56" si="52">I13*$V13</f>
        <v>48434.952105159566</v>
      </c>
      <c r="J56" s="14">
        <f t="shared" si="52"/>
        <v>1351.5744379456712</v>
      </c>
      <c r="K56" s="14">
        <f t="shared" si="52"/>
        <v>0</v>
      </c>
      <c r="L56" s="14">
        <f t="shared" si="52"/>
        <v>238.34837092731823</v>
      </c>
      <c r="M56" s="14">
        <f t="shared" si="52"/>
        <v>20042.757195823491</v>
      </c>
      <c r="N56" s="14">
        <f t="shared" si="52"/>
        <v>0</v>
      </c>
      <c r="O56" s="14">
        <f t="shared" si="52"/>
        <v>0</v>
      </c>
      <c r="P56" s="14">
        <f t="shared" si="52"/>
        <v>0</v>
      </c>
      <c r="Q56" s="14">
        <f t="shared" si="52"/>
        <v>0</v>
      </c>
      <c r="R56" s="14">
        <f t="shared" ref="R56:T56" si="53">R13*$V13</f>
        <v>0</v>
      </c>
      <c r="S56" s="14">
        <f t="shared" si="53"/>
        <v>0</v>
      </c>
      <c r="T56" s="14">
        <f t="shared" si="53"/>
        <v>0</v>
      </c>
      <c r="U56" s="13"/>
      <c r="V56" s="14">
        <f t="shared" si="48"/>
        <v>80141</v>
      </c>
      <c r="W56" s="46">
        <f t="shared" si="49"/>
        <v>0</v>
      </c>
      <c r="X56" s="22">
        <v>1983</v>
      </c>
      <c r="Y56" s="136">
        <f t="shared" ref="Y56:AD56" si="54">Y13*$AS13</f>
        <v>0</v>
      </c>
      <c r="Z56" s="136">
        <f t="shared" si="54"/>
        <v>0</v>
      </c>
      <c r="AA56" s="136">
        <f t="shared" si="54"/>
        <v>0</v>
      </c>
      <c r="AB56" s="136">
        <f t="shared" si="54"/>
        <v>0</v>
      </c>
      <c r="AC56" s="136">
        <f t="shared" si="54"/>
        <v>7138.4590243831462</v>
      </c>
      <c r="AD56" s="136">
        <f t="shared" si="54"/>
        <v>0</v>
      </c>
      <c r="AE56" s="136">
        <f t="shared" si="28"/>
        <v>0</v>
      </c>
      <c r="AF56" s="136">
        <f t="shared" si="28"/>
        <v>175332.0586614921</v>
      </c>
      <c r="AG56" s="136">
        <f t="shared" si="28"/>
        <v>718.6709014231343</v>
      </c>
      <c r="AH56" s="136">
        <f t="shared" si="28"/>
        <v>0</v>
      </c>
      <c r="AI56" s="136">
        <f t="shared" si="28"/>
        <v>740.6796687223117</v>
      </c>
      <c r="AJ56" s="136">
        <f t="shared" si="28"/>
        <v>58720.842281719146</v>
      </c>
      <c r="AK56" s="136">
        <f t="shared" si="28"/>
        <v>0</v>
      </c>
      <c r="AL56" s="136">
        <f t="shared" si="28"/>
        <v>0</v>
      </c>
      <c r="AM56" s="136">
        <f t="shared" si="28"/>
        <v>46.35546226017189</v>
      </c>
      <c r="AN56" s="136">
        <f t="shared" si="28"/>
        <v>0</v>
      </c>
      <c r="AO56" s="136">
        <f t="shared" si="28"/>
        <v>0</v>
      </c>
      <c r="AP56" s="136">
        <f t="shared" si="28"/>
        <v>0</v>
      </c>
      <c r="AQ56" s="136">
        <f t="shared" si="28"/>
        <v>0</v>
      </c>
      <c r="AR56" s="137"/>
      <c r="AS56" s="136">
        <f t="shared" si="37"/>
        <v>242697.06600000002</v>
      </c>
      <c r="AT56" s="39">
        <f>AS56-Harvest!C12-Harvest!I12</f>
        <v>0</v>
      </c>
      <c r="AU56" s="151">
        <v>1983</v>
      </c>
      <c r="AV56" s="153">
        <f t="shared" si="31"/>
        <v>0</v>
      </c>
      <c r="AW56" s="153">
        <f t="shared" si="32"/>
        <v>0</v>
      </c>
      <c r="AX56" s="153">
        <f t="shared" si="32"/>
        <v>0</v>
      </c>
      <c r="AY56" s="153">
        <f t="shared" si="32"/>
        <v>0</v>
      </c>
      <c r="AZ56" s="153">
        <f t="shared" si="32"/>
        <v>17.647825271319462</v>
      </c>
      <c r="BA56" s="153">
        <f t="shared" si="32"/>
        <v>0</v>
      </c>
      <c r="BB56" s="153">
        <f t="shared" si="32"/>
        <v>0</v>
      </c>
      <c r="BC56" s="153">
        <f t="shared" si="32"/>
        <v>433.45903158505945</v>
      </c>
      <c r="BD56" s="153">
        <f t="shared" si="32"/>
        <v>1.7767109753765238</v>
      </c>
      <c r="BE56" s="153">
        <f t="shared" si="32"/>
        <v>0</v>
      </c>
      <c r="BF56" s="153">
        <f t="shared" si="32"/>
        <v>1.8311214410535437</v>
      </c>
      <c r="BG56" s="153">
        <f t="shared" si="32"/>
        <v>145.17070992951963</v>
      </c>
      <c r="BH56" s="153">
        <f t="shared" si="32"/>
        <v>0</v>
      </c>
      <c r="BI56" s="153">
        <f t="shared" si="32"/>
        <v>0</v>
      </c>
      <c r="BJ56" s="153">
        <f t="shared" si="32"/>
        <v>0.11460079767137824</v>
      </c>
      <c r="BK56" s="153">
        <f t="shared" si="32"/>
        <v>0</v>
      </c>
      <c r="BL56" s="153">
        <f t="shared" si="32"/>
        <v>0</v>
      </c>
      <c r="BM56" s="153">
        <f t="shared" si="32"/>
        <v>0</v>
      </c>
      <c r="BN56" s="153">
        <f t="shared" si="32"/>
        <v>0</v>
      </c>
      <c r="BO56" s="153">
        <f t="shared" si="33"/>
        <v>0</v>
      </c>
      <c r="BP56" s="153">
        <f t="shared" si="34"/>
        <v>600</v>
      </c>
    </row>
    <row r="57" spans="1:68" ht="11">
      <c r="A57" s="18">
        <v>1984</v>
      </c>
      <c r="B57" s="14">
        <f t="shared" si="44"/>
        <v>0</v>
      </c>
      <c r="C57" s="14">
        <f t="shared" si="44"/>
        <v>0</v>
      </c>
      <c r="D57" s="14">
        <f t="shared" si="44"/>
        <v>0</v>
      </c>
      <c r="E57" s="14">
        <f t="shared" si="44"/>
        <v>0</v>
      </c>
      <c r="F57" s="14">
        <f t="shared" si="44"/>
        <v>4712.4296932183697</v>
      </c>
      <c r="G57" s="14">
        <f t="shared" si="44"/>
        <v>0</v>
      </c>
      <c r="H57" s="14">
        <f t="shared" ref="H57" si="55">H14*$V14</f>
        <v>0</v>
      </c>
      <c r="I57" s="14">
        <f t="shared" ref="I57:Q57" si="56">I14*$V14</f>
        <v>86111.731052402232</v>
      </c>
      <c r="J57" s="14">
        <f t="shared" si="56"/>
        <v>344.74210824975142</v>
      </c>
      <c r="K57" s="14">
        <f t="shared" si="56"/>
        <v>0</v>
      </c>
      <c r="L57" s="14">
        <f t="shared" si="56"/>
        <v>977.20056592596825</v>
      </c>
      <c r="M57" s="14">
        <f t="shared" si="56"/>
        <v>8634.8965802036764</v>
      </c>
      <c r="N57" s="14">
        <f t="shared" si="56"/>
        <v>0</v>
      </c>
      <c r="O57" s="14">
        <f t="shared" si="56"/>
        <v>0</v>
      </c>
      <c r="P57" s="14">
        <f t="shared" si="56"/>
        <v>0</v>
      </c>
      <c r="Q57" s="14">
        <f t="shared" si="56"/>
        <v>0</v>
      </c>
      <c r="R57" s="14">
        <f t="shared" ref="R57:T57" si="57">R14*$V14</f>
        <v>0</v>
      </c>
      <c r="S57" s="14">
        <f t="shared" si="57"/>
        <v>0</v>
      </c>
      <c r="T57" s="14">
        <f t="shared" si="57"/>
        <v>0</v>
      </c>
      <c r="U57" s="13"/>
      <c r="V57" s="14">
        <f t="shared" si="48"/>
        <v>100781</v>
      </c>
      <c r="W57" s="46">
        <f t="shared" si="49"/>
        <v>0</v>
      </c>
      <c r="X57" s="22">
        <v>1984</v>
      </c>
      <c r="Y57" s="6">
        <f t="shared" ref="Y57:AD66" si="58">Y14*$AS14</f>
        <v>0</v>
      </c>
      <c r="Z57" s="6">
        <f t="shared" si="58"/>
        <v>0</v>
      </c>
      <c r="AA57" s="6">
        <f t="shared" si="58"/>
        <v>0</v>
      </c>
      <c r="AB57" s="6">
        <f t="shared" si="58"/>
        <v>0</v>
      </c>
      <c r="AC57" s="6">
        <f>AC14*$AS14</f>
        <v>5196.9849168961327</v>
      </c>
      <c r="AD57" s="6">
        <f t="shared" si="58"/>
        <v>0</v>
      </c>
      <c r="AE57" s="6">
        <f t="shared" ref="AE57" si="59">AE14*$AS14</f>
        <v>0</v>
      </c>
      <c r="AF57" s="6">
        <f t="shared" ref="AF57:AN57" si="60">AF14*$AS14</f>
        <v>206252.01339775443</v>
      </c>
      <c r="AG57" s="6">
        <f t="shared" si="60"/>
        <v>269.67859268084305</v>
      </c>
      <c r="AH57" s="6">
        <f t="shared" si="60"/>
        <v>0</v>
      </c>
      <c r="AI57" s="6">
        <f t="shared" si="60"/>
        <v>419.16882254064234</v>
      </c>
      <c r="AJ57" s="6">
        <f t="shared" si="60"/>
        <v>13335.121047679004</v>
      </c>
      <c r="AK57" s="6">
        <f t="shared" si="60"/>
        <v>0</v>
      </c>
      <c r="AL57" s="6">
        <f t="shared" si="60"/>
        <v>0</v>
      </c>
      <c r="AM57" s="6">
        <f t="shared" si="60"/>
        <v>161.33801752464842</v>
      </c>
      <c r="AN57" s="6">
        <f t="shared" si="60"/>
        <v>0</v>
      </c>
      <c r="AO57" s="6">
        <f t="shared" ref="AO57:AQ57" si="61">AO14*$AS14</f>
        <v>0</v>
      </c>
      <c r="AP57" s="6">
        <f t="shared" si="61"/>
        <v>0</v>
      </c>
      <c r="AQ57" s="6">
        <f t="shared" si="61"/>
        <v>0</v>
      </c>
      <c r="AR57" s="20"/>
      <c r="AS57" s="6">
        <f>SUM(Y57:AQ57)</f>
        <v>225634.3047950757</v>
      </c>
      <c r="AT57" s="39">
        <f>AS57-Harvest!C13</f>
        <v>0</v>
      </c>
      <c r="AU57" s="151">
        <v>1984</v>
      </c>
      <c r="AV57" s="153">
        <f t="shared" si="31"/>
        <v>0</v>
      </c>
      <c r="AW57" s="153">
        <f t="shared" si="32"/>
        <v>0</v>
      </c>
      <c r="AX57" s="153">
        <f t="shared" si="32"/>
        <v>0</v>
      </c>
      <c r="AY57" s="153">
        <f t="shared" si="32"/>
        <v>0</v>
      </c>
      <c r="AZ57" s="153">
        <f t="shared" si="32"/>
        <v>23.032778289702485</v>
      </c>
      <c r="BA57" s="153">
        <f t="shared" si="32"/>
        <v>0</v>
      </c>
      <c r="BB57" s="153">
        <f t="shared" si="32"/>
        <v>0</v>
      </c>
      <c r="BC57" s="153">
        <f t="shared" si="32"/>
        <v>914.09864995961254</v>
      </c>
      <c r="BD57" s="153">
        <f t="shared" si="32"/>
        <v>1.1952020900623646</v>
      </c>
      <c r="BE57" s="153">
        <f t="shared" si="32"/>
        <v>0</v>
      </c>
      <c r="BF57" s="153">
        <f t="shared" si="32"/>
        <v>1.8577353426879724</v>
      </c>
      <c r="BG57" s="153">
        <f t="shared" si="32"/>
        <v>59.100592260517082</v>
      </c>
      <c r="BH57" s="153">
        <f t="shared" si="32"/>
        <v>0</v>
      </c>
      <c r="BI57" s="153">
        <f t="shared" si="32"/>
        <v>0</v>
      </c>
      <c r="BJ57" s="153">
        <f t="shared" si="32"/>
        <v>0.71504205741754523</v>
      </c>
      <c r="BK57" s="153">
        <f t="shared" si="32"/>
        <v>0</v>
      </c>
      <c r="BL57" s="153">
        <f t="shared" si="32"/>
        <v>0</v>
      </c>
      <c r="BM57" s="153">
        <f t="shared" si="32"/>
        <v>0</v>
      </c>
      <c r="BN57" s="153">
        <f t="shared" si="32"/>
        <v>0</v>
      </c>
      <c r="BO57" s="153">
        <f t="shared" si="33"/>
        <v>0</v>
      </c>
      <c r="BP57" s="153">
        <f t="shared" si="34"/>
        <v>1000</v>
      </c>
    </row>
    <row r="58" spans="1:68" ht="11">
      <c r="A58" s="18">
        <v>1985</v>
      </c>
      <c r="B58" s="14">
        <f t="shared" si="44"/>
        <v>0</v>
      </c>
      <c r="C58" s="14">
        <f t="shared" si="44"/>
        <v>0</v>
      </c>
      <c r="D58" s="14">
        <f t="shared" si="44"/>
        <v>46.42723004694836</v>
      </c>
      <c r="E58" s="14">
        <f t="shared" si="44"/>
        <v>0</v>
      </c>
      <c r="F58" s="14">
        <f t="shared" si="44"/>
        <v>8131.5912409461589</v>
      </c>
      <c r="G58" s="14">
        <f t="shared" si="44"/>
        <v>0</v>
      </c>
      <c r="H58" s="14">
        <f t="shared" ref="H58" si="62">H15*$V15</f>
        <v>0</v>
      </c>
      <c r="I58" s="14">
        <f t="shared" ref="I58:Q58" si="63">I15*$V15</f>
        <v>45674.641491212591</v>
      </c>
      <c r="J58" s="14">
        <f t="shared" si="63"/>
        <v>1660.8178011629229</v>
      </c>
      <c r="K58" s="14">
        <f t="shared" si="63"/>
        <v>0</v>
      </c>
      <c r="L58" s="14">
        <f t="shared" si="63"/>
        <v>1857.3962006826619</v>
      </c>
      <c r="M58" s="14">
        <f t="shared" si="63"/>
        <v>11517.340627870382</v>
      </c>
      <c r="N58" s="14">
        <f t="shared" si="63"/>
        <v>45.245161290322578</v>
      </c>
      <c r="O58" s="14">
        <f t="shared" si="63"/>
        <v>0</v>
      </c>
      <c r="P58" s="14">
        <f t="shared" si="63"/>
        <v>207.54024678801824</v>
      </c>
      <c r="Q58" s="14">
        <f t="shared" si="63"/>
        <v>0</v>
      </c>
      <c r="R58" s="14">
        <f t="shared" ref="R58:T58" si="64">R15*$V15</f>
        <v>0</v>
      </c>
      <c r="S58" s="14">
        <f t="shared" si="64"/>
        <v>0</v>
      </c>
      <c r="T58" s="14">
        <f t="shared" si="64"/>
        <v>0</v>
      </c>
      <c r="U58" s="13"/>
      <c r="V58" s="14">
        <f t="shared" si="48"/>
        <v>69141</v>
      </c>
      <c r="W58" s="46">
        <f t="shared" si="49"/>
        <v>0</v>
      </c>
      <c r="X58" s="22">
        <v>1985</v>
      </c>
      <c r="Y58" s="6">
        <f t="shared" si="58"/>
        <v>0</v>
      </c>
      <c r="Z58" s="6">
        <f t="shared" si="58"/>
        <v>0</v>
      </c>
      <c r="AA58" s="6">
        <f t="shared" si="58"/>
        <v>72.436939959736307</v>
      </c>
      <c r="AB58" s="6">
        <f t="shared" si="58"/>
        <v>0</v>
      </c>
      <c r="AC58" s="6">
        <f t="shared" si="58"/>
        <v>7994.249418584126</v>
      </c>
      <c r="AD58" s="6">
        <f t="shared" si="58"/>
        <v>5.8475390156062419</v>
      </c>
      <c r="AE58" s="6">
        <f t="shared" ref="AE58" si="65">AE15*$AS15</f>
        <v>0</v>
      </c>
      <c r="AF58" s="6">
        <f t="shared" ref="AF58:AK67" si="66">AF15*$AS15</f>
        <v>121399.1059586152</v>
      </c>
      <c r="AG58" s="6">
        <f t="shared" si="66"/>
        <v>1312.090831118096</v>
      </c>
      <c r="AH58" s="6">
        <f t="shared" si="66"/>
        <v>0</v>
      </c>
      <c r="AI58" s="6">
        <f t="shared" si="66"/>
        <v>2651.9996291824627</v>
      </c>
      <c r="AJ58" s="6">
        <f t="shared" si="66"/>
        <v>19893.642410058117</v>
      </c>
      <c r="AK58" s="6">
        <f t="shared" si="66"/>
        <v>10.296715741789356</v>
      </c>
      <c r="AL58" s="6">
        <f t="shared" ref="AL58" si="67">AL15*$AS15</f>
        <v>0</v>
      </c>
      <c r="AM58" s="6">
        <f t="shared" ref="AM58:AN87" si="68">AM15*$AS15</f>
        <v>140.28975380849306</v>
      </c>
      <c r="AN58" s="6">
        <f t="shared" si="68"/>
        <v>52.659639524847194</v>
      </c>
      <c r="AO58" s="6">
        <f t="shared" ref="AO58:AQ58" si="69">AO15*$AS15</f>
        <v>0</v>
      </c>
      <c r="AP58" s="6">
        <f t="shared" si="69"/>
        <v>0</v>
      </c>
      <c r="AQ58" s="6">
        <f t="shared" si="69"/>
        <v>0</v>
      </c>
      <c r="AR58" s="20"/>
      <c r="AS58" s="6">
        <f t="shared" ref="AS58:AS89" si="70">SUM(Y58:AQ58)</f>
        <v>153532.61883560847</v>
      </c>
      <c r="AT58" s="39">
        <f>AS58-Harvest!C14</f>
        <v>0</v>
      </c>
      <c r="AU58" s="151">
        <v>1985</v>
      </c>
      <c r="AV58" s="153">
        <f t="shared" si="31"/>
        <v>0</v>
      </c>
      <c r="AW58" s="153">
        <f t="shared" si="32"/>
        <v>0</v>
      </c>
      <c r="AX58" s="153">
        <f t="shared" si="32"/>
        <v>1.016732514543857</v>
      </c>
      <c r="AY58" s="153">
        <f t="shared" si="32"/>
        <v>0</v>
      </c>
      <c r="AZ58" s="153">
        <f t="shared" si="32"/>
        <v>112.20812637537863</v>
      </c>
      <c r="BA58" s="153">
        <f t="shared" si="32"/>
        <v>8.2076673179945964E-2</v>
      </c>
      <c r="BB58" s="153">
        <f t="shared" si="32"/>
        <v>0</v>
      </c>
      <c r="BC58" s="153">
        <f t="shared" si="32"/>
        <v>1703.9706306380019</v>
      </c>
      <c r="BD58" s="153">
        <f t="shared" si="32"/>
        <v>18.416645026338262</v>
      </c>
      <c r="BE58" s="153">
        <f t="shared" si="32"/>
        <v>0</v>
      </c>
      <c r="BF58" s="153">
        <f t="shared" si="32"/>
        <v>37.223745965067366</v>
      </c>
      <c r="BG58" s="153">
        <f t="shared" si="32"/>
        <v>279.22925902526396</v>
      </c>
      <c r="BH58" s="153">
        <f t="shared" si="32"/>
        <v>0.1445257860631875</v>
      </c>
      <c r="BI58" s="153">
        <f t="shared" si="32"/>
        <v>0</v>
      </c>
      <c r="BJ58" s="153">
        <f t="shared" si="32"/>
        <v>1.9691217524336602</v>
      </c>
      <c r="BK58" s="153">
        <f t="shared" si="32"/>
        <v>0.73913624372911546</v>
      </c>
      <c r="BL58" s="153">
        <f t="shared" si="32"/>
        <v>0</v>
      </c>
      <c r="BM58" s="153">
        <f t="shared" si="32"/>
        <v>0</v>
      </c>
      <c r="BN58" s="153">
        <f t="shared" si="32"/>
        <v>0</v>
      </c>
      <c r="BO58" s="153">
        <f t="shared" si="33"/>
        <v>0</v>
      </c>
      <c r="BP58" s="153">
        <f t="shared" si="34"/>
        <v>2155</v>
      </c>
    </row>
    <row r="59" spans="1:68" ht="11">
      <c r="A59" s="18">
        <v>1986</v>
      </c>
      <c r="B59" s="14">
        <f t="shared" si="44"/>
        <v>0</v>
      </c>
      <c r="C59" s="14">
        <f t="shared" si="44"/>
        <v>0</v>
      </c>
      <c r="D59" s="14">
        <f t="shared" si="44"/>
        <v>42.520446096654275</v>
      </c>
      <c r="E59" s="14">
        <f t="shared" si="44"/>
        <v>0</v>
      </c>
      <c r="F59" s="14">
        <f t="shared" si="44"/>
        <v>11398.393396806774</v>
      </c>
      <c r="G59" s="14">
        <f t="shared" si="44"/>
        <v>0</v>
      </c>
      <c r="H59" s="14">
        <f t="shared" ref="H59" si="71">H16*$V16</f>
        <v>0</v>
      </c>
      <c r="I59" s="14">
        <f t="shared" ref="I59:Q59" si="72">I16*$V16</f>
        <v>59561.352783952818</v>
      </c>
      <c r="J59" s="14">
        <f t="shared" si="72"/>
        <v>1934.340484901546</v>
      </c>
      <c r="K59" s="14">
        <f t="shared" si="72"/>
        <v>0</v>
      </c>
      <c r="L59" s="14">
        <f t="shared" si="72"/>
        <v>492.79766975578099</v>
      </c>
      <c r="M59" s="14">
        <f t="shared" si="72"/>
        <v>14424.935495753034</v>
      </c>
      <c r="N59" s="14">
        <f t="shared" si="72"/>
        <v>0</v>
      </c>
      <c r="O59" s="14">
        <f t="shared" si="72"/>
        <v>0</v>
      </c>
      <c r="P59" s="14">
        <f t="shared" si="72"/>
        <v>102.32993549935176</v>
      </c>
      <c r="Q59" s="14">
        <f t="shared" si="72"/>
        <v>67.329787234042556</v>
      </c>
      <c r="R59" s="14">
        <f t="shared" ref="R59:T59" si="73">R16*$V16</f>
        <v>0</v>
      </c>
      <c r="S59" s="14">
        <f t="shared" si="73"/>
        <v>0</v>
      </c>
      <c r="T59" s="14">
        <f t="shared" si="73"/>
        <v>0</v>
      </c>
      <c r="U59" s="13"/>
      <c r="V59" s="14">
        <f t="shared" si="48"/>
        <v>88024</v>
      </c>
      <c r="W59" s="46">
        <f t="shared" si="49"/>
        <v>0</v>
      </c>
      <c r="X59" s="22">
        <v>1986</v>
      </c>
      <c r="Y59" s="6">
        <f t="shared" si="58"/>
        <v>0</v>
      </c>
      <c r="Z59" s="6">
        <f t="shared" si="58"/>
        <v>0</v>
      </c>
      <c r="AA59" s="6">
        <f t="shared" si="58"/>
        <v>0</v>
      </c>
      <c r="AB59" s="6">
        <f t="shared" si="58"/>
        <v>0</v>
      </c>
      <c r="AC59" s="6">
        <f t="shared" si="58"/>
        <v>7073.5755301755116</v>
      </c>
      <c r="AD59" s="6">
        <f t="shared" si="58"/>
        <v>0</v>
      </c>
      <c r="AE59" s="6">
        <f t="shared" ref="AE59" si="74">AE16*$AS16</f>
        <v>0</v>
      </c>
      <c r="AF59" s="6">
        <f t="shared" si="66"/>
        <v>85759.624452904303</v>
      </c>
      <c r="AG59" s="6">
        <f t="shared" si="66"/>
        <v>1286.8426439222703</v>
      </c>
      <c r="AH59" s="6">
        <f t="shared" si="66"/>
        <v>0</v>
      </c>
      <c r="AI59" s="6">
        <f t="shared" si="66"/>
        <v>529.1397683641153</v>
      </c>
      <c r="AJ59" s="6">
        <f t="shared" si="66"/>
        <v>15117.027711856621</v>
      </c>
      <c r="AK59" s="6">
        <f t="shared" si="66"/>
        <v>0</v>
      </c>
      <c r="AL59" s="6">
        <f t="shared" ref="AL59" si="75">AL16*$AS16</f>
        <v>0</v>
      </c>
      <c r="AM59" s="6">
        <f t="shared" si="68"/>
        <v>206.6601206132141</v>
      </c>
      <c r="AN59" s="6">
        <f t="shared" si="68"/>
        <v>141.44815305124618</v>
      </c>
      <c r="AO59" s="6">
        <f t="shared" ref="AO59:AQ59" si="76">AO16*$AS16</f>
        <v>0</v>
      </c>
      <c r="AP59" s="6">
        <f t="shared" si="76"/>
        <v>0</v>
      </c>
      <c r="AQ59" s="6">
        <f t="shared" si="76"/>
        <v>0</v>
      </c>
      <c r="AR59" s="20"/>
      <c r="AS59" s="6">
        <f t="shared" si="70"/>
        <v>110114.31838088727</v>
      </c>
      <c r="AT59" s="39">
        <f>AS59-Harvest!C15</f>
        <v>0</v>
      </c>
      <c r="AU59" s="151">
        <v>1986</v>
      </c>
      <c r="AV59" s="153">
        <f t="shared" si="31"/>
        <v>0</v>
      </c>
      <c r="AW59" s="153">
        <f t="shared" si="32"/>
        <v>0</v>
      </c>
      <c r="AX59" s="153">
        <f t="shared" si="32"/>
        <v>0</v>
      </c>
      <c r="AY59" s="153">
        <f t="shared" si="32"/>
        <v>0</v>
      </c>
      <c r="AZ59" s="153">
        <f t="shared" si="32"/>
        <v>298.06650890290791</v>
      </c>
      <c r="BA59" s="153">
        <f t="shared" si="32"/>
        <v>0</v>
      </c>
      <c r="BB59" s="153">
        <f t="shared" si="32"/>
        <v>0</v>
      </c>
      <c r="BC59" s="153">
        <f t="shared" si="32"/>
        <v>3613.7412764527853</v>
      </c>
      <c r="BD59" s="153">
        <f t="shared" si="32"/>
        <v>54.225008660051991</v>
      </c>
      <c r="BE59" s="153">
        <f t="shared" si="32"/>
        <v>0</v>
      </c>
      <c r="BF59" s="153">
        <f t="shared" si="32"/>
        <v>22.296905264553221</v>
      </c>
      <c r="BG59" s="153">
        <f t="shared" si="32"/>
        <v>637.0017052676917</v>
      </c>
      <c r="BH59" s="153">
        <f t="shared" si="32"/>
        <v>0</v>
      </c>
      <c r="BI59" s="153">
        <f t="shared" si="32"/>
        <v>0</v>
      </c>
      <c r="BJ59" s="153">
        <f t="shared" si="32"/>
        <v>8.7082495150944137</v>
      </c>
      <c r="BK59" s="153">
        <f t="shared" si="32"/>
        <v>5.9603459369158731</v>
      </c>
      <c r="BL59" s="153">
        <f t="shared" si="32"/>
        <v>0</v>
      </c>
      <c r="BM59" s="153">
        <f t="shared" si="32"/>
        <v>0</v>
      </c>
      <c r="BN59" s="153">
        <f t="shared" si="32"/>
        <v>0</v>
      </c>
      <c r="BO59" s="153">
        <f t="shared" si="33"/>
        <v>0</v>
      </c>
      <c r="BP59" s="153">
        <f t="shared" si="34"/>
        <v>4640</v>
      </c>
    </row>
    <row r="60" spans="1:68" ht="11">
      <c r="A60" s="18">
        <v>1987</v>
      </c>
      <c r="B60" s="14">
        <f t="shared" si="44"/>
        <v>0</v>
      </c>
      <c r="C60" s="14">
        <f t="shared" si="44"/>
        <v>0</v>
      </c>
      <c r="D60" s="14">
        <f t="shared" si="44"/>
        <v>0</v>
      </c>
      <c r="E60" s="14">
        <f t="shared" si="44"/>
        <v>0</v>
      </c>
      <c r="F60" s="14">
        <f t="shared" si="44"/>
        <v>7705.6088451475498</v>
      </c>
      <c r="G60" s="14">
        <f t="shared" si="44"/>
        <v>0</v>
      </c>
      <c r="H60" s="14">
        <f t="shared" ref="H60" si="77">H17*$V17</f>
        <v>0</v>
      </c>
      <c r="I60" s="14">
        <f t="shared" ref="I60:Q60" si="78">I17*$V17</f>
        <v>62152.897433366968</v>
      </c>
      <c r="J60" s="14">
        <f t="shared" si="78"/>
        <v>2074.3480214608089</v>
      </c>
      <c r="K60" s="14">
        <f t="shared" si="78"/>
        <v>0</v>
      </c>
      <c r="L60" s="14">
        <f t="shared" si="78"/>
        <v>283.28825446764432</v>
      </c>
      <c r="M60" s="14">
        <f t="shared" si="78"/>
        <v>21773.227660695266</v>
      </c>
      <c r="N60" s="14">
        <f t="shared" si="78"/>
        <v>0</v>
      </c>
      <c r="O60" s="14">
        <f t="shared" si="78"/>
        <v>0</v>
      </c>
      <c r="P60" s="14">
        <f t="shared" si="78"/>
        <v>139.4192585459798</v>
      </c>
      <c r="Q60" s="14">
        <f t="shared" si="78"/>
        <v>79.21052631578948</v>
      </c>
      <c r="R60" s="14">
        <f t="shared" ref="R60:T60" si="79">R17*$V17</f>
        <v>0</v>
      </c>
      <c r="S60" s="14">
        <f t="shared" si="79"/>
        <v>0</v>
      </c>
      <c r="T60" s="14">
        <f t="shared" si="79"/>
        <v>0</v>
      </c>
      <c r="U60" s="13"/>
      <c r="V60" s="14">
        <f t="shared" si="48"/>
        <v>94208</v>
      </c>
      <c r="W60" s="46">
        <f t="shared" si="49"/>
        <v>0</v>
      </c>
      <c r="X60" s="22">
        <v>1987</v>
      </c>
      <c r="Y60" s="6">
        <f t="shared" si="58"/>
        <v>0</v>
      </c>
      <c r="Z60" s="6">
        <f t="shared" si="58"/>
        <v>0</v>
      </c>
      <c r="AA60" s="6">
        <f t="shared" si="58"/>
        <v>27.126252505010012</v>
      </c>
      <c r="AB60" s="6">
        <f t="shared" si="58"/>
        <v>0</v>
      </c>
      <c r="AC60" s="6">
        <f t="shared" si="58"/>
        <v>19355.844081062853</v>
      </c>
      <c r="AD60" s="6">
        <f t="shared" si="58"/>
        <v>0</v>
      </c>
      <c r="AE60" s="6">
        <f t="shared" ref="AE60" si="80">AE17*$AS17</f>
        <v>0</v>
      </c>
      <c r="AF60" s="6">
        <f t="shared" si="66"/>
        <v>220580.25775932314</v>
      </c>
      <c r="AG60" s="6">
        <f t="shared" si="66"/>
        <v>2490.2248729481416</v>
      </c>
      <c r="AH60" s="6">
        <f t="shared" si="66"/>
        <v>0</v>
      </c>
      <c r="AI60" s="6">
        <f t="shared" si="66"/>
        <v>410.70769007430891</v>
      </c>
      <c r="AJ60" s="6">
        <f t="shared" si="66"/>
        <v>84078.806088349054</v>
      </c>
      <c r="AK60" s="6">
        <f t="shared" si="66"/>
        <v>0</v>
      </c>
      <c r="AL60" s="6">
        <f t="shared" ref="AL60" si="81">AL17*$AS17</f>
        <v>0</v>
      </c>
      <c r="AM60" s="6">
        <f t="shared" si="68"/>
        <v>159.94907876951734</v>
      </c>
      <c r="AN60" s="6">
        <f t="shared" si="68"/>
        <v>219.69430431399095</v>
      </c>
      <c r="AO60" s="6">
        <f t="shared" ref="AO60:AQ60" si="82">AO17*$AS17</f>
        <v>0</v>
      </c>
      <c r="AP60" s="6">
        <f t="shared" si="82"/>
        <v>0</v>
      </c>
      <c r="AQ60" s="6">
        <f t="shared" si="82"/>
        <v>0</v>
      </c>
      <c r="AR60" s="20"/>
      <c r="AS60" s="6">
        <f t="shared" si="70"/>
        <v>327322.61012734601</v>
      </c>
      <c r="AT60" s="39">
        <f>AS60-Harvest!C16</f>
        <v>0</v>
      </c>
      <c r="AU60" s="151">
        <v>1987</v>
      </c>
      <c r="AV60" s="153">
        <f t="shared" si="31"/>
        <v>0</v>
      </c>
      <c r="AW60" s="153">
        <f t="shared" si="32"/>
        <v>0</v>
      </c>
      <c r="AX60" s="153">
        <f t="shared" si="32"/>
        <v>0.2433984122765567</v>
      </c>
      <c r="AY60" s="153">
        <f t="shared" si="32"/>
        <v>0</v>
      </c>
      <c r="AZ60" s="153">
        <f t="shared" si="32"/>
        <v>173.6760990753576</v>
      </c>
      <c r="BA60" s="153">
        <f t="shared" si="32"/>
        <v>0</v>
      </c>
      <c r="BB60" s="153">
        <f t="shared" si="32"/>
        <v>0</v>
      </c>
      <c r="BC60" s="153">
        <f t="shared" si="32"/>
        <v>1979.2223237712969</v>
      </c>
      <c r="BD60" s="153">
        <f t="shared" si="32"/>
        <v>22.344287334758928</v>
      </c>
      <c r="BE60" s="153">
        <f t="shared" si="32"/>
        <v>0</v>
      </c>
      <c r="BF60" s="153">
        <f t="shared" si="32"/>
        <v>3.6851975648090733</v>
      </c>
      <c r="BG60" s="153">
        <f t="shared" si="32"/>
        <v>754.42223006045469</v>
      </c>
      <c r="BH60" s="153">
        <f t="shared" si="32"/>
        <v>0</v>
      </c>
      <c r="BI60" s="153">
        <f t="shared" si="32"/>
        <v>0</v>
      </c>
      <c r="BJ60" s="153">
        <f t="shared" si="32"/>
        <v>1.4351909394933231</v>
      </c>
      <c r="BK60" s="153">
        <f t="shared" si="32"/>
        <v>1.9712728415527352</v>
      </c>
      <c r="BL60" s="153">
        <f t="shared" si="32"/>
        <v>0</v>
      </c>
      <c r="BM60" s="153">
        <f t="shared" si="32"/>
        <v>0</v>
      </c>
      <c r="BN60" s="153">
        <f t="shared" si="32"/>
        <v>0</v>
      </c>
      <c r="BO60" s="153">
        <f t="shared" si="33"/>
        <v>0</v>
      </c>
      <c r="BP60" s="153">
        <f t="shared" si="34"/>
        <v>2937</v>
      </c>
    </row>
    <row r="61" spans="1:68" ht="11">
      <c r="A61" s="18">
        <v>1988</v>
      </c>
      <c r="B61" s="14">
        <f t="shared" si="44"/>
        <v>0</v>
      </c>
      <c r="C61" s="14">
        <f t="shared" si="44"/>
        <v>0</v>
      </c>
      <c r="D61" s="14">
        <f t="shared" si="44"/>
        <v>0</v>
      </c>
      <c r="E61" s="14">
        <f t="shared" si="44"/>
        <v>0</v>
      </c>
      <c r="F61" s="14">
        <f t="shared" si="44"/>
        <v>3264.9989547332298</v>
      </c>
      <c r="G61" s="14">
        <f t="shared" si="44"/>
        <v>0</v>
      </c>
      <c r="H61" s="14">
        <f t="shared" ref="H61" si="83">H18*$V18</f>
        <v>0</v>
      </c>
      <c r="I61" s="14">
        <f t="shared" ref="I61:Q61" si="84">I18*$V18</f>
        <v>63380.688769565641</v>
      </c>
      <c r="J61" s="14">
        <f t="shared" si="84"/>
        <v>2102.9997580868671</v>
      </c>
      <c r="K61" s="14">
        <f t="shared" si="84"/>
        <v>0</v>
      </c>
      <c r="L61" s="14">
        <f t="shared" si="84"/>
        <v>1115.3282106008205</v>
      </c>
      <c r="M61" s="14">
        <f t="shared" si="84"/>
        <v>11059.79487489122</v>
      </c>
      <c r="N61" s="14">
        <f t="shared" si="84"/>
        <v>0</v>
      </c>
      <c r="O61" s="14">
        <f t="shared" si="84"/>
        <v>0</v>
      </c>
      <c r="P61" s="14">
        <f t="shared" si="84"/>
        <v>298.6183260274139</v>
      </c>
      <c r="Q61" s="14">
        <f t="shared" si="84"/>
        <v>51.571106094808115</v>
      </c>
      <c r="R61" s="14">
        <f t="shared" ref="R61:T61" si="85">R18*$V18</f>
        <v>0</v>
      </c>
      <c r="S61" s="14">
        <f t="shared" si="85"/>
        <v>0</v>
      </c>
      <c r="T61" s="14">
        <f t="shared" si="85"/>
        <v>0</v>
      </c>
      <c r="U61" s="13"/>
      <c r="V61" s="14">
        <f t="shared" si="48"/>
        <v>81274</v>
      </c>
      <c r="W61" s="46">
        <f t="shared" si="49"/>
        <v>0</v>
      </c>
      <c r="X61" s="22">
        <v>1988</v>
      </c>
      <c r="Y61" s="6">
        <f t="shared" si="58"/>
        <v>0</v>
      </c>
      <c r="Z61" s="6">
        <f t="shared" si="58"/>
        <v>0</v>
      </c>
      <c r="AA61" s="6">
        <f t="shared" si="58"/>
        <v>0</v>
      </c>
      <c r="AB61" s="6">
        <f t="shared" si="58"/>
        <v>0</v>
      </c>
      <c r="AC61" s="6">
        <f t="shared" si="58"/>
        <v>18607.423213967224</v>
      </c>
      <c r="AD61" s="6">
        <f t="shared" si="58"/>
        <v>33.738782051282051</v>
      </c>
      <c r="AE61" s="6">
        <f t="shared" ref="AE61" si="86">AE18*$AS18</f>
        <v>0</v>
      </c>
      <c r="AF61" s="6">
        <f t="shared" si="66"/>
        <v>195645.41616115527</v>
      </c>
      <c r="AG61" s="6">
        <f t="shared" si="66"/>
        <v>8276.9261110440839</v>
      </c>
      <c r="AH61" s="6">
        <f t="shared" si="66"/>
        <v>0</v>
      </c>
      <c r="AI61" s="6">
        <f t="shared" si="66"/>
        <v>955.10757959214448</v>
      </c>
      <c r="AJ61" s="6">
        <f t="shared" si="66"/>
        <v>24743.134921646513</v>
      </c>
      <c r="AK61" s="6">
        <f t="shared" si="66"/>
        <v>0</v>
      </c>
      <c r="AL61" s="6">
        <f t="shared" ref="AL61" si="87">AL18*$AS18</f>
        <v>0</v>
      </c>
      <c r="AM61" s="6">
        <f t="shared" si="68"/>
        <v>377.91435117933952</v>
      </c>
      <c r="AN61" s="6">
        <f t="shared" si="68"/>
        <v>0</v>
      </c>
      <c r="AO61" s="6">
        <f t="shared" ref="AO61:AQ61" si="88">AO18*$AS18</f>
        <v>0</v>
      </c>
      <c r="AP61" s="6">
        <f t="shared" si="88"/>
        <v>0</v>
      </c>
      <c r="AQ61" s="6">
        <f t="shared" si="88"/>
        <v>0</v>
      </c>
      <c r="AR61" s="20"/>
      <c r="AS61" s="6">
        <f t="shared" si="70"/>
        <v>248639.66112063584</v>
      </c>
      <c r="AT61" s="39">
        <f>AS61-Harvest!C17</f>
        <v>0</v>
      </c>
      <c r="AU61" s="151">
        <v>1988</v>
      </c>
      <c r="AV61" s="153">
        <f t="shared" si="31"/>
        <v>0</v>
      </c>
      <c r="AW61" s="153">
        <f t="shared" si="32"/>
        <v>0</v>
      </c>
      <c r="AX61" s="153">
        <f t="shared" si="32"/>
        <v>0</v>
      </c>
      <c r="AY61" s="153">
        <f t="shared" si="32"/>
        <v>0</v>
      </c>
      <c r="AZ61" s="153">
        <f t="shared" si="32"/>
        <v>98.26085898695456</v>
      </c>
      <c r="BA61" s="153">
        <f t="shared" si="32"/>
        <v>0.17816554540685359</v>
      </c>
      <c r="BB61" s="153">
        <f t="shared" si="32"/>
        <v>0</v>
      </c>
      <c r="BC61" s="153">
        <f t="shared" si="32"/>
        <v>1033.1514701307519</v>
      </c>
      <c r="BD61" s="153">
        <f t="shared" si="32"/>
        <v>43.708248051899091</v>
      </c>
      <c r="BE61" s="153">
        <f t="shared" si="32"/>
        <v>0</v>
      </c>
      <c r="BF61" s="153">
        <f t="shared" si="32"/>
        <v>5.0436694063705243</v>
      </c>
      <c r="BG61" s="153">
        <f t="shared" si="32"/>
        <v>130.66192258184972</v>
      </c>
      <c r="BH61" s="153">
        <f t="shared" si="32"/>
        <v>0</v>
      </c>
      <c r="BI61" s="153">
        <f t="shared" si="32"/>
        <v>0</v>
      </c>
      <c r="BJ61" s="153">
        <f t="shared" si="32"/>
        <v>1.9956652967674537</v>
      </c>
      <c r="BK61" s="153">
        <f t="shared" si="32"/>
        <v>0</v>
      </c>
      <c r="BL61" s="153">
        <f t="shared" si="32"/>
        <v>0</v>
      </c>
      <c r="BM61" s="153">
        <f t="shared" si="32"/>
        <v>0</v>
      </c>
      <c r="BN61" s="153">
        <f t="shared" si="32"/>
        <v>0</v>
      </c>
      <c r="BO61" s="153">
        <f t="shared" si="33"/>
        <v>0</v>
      </c>
      <c r="BP61" s="153">
        <f t="shared" si="34"/>
        <v>1313</v>
      </c>
    </row>
    <row r="62" spans="1:68" ht="11">
      <c r="A62" s="18">
        <v>1989</v>
      </c>
      <c r="B62" s="14">
        <f t="shared" si="44"/>
        <v>0</v>
      </c>
      <c r="C62" s="14">
        <f t="shared" si="44"/>
        <v>0</v>
      </c>
      <c r="D62" s="14">
        <f t="shared" si="44"/>
        <v>0</v>
      </c>
      <c r="E62" s="14">
        <f t="shared" si="44"/>
        <v>0</v>
      </c>
      <c r="F62" s="14">
        <f t="shared" si="44"/>
        <v>1743.2637089599139</v>
      </c>
      <c r="G62" s="14">
        <f t="shared" si="44"/>
        <v>0</v>
      </c>
      <c r="H62" s="14">
        <f t="shared" ref="H62" si="89">H19*$V19</f>
        <v>0</v>
      </c>
      <c r="I62" s="14">
        <f t="shared" ref="I62:Q62" si="90">I19*$V19</f>
        <v>30583.817004729859</v>
      </c>
      <c r="J62" s="14">
        <f t="shared" si="90"/>
        <v>2169.1907731244191</v>
      </c>
      <c r="K62" s="14">
        <f t="shared" si="90"/>
        <v>0</v>
      </c>
      <c r="L62" s="14">
        <f t="shared" si="90"/>
        <v>648.60357649302523</v>
      </c>
      <c r="M62" s="14">
        <f t="shared" si="90"/>
        <v>19212.990221743981</v>
      </c>
      <c r="N62" s="14">
        <f t="shared" si="90"/>
        <v>0</v>
      </c>
      <c r="O62" s="14">
        <f t="shared" si="90"/>
        <v>0</v>
      </c>
      <c r="P62" s="14">
        <f t="shared" si="90"/>
        <v>238.22464403602714</v>
      </c>
      <c r="Q62" s="14">
        <f t="shared" si="90"/>
        <v>303.91007091277567</v>
      </c>
      <c r="R62" s="14">
        <f t="shared" ref="R62:T62" si="91">R19*$V19</f>
        <v>0</v>
      </c>
      <c r="S62" s="14">
        <f t="shared" si="91"/>
        <v>0</v>
      </c>
      <c r="T62" s="14">
        <f t="shared" si="91"/>
        <v>0</v>
      </c>
      <c r="U62" s="13"/>
      <c r="V62" s="14">
        <f t="shared" si="48"/>
        <v>54900</v>
      </c>
      <c r="W62" s="46">
        <f t="shared" si="49"/>
        <v>0</v>
      </c>
      <c r="X62" s="22">
        <v>1989</v>
      </c>
      <c r="Y62" s="6">
        <f t="shared" si="58"/>
        <v>0</v>
      </c>
      <c r="Z62" s="6">
        <f t="shared" si="58"/>
        <v>0</v>
      </c>
      <c r="AA62" s="6">
        <f t="shared" si="58"/>
        <v>62.418010752688183</v>
      </c>
      <c r="AB62" s="6">
        <f t="shared" si="58"/>
        <v>0</v>
      </c>
      <c r="AC62" s="6">
        <f t="shared" si="58"/>
        <v>10816.451145527017</v>
      </c>
      <c r="AD62" s="6">
        <f t="shared" si="58"/>
        <v>0</v>
      </c>
      <c r="AE62" s="6">
        <f t="shared" ref="AE62" si="92">AE19*$AS19</f>
        <v>0</v>
      </c>
      <c r="AF62" s="6">
        <f t="shared" si="66"/>
        <v>165699.31384385331</v>
      </c>
      <c r="AG62" s="6">
        <f t="shared" si="66"/>
        <v>12664.723136505523</v>
      </c>
      <c r="AH62" s="6">
        <f t="shared" si="66"/>
        <v>0</v>
      </c>
      <c r="AI62" s="6">
        <f t="shared" si="66"/>
        <v>598.99688149009432</v>
      </c>
      <c r="AJ62" s="6">
        <f t="shared" si="66"/>
        <v>100825.07336844083</v>
      </c>
      <c r="AK62" s="6">
        <f t="shared" si="66"/>
        <v>0</v>
      </c>
      <c r="AL62" s="6">
        <f t="shared" ref="AL62" si="93">AL19*$AS19</f>
        <v>0</v>
      </c>
      <c r="AM62" s="6">
        <f t="shared" si="68"/>
        <v>202.79434224661279</v>
      </c>
      <c r="AN62" s="6">
        <f t="shared" si="68"/>
        <v>1960.6826850824391</v>
      </c>
      <c r="AO62" s="6">
        <f t="shared" ref="AO62:AQ62" si="94">AO19*$AS19</f>
        <v>0</v>
      </c>
      <c r="AP62" s="6">
        <f t="shared" si="94"/>
        <v>0</v>
      </c>
      <c r="AQ62" s="6">
        <f t="shared" si="94"/>
        <v>0</v>
      </c>
      <c r="AR62" s="20"/>
      <c r="AS62" s="6">
        <f t="shared" si="70"/>
        <v>292830.45341389853</v>
      </c>
      <c r="AT62" s="39">
        <f>AS62-Harvest!C18</f>
        <v>0</v>
      </c>
      <c r="AU62" s="151">
        <v>1989</v>
      </c>
      <c r="AV62" s="153">
        <f t="shared" si="31"/>
        <v>0</v>
      </c>
      <c r="AW62" s="153">
        <f t="shared" si="32"/>
        <v>0</v>
      </c>
      <c r="AX62" s="153">
        <f t="shared" si="32"/>
        <v>0.62987035543564573</v>
      </c>
      <c r="AY62" s="153">
        <f t="shared" si="32"/>
        <v>0</v>
      </c>
      <c r="AZ62" s="153">
        <f t="shared" si="32"/>
        <v>109.15057762061063</v>
      </c>
      <c r="BA62" s="153">
        <f t="shared" si="32"/>
        <v>0</v>
      </c>
      <c r="BB62" s="153">
        <f t="shared" si="32"/>
        <v>0</v>
      </c>
      <c r="BC62" s="153">
        <f t="shared" si="32"/>
        <v>1672.0988773544918</v>
      </c>
      <c r="BD62" s="153">
        <f t="shared" si="32"/>
        <v>127.80179258021654</v>
      </c>
      <c r="BE62" s="153">
        <f t="shared" si="32"/>
        <v>0</v>
      </c>
      <c r="BF62" s="153">
        <f t="shared" si="32"/>
        <v>6.0445755015151645</v>
      </c>
      <c r="BG62" s="153">
        <f t="shared" si="32"/>
        <v>1017.442306052181</v>
      </c>
      <c r="BH62" s="153">
        <f t="shared" si="32"/>
        <v>0</v>
      </c>
      <c r="BI62" s="153">
        <f t="shared" si="32"/>
        <v>0</v>
      </c>
      <c r="BJ62" s="153">
        <f t="shared" si="32"/>
        <v>2.0464308761347509</v>
      </c>
      <c r="BK62" s="153">
        <f t="shared" si="32"/>
        <v>19.785569659414449</v>
      </c>
      <c r="BL62" s="153">
        <f t="shared" si="32"/>
        <v>0</v>
      </c>
      <c r="BM62" s="153">
        <f t="shared" si="32"/>
        <v>0</v>
      </c>
      <c r="BN62" s="153">
        <f t="shared" si="32"/>
        <v>0</v>
      </c>
      <c r="BO62" s="153">
        <f t="shared" si="33"/>
        <v>0</v>
      </c>
      <c r="BP62" s="153">
        <f t="shared" si="34"/>
        <v>2954.9999999999995</v>
      </c>
    </row>
    <row r="63" spans="1:68" ht="11">
      <c r="A63" s="18">
        <v>1990</v>
      </c>
      <c r="B63" s="14">
        <f t="shared" si="44"/>
        <v>0</v>
      </c>
      <c r="C63" s="14">
        <f t="shared" si="44"/>
        <v>0</v>
      </c>
      <c r="D63" s="14">
        <f t="shared" si="44"/>
        <v>0</v>
      </c>
      <c r="E63" s="14">
        <f t="shared" si="44"/>
        <v>0</v>
      </c>
      <c r="F63" s="14">
        <f t="shared" si="44"/>
        <v>1226.7429355927211</v>
      </c>
      <c r="G63" s="14">
        <f t="shared" si="44"/>
        <v>0</v>
      </c>
      <c r="H63" s="14">
        <f t="shared" ref="H63" si="95">H20*$V20</f>
        <v>0</v>
      </c>
      <c r="I63" s="14">
        <f t="shared" ref="I63:Q63" si="96">I20*$V20</f>
        <v>35537.123866232156</v>
      </c>
      <c r="J63" s="14">
        <f t="shared" si="96"/>
        <v>1006.0286761592212</v>
      </c>
      <c r="K63" s="14">
        <f t="shared" si="96"/>
        <v>0</v>
      </c>
      <c r="L63" s="14">
        <f t="shared" si="96"/>
        <v>736.36453291870566</v>
      </c>
      <c r="M63" s="14">
        <f t="shared" si="96"/>
        <v>36830.127545599149</v>
      </c>
      <c r="N63" s="14">
        <f t="shared" si="96"/>
        <v>10.528409090909092</v>
      </c>
      <c r="O63" s="14">
        <f t="shared" si="96"/>
        <v>0</v>
      </c>
      <c r="P63" s="14">
        <f t="shared" si="96"/>
        <v>707.59452998944812</v>
      </c>
      <c r="Q63" s="14">
        <f t="shared" si="96"/>
        <v>64.489504417686007</v>
      </c>
      <c r="R63" s="14">
        <f t="shared" ref="R63:T63" si="97">R20*$V20</f>
        <v>0</v>
      </c>
      <c r="S63" s="14">
        <f t="shared" si="97"/>
        <v>0</v>
      </c>
      <c r="T63" s="14">
        <f t="shared" si="97"/>
        <v>0</v>
      </c>
      <c r="U63" s="13"/>
      <c r="V63" s="14">
        <f t="shared" si="48"/>
        <v>76119</v>
      </c>
      <c r="W63" s="46">
        <f t="shared" si="49"/>
        <v>0</v>
      </c>
      <c r="X63" s="22">
        <v>1990</v>
      </c>
      <c r="Y63" s="6">
        <f t="shared" si="58"/>
        <v>0</v>
      </c>
      <c r="Z63" s="6">
        <f t="shared" si="58"/>
        <v>0</v>
      </c>
      <c r="AA63" s="6">
        <f t="shared" si="58"/>
        <v>75.535570469798657</v>
      </c>
      <c r="AB63" s="6">
        <f t="shared" si="58"/>
        <v>0</v>
      </c>
      <c r="AC63" s="6">
        <f t="shared" si="58"/>
        <v>8361.2810219974854</v>
      </c>
      <c r="AD63" s="6">
        <f t="shared" si="58"/>
        <v>0</v>
      </c>
      <c r="AE63" s="6">
        <f t="shared" ref="AE63" si="98">AE20*$AS20</f>
        <v>0</v>
      </c>
      <c r="AF63" s="6">
        <f t="shared" si="66"/>
        <v>90538.202460165659</v>
      </c>
      <c r="AG63" s="6">
        <f t="shared" si="66"/>
        <v>3511.8782147422339</v>
      </c>
      <c r="AH63" s="6">
        <f t="shared" si="66"/>
        <v>0</v>
      </c>
      <c r="AI63" s="6">
        <f t="shared" si="66"/>
        <v>566.43540276543422</v>
      </c>
      <c r="AJ63" s="6">
        <f t="shared" si="66"/>
        <v>77273.628380836904</v>
      </c>
      <c r="AK63" s="6">
        <f t="shared" si="66"/>
        <v>0</v>
      </c>
      <c r="AL63" s="6">
        <f t="shared" ref="AL63" si="99">AL20*$AS20</f>
        <v>0</v>
      </c>
      <c r="AM63" s="6">
        <f t="shared" si="68"/>
        <v>808.00569097687037</v>
      </c>
      <c r="AN63" s="6">
        <f t="shared" si="68"/>
        <v>124.82156134851235</v>
      </c>
      <c r="AO63" s="6">
        <f t="shared" ref="AO63:AQ63" si="100">AO20*$AS20</f>
        <v>0</v>
      </c>
      <c r="AP63" s="6">
        <f t="shared" si="100"/>
        <v>0</v>
      </c>
      <c r="AQ63" s="6">
        <f t="shared" si="100"/>
        <v>0</v>
      </c>
      <c r="AR63" s="6"/>
      <c r="AS63" s="6">
        <f t="shared" si="70"/>
        <v>181259.78830330289</v>
      </c>
      <c r="AT63" s="39">
        <f>AS63-Harvest!C19</f>
        <v>0</v>
      </c>
      <c r="AU63" s="151">
        <v>1990</v>
      </c>
      <c r="AV63" s="153">
        <f t="shared" si="31"/>
        <v>0</v>
      </c>
      <c r="AW63" s="153">
        <f t="shared" si="32"/>
        <v>0</v>
      </c>
      <c r="AX63" s="153">
        <f t="shared" si="32"/>
        <v>2.0798768206875122</v>
      </c>
      <c r="AY63" s="153">
        <f t="shared" si="32"/>
        <v>0</v>
      </c>
      <c r="AZ63" s="153">
        <f t="shared" si="32"/>
        <v>230.22841398755529</v>
      </c>
      <c r="BA63" s="153">
        <f t="shared" si="32"/>
        <v>0</v>
      </c>
      <c r="BB63" s="153">
        <f t="shared" si="32"/>
        <v>0</v>
      </c>
      <c r="BC63" s="153">
        <f t="shared" si="32"/>
        <v>2492.975263341697</v>
      </c>
      <c r="BD63" s="153">
        <f t="shared" si="32"/>
        <v>96.699793891677515</v>
      </c>
      <c r="BE63" s="153">
        <f t="shared" si="32"/>
        <v>0</v>
      </c>
      <c r="BF63" s="153">
        <f t="shared" si="32"/>
        <v>15.596835468392564</v>
      </c>
      <c r="BG63" s="153">
        <f t="shared" si="32"/>
        <v>2127.7343577352581</v>
      </c>
      <c r="BH63" s="153">
        <f t="shared" si="32"/>
        <v>0</v>
      </c>
      <c r="BI63" s="153">
        <f t="shared" si="32"/>
        <v>0</v>
      </c>
      <c r="BJ63" s="153">
        <f t="shared" si="32"/>
        <v>22.248488985971498</v>
      </c>
      <c r="BK63" s="153">
        <f t="shared" si="32"/>
        <v>3.4369697687607483</v>
      </c>
      <c r="BL63" s="153">
        <f t="shared" si="32"/>
        <v>0</v>
      </c>
      <c r="BM63" s="153">
        <f t="shared" si="32"/>
        <v>0</v>
      </c>
      <c r="BN63" s="153">
        <f t="shared" si="32"/>
        <v>0</v>
      </c>
      <c r="BO63" s="153">
        <f t="shared" si="33"/>
        <v>0</v>
      </c>
      <c r="BP63" s="153">
        <f t="shared" si="34"/>
        <v>4991.0000000000009</v>
      </c>
    </row>
    <row r="64" spans="1:68" ht="11">
      <c r="A64" s="18">
        <v>1991</v>
      </c>
      <c r="B64" s="14">
        <f t="shared" si="44"/>
        <v>0</v>
      </c>
      <c r="C64" s="14">
        <f t="shared" si="44"/>
        <v>0</v>
      </c>
      <c r="D64" s="14">
        <f t="shared" si="44"/>
        <v>0</v>
      </c>
      <c r="E64" s="14">
        <f t="shared" si="44"/>
        <v>0</v>
      </c>
      <c r="F64" s="14">
        <f t="shared" si="44"/>
        <v>12536.758839265012</v>
      </c>
      <c r="G64" s="14">
        <f t="shared" si="44"/>
        <v>0</v>
      </c>
      <c r="H64" s="14">
        <f t="shared" ref="H64" si="101">H21*$V21</f>
        <v>0</v>
      </c>
      <c r="I64" s="14">
        <f t="shared" ref="I64:Q64" si="102">I21*$V21</f>
        <v>50513.284590916031</v>
      </c>
      <c r="J64" s="14">
        <f t="shared" si="102"/>
        <v>4647.6933405163318</v>
      </c>
      <c r="K64" s="14">
        <f t="shared" si="102"/>
        <v>0</v>
      </c>
      <c r="L64" s="14">
        <f t="shared" si="102"/>
        <v>158.29366885610494</v>
      </c>
      <c r="M64" s="14">
        <f t="shared" si="102"/>
        <v>24249.062236766684</v>
      </c>
      <c r="N64" s="14">
        <f t="shared" si="102"/>
        <v>0</v>
      </c>
      <c r="O64" s="14">
        <f t="shared" si="102"/>
        <v>0</v>
      </c>
      <c r="P64" s="14">
        <f t="shared" si="102"/>
        <v>169.49923255650759</v>
      </c>
      <c r="Q64" s="14">
        <f t="shared" si="102"/>
        <v>100.40809112333071</v>
      </c>
      <c r="R64" s="14">
        <f t="shared" ref="R64:T64" si="103">R21*$V21</f>
        <v>0</v>
      </c>
      <c r="S64" s="14">
        <f t="shared" si="103"/>
        <v>0</v>
      </c>
      <c r="T64" s="14">
        <f t="shared" si="103"/>
        <v>0</v>
      </c>
      <c r="U64" s="13"/>
      <c r="V64" s="14">
        <f t="shared" si="48"/>
        <v>92375</v>
      </c>
      <c r="W64" s="46">
        <f t="shared" si="49"/>
        <v>0</v>
      </c>
      <c r="X64" s="22">
        <v>1991</v>
      </c>
      <c r="Y64" s="6">
        <f t="shared" si="58"/>
        <v>0</v>
      </c>
      <c r="Z64" s="6">
        <f t="shared" si="58"/>
        <v>0</v>
      </c>
      <c r="AA64" s="6">
        <f t="shared" si="58"/>
        <v>18.848754448398573</v>
      </c>
      <c r="AB64" s="6">
        <f t="shared" si="58"/>
        <v>0</v>
      </c>
      <c r="AC64" s="6">
        <f t="shared" si="58"/>
        <v>12223.561951442103</v>
      </c>
      <c r="AD64" s="6">
        <f t="shared" si="58"/>
        <v>0</v>
      </c>
      <c r="AE64" s="6">
        <f t="shared" ref="AE64" si="104">AE21*$AS21</f>
        <v>0</v>
      </c>
      <c r="AF64" s="6">
        <f t="shared" si="66"/>
        <v>156030.18622441404</v>
      </c>
      <c r="AG64" s="6">
        <f t="shared" si="66"/>
        <v>3376.4604707465492</v>
      </c>
      <c r="AH64" s="6">
        <f t="shared" si="66"/>
        <v>0</v>
      </c>
      <c r="AI64" s="6">
        <f t="shared" si="66"/>
        <v>404.70798467280082</v>
      </c>
      <c r="AJ64" s="6">
        <f t="shared" si="66"/>
        <v>56210.374518403361</v>
      </c>
      <c r="AK64" s="6">
        <f t="shared" si="66"/>
        <v>76.031746031746025</v>
      </c>
      <c r="AL64" s="6">
        <f t="shared" ref="AL64" si="105">AL21*$AS21</f>
        <v>0</v>
      </c>
      <c r="AM64" s="6">
        <f t="shared" si="68"/>
        <v>125.87409157308528</v>
      </c>
      <c r="AN64" s="6">
        <f t="shared" si="68"/>
        <v>140.74361851608347</v>
      </c>
      <c r="AO64" s="6">
        <f t="shared" ref="AO64:AQ64" si="106">AO21*$AS21</f>
        <v>0</v>
      </c>
      <c r="AP64" s="6">
        <f t="shared" si="106"/>
        <v>0</v>
      </c>
      <c r="AQ64" s="6">
        <f t="shared" si="106"/>
        <v>0</v>
      </c>
      <c r="AR64" s="6"/>
      <c r="AS64" s="6">
        <f t="shared" si="70"/>
        <v>228606.78936024819</v>
      </c>
      <c r="AT64" s="39">
        <f>AS64-Harvest!C20</f>
        <v>0</v>
      </c>
      <c r="AU64" s="151">
        <v>1991</v>
      </c>
      <c r="AV64" s="153">
        <f t="shared" si="31"/>
        <v>0</v>
      </c>
      <c r="AW64" s="153">
        <f t="shared" ref="AW64:BN78" si="107">AW21*$BP21</f>
        <v>0</v>
      </c>
      <c r="AX64" s="153">
        <f t="shared" si="107"/>
        <v>0.42437295680238024</v>
      </c>
      <c r="AY64" s="153">
        <f t="shared" si="107"/>
        <v>0</v>
      </c>
      <c r="AZ64" s="153">
        <f t="shared" si="107"/>
        <v>275.20912016715704</v>
      </c>
      <c r="BA64" s="153">
        <f t="shared" si="107"/>
        <v>0</v>
      </c>
      <c r="BB64" s="153">
        <f t="shared" si="107"/>
        <v>0</v>
      </c>
      <c r="BC64" s="153">
        <f t="shared" si="107"/>
        <v>3512.9637695559431</v>
      </c>
      <c r="BD64" s="153">
        <f t="shared" si="107"/>
        <v>76.019798412664343</v>
      </c>
      <c r="BE64" s="153">
        <f t="shared" si="107"/>
        <v>0</v>
      </c>
      <c r="BF64" s="153">
        <f t="shared" si="107"/>
        <v>9.1118553518914798</v>
      </c>
      <c r="BG64" s="153">
        <f t="shared" si="107"/>
        <v>1265.5564537512823</v>
      </c>
      <c r="BH64" s="153">
        <f t="shared" si="107"/>
        <v>1.7118275354837078</v>
      </c>
      <c r="BI64" s="153">
        <f t="shared" si="107"/>
        <v>0</v>
      </c>
      <c r="BJ64" s="153">
        <f t="shared" si="107"/>
        <v>2.8340100971617379</v>
      </c>
      <c r="BK64" s="153">
        <f t="shared" si="107"/>
        <v>3.1687921716127598</v>
      </c>
      <c r="BL64" s="153">
        <f t="shared" si="107"/>
        <v>0</v>
      </c>
      <c r="BM64" s="153">
        <f t="shared" si="107"/>
        <v>0</v>
      </c>
      <c r="BN64" s="153">
        <f t="shared" si="107"/>
        <v>0</v>
      </c>
      <c r="BO64" s="153">
        <f t="shared" si="33"/>
        <v>0</v>
      </c>
      <c r="BP64" s="153">
        <f t="shared" si="34"/>
        <v>5146.9999999999991</v>
      </c>
    </row>
    <row r="65" spans="1:68" ht="11">
      <c r="A65" s="18">
        <v>1992</v>
      </c>
      <c r="B65" s="14">
        <f t="shared" ref="B65:G74" si="108">B22*$V22</f>
        <v>0</v>
      </c>
      <c r="C65" s="14">
        <f t="shared" si="108"/>
        <v>0</v>
      </c>
      <c r="D65" s="14">
        <f t="shared" si="108"/>
        <v>0</v>
      </c>
      <c r="E65" s="14">
        <f t="shared" si="108"/>
        <v>16.970760233918128</v>
      </c>
      <c r="F65" s="14">
        <f t="shared" si="108"/>
        <v>1823.6672617587376</v>
      </c>
      <c r="G65" s="14">
        <f t="shared" si="108"/>
        <v>0</v>
      </c>
      <c r="H65" s="14">
        <f t="shared" ref="H65" si="109">H22*$V22</f>
        <v>0</v>
      </c>
      <c r="I65" s="14">
        <f t="shared" ref="I65:Q65" si="110">I22*$V22</f>
        <v>52400.296590179343</v>
      </c>
      <c r="J65" s="14">
        <f t="shared" si="110"/>
        <v>4027.6182136640309</v>
      </c>
      <c r="K65" s="14">
        <f t="shared" si="110"/>
        <v>0</v>
      </c>
      <c r="L65" s="14">
        <f t="shared" si="110"/>
        <v>419.25464039708419</v>
      </c>
      <c r="M65" s="14">
        <f t="shared" si="110"/>
        <v>18410.450715557243</v>
      </c>
      <c r="N65" s="14">
        <f t="shared" si="110"/>
        <v>55.677718832891244</v>
      </c>
      <c r="O65" s="14">
        <f t="shared" si="110"/>
        <v>0</v>
      </c>
      <c r="P65" s="14">
        <f t="shared" si="110"/>
        <v>341.7304334944144</v>
      </c>
      <c r="Q65" s="14">
        <f t="shared" si="110"/>
        <v>105.33366588233591</v>
      </c>
      <c r="R65" s="14">
        <f t="shared" ref="R65:T65" si="111">R22*$V22</f>
        <v>0</v>
      </c>
      <c r="S65" s="14">
        <f t="shared" si="111"/>
        <v>0</v>
      </c>
      <c r="T65" s="14">
        <f t="shared" si="111"/>
        <v>0</v>
      </c>
      <c r="U65" s="13"/>
      <c r="V65" s="14">
        <f t="shared" si="48"/>
        <v>77601</v>
      </c>
      <c r="W65" s="46">
        <f t="shared" si="49"/>
        <v>0</v>
      </c>
      <c r="X65" s="22">
        <v>1992</v>
      </c>
      <c r="Y65" s="6">
        <f t="shared" si="58"/>
        <v>0</v>
      </c>
      <c r="Z65" s="6">
        <f t="shared" si="58"/>
        <v>0</v>
      </c>
      <c r="AA65" s="6">
        <f t="shared" si="58"/>
        <v>0</v>
      </c>
      <c r="AB65" s="6">
        <f t="shared" si="58"/>
        <v>0</v>
      </c>
      <c r="AC65" s="6">
        <f t="shared" si="58"/>
        <v>2631.7594919738744</v>
      </c>
      <c r="AD65" s="6">
        <f t="shared" si="58"/>
        <v>0</v>
      </c>
      <c r="AE65" s="6">
        <f t="shared" ref="AE65" si="112">AE22*$AS22</f>
        <v>0</v>
      </c>
      <c r="AF65" s="6">
        <f t="shared" si="66"/>
        <v>87804.769142190795</v>
      </c>
      <c r="AG65" s="6">
        <f t="shared" si="66"/>
        <v>3980.9802468514945</v>
      </c>
      <c r="AH65" s="6">
        <f t="shared" si="66"/>
        <v>0</v>
      </c>
      <c r="AI65" s="6">
        <f t="shared" si="66"/>
        <v>1125.4497757997419</v>
      </c>
      <c r="AJ65" s="6">
        <f t="shared" si="66"/>
        <v>46492.208720592964</v>
      </c>
      <c r="AK65" s="6">
        <f t="shared" si="66"/>
        <v>38.957264957264947</v>
      </c>
      <c r="AL65" s="6">
        <f t="shared" ref="AL65" si="113">AL22*$AS22</f>
        <v>0</v>
      </c>
      <c r="AM65" s="6">
        <f t="shared" si="68"/>
        <v>177.69785038026609</v>
      </c>
      <c r="AN65" s="6">
        <f t="shared" si="68"/>
        <v>218.96355144454299</v>
      </c>
      <c r="AO65" s="6">
        <f t="shared" ref="AO65:AQ65" si="114">AO22*$AS22</f>
        <v>0</v>
      </c>
      <c r="AP65" s="6">
        <f t="shared" si="114"/>
        <v>0</v>
      </c>
      <c r="AQ65" s="6">
        <f t="shared" si="114"/>
        <v>0</v>
      </c>
      <c r="AR65" s="6"/>
      <c r="AS65" s="6">
        <f t="shared" si="70"/>
        <v>142470.78604419096</v>
      </c>
      <c r="AT65" s="39">
        <f>AS65-Harvest!C21</f>
        <v>0</v>
      </c>
      <c r="AU65" s="151">
        <v>1992</v>
      </c>
      <c r="AV65" s="153">
        <f t="shared" si="31"/>
        <v>0</v>
      </c>
      <c r="AW65" s="153">
        <f t="shared" si="107"/>
        <v>0</v>
      </c>
      <c r="AX65" s="153">
        <f t="shared" si="107"/>
        <v>0</v>
      </c>
      <c r="AY65" s="153">
        <f t="shared" si="107"/>
        <v>0</v>
      </c>
      <c r="AZ65" s="153">
        <f t="shared" si="107"/>
        <v>85.046352571462876</v>
      </c>
      <c r="BA65" s="153">
        <f t="shared" si="107"/>
        <v>0</v>
      </c>
      <c r="BB65" s="153">
        <f t="shared" si="107"/>
        <v>0</v>
      </c>
      <c r="BC65" s="153">
        <f t="shared" si="107"/>
        <v>2837.4459659768913</v>
      </c>
      <c r="BD65" s="153">
        <f t="shared" si="107"/>
        <v>128.64695679308772</v>
      </c>
      <c r="BE65" s="153">
        <f t="shared" si="107"/>
        <v>0</v>
      </c>
      <c r="BF65" s="153">
        <f t="shared" si="107"/>
        <v>36.369356214366753</v>
      </c>
      <c r="BG65" s="153">
        <f t="shared" si="107"/>
        <v>1502.4141783229643</v>
      </c>
      <c r="BH65" s="153">
        <f t="shared" si="107"/>
        <v>1.2589194798687706</v>
      </c>
      <c r="BI65" s="153">
        <f t="shared" si="107"/>
        <v>0</v>
      </c>
      <c r="BJ65" s="153">
        <f t="shared" si="107"/>
        <v>5.7423765662174695</v>
      </c>
      <c r="BK65" s="153">
        <f t="shared" si="107"/>
        <v>7.0758940751403268</v>
      </c>
      <c r="BL65" s="153">
        <f t="shared" si="107"/>
        <v>0</v>
      </c>
      <c r="BM65" s="153">
        <f t="shared" si="107"/>
        <v>0</v>
      </c>
      <c r="BN65" s="153">
        <f t="shared" si="107"/>
        <v>0</v>
      </c>
      <c r="BO65" s="153">
        <f t="shared" si="33"/>
        <v>0</v>
      </c>
      <c r="BP65" s="153">
        <f t="shared" si="34"/>
        <v>4603.9999999999991</v>
      </c>
    </row>
    <row r="66" spans="1:68" ht="11">
      <c r="A66" s="18">
        <v>1993</v>
      </c>
      <c r="B66" s="14">
        <f t="shared" si="108"/>
        <v>0</v>
      </c>
      <c r="C66" s="14">
        <f t="shared" si="108"/>
        <v>0</v>
      </c>
      <c r="D66" s="14">
        <f t="shared" si="108"/>
        <v>0</v>
      </c>
      <c r="E66" s="14">
        <f t="shared" si="108"/>
        <v>0</v>
      </c>
      <c r="F66" s="14">
        <f t="shared" si="108"/>
        <v>1559.9572137900595</v>
      </c>
      <c r="G66" s="14">
        <f t="shared" si="108"/>
        <v>0</v>
      </c>
      <c r="H66" s="14">
        <f t="shared" ref="H66" si="115">H23*$V23</f>
        <v>0</v>
      </c>
      <c r="I66" s="14">
        <f t="shared" ref="I66:Q66" si="116">I23*$V23</f>
        <v>18692.958067992789</v>
      </c>
      <c r="J66" s="14">
        <f t="shared" si="116"/>
        <v>901.4420943064215</v>
      </c>
      <c r="K66" s="14">
        <f t="shared" si="116"/>
        <v>18.991452991452999</v>
      </c>
      <c r="L66" s="14">
        <f t="shared" si="116"/>
        <v>179.864753191804</v>
      </c>
      <c r="M66" s="14">
        <f t="shared" si="116"/>
        <v>30396.36012189676</v>
      </c>
      <c r="N66" s="14">
        <f t="shared" si="116"/>
        <v>0</v>
      </c>
      <c r="O66" s="14">
        <f t="shared" si="116"/>
        <v>0</v>
      </c>
      <c r="P66" s="14">
        <f t="shared" si="116"/>
        <v>239.3796288573171</v>
      </c>
      <c r="Q66" s="14">
        <f t="shared" si="116"/>
        <v>91.04666697340069</v>
      </c>
      <c r="R66" s="14">
        <f t="shared" ref="R66:T66" si="117">R23*$V23</f>
        <v>0</v>
      </c>
      <c r="S66" s="14">
        <f t="shared" si="117"/>
        <v>0</v>
      </c>
      <c r="T66" s="14">
        <f t="shared" si="117"/>
        <v>0</v>
      </c>
      <c r="U66" s="13"/>
      <c r="V66" s="14">
        <f t="shared" si="48"/>
        <v>52080.000000000007</v>
      </c>
      <c r="W66" s="46">
        <f t="shared" si="49"/>
        <v>0</v>
      </c>
      <c r="X66" s="22">
        <v>1993</v>
      </c>
      <c r="Y66" s="6">
        <f t="shared" si="58"/>
        <v>0</v>
      </c>
      <c r="Z66" s="6">
        <f t="shared" si="58"/>
        <v>0</v>
      </c>
      <c r="AA66" s="6">
        <f t="shared" si="58"/>
        <v>0</v>
      </c>
      <c r="AB66" s="6">
        <f t="shared" si="58"/>
        <v>0</v>
      </c>
      <c r="AC66" s="6">
        <f t="shared" si="58"/>
        <v>1089.0043947129338</v>
      </c>
      <c r="AD66" s="6">
        <f t="shared" si="58"/>
        <v>0</v>
      </c>
      <c r="AE66" s="6">
        <f t="shared" ref="AE66" si="118">AE23*$AS23</f>
        <v>0</v>
      </c>
      <c r="AF66" s="6">
        <f t="shared" si="66"/>
        <v>24701.919211940076</v>
      </c>
      <c r="AG66" s="6">
        <f t="shared" si="66"/>
        <v>549.62643169217711</v>
      </c>
      <c r="AH66" s="6">
        <f t="shared" si="66"/>
        <v>0</v>
      </c>
      <c r="AI66" s="6">
        <f t="shared" si="66"/>
        <v>143.5756756557812</v>
      </c>
      <c r="AJ66" s="6">
        <f t="shared" si="66"/>
        <v>25438.300411429347</v>
      </c>
      <c r="AK66" s="6">
        <f t="shared" si="66"/>
        <v>0</v>
      </c>
      <c r="AL66" s="6">
        <f t="shared" ref="AL66" si="119">AL23*$AS23</f>
        <v>0</v>
      </c>
      <c r="AM66" s="6">
        <f t="shared" si="68"/>
        <v>107.41871572780522</v>
      </c>
      <c r="AN66" s="6">
        <f t="shared" si="68"/>
        <v>50.339568482794135</v>
      </c>
      <c r="AO66" s="6">
        <f t="shared" ref="AO66:AQ66" si="120">AO23*$AS23</f>
        <v>0</v>
      </c>
      <c r="AP66" s="6">
        <f t="shared" si="120"/>
        <v>0</v>
      </c>
      <c r="AQ66" s="6">
        <f t="shared" si="120"/>
        <v>0</v>
      </c>
      <c r="AR66" s="6"/>
      <c r="AS66" s="6">
        <f t="shared" si="70"/>
        <v>52080.184409640911</v>
      </c>
      <c r="AT66" s="39">
        <f>AS66-Harvest!C22</f>
        <v>0</v>
      </c>
      <c r="AU66" s="151">
        <v>1993</v>
      </c>
      <c r="AV66" s="153">
        <f t="shared" si="31"/>
        <v>0</v>
      </c>
      <c r="AW66" s="153">
        <f t="shared" si="107"/>
        <v>0</v>
      </c>
      <c r="AX66" s="153">
        <f t="shared" si="107"/>
        <v>0</v>
      </c>
      <c r="AY66" s="153">
        <f t="shared" si="107"/>
        <v>0</v>
      </c>
      <c r="AZ66" s="153">
        <f t="shared" si="107"/>
        <v>62.646805182125618</v>
      </c>
      <c r="BA66" s="153">
        <f t="shared" si="107"/>
        <v>0</v>
      </c>
      <c r="BB66" s="153">
        <f t="shared" si="107"/>
        <v>0</v>
      </c>
      <c r="BC66" s="153">
        <f t="shared" si="107"/>
        <v>1421.0193530972319</v>
      </c>
      <c r="BD66" s="153">
        <f t="shared" si="107"/>
        <v>31.618182769816279</v>
      </c>
      <c r="BE66" s="153">
        <f t="shared" si="107"/>
        <v>0</v>
      </c>
      <c r="BF66" s="153">
        <f t="shared" si="107"/>
        <v>8.2594316656277442</v>
      </c>
      <c r="BG66" s="153">
        <f t="shared" si="107"/>
        <v>1463.3809172636877</v>
      </c>
      <c r="BH66" s="153">
        <f t="shared" si="107"/>
        <v>0</v>
      </c>
      <c r="BI66" s="153">
        <f t="shared" si="107"/>
        <v>0</v>
      </c>
      <c r="BJ66" s="153">
        <f t="shared" si="107"/>
        <v>6.1794418734993757</v>
      </c>
      <c r="BK66" s="153">
        <f t="shared" si="107"/>
        <v>2.8958681480116346</v>
      </c>
      <c r="BL66" s="153">
        <f t="shared" si="107"/>
        <v>0</v>
      </c>
      <c r="BM66" s="153">
        <f t="shared" si="107"/>
        <v>0</v>
      </c>
      <c r="BN66" s="153">
        <f t="shared" si="107"/>
        <v>0</v>
      </c>
      <c r="BO66" s="153">
        <f t="shared" si="33"/>
        <v>0</v>
      </c>
      <c r="BP66" s="153">
        <f t="shared" si="34"/>
        <v>2996.0000000000005</v>
      </c>
    </row>
    <row r="67" spans="1:68" ht="11">
      <c r="A67" s="18">
        <v>1994</v>
      </c>
      <c r="B67" s="14">
        <f t="shared" si="108"/>
        <v>0</v>
      </c>
      <c r="C67" s="14">
        <f t="shared" si="108"/>
        <v>0</v>
      </c>
      <c r="D67" s="14">
        <f t="shared" si="108"/>
        <v>0</v>
      </c>
      <c r="E67" s="14">
        <f t="shared" si="108"/>
        <v>48.44084158415842</v>
      </c>
      <c r="F67" s="14">
        <f t="shared" si="108"/>
        <v>671.41030373591593</v>
      </c>
      <c r="G67" s="14">
        <f t="shared" si="108"/>
        <v>0</v>
      </c>
      <c r="H67" s="14">
        <f t="shared" ref="H67" si="121">H24*$V24</f>
        <v>0</v>
      </c>
      <c r="I67" s="14">
        <f t="shared" ref="I67:Q67" si="122">I24*$V24</f>
        <v>24876.336615774864</v>
      </c>
      <c r="J67" s="14">
        <f t="shared" si="122"/>
        <v>549.15574370875731</v>
      </c>
      <c r="K67" s="14">
        <f t="shared" si="122"/>
        <v>0</v>
      </c>
      <c r="L67" s="14">
        <f t="shared" si="122"/>
        <v>194.21678806046245</v>
      </c>
      <c r="M67" s="14">
        <f t="shared" si="122"/>
        <v>10572.682887239505</v>
      </c>
      <c r="N67" s="14">
        <f t="shared" si="122"/>
        <v>23.024999999999999</v>
      </c>
      <c r="O67" s="14">
        <f t="shared" si="122"/>
        <v>0</v>
      </c>
      <c r="P67" s="14">
        <f t="shared" si="122"/>
        <v>50.077973742486556</v>
      </c>
      <c r="Q67" s="14">
        <f t="shared" si="122"/>
        <v>21.653846153846153</v>
      </c>
      <c r="R67" s="14">
        <f t="shared" ref="R67:T67" si="123">R24*$V24</f>
        <v>0</v>
      </c>
      <c r="S67" s="14">
        <f t="shared" si="123"/>
        <v>0</v>
      </c>
      <c r="T67" s="14">
        <f t="shared" si="123"/>
        <v>0</v>
      </c>
      <c r="U67" s="13"/>
      <c r="V67" s="14">
        <f t="shared" si="48"/>
        <v>37006.999999999993</v>
      </c>
      <c r="W67" s="46">
        <f t="shared" si="49"/>
        <v>0</v>
      </c>
      <c r="X67" s="22">
        <v>1994</v>
      </c>
      <c r="Y67" s="6">
        <f t="shared" ref="Y67:AD76" si="124">Y24*$AS24</f>
        <v>0</v>
      </c>
      <c r="Z67" s="6">
        <f t="shared" si="124"/>
        <v>0</v>
      </c>
      <c r="AA67" s="6">
        <f t="shared" si="124"/>
        <v>23.114021571648689</v>
      </c>
      <c r="AB67" s="6">
        <f t="shared" si="124"/>
        <v>0</v>
      </c>
      <c r="AC67" s="6">
        <f t="shared" si="124"/>
        <v>317.51103332325528</v>
      </c>
      <c r="AD67" s="6">
        <f t="shared" si="124"/>
        <v>0</v>
      </c>
      <c r="AE67" s="6">
        <f t="shared" ref="AE67" si="125">AE24*$AS24</f>
        <v>0</v>
      </c>
      <c r="AF67" s="6">
        <f t="shared" si="66"/>
        <v>18638.257919469765</v>
      </c>
      <c r="AG67" s="6">
        <f t="shared" si="66"/>
        <v>174.70846289605919</v>
      </c>
      <c r="AH67" s="6">
        <f t="shared" si="66"/>
        <v>0</v>
      </c>
      <c r="AI67" s="6">
        <f t="shared" si="66"/>
        <v>156.69069290271011</v>
      </c>
      <c r="AJ67" s="6">
        <f t="shared" si="66"/>
        <v>6033.3449100834887</v>
      </c>
      <c r="AK67" s="6">
        <f t="shared" si="66"/>
        <v>0</v>
      </c>
      <c r="AL67" s="6">
        <f t="shared" ref="AL67:AL87" si="126">AL24*$AS24</f>
        <v>0</v>
      </c>
      <c r="AM67" s="6">
        <f t="shared" si="68"/>
        <v>22.883544303797468</v>
      </c>
      <c r="AN67" s="6">
        <f t="shared" si="68"/>
        <v>0</v>
      </c>
      <c r="AO67" s="6">
        <f t="shared" ref="AO67:AQ67" si="127">AO24*$AS24</f>
        <v>0</v>
      </c>
      <c r="AP67" s="6">
        <f t="shared" si="127"/>
        <v>0</v>
      </c>
      <c r="AQ67" s="6">
        <f t="shared" si="127"/>
        <v>0</v>
      </c>
      <c r="AR67" s="6"/>
      <c r="AS67" s="6">
        <f t="shared" si="70"/>
        <v>25366.510584550721</v>
      </c>
      <c r="AT67" s="39">
        <f>AS67-Harvest!C23</f>
        <v>0</v>
      </c>
      <c r="AU67" s="151">
        <v>1994</v>
      </c>
      <c r="AV67" s="153">
        <f t="shared" si="31"/>
        <v>0</v>
      </c>
      <c r="AW67" s="153">
        <f t="shared" si="107"/>
        <v>0</v>
      </c>
      <c r="AX67" s="153">
        <f t="shared" si="107"/>
        <v>1.8123812793553571</v>
      </c>
      <c r="AY67" s="153">
        <f t="shared" si="107"/>
        <v>0</v>
      </c>
      <c r="AZ67" s="153">
        <f t="shared" si="107"/>
        <v>24.896189137838409</v>
      </c>
      <c r="BA67" s="153">
        <f t="shared" si="107"/>
        <v>0</v>
      </c>
      <c r="BB67" s="153">
        <f t="shared" si="107"/>
        <v>0</v>
      </c>
      <c r="BC67" s="153">
        <f t="shared" si="107"/>
        <v>1461.4345508129713</v>
      </c>
      <c r="BD67" s="153">
        <f t="shared" si="107"/>
        <v>13.698972570232067</v>
      </c>
      <c r="BE67" s="153">
        <f t="shared" si="107"/>
        <v>0</v>
      </c>
      <c r="BF67" s="153">
        <f t="shared" si="107"/>
        <v>12.286190768914949</v>
      </c>
      <c r="BG67" s="153">
        <f t="shared" si="107"/>
        <v>473.07740598207323</v>
      </c>
      <c r="BH67" s="153">
        <f t="shared" si="107"/>
        <v>0</v>
      </c>
      <c r="BI67" s="153">
        <f t="shared" si="107"/>
        <v>0</v>
      </c>
      <c r="BJ67" s="153">
        <f t="shared" si="107"/>
        <v>1.794309448615055</v>
      </c>
      <c r="BK67" s="153">
        <f t="shared" si="107"/>
        <v>0</v>
      </c>
      <c r="BL67" s="153">
        <f t="shared" si="107"/>
        <v>0</v>
      </c>
      <c r="BM67" s="153">
        <f t="shared" si="107"/>
        <v>0</v>
      </c>
      <c r="BN67" s="153">
        <f t="shared" si="107"/>
        <v>0</v>
      </c>
      <c r="BO67" s="153">
        <f t="shared" si="33"/>
        <v>0</v>
      </c>
      <c r="BP67" s="153">
        <f t="shared" si="34"/>
        <v>1989.0000000000007</v>
      </c>
    </row>
    <row r="68" spans="1:68" ht="11">
      <c r="A68" s="18">
        <v>1995</v>
      </c>
      <c r="B68" s="14">
        <f t="shared" si="108"/>
        <v>0</v>
      </c>
      <c r="C68" s="14">
        <f t="shared" si="108"/>
        <v>0</v>
      </c>
      <c r="D68" s="14">
        <f t="shared" si="108"/>
        <v>0</v>
      </c>
      <c r="E68" s="14">
        <f t="shared" si="108"/>
        <v>0</v>
      </c>
      <c r="F68" s="14">
        <f t="shared" si="108"/>
        <v>3359.9303395613792</v>
      </c>
      <c r="G68" s="14">
        <f t="shared" si="108"/>
        <v>0</v>
      </c>
      <c r="H68" s="14">
        <f t="shared" ref="H68" si="128">H25*$V25</f>
        <v>0</v>
      </c>
      <c r="I68" s="14">
        <f t="shared" ref="I68:Q68" si="129">I25*$V25</f>
        <v>2176.1892584829429</v>
      </c>
      <c r="J68" s="14">
        <f t="shared" si="129"/>
        <v>298.24399681016484</v>
      </c>
      <c r="K68" s="14">
        <f t="shared" si="129"/>
        <v>0</v>
      </c>
      <c r="L68" s="14">
        <f t="shared" si="129"/>
        <v>77.511961733817969</v>
      </c>
      <c r="M68" s="14">
        <f t="shared" si="129"/>
        <v>1219.4321357193874</v>
      </c>
      <c r="N68" s="14">
        <f t="shared" si="129"/>
        <v>0</v>
      </c>
      <c r="O68" s="14">
        <f t="shared" si="129"/>
        <v>0</v>
      </c>
      <c r="P68" s="14">
        <f t="shared" si="129"/>
        <v>45.692307692307693</v>
      </c>
      <c r="Q68" s="14">
        <f t="shared" si="129"/>
        <v>0</v>
      </c>
      <c r="R68" s="14">
        <f t="shared" ref="R68:T68" si="130">R25*$V25</f>
        <v>0</v>
      </c>
      <c r="S68" s="14">
        <f t="shared" si="130"/>
        <v>0</v>
      </c>
      <c r="T68" s="14">
        <f t="shared" si="130"/>
        <v>0</v>
      </c>
      <c r="U68" s="13"/>
      <c r="V68" s="14">
        <f t="shared" si="48"/>
        <v>7177</v>
      </c>
      <c r="W68" s="46">
        <f t="shared" si="49"/>
        <v>0</v>
      </c>
      <c r="X68" s="22">
        <v>1995</v>
      </c>
      <c r="Y68" s="6">
        <f t="shared" si="124"/>
        <v>0</v>
      </c>
      <c r="Z68" s="6">
        <f t="shared" si="124"/>
        <v>0</v>
      </c>
      <c r="AA68" s="6">
        <f t="shared" si="124"/>
        <v>0</v>
      </c>
      <c r="AB68" s="6">
        <f t="shared" si="124"/>
        <v>0</v>
      </c>
      <c r="AC68" s="6">
        <f t="shared" si="124"/>
        <v>3022.1727943012529</v>
      </c>
      <c r="AD68" s="6">
        <f t="shared" si="124"/>
        <v>0</v>
      </c>
      <c r="AE68" s="6">
        <f t="shared" ref="AE68" si="131">AE25*$AS25</f>
        <v>0</v>
      </c>
      <c r="AF68" s="6">
        <f t="shared" ref="AF68:AK77" si="132">AF25*$AS25</f>
        <v>4149.7935186094237</v>
      </c>
      <c r="AG68" s="6">
        <f t="shared" si="132"/>
        <v>227.96775937390956</v>
      </c>
      <c r="AH68" s="6">
        <f t="shared" si="132"/>
        <v>0</v>
      </c>
      <c r="AI68" s="6">
        <f t="shared" si="132"/>
        <v>114.27742277398316</v>
      </c>
      <c r="AJ68" s="6">
        <f t="shared" si="132"/>
        <v>2104.8862073259133</v>
      </c>
      <c r="AK68" s="6">
        <f t="shared" si="132"/>
        <v>0</v>
      </c>
      <c r="AL68" s="6">
        <f t="shared" si="126"/>
        <v>0</v>
      </c>
      <c r="AM68" s="6">
        <f t="shared" si="68"/>
        <v>9.0451263537906144</v>
      </c>
      <c r="AN68" s="6">
        <f t="shared" si="68"/>
        <v>9.0451263537906144</v>
      </c>
      <c r="AO68" s="6">
        <f t="shared" ref="AO68:AQ68" si="133">AO25*$AS25</f>
        <v>0</v>
      </c>
      <c r="AP68" s="6">
        <f t="shared" si="133"/>
        <v>0</v>
      </c>
      <c r="AQ68" s="6">
        <f t="shared" si="133"/>
        <v>0</v>
      </c>
      <c r="AR68" s="6"/>
      <c r="AS68" s="6">
        <f t="shared" si="70"/>
        <v>9637.1879550920639</v>
      </c>
      <c r="AT68" s="39">
        <f>AS68-Harvest!C24</f>
        <v>0</v>
      </c>
      <c r="AU68" s="151">
        <v>1995</v>
      </c>
      <c r="AV68" s="153">
        <f t="shared" si="31"/>
        <v>0</v>
      </c>
      <c r="AW68" s="153">
        <f t="shared" si="107"/>
        <v>0</v>
      </c>
      <c r="AX68" s="153">
        <f t="shared" si="107"/>
        <v>0</v>
      </c>
      <c r="AY68" s="153">
        <f t="shared" si="107"/>
        <v>0</v>
      </c>
      <c r="AZ68" s="153">
        <f t="shared" si="107"/>
        <v>183.13940955560324</v>
      </c>
      <c r="BA68" s="153">
        <f t="shared" si="107"/>
        <v>0</v>
      </c>
      <c r="BB68" s="153">
        <f t="shared" si="107"/>
        <v>0</v>
      </c>
      <c r="BC68" s="153">
        <f t="shared" si="107"/>
        <v>251.47163531114839</v>
      </c>
      <c r="BD68" s="153">
        <f t="shared" si="107"/>
        <v>13.814524744639719</v>
      </c>
      <c r="BE68" s="153">
        <f t="shared" si="107"/>
        <v>0</v>
      </c>
      <c r="BF68" s="153">
        <f t="shared" si="107"/>
        <v>6.9250506694479652</v>
      </c>
      <c r="BG68" s="153">
        <f t="shared" si="107"/>
        <v>127.55313591542279</v>
      </c>
      <c r="BH68" s="153">
        <f t="shared" si="107"/>
        <v>0</v>
      </c>
      <c r="BI68" s="153">
        <f t="shared" si="107"/>
        <v>0</v>
      </c>
      <c r="BJ68" s="153">
        <f t="shared" si="107"/>
        <v>0.54812190186896237</v>
      </c>
      <c r="BK68" s="153">
        <f t="shared" si="107"/>
        <v>0.54812190186896237</v>
      </c>
      <c r="BL68" s="153">
        <f t="shared" si="107"/>
        <v>0</v>
      </c>
      <c r="BM68" s="153">
        <f t="shared" si="107"/>
        <v>0</v>
      </c>
      <c r="BN68" s="153">
        <f t="shared" si="107"/>
        <v>0</v>
      </c>
      <c r="BO68" s="153">
        <f t="shared" si="33"/>
        <v>0</v>
      </c>
      <c r="BP68" s="153">
        <f t="shared" si="34"/>
        <v>584</v>
      </c>
    </row>
    <row r="69" spans="1:68" ht="11">
      <c r="A69" s="18">
        <v>1996</v>
      </c>
      <c r="B69" s="14">
        <f t="shared" si="108"/>
        <v>0</v>
      </c>
      <c r="C69" s="14">
        <f t="shared" si="108"/>
        <v>0</v>
      </c>
      <c r="D69" s="14">
        <f t="shared" si="108"/>
        <v>0</v>
      </c>
      <c r="E69" s="14">
        <f t="shared" si="108"/>
        <v>10.742000820566476</v>
      </c>
      <c r="F69" s="14">
        <f t="shared" si="108"/>
        <v>3364.4750287259631</v>
      </c>
      <c r="G69" s="14">
        <f t="shared" si="108"/>
        <v>0</v>
      </c>
      <c r="H69" s="14">
        <f t="shared" ref="H69" si="134">H26*$V26</f>
        <v>0</v>
      </c>
      <c r="I69" s="14">
        <f t="shared" ref="I69:Q69" si="135">I26*$V26</f>
        <v>43230.147615260059</v>
      </c>
      <c r="J69" s="14">
        <f t="shared" si="135"/>
        <v>516.99577602099976</v>
      </c>
      <c r="K69" s="14">
        <f t="shared" si="135"/>
        <v>0</v>
      </c>
      <c r="L69" s="14">
        <f t="shared" si="135"/>
        <v>35.182622737721353</v>
      </c>
      <c r="M69" s="14">
        <f t="shared" si="135"/>
        <v>3558.8438126985479</v>
      </c>
      <c r="N69" s="14">
        <f t="shared" si="135"/>
        <v>22.6131437361461</v>
      </c>
      <c r="O69" s="14">
        <f t="shared" si="135"/>
        <v>0</v>
      </c>
      <c r="P69" s="14">
        <f t="shared" si="135"/>
        <v>0</v>
      </c>
      <c r="Q69" s="14">
        <f t="shared" si="135"/>
        <v>0</v>
      </c>
      <c r="R69" s="14">
        <f t="shared" ref="R69:T69" si="136">R26*$V26</f>
        <v>0</v>
      </c>
      <c r="S69" s="14">
        <f t="shared" si="136"/>
        <v>0</v>
      </c>
      <c r="T69" s="14">
        <f t="shared" si="136"/>
        <v>0</v>
      </c>
      <c r="U69" s="13"/>
      <c r="V69" s="14">
        <f t="shared" si="48"/>
        <v>50739.000000000007</v>
      </c>
      <c r="W69" s="46">
        <f t="shared" si="49"/>
        <v>0</v>
      </c>
      <c r="X69" s="22">
        <v>1996</v>
      </c>
      <c r="Y69" s="6">
        <f t="shared" si="124"/>
        <v>0</v>
      </c>
      <c r="Z69" s="6">
        <f t="shared" si="124"/>
        <v>0</v>
      </c>
      <c r="AA69" s="6">
        <f t="shared" si="124"/>
        <v>0</v>
      </c>
      <c r="AB69" s="6">
        <f t="shared" si="124"/>
        <v>0</v>
      </c>
      <c r="AC69" s="6">
        <f t="shared" si="124"/>
        <v>1607.7966541959051</v>
      </c>
      <c r="AD69" s="6">
        <f t="shared" si="124"/>
        <v>0</v>
      </c>
      <c r="AE69" s="6">
        <f t="shared" ref="AE69" si="137">AE26*$AS26</f>
        <v>0</v>
      </c>
      <c r="AF69" s="6">
        <f t="shared" si="132"/>
        <v>16482.162539531688</v>
      </c>
      <c r="AG69" s="6">
        <f t="shared" si="132"/>
        <v>306.03357393862876</v>
      </c>
      <c r="AH69" s="6">
        <f t="shared" si="132"/>
        <v>0</v>
      </c>
      <c r="AI69" s="6">
        <f t="shared" si="132"/>
        <v>7.6063829787234027</v>
      </c>
      <c r="AJ69" s="6">
        <f t="shared" si="132"/>
        <v>1478.4988776550576</v>
      </c>
      <c r="AK69" s="6">
        <f t="shared" si="132"/>
        <v>0</v>
      </c>
      <c r="AL69" s="6">
        <f t="shared" si="126"/>
        <v>0</v>
      </c>
      <c r="AM69" s="6">
        <f t="shared" si="68"/>
        <v>0</v>
      </c>
      <c r="AN69" s="6">
        <f t="shared" si="68"/>
        <v>0</v>
      </c>
      <c r="AO69" s="6">
        <f t="shared" ref="AO69:AQ69" si="138">AO26*$AS26</f>
        <v>0</v>
      </c>
      <c r="AP69" s="6">
        <f t="shared" si="138"/>
        <v>0</v>
      </c>
      <c r="AQ69" s="6">
        <f t="shared" si="138"/>
        <v>0</v>
      </c>
      <c r="AR69" s="6"/>
      <c r="AS69" s="6">
        <f t="shared" si="70"/>
        <v>19882.098028300003</v>
      </c>
      <c r="AT69" s="39">
        <f>AS69-Harvest!C25</f>
        <v>0</v>
      </c>
      <c r="AU69" s="151">
        <v>1996</v>
      </c>
      <c r="AV69" s="153">
        <f t="shared" si="31"/>
        <v>0</v>
      </c>
      <c r="AW69" s="153">
        <f t="shared" si="107"/>
        <v>0</v>
      </c>
      <c r="AX69" s="153">
        <f t="shared" si="107"/>
        <v>0</v>
      </c>
      <c r="AY69" s="153">
        <f t="shared" si="107"/>
        <v>0</v>
      </c>
      <c r="AZ69" s="153">
        <f t="shared" si="107"/>
        <v>225.29420548143185</v>
      </c>
      <c r="BA69" s="153">
        <f t="shared" si="107"/>
        <v>0</v>
      </c>
      <c r="BB69" s="153">
        <f t="shared" si="107"/>
        <v>0</v>
      </c>
      <c r="BC69" s="153">
        <f t="shared" si="107"/>
        <v>2309.5804461769653</v>
      </c>
      <c r="BD69" s="153">
        <f t="shared" si="107"/>
        <v>42.883278001115521</v>
      </c>
      <c r="BE69" s="153">
        <f t="shared" si="107"/>
        <v>0</v>
      </c>
      <c r="BF69" s="153">
        <f t="shared" si="107"/>
        <v>1.0658524542309253</v>
      </c>
      <c r="BG69" s="153">
        <f t="shared" si="107"/>
        <v>207.17621788625644</v>
      </c>
      <c r="BH69" s="153">
        <f t="shared" si="107"/>
        <v>0</v>
      </c>
      <c r="BI69" s="153">
        <f t="shared" si="107"/>
        <v>0</v>
      </c>
      <c r="BJ69" s="153">
        <f t="shared" si="107"/>
        <v>0</v>
      </c>
      <c r="BK69" s="153">
        <f t="shared" si="107"/>
        <v>0</v>
      </c>
      <c r="BL69" s="153">
        <f t="shared" si="107"/>
        <v>0</v>
      </c>
      <c r="BM69" s="153">
        <f t="shared" si="107"/>
        <v>0</v>
      </c>
      <c r="BN69" s="153">
        <f t="shared" si="107"/>
        <v>0</v>
      </c>
      <c r="BO69" s="153">
        <f t="shared" si="33"/>
        <v>0</v>
      </c>
      <c r="BP69" s="153">
        <f t="shared" si="34"/>
        <v>2786</v>
      </c>
    </row>
    <row r="70" spans="1:68" ht="11">
      <c r="A70" s="18">
        <v>1997</v>
      </c>
      <c r="B70" s="14">
        <f t="shared" si="108"/>
        <v>0</v>
      </c>
      <c r="C70" s="14">
        <f t="shared" si="108"/>
        <v>0</v>
      </c>
      <c r="D70" s="14">
        <f t="shared" si="108"/>
        <v>0</v>
      </c>
      <c r="E70" s="14">
        <f t="shared" si="108"/>
        <v>23.040268456375834</v>
      </c>
      <c r="F70" s="14">
        <f t="shared" si="108"/>
        <v>1021.7763397972238</v>
      </c>
      <c r="G70" s="14">
        <f t="shared" si="108"/>
        <v>0</v>
      </c>
      <c r="H70" s="14">
        <f t="shared" ref="H70" si="139">H27*$V27</f>
        <v>0</v>
      </c>
      <c r="I70" s="14">
        <f t="shared" ref="I70:Q70" si="140">I27*$V27</f>
        <v>39858.228437914659</v>
      </c>
      <c r="J70" s="14">
        <f t="shared" si="140"/>
        <v>183.2579253523113</v>
      </c>
      <c r="K70" s="14">
        <f t="shared" si="140"/>
        <v>0</v>
      </c>
      <c r="L70" s="14">
        <f t="shared" si="140"/>
        <v>44.891719745222915</v>
      </c>
      <c r="M70" s="14">
        <f t="shared" si="140"/>
        <v>3114.3294051197431</v>
      </c>
      <c r="N70" s="14">
        <f t="shared" si="140"/>
        <v>0</v>
      </c>
      <c r="O70" s="14">
        <f t="shared" si="140"/>
        <v>0</v>
      </c>
      <c r="P70" s="14">
        <f t="shared" si="140"/>
        <v>0</v>
      </c>
      <c r="Q70" s="14">
        <f t="shared" si="140"/>
        <v>8.4759036144578292</v>
      </c>
      <c r="R70" s="14">
        <f t="shared" ref="R70:T70" si="141">R27*$V27</f>
        <v>0</v>
      </c>
      <c r="S70" s="14">
        <f t="shared" si="141"/>
        <v>0</v>
      </c>
      <c r="T70" s="14">
        <f t="shared" si="141"/>
        <v>0</v>
      </c>
      <c r="U70" s="13"/>
      <c r="V70" s="14">
        <f t="shared" si="48"/>
        <v>44254</v>
      </c>
      <c r="W70" s="46">
        <f t="shared" si="49"/>
        <v>0</v>
      </c>
      <c r="X70" s="22">
        <v>1997</v>
      </c>
      <c r="Y70" s="6">
        <f t="shared" si="124"/>
        <v>0</v>
      </c>
      <c r="Z70" s="6">
        <f t="shared" si="124"/>
        <v>0</v>
      </c>
      <c r="AA70" s="6">
        <f t="shared" si="124"/>
        <v>0</v>
      </c>
      <c r="AB70" s="6">
        <f t="shared" si="124"/>
        <v>0</v>
      </c>
      <c r="AC70" s="6">
        <f t="shared" si="124"/>
        <v>967.94301032836324</v>
      </c>
      <c r="AD70" s="6">
        <f t="shared" si="124"/>
        <v>0</v>
      </c>
      <c r="AE70" s="6">
        <f t="shared" ref="AE70" si="142">AE27*$AS27</f>
        <v>0</v>
      </c>
      <c r="AF70" s="6">
        <f t="shared" si="132"/>
        <v>28061.141725626541</v>
      </c>
      <c r="AG70" s="6">
        <f t="shared" si="132"/>
        <v>132.97585575630171</v>
      </c>
      <c r="AH70" s="6">
        <f t="shared" si="132"/>
        <v>0</v>
      </c>
      <c r="AI70" s="6">
        <f t="shared" si="132"/>
        <v>66.576999354410219</v>
      </c>
      <c r="AJ70" s="6">
        <f t="shared" si="132"/>
        <v>2592.8837218602694</v>
      </c>
      <c r="AK70" s="6">
        <f t="shared" si="132"/>
        <v>0</v>
      </c>
      <c r="AL70" s="6">
        <f t="shared" si="126"/>
        <v>0</v>
      </c>
      <c r="AM70" s="6">
        <f t="shared" si="68"/>
        <v>0</v>
      </c>
      <c r="AN70" s="6">
        <f t="shared" si="68"/>
        <v>0</v>
      </c>
      <c r="AO70" s="6">
        <f t="shared" ref="AO70:AQ70" si="143">AO27*$AS27</f>
        <v>0</v>
      </c>
      <c r="AP70" s="6">
        <f t="shared" si="143"/>
        <v>0</v>
      </c>
      <c r="AQ70" s="6">
        <f t="shared" si="143"/>
        <v>0</v>
      </c>
      <c r="AR70" s="6"/>
      <c r="AS70" s="6">
        <f t="shared" si="70"/>
        <v>31821.521312925885</v>
      </c>
      <c r="AT70" s="39">
        <f>AS70-Harvest!C26</f>
        <v>0</v>
      </c>
      <c r="AU70" s="151">
        <v>1997</v>
      </c>
      <c r="AV70" s="153">
        <f t="shared" si="31"/>
        <v>0</v>
      </c>
      <c r="AW70" s="153">
        <f t="shared" si="107"/>
        <v>0</v>
      </c>
      <c r="AX70" s="153">
        <f t="shared" si="107"/>
        <v>0</v>
      </c>
      <c r="AY70" s="153">
        <f t="shared" si="107"/>
        <v>0</v>
      </c>
      <c r="AZ70" s="153">
        <f t="shared" si="107"/>
        <v>68.713976268745625</v>
      </c>
      <c r="BA70" s="153">
        <f t="shared" si="107"/>
        <v>0</v>
      </c>
      <c r="BB70" s="153">
        <f t="shared" si="107"/>
        <v>0</v>
      </c>
      <c r="BC70" s="153">
        <f t="shared" si="107"/>
        <v>1992.0518109371887</v>
      </c>
      <c r="BD70" s="153">
        <f t="shared" si="107"/>
        <v>9.4399150562128007</v>
      </c>
      <c r="BE70" s="153">
        <f t="shared" si="107"/>
        <v>0</v>
      </c>
      <c r="BF70" s="153">
        <f t="shared" si="107"/>
        <v>4.7262806847805026</v>
      </c>
      <c r="BG70" s="153">
        <f t="shared" si="107"/>
        <v>184.06801705307242</v>
      </c>
      <c r="BH70" s="153">
        <f t="shared" si="107"/>
        <v>0</v>
      </c>
      <c r="BI70" s="153">
        <f t="shared" si="107"/>
        <v>0</v>
      </c>
      <c r="BJ70" s="153">
        <f t="shared" si="107"/>
        <v>0</v>
      </c>
      <c r="BK70" s="153">
        <f t="shared" si="107"/>
        <v>0</v>
      </c>
      <c r="BL70" s="153">
        <f t="shared" si="107"/>
        <v>0</v>
      </c>
      <c r="BM70" s="153">
        <f t="shared" si="107"/>
        <v>0</v>
      </c>
      <c r="BN70" s="153">
        <f t="shared" si="107"/>
        <v>0</v>
      </c>
      <c r="BO70" s="153">
        <f t="shared" si="33"/>
        <v>0</v>
      </c>
      <c r="BP70" s="153">
        <f t="shared" si="34"/>
        <v>2259</v>
      </c>
    </row>
    <row r="71" spans="1:68" ht="11">
      <c r="A71" s="18">
        <v>1998</v>
      </c>
      <c r="B71" s="14">
        <f t="shared" si="108"/>
        <v>15.035087719298248</v>
      </c>
      <c r="C71" s="14">
        <f t="shared" si="108"/>
        <v>0</v>
      </c>
      <c r="D71" s="14">
        <f t="shared" si="108"/>
        <v>0</v>
      </c>
      <c r="E71" s="14">
        <f t="shared" si="108"/>
        <v>0</v>
      </c>
      <c r="F71" s="14">
        <f t="shared" si="108"/>
        <v>631.10659541038547</v>
      </c>
      <c r="G71" s="14">
        <f t="shared" si="108"/>
        <v>0</v>
      </c>
      <c r="H71" s="14">
        <f t="shared" ref="H71" si="144">H28*$V28</f>
        <v>0</v>
      </c>
      <c r="I71" s="14">
        <f t="shared" ref="I71:Q71" si="145">I28*$V28</f>
        <v>7477.8209897153338</v>
      </c>
      <c r="J71" s="14">
        <f t="shared" si="145"/>
        <v>267.57948270238768</v>
      </c>
      <c r="K71" s="14">
        <f t="shared" si="145"/>
        <v>0</v>
      </c>
      <c r="L71" s="14">
        <f t="shared" si="145"/>
        <v>164.57781511200733</v>
      </c>
      <c r="M71" s="14">
        <f t="shared" si="145"/>
        <v>3752.7200293405881</v>
      </c>
      <c r="N71" s="14">
        <f t="shared" si="145"/>
        <v>0</v>
      </c>
      <c r="O71" s="14">
        <f t="shared" si="145"/>
        <v>0</v>
      </c>
      <c r="P71" s="14">
        <f t="shared" si="145"/>
        <v>13.08</v>
      </c>
      <c r="Q71" s="14">
        <f t="shared" si="145"/>
        <v>13.08</v>
      </c>
      <c r="R71" s="14">
        <f t="shared" ref="R71:T71" si="146">R28*$V28</f>
        <v>0</v>
      </c>
      <c r="S71" s="14">
        <f t="shared" si="146"/>
        <v>0</v>
      </c>
      <c r="T71" s="14">
        <f t="shared" si="146"/>
        <v>0</v>
      </c>
      <c r="U71" s="13"/>
      <c r="V71" s="14">
        <f t="shared" si="48"/>
        <v>12335</v>
      </c>
      <c r="W71" s="46">
        <f t="shared" si="49"/>
        <v>0</v>
      </c>
      <c r="X71" s="22">
        <v>1998</v>
      </c>
      <c r="Y71" s="6">
        <f t="shared" si="124"/>
        <v>0</v>
      </c>
      <c r="Z71" s="6">
        <f t="shared" si="124"/>
        <v>0</v>
      </c>
      <c r="AA71" s="6">
        <f t="shared" si="124"/>
        <v>0</v>
      </c>
      <c r="AB71" s="6">
        <f t="shared" si="124"/>
        <v>0</v>
      </c>
      <c r="AC71" s="6">
        <f t="shared" si="124"/>
        <v>143.67638736130601</v>
      </c>
      <c r="AD71" s="6">
        <f t="shared" si="124"/>
        <v>0</v>
      </c>
      <c r="AE71" s="6">
        <f t="shared" ref="AE71" si="147">AE28*$AS28</f>
        <v>0</v>
      </c>
      <c r="AF71" s="6">
        <f t="shared" si="132"/>
        <v>2161.1339519165294</v>
      </c>
      <c r="AG71" s="6">
        <f t="shared" si="132"/>
        <v>173.01748027445115</v>
      </c>
      <c r="AH71" s="6">
        <f t="shared" si="132"/>
        <v>0</v>
      </c>
      <c r="AI71" s="6">
        <f t="shared" si="132"/>
        <v>9.9538106235565795</v>
      </c>
      <c r="AJ71" s="6">
        <f t="shared" si="132"/>
        <v>350.11671236257718</v>
      </c>
      <c r="AK71" s="6">
        <f t="shared" si="132"/>
        <v>0</v>
      </c>
      <c r="AL71" s="6">
        <f t="shared" si="126"/>
        <v>0</v>
      </c>
      <c r="AM71" s="6">
        <f t="shared" si="68"/>
        <v>0</v>
      </c>
      <c r="AN71" s="6">
        <f t="shared" si="68"/>
        <v>0</v>
      </c>
      <c r="AO71" s="6">
        <f t="shared" ref="AO71:AQ71" si="148">AO28*$AS28</f>
        <v>0</v>
      </c>
      <c r="AP71" s="6">
        <f t="shared" si="148"/>
        <v>0</v>
      </c>
      <c r="AQ71" s="6">
        <f t="shared" si="148"/>
        <v>0</v>
      </c>
      <c r="AR71" s="6"/>
      <c r="AS71" s="6">
        <f t="shared" si="70"/>
        <v>2837.8983425384199</v>
      </c>
      <c r="AT71" s="39">
        <f>AS71-Harvest!C27</f>
        <v>0</v>
      </c>
      <c r="AU71" s="151">
        <v>1998</v>
      </c>
      <c r="AV71" s="153">
        <f t="shared" si="31"/>
        <v>0</v>
      </c>
      <c r="AW71" s="153">
        <f t="shared" si="107"/>
        <v>0</v>
      </c>
      <c r="AX71" s="153">
        <f t="shared" si="107"/>
        <v>0</v>
      </c>
      <c r="AY71" s="153">
        <f t="shared" si="107"/>
        <v>0</v>
      </c>
      <c r="AZ71" s="153">
        <f t="shared" si="107"/>
        <v>8.100438847026016</v>
      </c>
      <c r="BA71" s="153">
        <f t="shared" si="107"/>
        <v>0</v>
      </c>
      <c r="BB71" s="153">
        <f t="shared" si="107"/>
        <v>0</v>
      </c>
      <c r="BC71" s="153">
        <f t="shared" si="107"/>
        <v>121.84419262789837</v>
      </c>
      <c r="BD71" s="153">
        <f t="shared" si="107"/>
        <v>9.754682339731275</v>
      </c>
      <c r="BE71" s="153">
        <f t="shared" si="107"/>
        <v>0</v>
      </c>
      <c r="BF71" s="153">
        <f t="shared" si="107"/>
        <v>0.56119335773828616</v>
      </c>
      <c r="BG71" s="153">
        <f t="shared" si="107"/>
        <v>19.739492827606089</v>
      </c>
      <c r="BH71" s="153">
        <f t="shared" si="107"/>
        <v>0</v>
      </c>
      <c r="BI71" s="153">
        <f t="shared" si="107"/>
        <v>0</v>
      </c>
      <c r="BJ71" s="153">
        <f t="shared" si="107"/>
        <v>0</v>
      </c>
      <c r="BK71" s="153">
        <f t="shared" si="107"/>
        <v>0</v>
      </c>
      <c r="BL71" s="153">
        <f t="shared" si="107"/>
        <v>0</v>
      </c>
      <c r="BM71" s="153">
        <f t="shared" si="107"/>
        <v>0</v>
      </c>
      <c r="BN71" s="153">
        <f t="shared" si="107"/>
        <v>0</v>
      </c>
      <c r="BO71" s="153">
        <f t="shared" si="33"/>
        <v>0</v>
      </c>
      <c r="BP71" s="153">
        <f t="shared" si="34"/>
        <v>160.00000000000006</v>
      </c>
    </row>
    <row r="72" spans="1:68" ht="11">
      <c r="A72" s="18">
        <v>1999</v>
      </c>
      <c r="B72" s="14">
        <f t="shared" si="108"/>
        <v>0</v>
      </c>
      <c r="C72" s="14">
        <f t="shared" si="108"/>
        <v>0</v>
      </c>
      <c r="D72" s="14">
        <f t="shared" si="108"/>
        <v>0</v>
      </c>
      <c r="E72" s="14">
        <f t="shared" si="108"/>
        <v>0</v>
      </c>
      <c r="F72" s="14">
        <f t="shared" si="108"/>
        <v>5933.9986624243311</v>
      </c>
      <c r="G72" s="14">
        <f t="shared" si="108"/>
        <v>0</v>
      </c>
      <c r="H72" s="14">
        <f t="shared" ref="H72" si="149">H29*$V29</f>
        <v>0</v>
      </c>
      <c r="I72" s="14">
        <f t="shared" ref="I72:Q72" si="150">I29*$V29</f>
        <v>8550.1083983495228</v>
      </c>
      <c r="J72" s="14">
        <f t="shared" si="150"/>
        <v>1596.9276704086953</v>
      </c>
      <c r="K72" s="14">
        <f t="shared" si="150"/>
        <v>0</v>
      </c>
      <c r="L72" s="14">
        <f t="shared" si="150"/>
        <v>33.570399404413408</v>
      </c>
      <c r="M72" s="14">
        <f t="shared" si="150"/>
        <v>3135.8429798781544</v>
      </c>
      <c r="N72" s="14">
        <f t="shared" si="150"/>
        <v>0</v>
      </c>
      <c r="O72" s="14">
        <f t="shared" si="150"/>
        <v>0</v>
      </c>
      <c r="P72" s="14">
        <f t="shared" si="150"/>
        <v>33.551889534883721</v>
      </c>
      <c r="Q72" s="14">
        <f t="shared" si="150"/>
        <v>0</v>
      </c>
      <c r="R72" s="14">
        <f t="shared" ref="R72:T72" si="151">R29*$V29</f>
        <v>0</v>
      </c>
      <c r="S72" s="14">
        <f t="shared" si="151"/>
        <v>0</v>
      </c>
      <c r="T72" s="14">
        <f t="shared" si="151"/>
        <v>0</v>
      </c>
      <c r="U72" s="13"/>
      <c r="V72" s="14">
        <f t="shared" si="48"/>
        <v>19284.000000000004</v>
      </c>
      <c r="W72" s="46">
        <f t="shared" si="49"/>
        <v>0</v>
      </c>
      <c r="X72" s="22">
        <v>1999</v>
      </c>
      <c r="Y72" s="6">
        <f t="shared" si="124"/>
        <v>0</v>
      </c>
      <c r="Z72" s="6">
        <f t="shared" si="124"/>
        <v>0</v>
      </c>
      <c r="AA72" s="6">
        <f t="shared" si="124"/>
        <v>0</v>
      </c>
      <c r="AB72" s="6">
        <f t="shared" si="124"/>
        <v>0</v>
      </c>
      <c r="AC72" s="6">
        <f t="shared" si="124"/>
        <v>829.32210334528281</v>
      </c>
      <c r="AD72" s="6">
        <f t="shared" si="124"/>
        <v>0</v>
      </c>
      <c r="AE72" s="6">
        <f t="shared" ref="AE72" si="152">AE29*$AS29</f>
        <v>0</v>
      </c>
      <c r="AF72" s="6">
        <f t="shared" si="132"/>
        <v>2433.133929699768</v>
      </c>
      <c r="AG72" s="6">
        <f t="shared" si="132"/>
        <v>321.03958875936172</v>
      </c>
      <c r="AH72" s="6">
        <f t="shared" si="132"/>
        <v>0</v>
      </c>
      <c r="AI72" s="6">
        <f t="shared" si="132"/>
        <v>7.8305489260143188</v>
      </c>
      <c r="AJ72" s="6">
        <f t="shared" si="132"/>
        <v>1012.6341160991363</v>
      </c>
      <c r="AK72" s="6">
        <f t="shared" si="132"/>
        <v>0</v>
      </c>
      <c r="AL72" s="6">
        <f t="shared" si="126"/>
        <v>0</v>
      </c>
      <c r="AM72" s="6">
        <f t="shared" si="68"/>
        <v>0</v>
      </c>
      <c r="AN72" s="6">
        <f t="shared" si="68"/>
        <v>0</v>
      </c>
      <c r="AO72" s="6">
        <f t="shared" ref="AO72:AQ72" si="153">AO29*$AS29</f>
        <v>0</v>
      </c>
      <c r="AP72" s="6">
        <f t="shared" si="153"/>
        <v>0</v>
      </c>
      <c r="AQ72" s="6">
        <f t="shared" si="153"/>
        <v>0</v>
      </c>
      <c r="AR72" s="6"/>
      <c r="AS72" s="6">
        <f t="shared" si="70"/>
        <v>4603.9602868295633</v>
      </c>
      <c r="AT72" s="39">
        <f>AS72-Harvest!C28</f>
        <v>0</v>
      </c>
      <c r="AU72" s="151">
        <v>1999</v>
      </c>
      <c r="AV72" s="153">
        <f t="shared" si="31"/>
        <v>0</v>
      </c>
      <c r="AW72" s="153">
        <f t="shared" si="107"/>
        <v>0</v>
      </c>
      <c r="AX72" s="153">
        <f t="shared" si="107"/>
        <v>0</v>
      </c>
      <c r="AY72" s="153">
        <f t="shared" si="107"/>
        <v>0</v>
      </c>
      <c r="AZ72" s="153">
        <f t="shared" si="107"/>
        <v>25.578791157672235</v>
      </c>
      <c r="BA72" s="153">
        <f t="shared" si="107"/>
        <v>0</v>
      </c>
      <c r="BB72" s="153">
        <f t="shared" si="107"/>
        <v>0</v>
      </c>
      <c r="BC72" s="153">
        <f t="shared" si="107"/>
        <v>75.045177736598816</v>
      </c>
      <c r="BD72" s="153">
        <f t="shared" si="107"/>
        <v>9.9018277230237537</v>
      </c>
      <c r="BE72" s="153">
        <f t="shared" si="107"/>
        <v>0</v>
      </c>
      <c r="BF72" s="153">
        <f t="shared" si="107"/>
        <v>0.24151771045352563</v>
      </c>
      <c r="BG72" s="153">
        <f t="shared" si="107"/>
        <v>31.232685672251662</v>
      </c>
      <c r="BH72" s="153">
        <f t="shared" si="107"/>
        <v>0</v>
      </c>
      <c r="BI72" s="153">
        <f t="shared" si="107"/>
        <v>0</v>
      </c>
      <c r="BJ72" s="153">
        <f t="shared" si="107"/>
        <v>0</v>
      </c>
      <c r="BK72" s="153">
        <f t="shared" si="107"/>
        <v>0</v>
      </c>
      <c r="BL72" s="153">
        <f t="shared" si="107"/>
        <v>0</v>
      </c>
      <c r="BM72" s="153">
        <f t="shared" si="107"/>
        <v>0</v>
      </c>
      <c r="BN72" s="153">
        <f t="shared" si="107"/>
        <v>0</v>
      </c>
      <c r="BO72" s="153">
        <f t="shared" si="33"/>
        <v>0</v>
      </c>
      <c r="BP72" s="153">
        <f t="shared" si="34"/>
        <v>142</v>
      </c>
    </row>
    <row r="73" spans="1:68" ht="11">
      <c r="A73" s="18">
        <v>2000</v>
      </c>
      <c r="B73" s="14">
        <f t="shared" si="108"/>
        <v>0</v>
      </c>
      <c r="C73" s="14">
        <f t="shared" si="108"/>
        <v>24.084112149532707</v>
      </c>
      <c r="D73" s="14">
        <f t="shared" si="108"/>
        <v>0</v>
      </c>
      <c r="E73" s="14">
        <f t="shared" si="108"/>
        <v>0</v>
      </c>
      <c r="F73" s="14">
        <f t="shared" si="108"/>
        <v>6677.9821421862771</v>
      </c>
      <c r="G73" s="14">
        <f t="shared" si="108"/>
        <v>0</v>
      </c>
      <c r="H73" s="14">
        <f t="shared" ref="H73" si="154">H30*$V30</f>
        <v>0</v>
      </c>
      <c r="I73" s="14">
        <f t="shared" ref="I73:Q73" si="155">I30*$V30</f>
        <v>25864.368220835218</v>
      </c>
      <c r="J73" s="14">
        <f t="shared" si="155"/>
        <v>1040.9797756012158</v>
      </c>
      <c r="K73" s="14">
        <f t="shared" si="155"/>
        <v>0</v>
      </c>
      <c r="L73" s="14">
        <f t="shared" si="155"/>
        <v>29.465084886558326</v>
      </c>
      <c r="M73" s="14">
        <f t="shared" si="155"/>
        <v>9903.073605517664</v>
      </c>
      <c r="N73" s="14">
        <f t="shared" si="155"/>
        <v>0</v>
      </c>
      <c r="O73" s="14">
        <f t="shared" si="155"/>
        <v>0</v>
      </c>
      <c r="P73" s="14">
        <f t="shared" si="155"/>
        <v>15.047058823529412</v>
      </c>
      <c r="Q73" s="14">
        <f t="shared" si="155"/>
        <v>0</v>
      </c>
      <c r="R73" s="14">
        <f t="shared" ref="R73:T73" si="156">R30*$V30</f>
        <v>0</v>
      </c>
      <c r="S73" s="14">
        <f t="shared" si="156"/>
        <v>0</v>
      </c>
      <c r="T73" s="14">
        <f t="shared" si="156"/>
        <v>0</v>
      </c>
      <c r="U73" s="13"/>
      <c r="V73" s="14">
        <f t="shared" si="48"/>
        <v>43555</v>
      </c>
      <c r="W73" s="46">
        <f t="shared" si="49"/>
        <v>0</v>
      </c>
      <c r="X73" s="22">
        <v>2000</v>
      </c>
      <c r="Y73" s="6">
        <f t="shared" si="124"/>
        <v>0</v>
      </c>
      <c r="Z73" s="6">
        <f t="shared" si="124"/>
        <v>0</v>
      </c>
      <c r="AA73" s="6">
        <f t="shared" si="124"/>
        <v>0</v>
      </c>
      <c r="AB73" s="6">
        <f t="shared" si="124"/>
        <v>0</v>
      </c>
      <c r="AC73" s="6">
        <f t="shared" si="124"/>
        <v>2392.8574491057384</v>
      </c>
      <c r="AD73" s="6">
        <f t="shared" si="124"/>
        <v>0</v>
      </c>
      <c r="AE73" s="6">
        <f t="shared" ref="AE73" si="157">AE30*$AS30</f>
        <v>0</v>
      </c>
      <c r="AF73" s="6">
        <f t="shared" si="132"/>
        <v>9788.1863479087297</v>
      </c>
      <c r="AG73" s="6">
        <f t="shared" si="132"/>
        <v>412.11978323018354</v>
      </c>
      <c r="AH73" s="6">
        <f t="shared" si="132"/>
        <v>0</v>
      </c>
      <c r="AI73" s="6">
        <f t="shared" si="132"/>
        <v>26.232558139534884</v>
      </c>
      <c r="AJ73" s="6">
        <f t="shared" si="132"/>
        <v>2002.6396265550479</v>
      </c>
      <c r="AK73" s="6">
        <f t="shared" si="132"/>
        <v>0</v>
      </c>
      <c r="AL73" s="6">
        <f t="shared" si="126"/>
        <v>0</v>
      </c>
      <c r="AM73" s="6">
        <f t="shared" si="68"/>
        <v>0</v>
      </c>
      <c r="AN73" s="6">
        <f t="shared" si="68"/>
        <v>0</v>
      </c>
      <c r="AO73" s="6">
        <f t="shared" ref="AO73:AQ73" si="158">AO30*$AS30</f>
        <v>0</v>
      </c>
      <c r="AP73" s="6">
        <f t="shared" si="158"/>
        <v>0</v>
      </c>
      <c r="AQ73" s="6">
        <f t="shared" si="158"/>
        <v>0</v>
      </c>
      <c r="AR73" s="6"/>
      <c r="AS73" s="6">
        <f t="shared" si="70"/>
        <v>14622.035764939235</v>
      </c>
      <c r="AT73" s="39">
        <f>AS73-Harvest!C29</f>
        <v>0</v>
      </c>
      <c r="AU73" s="151">
        <v>2000</v>
      </c>
      <c r="AV73" s="153">
        <f t="shared" si="31"/>
        <v>0</v>
      </c>
      <c r="AW73" s="153">
        <f t="shared" si="107"/>
        <v>0</v>
      </c>
      <c r="AX73" s="153">
        <f t="shared" si="107"/>
        <v>0</v>
      </c>
      <c r="AY73" s="153">
        <f t="shared" si="107"/>
        <v>0</v>
      </c>
      <c r="AZ73" s="153">
        <f t="shared" si="107"/>
        <v>103.91606918549061</v>
      </c>
      <c r="BA73" s="153">
        <f t="shared" si="107"/>
        <v>0</v>
      </c>
      <c r="BB73" s="153">
        <f t="shared" si="107"/>
        <v>0</v>
      </c>
      <c r="BC73" s="153">
        <f t="shared" si="107"/>
        <v>425.07749473746918</v>
      </c>
      <c r="BD73" s="153">
        <f t="shared" si="107"/>
        <v>17.897375342130008</v>
      </c>
      <c r="BE73" s="153">
        <f t="shared" si="107"/>
        <v>0</v>
      </c>
      <c r="BF73" s="153">
        <f t="shared" si="107"/>
        <v>1.1392171846923309</v>
      </c>
      <c r="BG73" s="153">
        <f t="shared" si="107"/>
        <v>86.96984355021786</v>
      </c>
      <c r="BH73" s="153">
        <f t="shared" si="107"/>
        <v>0</v>
      </c>
      <c r="BI73" s="153">
        <f t="shared" si="107"/>
        <v>0</v>
      </c>
      <c r="BJ73" s="153">
        <f t="shared" si="107"/>
        <v>0</v>
      </c>
      <c r="BK73" s="153">
        <f t="shared" si="107"/>
        <v>0</v>
      </c>
      <c r="BL73" s="153">
        <f t="shared" si="107"/>
        <v>0</v>
      </c>
      <c r="BM73" s="153">
        <f t="shared" si="107"/>
        <v>0</v>
      </c>
      <c r="BN73" s="153">
        <f t="shared" si="107"/>
        <v>0</v>
      </c>
      <c r="BO73" s="153">
        <f t="shared" si="33"/>
        <v>0</v>
      </c>
      <c r="BP73" s="153">
        <f t="shared" si="34"/>
        <v>635</v>
      </c>
    </row>
    <row r="74" spans="1:68" ht="11">
      <c r="A74" s="18">
        <v>2001</v>
      </c>
      <c r="B74" s="14">
        <f t="shared" si="108"/>
        <v>0</v>
      </c>
      <c r="C74" s="14">
        <f t="shared" si="108"/>
        <v>0</v>
      </c>
      <c r="D74" s="14">
        <f t="shared" si="108"/>
        <v>0</v>
      </c>
      <c r="E74" s="14">
        <f t="shared" si="108"/>
        <v>156.96250592461732</v>
      </c>
      <c r="F74" s="14">
        <f t="shared" si="108"/>
        <v>3564.8636423716721</v>
      </c>
      <c r="G74" s="14">
        <f t="shared" si="108"/>
        <v>0</v>
      </c>
      <c r="H74" s="14">
        <f t="shared" ref="H74" si="159">H31*$V31</f>
        <v>0</v>
      </c>
      <c r="I74" s="14">
        <f t="shared" ref="I74:Q74" si="160">I31*$V31</f>
        <v>68858.853542810495</v>
      </c>
      <c r="J74" s="14">
        <f t="shared" si="160"/>
        <v>49.973164035689777</v>
      </c>
      <c r="K74" s="14">
        <f t="shared" si="160"/>
        <v>0</v>
      </c>
      <c r="L74" s="14">
        <f t="shared" si="160"/>
        <v>52.727699530516432</v>
      </c>
      <c r="M74" s="14">
        <f t="shared" si="160"/>
        <v>3599.6194453270168</v>
      </c>
      <c r="N74" s="14">
        <f t="shared" si="160"/>
        <v>0</v>
      </c>
      <c r="O74" s="14">
        <f t="shared" si="160"/>
        <v>0</v>
      </c>
      <c r="P74" s="14">
        <f t="shared" si="160"/>
        <v>0</v>
      </c>
      <c r="Q74" s="14">
        <f t="shared" si="160"/>
        <v>0</v>
      </c>
      <c r="R74" s="14">
        <f t="shared" ref="R74:T74" si="161">R31*$V31</f>
        <v>0</v>
      </c>
      <c r="S74" s="14">
        <f t="shared" si="161"/>
        <v>0</v>
      </c>
      <c r="T74" s="14">
        <f t="shared" si="161"/>
        <v>0</v>
      </c>
      <c r="U74" s="13"/>
      <c r="V74" s="14">
        <f t="shared" si="48"/>
        <v>76283</v>
      </c>
      <c r="W74" s="46">
        <f t="shared" si="49"/>
        <v>0</v>
      </c>
      <c r="X74" s="22">
        <v>2001</v>
      </c>
      <c r="Y74" s="6">
        <f t="shared" si="124"/>
        <v>0</v>
      </c>
      <c r="Z74" s="6">
        <f t="shared" si="124"/>
        <v>0</v>
      </c>
      <c r="AA74" s="6">
        <f t="shared" si="124"/>
        <v>0</v>
      </c>
      <c r="AB74" s="6">
        <f t="shared" si="124"/>
        <v>0</v>
      </c>
      <c r="AC74" s="6">
        <f t="shared" si="124"/>
        <v>1451.8563895403161</v>
      </c>
      <c r="AD74" s="6">
        <f t="shared" si="124"/>
        <v>0</v>
      </c>
      <c r="AE74" s="6">
        <f t="shared" ref="AE74" si="162">AE31*$AS31</f>
        <v>0</v>
      </c>
      <c r="AF74" s="6">
        <f t="shared" si="132"/>
        <v>61761.138538011197</v>
      </c>
      <c r="AG74" s="6">
        <f t="shared" si="132"/>
        <v>0</v>
      </c>
      <c r="AH74" s="6">
        <f t="shared" si="132"/>
        <v>0</v>
      </c>
      <c r="AI74" s="6">
        <f t="shared" si="132"/>
        <v>26.510225563909763</v>
      </c>
      <c r="AJ74" s="6">
        <f t="shared" si="132"/>
        <v>3115.4192440053798</v>
      </c>
      <c r="AK74" s="6">
        <f t="shared" si="132"/>
        <v>0</v>
      </c>
      <c r="AL74" s="6">
        <f t="shared" si="126"/>
        <v>0</v>
      </c>
      <c r="AM74" s="6">
        <f t="shared" si="68"/>
        <v>0</v>
      </c>
      <c r="AN74" s="6">
        <f t="shared" si="68"/>
        <v>0</v>
      </c>
      <c r="AO74" s="6">
        <f t="shared" ref="AO74:AQ74" si="163">AO31*$AS31</f>
        <v>0</v>
      </c>
      <c r="AP74" s="6">
        <f t="shared" si="163"/>
        <v>0</v>
      </c>
      <c r="AQ74" s="6">
        <f t="shared" si="163"/>
        <v>0</v>
      </c>
      <c r="AR74" s="6"/>
      <c r="AS74" s="6">
        <f t="shared" si="70"/>
        <v>66354.924397120791</v>
      </c>
      <c r="AT74" s="39">
        <f>AS74-Harvest!C30</f>
        <v>0</v>
      </c>
      <c r="AU74" s="151">
        <v>2001</v>
      </c>
      <c r="AV74" s="153">
        <f t="shared" si="31"/>
        <v>0</v>
      </c>
      <c r="AW74" s="153">
        <f t="shared" si="107"/>
        <v>0</v>
      </c>
      <c r="AX74" s="153">
        <f t="shared" si="107"/>
        <v>0</v>
      </c>
      <c r="AY74" s="153">
        <f t="shared" si="107"/>
        <v>0</v>
      </c>
      <c r="AZ74" s="153">
        <f t="shared" si="107"/>
        <v>84.085456440449718</v>
      </c>
      <c r="BA74" s="153">
        <f t="shared" si="107"/>
        <v>0</v>
      </c>
      <c r="BB74" s="153">
        <f t="shared" si="107"/>
        <v>0</v>
      </c>
      <c r="BC74" s="153">
        <f t="shared" si="107"/>
        <v>3576.9471151997245</v>
      </c>
      <c r="BD74" s="153">
        <f t="shared" si="107"/>
        <v>0</v>
      </c>
      <c r="BE74" s="153">
        <f t="shared" si="107"/>
        <v>0</v>
      </c>
      <c r="BF74" s="153">
        <f t="shared" si="107"/>
        <v>1.5353615088517205</v>
      </c>
      <c r="BG74" s="153">
        <f t="shared" si="107"/>
        <v>180.43206685097476</v>
      </c>
      <c r="BH74" s="153">
        <f t="shared" si="107"/>
        <v>0</v>
      </c>
      <c r="BI74" s="153">
        <f t="shared" si="107"/>
        <v>0</v>
      </c>
      <c r="BJ74" s="153">
        <f t="shared" si="107"/>
        <v>0</v>
      </c>
      <c r="BK74" s="153">
        <f t="shared" si="107"/>
        <v>0</v>
      </c>
      <c r="BL74" s="153">
        <f t="shared" si="107"/>
        <v>0</v>
      </c>
      <c r="BM74" s="153">
        <f t="shared" si="107"/>
        <v>0</v>
      </c>
      <c r="BN74" s="153">
        <f t="shared" si="107"/>
        <v>0</v>
      </c>
      <c r="BO74" s="153">
        <f t="shared" si="33"/>
        <v>0</v>
      </c>
      <c r="BP74" s="153">
        <f t="shared" si="34"/>
        <v>3843.0000000000009</v>
      </c>
    </row>
    <row r="75" spans="1:68" ht="11">
      <c r="A75" s="18">
        <v>2002</v>
      </c>
      <c r="B75" s="14">
        <f t="shared" ref="B75:G84" si="164">B32*$V32</f>
        <v>0</v>
      </c>
      <c r="C75" s="14">
        <f t="shared" si="164"/>
        <v>0</v>
      </c>
      <c r="D75" s="14">
        <f t="shared" si="164"/>
        <v>0</v>
      </c>
      <c r="E75" s="14">
        <f t="shared" si="164"/>
        <v>0</v>
      </c>
      <c r="F75" s="14">
        <f t="shared" si="164"/>
        <v>4989.4877691335096</v>
      </c>
      <c r="G75" s="14">
        <f t="shared" si="164"/>
        <v>0</v>
      </c>
      <c r="H75" s="14">
        <f t="shared" ref="H75" si="165">H32*$V32</f>
        <v>0</v>
      </c>
      <c r="I75" s="14">
        <f t="shared" ref="I75:Q75" si="166">I32*$V32</f>
        <v>50879.606029958559</v>
      </c>
      <c r="J75" s="14">
        <f t="shared" si="166"/>
        <v>799.6654511195361</v>
      </c>
      <c r="K75" s="14">
        <f t="shared" si="166"/>
        <v>0</v>
      </c>
      <c r="L75" s="14">
        <f t="shared" si="166"/>
        <v>291.81594267878916</v>
      </c>
      <c r="M75" s="14">
        <f t="shared" si="166"/>
        <v>1400.4248071096085</v>
      </c>
      <c r="N75" s="14">
        <f t="shared" si="166"/>
        <v>0</v>
      </c>
      <c r="O75" s="14">
        <f t="shared" si="166"/>
        <v>0</v>
      </c>
      <c r="P75" s="14">
        <f t="shared" si="166"/>
        <v>0</v>
      </c>
      <c r="Q75" s="14">
        <f t="shared" si="166"/>
        <v>0</v>
      </c>
      <c r="R75" s="14">
        <f t="shared" ref="R75:T75" si="167">R32*$V32</f>
        <v>0</v>
      </c>
      <c r="S75" s="14">
        <f t="shared" si="167"/>
        <v>0</v>
      </c>
      <c r="T75" s="14">
        <f t="shared" si="167"/>
        <v>0</v>
      </c>
      <c r="U75" s="13"/>
      <c r="V75" s="14">
        <f t="shared" si="48"/>
        <v>58361</v>
      </c>
      <c r="W75" s="46">
        <f t="shared" si="49"/>
        <v>0</v>
      </c>
      <c r="X75" s="22">
        <v>2002</v>
      </c>
      <c r="Y75" s="6">
        <f t="shared" si="124"/>
        <v>0</v>
      </c>
      <c r="Z75" s="6">
        <f t="shared" si="124"/>
        <v>0</v>
      </c>
      <c r="AA75" s="6">
        <f t="shared" si="124"/>
        <v>0</v>
      </c>
      <c r="AB75" s="6">
        <f t="shared" si="124"/>
        <v>0</v>
      </c>
      <c r="AC75" s="6">
        <f t="shared" si="124"/>
        <v>877.92510005226359</v>
      </c>
      <c r="AD75" s="6">
        <f t="shared" si="124"/>
        <v>0</v>
      </c>
      <c r="AE75" s="6">
        <f t="shared" ref="AE75" si="168">AE32*$AS32</f>
        <v>0</v>
      </c>
      <c r="AF75" s="6">
        <f t="shared" si="132"/>
        <v>22544.428082732698</v>
      </c>
      <c r="AG75" s="6">
        <f t="shared" si="132"/>
        <v>40.370203160270869</v>
      </c>
      <c r="AH75" s="6">
        <f t="shared" si="132"/>
        <v>0</v>
      </c>
      <c r="AI75" s="6">
        <f t="shared" si="132"/>
        <v>69.000368166367139</v>
      </c>
      <c r="AJ75" s="6">
        <f t="shared" si="132"/>
        <v>668.33337709918396</v>
      </c>
      <c r="AK75" s="6">
        <f t="shared" si="132"/>
        <v>0</v>
      </c>
      <c r="AL75" s="6">
        <f t="shared" si="126"/>
        <v>0</v>
      </c>
      <c r="AM75" s="6">
        <f t="shared" si="68"/>
        <v>0</v>
      </c>
      <c r="AN75" s="6">
        <f t="shared" si="68"/>
        <v>0</v>
      </c>
      <c r="AO75" s="6">
        <f t="shared" ref="AO75:AQ75" si="169">AO32*$AS32</f>
        <v>0</v>
      </c>
      <c r="AP75" s="6">
        <f t="shared" si="169"/>
        <v>0</v>
      </c>
      <c r="AQ75" s="6">
        <f t="shared" si="169"/>
        <v>0</v>
      </c>
      <c r="AR75" s="6"/>
      <c r="AS75" s="6">
        <f t="shared" si="70"/>
        <v>24200.057131210782</v>
      </c>
      <c r="AT75" s="39">
        <f>AS75-Harvest!C31</f>
        <v>0</v>
      </c>
      <c r="AU75" s="151">
        <v>2002</v>
      </c>
      <c r="AV75" s="153">
        <f t="shared" si="31"/>
        <v>0</v>
      </c>
      <c r="AW75" s="153">
        <f t="shared" si="107"/>
        <v>0</v>
      </c>
      <c r="AX75" s="153">
        <f t="shared" si="107"/>
        <v>0</v>
      </c>
      <c r="AY75" s="153">
        <f t="shared" si="107"/>
        <v>0</v>
      </c>
      <c r="AZ75" s="153">
        <f t="shared" si="107"/>
        <v>100.16303631441156</v>
      </c>
      <c r="BA75" s="153">
        <f t="shared" si="107"/>
        <v>0</v>
      </c>
      <c r="BB75" s="153">
        <f t="shared" si="107"/>
        <v>0</v>
      </c>
      <c r="BC75" s="153">
        <f t="shared" si="107"/>
        <v>2572.1082226763619</v>
      </c>
      <c r="BD75" s="153">
        <f t="shared" si="107"/>
        <v>4.6058623052486638</v>
      </c>
      <c r="BE75" s="153">
        <f t="shared" si="107"/>
        <v>0</v>
      </c>
      <c r="BF75" s="153">
        <f t="shared" si="107"/>
        <v>7.8722961468400481</v>
      </c>
      <c r="BG75" s="153">
        <f t="shared" si="107"/>
        <v>76.250582557138131</v>
      </c>
      <c r="BH75" s="153">
        <f t="shared" si="107"/>
        <v>0</v>
      </c>
      <c r="BI75" s="153">
        <f t="shared" si="107"/>
        <v>0</v>
      </c>
      <c r="BJ75" s="153">
        <f t="shared" si="107"/>
        <v>0</v>
      </c>
      <c r="BK75" s="153">
        <f t="shared" si="107"/>
        <v>0</v>
      </c>
      <c r="BL75" s="153">
        <f t="shared" si="107"/>
        <v>0</v>
      </c>
      <c r="BM75" s="153">
        <f t="shared" si="107"/>
        <v>0</v>
      </c>
      <c r="BN75" s="153">
        <f t="shared" si="107"/>
        <v>0</v>
      </c>
      <c r="BO75" s="153">
        <f t="shared" si="33"/>
        <v>0</v>
      </c>
      <c r="BP75" s="153">
        <f t="shared" si="34"/>
        <v>2761</v>
      </c>
    </row>
    <row r="76" spans="1:68" ht="11">
      <c r="A76" s="18">
        <v>2003</v>
      </c>
      <c r="B76" s="14">
        <f t="shared" si="164"/>
        <v>0</v>
      </c>
      <c r="C76" s="14">
        <f t="shared" si="164"/>
        <v>0</v>
      </c>
      <c r="D76" s="14">
        <f t="shared" si="164"/>
        <v>0</v>
      </c>
      <c r="E76" s="14">
        <f t="shared" si="164"/>
        <v>0</v>
      </c>
      <c r="F76" s="14">
        <f t="shared" si="164"/>
        <v>42647.738929753294</v>
      </c>
      <c r="G76" s="14">
        <f t="shared" si="164"/>
        <v>0</v>
      </c>
      <c r="H76" s="14">
        <f t="shared" ref="H76" si="170">H33*$V33</f>
        <v>0</v>
      </c>
      <c r="I76" s="14">
        <f t="shared" ref="I76:Q76" si="171">I33*$V33</f>
        <v>24883.211677827898</v>
      </c>
      <c r="J76" s="14">
        <f t="shared" si="171"/>
        <v>2593.5558196407242</v>
      </c>
      <c r="K76" s="14">
        <f t="shared" si="171"/>
        <v>0</v>
      </c>
      <c r="L76" s="14">
        <f t="shared" si="171"/>
        <v>132.10952966707742</v>
      </c>
      <c r="M76" s="14">
        <f t="shared" si="171"/>
        <v>4775.6249522018989</v>
      </c>
      <c r="N76" s="14">
        <f t="shared" si="171"/>
        <v>0</v>
      </c>
      <c r="O76" s="14">
        <f t="shared" si="171"/>
        <v>0</v>
      </c>
      <c r="P76" s="14">
        <f t="shared" si="171"/>
        <v>32.759090909090901</v>
      </c>
      <c r="Q76" s="14">
        <f t="shared" si="171"/>
        <v>0</v>
      </c>
      <c r="R76" s="14">
        <f t="shared" ref="R76:T76" si="172">R33*$V33</f>
        <v>0</v>
      </c>
      <c r="S76" s="14">
        <f t="shared" si="172"/>
        <v>0</v>
      </c>
      <c r="T76" s="14">
        <f t="shared" si="172"/>
        <v>0</v>
      </c>
      <c r="U76" s="13"/>
      <c r="V76" s="14">
        <f t="shared" si="48"/>
        <v>75065</v>
      </c>
      <c r="W76" s="46">
        <f t="shared" si="49"/>
        <v>0</v>
      </c>
      <c r="X76" s="22">
        <v>2003</v>
      </c>
      <c r="Y76" s="6">
        <f t="shared" si="124"/>
        <v>0</v>
      </c>
      <c r="Z76" s="6">
        <f t="shared" si="124"/>
        <v>0</v>
      </c>
      <c r="AA76" s="6">
        <f t="shared" si="124"/>
        <v>0</v>
      </c>
      <c r="AB76" s="6">
        <f t="shared" si="124"/>
        <v>0</v>
      </c>
      <c r="AC76" s="6">
        <f t="shared" si="124"/>
        <v>9492.89077599964</v>
      </c>
      <c r="AD76" s="6">
        <f t="shared" si="124"/>
        <v>0</v>
      </c>
      <c r="AE76" s="6">
        <f t="shared" ref="AE76" si="173">AE33*$AS33</f>
        <v>0</v>
      </c>
      <c r="AF76" s="6">
        <f t="shared" si="132"/>
        <v>19024.956283940061</v>
      </c>
      <c r="AG76" s="6">
        <f t="shared" si="132"/>
        <v>551.93623556325724</v>
      </c>
      <c r="AH76" s="6">
        <f t="shared" si="132"/>
        <v>0</v>
      </c>
      <c r="AI76" s="6">
        <f t="shared" si="132"/>
        <v>77.065759637188208</v>
      </c>
      <c r="AJ76" s="6">
        <f t="shared" si="132"/>
        <v>3299.5178603416962</v>
      </c>
      <c r="AK76" s="6">
        <f t="shared" si="132"/>
        <v>0</v>
      </c>
      <c r="AL76" s="6">
        <f t="shared" si="126"/>
        <v>0</v>
      </c>
      <c r="AM76" s="6">
        <f t="shared" si="68"/>
        <v>0</v>
      </c>
      <c r="AN76" s="6">
        <f t="shared" si="68"/>
        <v>0</v>
      </c>
      <c r="AO76" s="6">
        <f t="shared" ref="AO76:AQ76" si="174">AO33*$AS33</f>
        <v>0</v>
      </c>
      <c r="AP76" s="6">
        <f t="shared" si="174"/>
        <v>0</v>
      </c>
      <c r="AQ76" s="6">
        <f t="shared" si="174"/>
        <v>0</v>
      </c>
      <c r="AR76" s="6"/>
      <c r="AS76" s="6">
        <f t="shared" si="70"/>
        <v>32446.366915481845</v>
      </c>
      <c r="AT76" s="39">
        <f>AS76-Harvest!C32</f>
        <v>0</v>
      </c>
      <c r="AU76" s="151">
        <v>2003</v>
      </c>
      <c r="AV76" s="153">
        <f t="shared" si="31"/>
        <v>0</v>
      </c>
      <c r="AW76" s="153">
        <f t="shared" si="107"/>
        <v>0</v>
      </c>
      <c r="AX76" s="153">
        <f t="shared" si="107"/>
        <v>0</v>
      </c>
      <c r="AY76" s="153">
        <f t="shared" si="107"/>
        <v>0</v>
      </c>
      <c r="AZ76" s="153">
        <f t="shared" si="107"/>
        <v>1053.2583473095201</v>
      </c>
      <c r="BA76" s="153">
        <f t="shared" si="107"/>
        <v>0</v>
      </c>
      <c r="BB76" s="153">
        <f t="shared" si="107"/>
        <v>0</v>
      </c>
      <c r="BC76" s="153">
        <f t="shared" si="107"/>
        <v>2110.8632223937575</v>
      </c>
      <c r="BD76" s="153">
        <f t="shared" si="107"/>
        <v>61.238611188842825</v>
      </c>
      <c r="BE76" s="153">
        <f t="shared" si="107"/>
        <v>0</v>
      </c>
      <c r="BF76" s="153">
        <f t="shared" si="107"/>
        <v>8.5506255728587632</v>
      </c>
      <c r="BG76" s="153">
        <f t="shared" si="107"/>
        <v>366.08919353502012</v>
      </c>
      <c r="BH76" s="153">
        <f t="shared" si="107"/>
        <v>0</v>
      </c>
      <c r="BI76" s="153">
        <f t="shared" si="107"/>
        <v>0</v>
      </c>
      <c r="BJ76" s="153">
        <f t="shared" si="107"/>
        <v>0</v>
      </c>
      <c r="BK76" s="153">
        <f t="shared" si="107"/>
        <v>0</v>
      </c>
      <c r="BL76" s="153">
        <f t="shared" si="107"/>
        <v>0</v>
      </c>
      <c r="BM76" s="153">
        <f t="shared" si="107"/>
        <v>0</v>
      </c>
      <c r="BN76" s="153">
        <f t="shared" si="107"/>
        <v>0</v>
      </c>
      <c r="BO76" s="153">
        <f t="shared" si="33"/>
        <v>0</v>
      </c>
      <c r="BP76" s="153">
        <f t="shared" si="34"/>
        <v>3599.9999999999991</v>
      </c>
    </row>
    <row r="77" spans="1:68" ht="11">
      <c r="A77" s="18">
        <v>2004</v>
      </c>
      <c r="B77" s="14">
        <f t="shared" si="164"/>
        <v>0</v>
      </c>
      <c r="C77" s="14">
        <f t="shared" si="164"/>
        <v>0</v>
      </c>
      <c r="D77" s="14">
        <f t="shared" si="164"/>
        <v>0</v>
      </c>
      <c r="E77" s="14">
        <f t="shared" si="164"/>
        <v>0</v>
      </c>
      <c r="F77" s="14">
        <f t="shared" si="164"/>
        <v>11845.781493962704</v>
      </c>
      <c r="G77" s="14">
        <f t="shared" si="164"/>
        <v>0</v>
      </c>
      <c r="H77" s="14">
        <f t="shared" ref="H77" si="175">H34*$V34</f>
        <v>0</v>
      </c>
      <c r="I77" s="14">
        <f t="shared" ref="I77:Q77" si="176">I34*$V34</f>
        <v>54308.73727998299</v>
      </c>
      <c r="J77" s="14">
        <f t="shared" si="176"/>
        <v>5738.0258110867007</v>
      </c>
      <c r="K77" s="14">
        <f t="shared" si="176"/>
        <v>0</v>
      </c>
      <c r="L77" s="14">
        <f t="shared" si="176"/>
        <v>35.621594893463985</v>
      </c>
      <c r="M77" s="14">
        <f t="shared" si="176"/>
        <v>5731.8338200741364</v>
      </c>
      <c r="N77" s="14">
        <f t="shared" si="176"/>
        <v>0</v>
      </c>
      <c r="O77" s="14">
        <f t="shared" si="176"/>
        <v>0</v>
      </c>
      <c r="P77" s="14">
        <f t="shared" si="176"/>
        <v>0</v>
      </c>
      <c r="Q77" s="14">
        <f t="shared" si="176"/>
        <v>0</v>
      </c>
      <c r="R77" s="14">
        <f t="shared" ref="R77:T77" si="177">R34*$V34</f>
        <v>0</v>
      </c>
      <c r="S77" s="14">
        <f t="shared" si="177"/>
        <v>0</v>
      </c>
      <c r="T77" s="14">
        <f t="shared" si="177"/>
        <v>0</v>
      </c>
      <c r="U77" s="13"/>
      <c r="V77" s="14">
        <f t="shared" si="48"/>
        <v>77660</v>
      </c>
      <c r="W77" s="46">
        <f t="shared" si="49"/>
        <v>0</v>
      </c>
      <c r="X77" s="22">
        <v>2004</v>
      </c>
      <c r="Y77" s="6">
        <f t="shared" ref="Y77:AD86" si="178">Y34*$AS34</f>
        <v>0</v>
      </c>
      <c r="Z77" s="6">
        <f t="shared" si="178"/>
        <v>0</v>
      </c>
      <c r="AA77" s="6">
        <f t="shared" si="178"/>
        <v>0</v>
      </c>
      <c r="AB77" s="6">
        <f t="shared" si="178"/>
        <v>0</v>
      </c>
      <c r="AC77" s="6">
        <f t="shared" si="178"/>
        <v>8775.7653572845193</v>
      </c>
      <c r="AD77" s="6">
        <f t="shared" si="178"/>
        <v>0</v>
      </c>
      <c r="AE77" s="6">
        <f t="shared" ref="AE77" si="179">AE34*$AS34</f>
        <v>0</v>
      </c>
      <c r="AF77" s="6">
        <f t="shared" si="132"/>
        <v>50187.952698338646</v>
      </c>
      <c r="AG77" s="6">
        <f t="shared" si="132"/>
        <v>3039.4415022770936</v>
      </c>
      <c r="AH77" s="6">
        <f t="shared" si="132"/>
        <v>0</v>
      </c>
      <c r="AI77" s="6">
        <f t="shared" si="132"/>
        <v>72.925181974262344</v>
      </c>
      <c r="AJ77" s="6">
        <f t="shared" si="132"/>
        <v>4421.8126506929602</v>
      </c>
      <c r="AK77" s="6">
        <f t="shared" si="132"/>
        <v>0</v>
      </c>
      <c r="AL77" s="6">
        <f t="shared" si="126"/>
        <v>0</v>
      </c>
      <c r="AM77" s="6">
        <f t="shared" si="68"/>
        <v>0</v>
      </c>
      <c r="AN77" s="6">
        <f t="shared" si="68"/>
        <v>0</v>
      </c>
      <c r="AO77" s="6">
        <f t="shared" ref="AO77:AQ77" si="180">AO34*$AS34</f>
        <v>0</v>
      </c>
      <c r="AP77" s="6">
        <f t="shared" si="180"/>
        <v>0</v>
      </c>
      <c r="AQ77" s="6">
        <f t="shared" si="180"/>
        <v>0</v>
      </c>
      <c r="AR77" s="6"/>
      <c r="AS77" s="6">
        <f t="shared" si="70"/>
        <v>66497.897390567479</v>
      </c>
      <c r="AT77" s="39">
        <f>AS77-Harvest!C33</f>
        <v>0</v>
      </c>
      <c r="AU77" s="151">
        <v>2004</v>
      </c>
      <c r="AV77" s="153">
        <f t="shared" si="31"/>
        <v>0</v>
      </c>
      <c r="AW77" s="153">
        <f t="shared" si="107"/>
        <v>0</v>
      </c>
      <c r="AX77" s="153">
        <f t="shared" si="107"/>
        <v>0</v>
      </c>
      <c r="AY77" s="153">
        <f t="shared" si="107"/>
        <v>0</v>
      </c>
      <c r="AZ77" s="153">
        <f t="shared" si="107"/>
        <v>350.38186074880895</v>
      </c>
      <c r="BA77" s="153">
        <f t="shared" si="107"/>
        <v>0</v>
      </c>
      <c r="BB77" s="153">
        <f t="shared" si="107"/>
        <v>0</v>
      </c>
      <c r="BC77" s="153">
        <f t="shared" si="107"/>
        <v>2003.8079344293683</v>
      </c>
      <c r="BD77" s="153">
        <f t="shared" si="107"/>
        <v>121.35296761563994</v>
      </c>
      <c r="BE77" s="153">
        <f t="shared" si="107"/>
        <v>0</v>
      </c>
      <c r="BF77" s="153">
        <f t="shared" si="107"/>
        <v>2.9116162426081522</v>
      </c>
      <c r="BG77" s="153">
        <f t="shared" si="107"/>
        <v>176.54562096357472</v>
      </c>
      <c r="BH77" s="153">
        <f t="shared" si="107"/>
        <v>0</v>
      </c>
      <c r="BI77" s="153">
        <f t="shared" si="107"/>
        <v>0</v>
      </c>
      <c r="BJ77" s="153">
        <f t="shared" si="107"/>
        <v>0</v>
      </c>
      <c r="BK77" s="153">
        <f t="shared" si="107"/>
        <v>0</v>
      </c>
      <c r="BL77" s="153">
        <f t="shared" si="107"/>
        <v>0</v>
      </c>
      <c r="BM77" s="153">
        <f t="shared" si="107"/>
        <v>0</v>
      </c>
      <c r="BN77" s="153">
        <f t="shared" si="107"/>
        <v>0</v>
      </c>
      <c r="BO77" s="153">
        <f t="shared" si="33"/>
        <v>0</v>
      </c>
      <c r="BP77" s="153">
        <f t="shared" si="34"/>
        <v>2655</v>
      </c>
    </row>
    <row r="78" spans="1:68" ht="11">
      <c r="A78" s="18">
        <v>2005</v>
      </c>
      <c r="B78" s="14">
        <f t="shared" si="164"/>
        <v>0</v>
      </c>
      <c r="C78" s="14">
        <f t="shared" si="164"/>
        <v>0</v>
      </c>
      <c r="D78" s="14">
        <f t="shared" si="164"/>
        <v>0</v>
      </c>
      <c r="E78" s="14">
        <f t="shared" si="164"/>
        <v>0</v>
      </c>
      <c r="F78" s="14">
        <f t="shared" si="164"/>
        <v>11048.388081156607</v>
      </c>
      <c r="G78" s="14">
        <f t="shared" si="164"/>
        <v>0</v>
      </c>
      <c r="H78" s="14">
        <f t="shared" ref="H78" si="181">H35*$V35</f>
        <v>0</v>
      </c>
      <c r="I78" s="14">
        <f t="shared" ref="I78:Q78" si="182">I35*$V35</f>
        <v>32907.848307358508</v>
      </c>
      <c r="J78" s="14">
        <f t="shared" si="182"/>
        <v>2241.8911372809557</v>
      </c>
      <c r="K78" s="14">
        <f t="shared" si="182"/>
        <v>0</v>
      </c>
      <c r="L78" s="14">
        <f t="shared" si="182"/>
        <v>71.274170172593216</v>
      </c>
      <c r="M78" s="14">
        <f t="shared" si="182"/>
        <v>4908.5983040313467</v>
      </c>
      <c r="N78" s="14">
        <f t="shared" si="182"/>
        <v>0</v>
      </c>
      <c r="O78" s="14">
        <f t="shared" si="182"/>
        <v>0</v>
      </c>
      <c r="P78" s="14">
        <f t="shared" si="182"/>
        <v>0</v>
      </c>
      <c r="Q78" s="14">
        <f t="shared" si="182"/>
        <v>0</v>
      </c>
      <c r="R78" s="14">
        <f t="shared" ref="R78:T78" si="183">R35*$V35</f>
        <v>0</v>
      </c>
      <c r="S78" s="14">
        <f t="shared" si="183"/>
        <v>0</v>
      </c>
      <c r="T78" s="14">
        <f t="shared" si="183"/>
        <v>0</v>
      </c>
      <c r="U78" s="13"/>
      <c r="V78" s="14">
        <f t="shared" si="48"/>
        <v>51178</v>
      </c>
      <c r="W78" s="46">
        <f t="shared" si="49"/>
        <v>0</v>
      </c>
      <c r="X78" s="22">
        <v>2005</v>
      </c>
      <c r="Y78" s="6">
        <f t="shared" si="178"/>
        <v>0</v>
      </c>
      <c r="Z78" s="6">
        <f t="shared" si="178"/>
        <v>0</v>
      </c>
      <c r="AA78" s="6">
        <f t="shared" si="178"/>
        <v>0</v>
      </c>
      <c r="AB78" s="6">
        <f t="shared" si="178"/>
        <v>0</v>
      </c>
      <c r="AC78" s="6">
        <f t="shared" si="178"/>
        <v>3306.9096484649776</v>
      </c>
      <c r="AD78" s="6">
        <f t="shared" si="178"/>
        <v>0</v>
      </c>
      <c r="AE78" s="6">
        <f t="shared" ref="AE78" si="184">AE35*$AS35</f>
        <v>0</v>
      </c>
      <c r="AF78" s="6">
        <f t="shared" ref="AF78:AK87" si="185">AF35*$AS35</f>
        <v>20884.854025687913</v>
      </c>
      <c r="AG78" s="6">
        <f t="shared" si="185"/>
        <v>677.99358334364251</v>
      </c>
      <c r="AH78" s="6">
        <f t="shared" si="185"/>
        <v>0</v>
      </c>
      <c r="AI78" s="6">
        <f t="shared" si="185"/>
        <v>86.509092027037596</v>
      </c>
      <c r="AJ78" s="6">
        <f t="shared" si="185"/>
        <v>4319.7286522513405</v>
      </c>
      <c r="AK78" s="6">
        <f t="shared" si="185"/>
        <v>0</v>
      </c>
      <c r="AL78" s="6">
        <f t="shared" si="126"/>
        <v>0</v>
      </c>
      <c r="AM78" s="6">
        <f t="shared" si="68"/>
        <v>0</v>
      </c>
      <c r="AN78" s="6">
        <f t="shared" si="68"/>
        <v>0</v>
      </c>
      <c r="AO78" s="6">
        <f t="shared" ref="AO78:AQ78" si="186">AO35*$AS35</f>
        <v>0</v>
      </c>
      <c r="AP78" s="6">
        <f t="shared" si="186"/>
        <v>0</v>
      </c>
      <c r="AQ78" s="6">
        <f t="shared" si="186"/>
        <v>0</v>
      </c>
      <c r="AR78" s="6"/>
      <c r="AS78" s="6">
        <f t="shared" si="70"/>
        <v>29275.995001774914</v>
      </c>
      <c r="AT78" s="39">
        <f>AS78-Harvest!C34</f>
        <v>0</v>
      </c>
      <c r="AU78" s="151">
        <v>2005</v>
      </c>
      <c r="AV78" s="153">
        <f t="shared" si="31"/>
        <v>0</v>
      </c>
      <c r="AW78" s="153">
        <f t="shared" si="107"/>
        <v>0</v>
      </c>
      <c r="AX78" s="153">
        <f t="shared" si="107"/>
        <v>0</v>
      </c>
      <c r="AY78" s="153">
        <f t="shared" si="107"/>
        <v>0</v>
      </c>
      <c r="AZ78" s="153">
        <f t="shared" ref="AW78:BN89" si="187">AZ35*$BP35</f>
        <v>225.12201306876602</v>
      </c>
      <c r="BA78" s="153">
        <f t="shared" si="187"/>
        <v>0</v>
      </c>
      <c r="BB78" s="153">
        <f t="shared" si="187"/>
        <v>0</v>
      </c>
      <c r="BC78" s="153">
        <f t="shared" si="187"/>
        <v>1421.7625761540301</v>
      </c>
      <c r="BD78" s="153">
        <f t="shared" si="187"/>
        <v>46.155261726269522</v>
      </c>
      <c r="BE78" s="153">
        <f t="shared" si="187"/>
        <v>0</v>
      </c>
      <c r="BF78" s="153">
        <f t="shared" si="187"/>
        <v>5.8892147098478826</v>
      </c>
      <c r="BG78" s="153">
        <f t="shared" si="187"/>
        <v>294.07093434108629</v>
      </c>
      <c r="BH78" s="153">
        <f t="shared" si="187"/>
        <v>0</v>
      </c>
      <c r="BI78" s="153">
        <f t="shared" si="187"/>
        <v>0</v>
      </c>
      <c r="BJ78" s="153">
        <f t="shared" si="187"/>
        <v>0</v>
      </c>
      <c r="BK78" s="153">
        <f t="shared" si="187"/>
        <v>0</v>
      </c>
      <c r="BL78" s="153">
        <f t="shared" si="187"/>
        <v>0</v>
      </c>
      <c r="BM78" s="153">
        <f t="shared" si="187"/>
        <v>0</v>
      </c>
      <c r="BN78" s="153">
        <f t="shared" si="187"/>
        <v>0</v>
      </c>
      <c r="BO78" s="153">
        <f t="shared" si="33"/>
        <v>0</v>
      </c>
      <c r="BP78" s="153">
        <f t="shared" si="34"/>
        <v>1992.9999999999998</v>
      </c>
    </row>
    <row r="79" spans="1:68" ht="11">
      <c r="A79" s="18">
        <v>2006</v>
      </c>
      <c r="B79" s="14">
        <f t="shared" si="164"/>
        <v>0</v>
      </c>
      <c r="C79" s="14">
        <f t="shared" si="164"/>
        <v>0</v>
      </c>
      <c r="D79" s="14">
        <f t="shared" si="164"/>
        <v>0</v>
      </c>
      <c r="E79" s="14">
        <f t="shared" si="164"/>
        <v>21.72</v>
      </c>
      <c r="F79" s="14">
        <f t="shared" si="164"/>
        <v>8492.3114963199969</v>
      </c>
      <c r="G79" s="14">
        <f t="shared" si="164"/>
        <v>0</v>
      </c>
      <c r="H79" s="14">
        <f t="shared" ref="H79" si="188">H36*$V36</f>
        <v>0</v>
      </c>
      <c r="I79" s="14">
        <f t="shared" ref="I79:Q79" si="189">I36*$V36</f>
        <v>76211.491381491083</v>
      </c>
      <c r="J79" s="14">
        <f t="shared" si="189"/>
        <v>816.50931378175608</v>
      </c>
      <c r="K79" s="14">
        <f t="shared" si="189"/>
        <v>0</v>
      </c>
      <c r="L79" s="14">
        <f t="shared" si="189"/>
        <v>48.379120879120883</v>
      </c>
      <c r="M79" s="14">
        <f t="shared" si="189"/>
        <v>10578.310337012575</v>
      </c>
      <c r="N79" s="14">
        <f t="shared" si="189"/>
        <v>0</v>
      </c>
      <c r="O79" s="14">
        <f t="shared" si="189"/>
        <v>0</v>
      </c>
      <c r="P79" s="14">
        <f t="shared" si="189"/>
        <v>34.27835051546392</v>
      </c>
      <c r="Q79" s="14">
        <f t="shared" si="189"/>
        <v>0</v>
      </c>
      <c r="R79" s="14">
        <f t="shared" ref="R79:T79" si="190">R36*$V36</f>
        <v>0</v>
      </c>
      <c r="S79" s="14">
        <f t="shared" si="190"/>
        <v>0</v>
      </c>
      <c r="T79" s="14">
        <f t="shared" si="190"/>
        <v>0</v>
      </c>
      <c r="U79" s="13"/>
      <c r="V79" s="14">
        <f t="shared" si="48"/>
        <v>96203</v>
      </c>
      <c r="W79" s="46">
        <f t="shared" si="49"/>
        <v>0</v>
      </c>
      <c r="X79" s="22">
        <v>2006</v>
      </c>
      <c r="Y79" s="6">
        <f t="shared" si="178"/>
        <v>0</v>
      </c>
      <c r="Z79" s="6">
        <f t="shared" si="178"/>
        <v>0</v>
      </c>
      <c r="AA79" s="6">
        <f t="shared" si="178"/>
        <v>0</v>
      </c>
      <c r="AB79" s="6">
        <f t="shared" si="178"/>
        <v>0</v>
      </c>
      <c r="AC79" s="6">
        <f t="shared" si="178"/>
        <v>6089.5730560558413</v>
      </c>
      <c r="AD79" s="6">
        <f t="shared" si="178"/>
        <v>0</v>
      </c>
      <c r="AE79" s="6">
        <f t="shared" ref="AE79" si="191">AE36*$AS36</f>
        <v>0</v>
      </c>
      <c r="AF79" s="6">
        <f t="shared" si="185"/>
        <v>100173.6061460255</v>
      </c>
      <c r="AG79" s="6">
        <f t="shared" si="185"/>
        <v>757.271858485758</v>
      </c>
      <c r="AH79" s="6">
        <f t="shared" si="185"/>
        <v>0</v>
      </c>
      <c r="AI79" s="6">
        <f t="shared" si="185"/>
        <v>106.58204135480753</v>
      </c>
      <c r="AJ79" s="6">
        <f t="shared" si="185"/>
        <v>12073.727798937336</v>
      </c>
      <c r="AK79" s="6">
        <f t="shared" si="185"/>
        <v>0</v>
      </c>
      <c r="AL79" s="6">
        <f t="shared" si="126"/>
        <v>0</v>
      </c>
      <c r="AM79" s="6">
        <f t="shared" si="68"/>
        <v>0</v>
      </c>
      <c r="AN79" s="6">
        <f t="shared" si="68"/>
        <v>0</v>
      </c>
      <c r="AO79" s="6">
        <f t="shared" ref="AO79:AQ79" si="192">AO36*$AS36</f>
        <v>0</v>
      </c>
      <c r="AP79" s="6">
        <f t="shared" si="192"/>
        <v>0</v>
      </c>
      <c r="AQ79" s="6">
        <f t="shared" si="192"/>
        <v>0</v>
      </c>
      <c r="AR79" s="6"/>
      <c r="AS79" s="6">
        <f t="shared" si="70"/>
        <v>119200.76090085926</v>
      </c>
      <c r="AT79" s="39">
        <f>AS79-Harvest!C35</f>
        <v>0</v>
      </c>
      <c r="AU79" s="151">
        <v>2006</v>
      </c>
      <c r="AV79" s="153">
        <f t="shared" si="31"/>
        <v>0</v>
      </c>
      <c r="AW79" s="153">
        <f t="shared" si="187"/>
        <v>0</v>
      </c>
      <c r="AX79" s="153">
        <f t="shared" si="187"/>
        <v>0</v>
      </c>
      <c r="AY79" s="153">
        <f t="shared" si="187"/>
        <v>0</v>
      </c>
      <c r="AZ79" s="153">
        <f t="shared" si="187"/>
        <v>142.99166259581682</v>
      </c>
      <c r="BA79" s="153">
        <f t="shared" si="187"/>
        <v>0</v>
      </c>
      <c r="BB79" s="153">
        <f t="shared" si="187"/>
        <v>0</v>
      </c>
      <c r="BC79" s="153">
        <f t="shared" si="187"/>
        <v>2352.2158875808336</v>
      </c>
      <c r="BD79" s="153">
        <f t="shared" si="187"/>
        <v>17.781798672111979</v>
      </c>
      <c r="BE79" s="153">
        <f t="shared" si="187"/>
        <v>0</v>
      </c>
      <c r="BF79" s="153">
        <f t="shared" si="187"/>
        <v>2.5026948779314027</v>
      </c>
      <c r="BG79" s="153">
        <f t="shared" si="187"/>
        <v>283.50795627330598</v>
      </c>
      <c r="BH79" s="153">
        <f t="shared" si="187"/>
        <v>0</v>
      </c>
      <c r="BI79" s="153">
        <f t="shared" si="187"/>
        <v>0</v>
      </c>
      <c r="BJ79" s="153">
        <f t="shared" si="187"/>
        <v>0</v>
      </c>
      <c r="BK79" s="153">
        <f t="shared" si="187"/>
        <v>0</v>
      </c>
      <c r="BL79" s="153">
        <f t="shared" si="187"/>
        <v>0</v>
      </c>
      <c r="BM79" s="153">
        <f t="shared" si="187"/>
        <v>0</v>
      </c>
      <c r="BN79" s="153">
        <f t="shared" si="187"/>
        <v>0</v>
      </c>
      <c r="BO79" s="153">
        <f t="shared" si="33"/>
        <v>0</v>
      </c>
      <c r="BP79" s="153">
        <f t="shared" si="34"/>
        <v>2798.9999999999995</v>
      </c>
    </row>
    <row r="80" spans="1:68" ht="11">
      <c r="A80" s="18">
        <v>2007</v>
      </c>
      <c r="B80" s="14">
        <f t="shared" si="164"/>
        <v>0</v>
      </c>
      <c r="C80" s="14">
        <f t="shared" si="164"/>
        <v>0</v>
      </c>
      <c r="D80" s="14">
        <f t="shared" si="164"/>
        <v>0</v>
      </c>
      <c r="E80" s="14">
        <f t="shared" si="164"/>
        <v>0</v>
      </c>
      <c r="F80" s="14">
        <f t="shared" si="164"/>
        <v>7128.0442268082834</v>
      </c>
      <c r="G80" s="14">
        <f t="shared" si="164"/>
        <v>0</v>
      </c>
      <c r="H80" s="14">
        <f t="shared" ref="H80" si="193">H37*$V37</f>
        <v>0</v>
      </c>
      <c r="I80" s="14">
        <f t="shared" ref="I80:Q80" si="194">I37*$V37</f>
        <v>55604.125547216689</v>
      </c>
      <c r="J80" s="14">
        <f t="shared" si="194"/>
        <v>617.62529756743606</v>
      </c>
      <c r="K80" s="14">
        <f t="shared" si="194"/>
        <v>0</v>
      </c>
      <c r="L80" s="14">
        <f t="shared" si="194"/>
        <v>420.53295550383848</v>
      </c>
      <c r="M80" s="14">
        <f t="shared" si="194"/>
        <v>8907.6719729037504</v>
      </c>
      <c r="N80" s="14">
        <f t="shared" si="194"/>
        <v>0</v>
      </c>
      <c r="O80" s="14">
        <f t="shared" si="194"/>
        <v>0</v>
      </c>
      <c r="P80" s="14">
        <f t="shared" si="194"/>
        <v>0</v>
      </c>
      <c r="Q80" s="14">
        <f t="shared" si="194"/>
        <v>0</v>
      </c>
      <c r="R80" s="14">
        <f t="shared" ref="R80:T80" si="195">R37*$V37</f>
        <v>0</v>
      </c>
      <c r="S80" s="14">
        <f t="shared" si="195"/>
        <v>0</v>
      </c>
      <c r="T80" s="14">
        <f t="shared" si="195"/>
        <v>0</v>
      </c>
      <c r="U80" s="13"/>
      <c r="V80" s="14">
        <f t="shared" si="48"/>
        <v>72678</v>
      </c>
      <c r="W80" s="46">
        <f t="shared" si="49"/>
        <v>0</v>
      </c>
      <c r="X80" s="22">
        <v>2007</v>
      </c>
      <c r="Y80" s="6">
        <f t="shared" si="178"/>
        <v>0</v>
      </c>
      <c r="Z80" s="6">
        <f t="shared" si="178"/>
        <v>0</v>
      </c>
      <c r="AA80" s="6">
        <f t="shared" si="178"/>
        <v>0</v>
      </c>
      <c r="AB80" s="6">
        <f t="shared" si="178"/>
        <v>0</v>
      </c>
      <c r="AC80" s="6">
        <f t="shared" si="178"/>
        <v>6471.4336805455232</v>
      </c>
      <c r="AD80" s="6">
        <f t="shared" si="178"/>
        <v>0</v>
      </c>
      <c r="AE80" s="6">
        <f t="shared" ref="AE80" si="196">AE37*$AS37</f>
        <v>0</v>
      </c>
      <c r="AF80" s="6">
        <f t="shared" si="185"/>
        <v>102515.33270453151</v>
      </c>
      <c r="AG80" s="6">
        <f t="shared" si="185"/>
        <v>410.12358782453333</v>
      </c>
      <c r="AH80" s="6">
        <f t="shared" si="185"/>
        <v>0</v>
      </c>
      <c r="AI80" s="6">
        <f t="shared" si="185"/>
        <v>366.2021173053339</v>
      </c>
      <c r="AJ80" s="6">
        <f t="shared" si="185"/>
        <v>15402.537209431332</v>
      </c>
      <c r="AK80" s="6">
        <f t="shared" si="185"/>
        <v>0</v>
      </c>
      <c r="AL80" s="6">
        <f t="shared" si="126"/>
        <v>0</v>
      </c>
      <c r="AM80" s="6">
        <f t="shared" si="68"/>
        <v>33.665263157894735</v>
      </c>
      <c r="AN80" s="6">
        <f t="shared" si="68"/>
        <v>0</v>
      </c>
      <c r="AO80" s="6">
        <f t="shared" ref="AO80:AQ80" si="197">AO37*$AS37</f>
        <v>0</v>
      </c>
      <c r="AP80" s="6">
        <f t="shared" si="197"/>
        <v>0</v>
      </c>
      <c r="AQ80" s="6">
        <f t="shared" si="197"/>
        <v>0</v>
      </c>
      <c r="AR80" s="6"/>
      <c r="AS80" s="6">
        <f t="shared" si="70"/>
        <v>125199.29456279613</v>
      </c>
      <c r="AT80" s="39">
        <f>AS80-Harvest!C36</f>
        <v>0</v>
      </c>
      <c r="AU80" s="151">
        <v>2007</v>
      </c>
      <c r="AV80" s="153">
        <f t="shared" si="31"/>
        <v>0</v>
      </c>
      <c r="AW80" s="153">
        <f t="shared" si="187"/>
        <v>0</v>
      </c>
      <c r="AX80" s="153">
        <f t="shared" si="187"/>
        <v>0</v>
      </c>
      <c r="AY80" s="153">
        <f t="shared" si="187"/>
        <v>0</v>
      </c>
      <c r="AZ80" s="153">
        <f t="shared" si="187"/>
        <v>185.71878775672846</v>
      </c>
      <c r="BA80" s="153">
        <f t="shared" si="187"/>
        <v>0</v>
      </c>
      <c r="BB80" s="153">
        <f t="shared" si="187"/>
        <v>0</v>
      </c>
      <c r="BC80" s="153">
        <f t="shared" si="187"/>
        <v>2942.0101103096463</v>
      </c>
      <c r="BD80" s="153">
        <f t="shared" si="187"/>
        <v>11.769827108046913</v>
      </c>
      <c r="BE80" s="153">
        <f t="shared" si="187"/>
        <v>0</v>
      </c>
      <c r="BF80" s="153">
        <f t="shared" si="187"/>
        <v>10.509357996566967</v>
      </c>
      <c r="BG80" s="153">
        <f t="shared" si="187"/>
        <v>442.02578286676584</v>
      </c>
      <c r="BH80" s="153">
        <f t="shared" si="187"/>
        <v>0</v>
      </c>
      <c r="BI80" s="153">
        <f t="shared" si="187"/>
        <v>0</v>
      </c>
      <c r="BJ80" s="153">
        <f t="shared" si="187"/>
        <v>0.96613396224566028</v>
      </c>
      <c r="BK80" s="153">
        <f t="shared" si="187"/>
        <v>0</v>
      </c>
      <c r="BL80" s="153">
        <f t="shared" si="187"/>
        <v>0</v>
      </c>
      <c r="BM80" s="153">
        <f t="shared" si="187"/>
        <v>0</v>
      </c>
      <c r="BN80" s="153">
        <f t="shared" si="187"/>
        <v>0</v>
      </c>
      <c r="BO80" s="153">
        <f t="shared" si="33"/>
        <v>0</v>
      </c>
      <c r="BP80" s="153">
        <f t="shared" si="34"/>
        <v>3593.0000000000005</v>
      </c>
    </row>
    <row r="81" spans="1:68" ht="11">
      <c r="A81" s="18">
        <v>2008</v>
      </c>
      <c r="B81" s="14">
        <f t="shared" si="164"/>
        <v>0</v>
      </c>
      <c r="C81" s="14">
        <f t="shared" si="164"/>
        <v>0</v>
      </c>
      <c r="D81" s="14">
        <f t="shared" si="164"/>
        <v>0</v>
      </c>
      <c r="E81" s="14">
        <f t="shared" si="164"/>
        <v>55.026162790697676</v>
      </c>
      <c r="F81" s="14">
        <f t="shared" si="164"/>
        <v>3404.8111802272174</v>
      </c>
      <c r="G81" s="14">
        <f t="shared" si="164"/>
        <v>0</v>
      </c>
      <c r="H81" s="14">
        <f t="shared" ref="H81" si="198">H38*$V38</f>
        <v>0</v>
      </c>
      <c r="I81" s="14">
        <f t="shared" ref="I81:Q81" si="199">I38*$V38</f>
        <v>26671.655235997663</v>
      </c>
      <c r="J81" s="14">
        <f t="shared" si="199"/>
        <v>330.04641888770965</v>
      </c>
      <c r="K81" s="14">
        <f t="shared" si="199"/>
        <v>0</v>
      </c>
      <c r="L81" s="14">
        <f t="shared" si="199"/>
        <v>1213.4936993057104</v>
      </c>
      <c r="M81" s="14">
        <f t="shared" si="199"/>
        <v>1403.1161400003032</v>
      </c>
      <c r="N81" s="14">
        <f t="shared" si="199"/>
        <v>0</v>
      </c>
      <c r="O81" s="14">
        <f t="shared" si="199"/>
        <v>0</v>
      </c>
      <c r="P81" s="14">
        <f t="shared" si="199"/>
        <v>38.851162790697671</v>
      </c>
      <c r="Q81" s="14">
        <f t="shared" si="199"/>
        <v>0</v>
      </c>
      <c r="R81" s="14">
        <f t="shared" ref="R81:T81" si="200">R38*$V38</f>
        <v>0</v>
      </c>
      <c r="S81" s="14">
        <f t="shared" si="200"/>
        <v>0</v>
      </c>
      <c r="T81" s="14">
        <f t="shared" si="200"/>
        <v>0</v>
      </c>
      <c r="U81" s="13"/>
      <c r="V81" s="14">
        <f t="shared" si="48"/>
        <v>33117</v>
      </c>
      <c r="W81" s="46">
        <f t="shared" si="49"/>
        <v>0</v>
      </c>
      <c r="X81" s="22">
        <v>2008</v>
      </c>
      <c r="Y81" s="6">
        <f t="shared" si="178"/>
        <v>0</v>
      </c>
      <c r="Z81" s="6">
        <f t="shared" si="178"/>
        <v>0</v>
      </c>
      <c r="AA81" s="6">
        <f t="shared" si="178"/>
        <v>0</v>
      </c>
      <c r="AB81" s="6">
        <f t="shared" si="178"/>
        <v>0</v>
      </c>
      <c r="AC81" s="6">
        <f t="shared" si="178"/>
        <v>527.53771761669191</v>
      </c>
      <c r="AD81" s="6">
        <f t="shared" si="178"/>
        <v>0</v>
      </c>
      <c r="AE81" s="6">
        <f t="shared" ref="AE81" si="201">AE38*$AS38</f>
        <v>0</v>
      </c>
      <c r="AF81" s="6">
        <f t="shared" si="185"/>
        <v>6284.6646151325722</v>
      </c>
      <c r="AG81" s="6">
        <f t="shared" si="185"/>
        <v>36.581527484143763</v>
      </c>
      <c r="AH81" s="6">
        <f t="shared" si="185"/>
        <v>0</v>
      </c>
      <c r="AI81" s="6">
        <f t="shared" si="185"/>
        <v>247.3454529050976</v>
      </c>
      <c r="AJ81" s="6">
        <f t="shared" si="185"/>
        <v>387.27536265955848</v>
      </c>
      <c r="AK81" s="6">
        <f t="shared" si="185"/>
        <v>0</v>
      </c>
      <c r="AL81" s="6">
        <f t="shared" si="126"/>
        <v>0</v>
      </c>
      <c r="AM81" s="6">
        <f t="shared" si="68"/>
        <v>7.8421052631578938</v>
      </c>
      <c r="AN81" s="6">
        <f t="shared" si="68"/>
        <v>0</v>
      </c>
      <c r="AO81" s="6">
        <f t="shared" ref="AO81:AQ81" si="202">AO38*$AS38</f>
        <v>0</v>
      </c>
      <c r="AP81" s="6">
        <f t="shared" si="202"/>
        <v>0</v>
      </c>
      <c r="AQ81" s="6">
        <f t="shared" si="202"/>
        <v>0</v>
      </c>
      <c r="AR81" s="6"/>
      <c r="AS81" s="6">
        <f t="shared" si="70"/>
        <v>7491.2467810612216</v>
      </c>
      <c r="AT81" s="39">
        <f>AS81-Harvest!C37</f>
        <v>0</v>
      </c>
      <c r="AU81" s="151">
        <v>2008</v>
      </c>
      <c r="AV81" s="153">
        <f t="shared" si="31"/>
        <v>0</v>
      </c>
      <c r="AW81" s="153">
        <f t="shared" si="187"/>
        <v>0</v>
      </c>
      <c r="AX81" s="153">
        <f t="shared" si="187"/>
        <v>0</v>
      </c>
      <c r="AY81" s="153">
        <f t="shared" si="187"/>
        <v>0</v>
      </c>
      <c r="AZ81" s="153">
        <f t="shared" si="187"/>
        <v>154.36184533917819</v>
      </c>
      <c r="BA81" s="153">
        <f t="shared" si="187"/>
        <v>0</v>
      </c>
      <c r="BB81" s="153">
        <f t="shared" si="187"/>
        <v>0</v>
      </c>
      <c r="BC81" s="153">
        <f t="shared" si="187"/>
        <v>1838.9442023453232</v>
      </c>
      <c r="BD81" s="153">
        <f t="shared" si="187"/>
        <v>10.704053756173783</v>
      </c>
      <c r="BE81" s="153">
        <f t="shared" si="187"/>
        <v>0</v>
      </c>
      <c r="BF81" s="153">
        <f t="shared" si="187"/>
        <v>72.375299948557796</v>
      </c>
      <c r="BG81" s="153">
        <f t="shared" si="187"/>
        <v>113.31993455293627</v>
      </c>
      <c r="BH81" s="153">
        <f t="shared" si="187"/>
        <v>0</v>
      </c>
      <c r="BI81" s="153">
        <f t="shared" si="187"/>
        <v>0</v>
      </c>
      <c r="BJ81" s="153">
        <f t="shared" si="187"/>
        <v>2.2946640578308322</v>
      </c>
      <c r="BK81" s="153">
        <f t="shared" si="187"/>
        <v>0</v>
      </c>
      <c r="BL81" s="153">
        <f t="shared" si="187"/>
        <v>0</v>
      </c>
      <c r="BM81" s="153">
        <f t="shared" si="187"/>
        <v>0</v>
      </c>
      <c r="BN81" s="153">
        <f t="shared" si="187"/>
        <v>0</v>
      </c>
      <c r="BO81" s="153">
        <f t="shared" si="33"/>
        <v>0</v>
      </c>
      <c r="BP81" s="153">
        <f t="shared" si="34"/>
        <v>2192.0000000000005</v>
      </c>
    </row>
    <row r="82" spans="1:68" ht="11">
      <c r="A82" s="18">
        <v>2009</v>
      </c>
      <c r="B82" s="14">
        <f t="shared" si="164"/>
        <v>0</v>
      </c>
      <c r="C82" s="14">
        <f t="shared" si="164"/>
        <v>0</v>
      </c>
      <c r="D82" s="14">
        <f t="shared" si="164"/>
        <v>0</v>
      </c>
      <c r="E82" s="14">
        <f t="shared" si="164"/>
        <v>0</v>
      </c>
      <c r="F82" s="14">
        <f t="shared" si="164"/>
        <v>9538.5143148628395</v>
      </c>
      <c r="G82" s="14">
        <f t="shared" si="164"/>
        <v>0</v>
      </c>
      <c r="H82" s="14">
        <f t="shared" ref="H82" si="203">H39*$V39</f>
        <v>0</v>
      </c>
      <c r="I82" s="14">
        <f t="shared" ref="I82:Q82" si="204">I39*$V39</f>
        <v>22800.538713551738</v>
      </c>
      <c r="J82" s="14">
        <f t="shared" si="204"/>
        <v>647.43996824446413</v>
      </c>
      <c r="K82" s="14">
        <f t="shared" si="204"/>
        <v>0</v>
      </c>
      <c r="L82" s="14">
        <f t="shared" si="204"/>
        <v>103.29012179691374</v>
      </c>
      <c r="M82" s="14">
        <f t="shared" si="204"/>
        <v>615.21688154404319</v>
      </c>
      <c r="N82" s="14">
        <f t="shared" si="204"/>
        <v>0</v>
      </c>
      <c r="O82" s="14">
        <f t="shared" si="204"/>
        <v>0</v>
      </c>
      <c r="P82" s="14">
        <f t="shared" si="204"/>
        <v>0</v>
      </c>
      <c r="Q82" s="14">
        <f t="shared" si="204"/>
        <v>0</v>
      </c>
      <c r="R82" s="14">
        <f t="shared" ref="R82:T82" si="205">R39*$V39</f>
        <v>0</v>
      </c>
      <c r="S82" s="14">
        <f t="shared" si="205"/>
        <v>0</v>
      </c>
      <c r="T82" s="14">
        <f t="shared" si="205"/>
        <v>0</v>
      </c>
      <c r="U82" s="13"/>
      <c r="V82" s="14">
        <f t="shared" si="48"/>
        <v>33705</v>
      </c>
      <c r="W82" s="46">
        <f t="shared" si="49"/>
        <v>0</v>
      </c>
      <c r="X82" s="22">
        <v>2009</v>
      </c>
      <c r="Y82" s="6">
        <f t="shared" si="178"/>
        <v>0</v>
      </c>
      <c r="Z82" s="6">
        <f t="shared" si="178"/>
        <v>0</v>
      </c>
      <c r="AA82" s="6">
        <f t="shared" si="178"/>
        <v>0</v>
      </c>
      <c r="AB82" s="6">
        <f t="shared" si="178"/>
        <v>0</v>
      </c>
      <c r="AC82" s="6">
        <f t="shared" si="178"/>
        <v>1408.6348930737929</v>
      </c>
      <c r="AD82" s="6">
        <f t="shared" si="178"/>
        <v>0</v>
      </c>
      <c r="AE82" s="6">
        <f t="shared" ref="AE82" si="206">AE39*$AS39</f>
        <v>0</v>
      </c>
      <c r="AF82" s="6">
        <f t="shared" si="185"/>
        <v>14015.733867944442</v>
      </c>
      <c r="AG82" s="6">
        <f t="shared" si="185"/>
        <v>205.06285656611959</v>
      </c>
      <c r="AH82" s="6">
        <f t="shared" si="185"/>
        <v>0</v>
      </c>
      <c r="AI82" s="6">
        <f t="shared" si="185"/>
        <v>99.96258386319073</v>
      </c>
      <c r="AJ82" s="6">
        <f t="shared" si="185"/>
        <v>892.11926329121081</v>
      </c>
      <c r="AK82" s="6">
        <f t="shared" si="185"/>
        <v>0</v>
      </c>
      <c r="AL82" s="6">
        <f t="shared" si="126"/>
        <v>0</v>
      </c>
      <c r="AM82" s="6">
        <f t="shared" si="68"/>
        <v>0</v>
      </c>
      <c r="AN82" s="6">
        <f t="shared" si="68"/>
        <v>0</v>
      </c>
      <c r="AO82" s="6">
        <f t="shared" ref="AO82:AQ82" si="207">AO39*$AS39</f>
        <v>0</v>
      </c>
      <c r="AP82" s="6">
        <f t="shared" si="207"/>
        <v>0</v>
      </c>
      <c r="AQ82" s="6">
        <f t="shared" si="207"/>
        <v>0</v>
      </c>
      <c r="AR82" s="6"/>
      <c r="AS82" s="6">
        <f t="shared" si="70"/>
        <v>16621.513464738757</v>
      </c>
      <c r="AT82" s="39">
        <f>AS82-Harvest!C38</f>
        <v>0</v>
      </c>
      <c r="AU82" s="151">
        <v>2009</v>
      </c>
      <c r="AV82" s="153">
        <f t="shared" si="31"/>
        <v>0</v>
      </c>
      <c r="AW82" s="153">
        <f t="shared" si="187"/>
        <v>0</v>
      </c>
      <c r="AX82" s="153">
        <f t="shared" si="187"/>
        <v>0</v>
      </c>
      <c r="AY82" s="153">
        <f t="shared" si="187"/>
        <v>0</v>
      </c>
      <c r="AZ82" s="153">
        <f t="shared" si="187"/>
        <v>89.578309769302393</v>
      </c>
      <c r="BA82" s="153">
        <f t="shared" si="187"/>
        <v>0</v>
      </c>
      <c r="BB82" s="153">
        <f t="shared" si="187"/>
        <v>0</v>
      </c>
      <c r="BC82" s="153">
        <f t="shared" si="187"/>
        <v>891.29252458540293</v>
      </c>
      <c r="BD82" s="153">
        <f t="shared" si="187"/>
        <v>13.040415353885173</v>
      </c>
      <c r="BE82" s="153">
        <f t="shared" si="187"/>
        <v>0</v>
      </c>
      <c r="BF82" s="153">
        <f t="shared" si="187"/>
        <v>6.3568489937780335</v>
      </c>
      <c r="BG82" s="153">
        <f t="shared" si="187"/>
        <v>56.73190129763136</v>
      </c>
      <c r="BH82" s="153">
        <f t="shared" si="187"/>
        <v>0</v>
      </c>
      <c r="BI82" s="153">
        <f t="shared" si="187"/>
        <v>0</v>
      </c>
      <c r="BJ82" s="153">
        <f t="shared" si="187"/>
        <v>0</v>
      </c>
      <c r="BK82" s="153">
        <f t="shared" si="187"/>
        <v>0</v>
      </c>
      <c r="BL82" s="153">
        <f t="shared" si="187"/>
        <v>0</v>
      </c>
      <c r="BM82" s="153">
        <f t="shared" si="187"/>
        <v>0</v>
      </c>
      <c r="BN82" s="153">
        <f t="shared" si="187"/>
        <v>0</v>
      </c>
      <c r="BO82" s="153">
        <f t="shared" si="33"/>
        <v>0</v>
      </c>
      <c r="BP82" s="153">
        <f t="shared" si="34"/>
        <v>1056.9999999999998</v>
      </c>
    </row>
    <row r="83" spans="1:68" ht="11">
      <c r="A83" s="18">
        <v>2010</v>
      </c>
      <c r="B83" s="14">
        <f t="shared" si="164"/>
        <v>0</v>
      </c>
      <c r="C83" s="14">
        <f t="shared" si="164"/>
        <v>0</v>
      </c>
      <c r="D83" s="14">
        <f t="shared" si="164"/>
        <v>0</v>
      </c>
      <c r="E83" s="14">
        <f t="shared" si="164"/>
        <v>0</v>
      </c>
      <c r="F83" s="14">
        <f t="shared" si="164"/>
        <v>4269.2927641052038</v>
      </c>
      <c r="G83" s="14">
        <f t="shared" si="164"/>
        <v>0</v>
      </c>
      <c r="H83" s="14">
        <f t="shared" ref="H83" si="208">H40*$V40</f>
        <v>0</v>
      </c>
      <c r="I83" s="14">
        <f t="shared" ref="I83:Q83" si="209">I40*$V40</f>
        <v>58284.463270658038</v>
      </c>
      <c r="J83" s="14">
        <f t="shared" si="209"/>
        <v>2922.038794999823</v>
      </c>
      <c r="K83" s="14">
        <f t="shared" si="209"/>
        <v>0</v>
      </c>
      <c r="L83" s="14">
        <f t="shared" si="209"/>
        <v>48.297688324455287</v>
      </c>
      <c r="M83" s="14">
        <f t="shared" si="209"/>
        <v>6098.6610496411922</v>
      </c>
      <c r="N83" s="14">
        <f t="shared" si="209"/>
        <v>34.246432271295383</v>
      </c>
      <c r="O83" s="14">
        <f t="shared" si="209"/>
        <v>0</v>
      </c>
      <c r="P83" s="14">
        <f t="shared" si="209"/>
        <v>0</v>
      </c>
      <c r="Q83" s="14">
        <f t="shared" si="209"/>
        <v>0</v>
      </c>
      <c r="R83" s="14">
        <f t="shared" ref="R83:T83" si="210">R40*$V40</f>
        <v>0</v>
      </c>
      <c r="S83" s="14">
        <f t="shared" si="210"/>
        <v>0</v>
      </c>
      <c r="T83" s="14">
        <f t="shared" si="210"/>
        <v>0</v>
      </c>
      <c r="U83" s="13"/>
      <c r="V83" s="14">
        <f t="shared" si="48"/>
        <v>71657</v>
      </c>
      <c r="W83" s="46">
        <f t="shared" si="49"/>
        <v>0</v>
      </c>
      <c r="X83" s="22">
        <v>2010</v>
      </c>
      <c r="Y83" s="6">
        <f t="shared" si="178"/>
        <v>0</v>
      </c>
      <c r="Z83" s="6">
        <f t="shared" si="178"/>
        <v>0</v>
      </c>
      <c r="AA83" s="6">
        <f t="shared" si="178"/>
        <v>0</v>
      </c>
      <c r="AB83" s="6">
        <f t="shared" si="178"/>
        <v>0</v>
      </c>
      <c r="AC83" s="6">
        <f t="shared" si="178"/>
        <v>1046.8070613486304</v>
      </c>
      <c r="AD83" s="6">
        <f t="shared" si="178"/>
        <v>0</v>
      </c>
      <c r="AE83" s="6">
        <f t="shared" ref="AE83" si="211">AE40*$AS40</f>
        <v>0</v>
      </c>
      <c r="AF83" s="6">
        <f t="shared" si="185"/>
        <v>26994.788190184649</v>
      </c>
      <c r="AG83" s="6">
        <f t="shared" si="185"/>
        <v>487.61317448756603</v>
      </c>
      <c r="AH83" s="6">
        <f t="shared" si="185"/>
        <v>0</v>
      </c>
      <c r="AI83" s="6">
        <f t="shared" si="185"/>
        <v>69.514033813234704</v>
      </c>
      <c r="AJ83" s="6">
        <f t="shared" si="185"/>
        <v>3465.1319406641687</v>
      </c>
      <c r="AK83" s="6">
        <f t="shared" si="185"/>
        <v>0</v>
      </c>
      <c r="AL83" s="6">
        <f t="shared" si="126"/>
        <v>0</v>
      </c>
      <c r="AM83" s="6">
        <f t="shared" si="68"/>
        <v>0</v>
      </c>
      <c r="AN83" s="6">
        <f t="shared" si="68"/>
        <v>0</v>
      </c>
      <c r="AO83" s="6">
        <f t="shared" ref="AO83:AQ83" si="212">AO40*$AS40</f>
        <v>0</v>
      </c>
      <c r="AP83" s="6">
        <f t="shared" si="212"/>
        <v>0</v>
      </c>
      <c r="AQ83" s="6">
        <f t="shared" si="212"/>
        <v>0</v>
      </c>
      <c r="AR83" s="6"/>
      <c r="AS83" s="6">
        <f t="shared" si="70"/>
        <v>32063.854400498247</v>
      </c>
      <c r="AT83" s="39">
        <f>AS83-Harvest!C39</f>
        <v>0</v>
      </c>
      <c r="AU83" s="151">
        <v>2010</v>
      </c>
      <c r="AV83" s="153">
        <f t="shared" si="31"/>
        <v>0</v>
      </c>
      <c r="AW83" s="153">
        <f t="shared" si="187"/>
        <v>0</v>
      </c>
      <c r="AX83" s="153">
        <f t="shared" si="187"/>
        <v>0</v>
      </c>
      <c r="AY83" s="153">
        <f t="shared" si="187"/>
        <v>0</v>
      </c>
      <c r="AZ83" s="153">
        <f t="shared" si="187"/>
        <v>92.000863715081039</v>
      </c>
      <c r="BA83" s="153">
        <f t="shared" si="187"/>
        <v>0</v>
      </c>
      <c r="BB83" s="153">
        <f t="shared" si="187"/>
        <v>0</v>
      </c>
      <c r="BC83" s="153">
        <f t="shared" si="187"/>
        <v>2372.4943411281911</v>
      </c>
      <c r="BD83" s="153">
        <f t="shared" si="187"/>
        <v>42.854920326877753</v>
      </c>
      <c r="BE83" s="153">
        <f t="shared" si="187"/>
        <v>0</v>
      </c>
      <c r="BF83" s="153">
        <f t="shared" si="187"/>
        <v>6.1093886230549819</v>
      </c>
      <c r="BG83" s="153">
        <f t="shared" si="187"/>
        <v>304.54048620679526</v>
      </c>
      <c r="BH83" s="153">
        <f t="shared" si="187"/>
        <v>0</v>
      </c>
      <c r="BI83" s="153">
        <f t="shared" si="187"/>
        <v>0</v>
      </c>
      <c r="BJ83" s="153">
        <f t="shared" si="187"/>
        <v>0</v>
      </c>
      <c r="BK83" s="153">
        <f t="shared" si="187"/>
        <v>0</v>
      </c>
      <c r="BL83" s="153">
        <f t="shared" si="187"/>
        <v>0</v>
      </c>
      <c r="BM83" s="153">
        <f t="shared" si="187"/>
        <v>0</v>
      </c>
      <c r="BN83" s="153">
        <f t="shared" si="187"/>
        <v>0</v>
      </c>
      <c r="BO83" s="153">
        <f t="shared" si="33"/>
        <v>0</v>
      </c>
      <c r="BP83" s="153">
        <f t="shared" si="34"/>
        <v>2818</v>
      </c>
    </row>
    <row r="84" spans="1:68" ht="11">
      <c r="A84" s="18">
        <v>2011</v>
      </c>
      <c r="B84" s="14">
        <f t="shared" si="164"/>
        <v>0</v>
      </c>
      <c r="C84" s="14">
        <f t="shared" si="164"/>
        <v>0</v>
      </c>
      <c r="D84" s="14">
        <f t="shared" si="164"/>
        <v>0</v>
      </c>
      <c r="E84" s="14">
        <f t="shared" si="164"/>
        <v>4.4639639639639652</v>
      </c>
      <c r="F84" s="14">
        <f t="shared" si="164"/>
        <v>20450.094552132603</v>
      </c>
      <c r="G84" s="14">
        <f t="shared" si="164"/>
        <v>0</v>
      </c>
      <c r="H84" s="14">
        <f t="shared" ref="H84" si="213">H41*$V41</f>
        <v>0</v>
      </c>
      <c r="I84" s="14">
        <f t="shared" ref="I84:Q84" si="214">I41*$V41</f>
        <v>32474.558829468635</v>
      </c>
      <c r="J84" s="14">
        <f t="shared" si="214"/>
        <v>1421.4451586269606</v>
      </c>
      <c r="K84" s="14">
        <f t="shared" si="214"/>
        <v>0</v>
      </c>
      <c r="L84" s="14">
        <f t="shared" si="214"/>
        <v>119.51775891098526</v>
      </c>
      <c r="M84" s="14">
        <f t="shared" si="214"/>
        <v>11301.374101625011</v>
      </c>
      <c r="N84" s="14">
        <f t="shared" si="214"/>
        <v>0</v>
      </c>
      <c r="O84" s="14">
        <f t="shared" si="214"/>
        <v>0</v>
      </c>
      <c r="P84" s="14">
        <f t="shared" si="214"/>
        <v>7.5242290748898704</v>
      </c>
      <c r="Q84" s="14">
        <f t="shared" si="214"/>
        <v>136.02140619695626</v>
      </c>
      <c r="R84" s="14">
        <f t="shared" ref="R84:T84" si="215">R41*$V41</f>
        <v>0</v>
      </c>
      <c r="S84" s="14">
        <f t="shared" si="215"/>
        <v>0</v>
      </c>
      <c r="T84" s="14">
        <f t="shared" si="215"/>
        <v>0</v>
      </c>
      <c r="U84" s="13"/>
      <c r="V84" s="14">
        <f t="shared" si="48"/>
        <v>65915</v>
      </c>
      <c r="W84" s="46">
        <f t="shared" si="49"/>
        <v>0</v>
      </c>
      <c r="X84" s="22">
        <v>2011</v>
      </c>
      <c r="Y84" s="6">
        <f t="shared" si="178"/>
        <v>0</v>
      </c>
      <c r="Z84" s="6">
        <f t="shared" si="178"/>
        <v>0</v>
      </c>
      <c r="AA84" s="6">
        <f t="shared" si="178"/>
        <v>0</v>
      </c>
      <c r="AB84" s="6">
        <f t="shared" si="178"/>
        <v>0</v>
      </c>
      <c r="AC84" s="6">
        <f t="shared" si="178"/>
        <v>5765.4443891649107</v>
      </c>
      <c r="AD84" s="6">
        <f t="shared" si="178"/>
        <v>0</v>
      </c>
      <c r="AE84" s="6">
        <f t="shared" ref="AE84" si="216">AE41*$AS41</f>
        <v>0</v>
      </c>
      <c r="AF84" s="6">
        <f t="shared" si="185"/>
        <v>15219.037020507702</v>
      </c>
      <c r="AG84" s="6">
        <f t="shared" si="185"/>
        <v>421.10486359744283</v>
      </c>
      <c r="AH84" s="6">
        <f t="shared" si="185"/>
        <v>0</v>
      </c>
      <c r="AI84" s="6">
        <f t="shared" si="185"/>
        <v>0</v>
      </c>
      <c r="AJ84" s="6">
        <f t="shared" si="185"/>
        <v>5329.548407555958</v>
      </c>
      <c r="AK84" s="6">
        <f t="shared" si="185"/>
        <v>0</v>
      </c>
      <c r="AL84" s="6">
        <f t="shared" si="126"/>
        <v>0</v>
      </c>
      <c r="AM84" s="6">
        <f t="shared" si="68"/>
        <v>0</v>
      </c>
      <c r="AN84" s="6">
        <f t="shared" si="68"/>
        <v>30.944730396611412</v>
      </c>
      <c r="AO84" s="6">
        <f t="shared" ref="AO84:AQ84" si="217">AO41*$AS41</f>
        <v>0</v>
      </c>
      <c r="AP84" s="6">
        <f t="shared" si="217"/>
        <v>0</v>
      </c>
      <c r="AQ84" s="6">
        <f t="shared" si="217"/>
        <v>0</v>
      </c>
      <c r="AR84" s="6"/>
      <c r="AS84" s="6">
        <f t="shared" si="70"/>
        <v>26766.079411222625</v>
      </c>
      <c r="AT84" s="39">
        <f>AS84-Harvest!C40</f>
        <v>0</v>
      </c>
      <c r="AU84" s="151">
        <v>2011</v>
      </c>
      <c r="AV84" s="153">
        <f t="shared" si="31"/>
        <v>0</v>
      </c>
      <c r="AW84" s="153">
        <f t="shared" si="187"/>
        <v>0</v>
      </c>
      <c r="AX84" s="153">
        <f t="shared" si="187"/>
        <v>0</v>
      </c>
      <c r="AY84" s="153">
        <f t="shared" si="187"/>
        <v>0</v>
      </c>
      <c r="AZ84" s="153">
        <f t="shared" si="187"/>
        <v>635.43340385163981</v>
      </c>
      <c r="BA84" s="153">
        <f t="shared" si="187"/>
        <v>0</v>
      </c>
      <c r="BB84" s="153">
        <f t="shared" si="187"/>
        <v>0</v>
      </c>
      <c r="BC84" s="153">
        <f t="shared" si="187"/>
        <v>1677.3528360553773</v>
      </c>
      <c r="BD84" s="153">
        <f t="shared" si="187"/>
        <v>46.411703728697574</v>
      </c>
      <c r="BE84" s="153">
        <f t="shared" si="187"/>
        <v>0</v>
      </c>
      <c r="BF84" s="153">
        <f t="shared" si="187"/>
        <v>0</v>
      </c>
      <c r="BG84" s="153">
        <f t="shared" si="187"/>
        <v>587.3915100056829</v>
      </c>
      <c r="BH84" s="153">
        <f t="shared" si="187"/>
        <v>0</v>
      </c>
      <c r="BI84" s="153">
        <f t="shared" si="187"/>
        <v>0</v>
      </c>
      <c r="BJ84" s="153">
        <f t="shared" si="187"/>
        <v>0</v>
      </c>
      <c r="BK84" s="153">
        <f t="shared" si="187"/>
        <v>3.4105463586022382</v>
      </c>
      <c r="BL84" s="153">
        <f t="shared" si="187"/>
        <v>0</v>
      </c>
      <c r="BM84" s="153">
        <f t="shared" si="187"/>
        <v>0</v>
      </c>
      <c r="BN84" s="153">
        <f t="shared" si="187"/>
        <v>0</v>
      </c>
      <c r="BO84" s="153">
        <f t="shared" si="33"/>
        <v>0</v>
      </c>
      <c r="BP84" s="153">
        <f t="shared" si="34"/>
        <v>2950</v>
      </c>
    </row>
    <row r="85" spans="1:68" ht="11">
      <c r="A85" s="18">
        <v>2012</v>
      </c>
      <c r="B85" s="14">
        <f t="shared" ref="B85:G89" si="218">B42*$V42</f>
        <v>0</v>
      </c>
      <c r="C85" s="14">
        <f t="shared" si="218"/>
        <v>0</v>
      </c>
      <c r="D85" s="14">
        <f t="shared" si="218"/>
        <v>0</v>
      </c>
      <c r="E85" s="14">
        <f t="shared" si="218"/>
        <v>0</v>
      </c>
      <c r="F85" s="14">
        <f t="shared" si="218"/>
        <v>2729.934579796673</v>
      </c>
      <c r="G85" s="14">
        <f t="shared" si="218"/>
        <v>0</v>
      </c>
      <c r="H85" s="14">
        <f t="shared" ref="H85" si="219">H42*$V42</f>
        <v>0</v>
      </c>
      <c r="I85" s="14">
        <f t="shared" ref="I85:Q85" si="220">I42*$V42</f>
        <v>102953.88682604204</v>
      </c>
      <c r="J85" s="14">
        <f t="shared" si="220"/>
        <v>449.39237169863799</v>
      </c>
      <c r="K85" s="14">
        <f t="shared" si="220"/>
        <v>0</v>
      </c>
      <c r="L85" s="14">
        <f t="shared" si="220"/>
        <v>230.23342542006122</v>
      </c>
      <c r="M85" s="14">
        <f t="shared" si="220"/>
        <v>11802.552797042606</v>
      </c>
      <c r="N85" s="14">
        <f t="shared" si="220"/>
        <v>0</v>
      </c>
      <c r="O85" s="14">
        <f t="shared" si="220"/>
        <v>0</v>
      </c>
      <c r="P85" s="14">
        <f t="shared" si="220"/>
        <v>0</v>
      </c>
      <c r="Q85" s="14">
        <f t="shared" si="220"/>
        <v>0</v>
      </c>
      <c r="R85" s="14">
        <f t="shared" ref="R85:T85" si="221">R42*$V42</f>
        <v>0</v>
      </c>
      <c r="S85" s="14">
        <f t="shared" si="221"/>
        <v>0</v>
      </c>
      <c r="T85" s="14">
        <f t="shared" si="221"/>
        <v>0</v>
      </c>
      <c r="U85" s="13"/>
      <c r="V85" s="14">
        <f t="shared" si="48"/>
        <v>118166</v>
      </c>
      <c r="W85" s="46">
        <f t="shared" si="49"/>
        <v>0</v>
      </c>
      <c r="X85" s="22">
        <v>2012</v>
      </c>
      <c r="Y85" s="6">
        <f t="shared" si="178"/>
        <v>0</v>
      </c>
      <c r="Z85" s="6">
        <f t="shared" si="178"/>
        <v>0</v>
      </c>
      <c r="AA85" s="6">
        <f t="shared" si="178"/>
        <v>0</v>
      </c>
      <c r="AB85" s="6">
        <f t="shared" si="178"/>
        <v>0</v>
      </c>
      <c r="AC85" s="6">
        <f t="shared" si="178"/>
        <v>1679.9106050666621</v>
      </c>
      <c r="AD85" s="6">
        <f t="shared" si="178"/>
        <v>0</v>
      </c>
      <c r="AE85" s="6">
        <f t="shared" ref="AE85" si="222">AE42*$AS42</f>
        <v>0</v>
      </c>
      <c r="AF85" s="6">
        <f t="shared" si="185"/>
        <v>108677.19985487922</v>
      </c>
      <c r="AG85" s="6">
        <f t="shared" si="185"/>
        <v>580.03958104340632</v>
      </c>
      <c r="AH85" s="6">
        <f t="shared" si="185"/>
        <v>0</v>
      </c>
      <c r="AI85" s="6">
        <f t="shared" si="185"/>
        <v>134.59903911162746</v>
      </c>
      <c r="AJ85" s="6">
        <f t="shared" si="185"/>
        <v>13283.051208512892</v>
      </c>
      <c r="AK85" s="6">
        <f t="shared" si="185"/>
        <v>0</v>
      </c>
      <c r="AL85" s="6">
        <f t="shared" si="126"/>
        <v>0</v>
      </c>
      <c r="AM85" s="6">
        <f t="shared" si="68"/>
        <v>10.913253012048198</v>
      </c>
      <c r="AN85" s="6">
        <f t="shared" si="68"/>
        <v>0</v>
      </c>
      <c r="AO85" s="6">
        <f t="shared" ref="AO85:AQ85" si="223">AO42*$AS42</f>
        <v>0</v>
      </c>
      <c r="AP85" s="6">
        <f t="shared" si="223"/>
        <v>0</v>
      </c>
      <c r="AQ85" s="6">
        <f t="shared" si="223"/>
        <v>0</v>
      </c>
      <c r="AR85" s="6"/>
      <c r="AS85" s="6">
        <f t="shared" si="70"/>
        <v>124365.71354162585</v>
      </c>
      <c r="AT85" s="39">
        <f>AS85-Harvest!C41</f>
        <v>0</v>
      </c>
      <c r="AU85" s="151">
        <v>2012</v>
      </c>
      <c r="AV85" s="153">
        <f t="shared" si="31"/>
        <v>0</v>
      </c>
      <c r="AW85" s="153">
        <f t="shared" si="187"/>
        <v>0</v>
      </c>
      <c r="AX85" s="153">
        <f t="shared" si="187"/>
        <v>0</v>
      </c>
      <c r="AY85" s="153">
        <f t="shared" si="187"/>
        <v>0</v>
      </c>
      <c r="AZ85" s="153">
        <f t="shared" si="187"/>
        <v>55.449631875352125</v>
      </c>
      <c r="BA85" s="153">
        <f t="shared" si="187"/>
        <v>0</v>
      </c>
      <c r="BB85" s="153">
        <f t="shared" si="187"/>
        <v>0</v>
      </c>
      <c r="BC85" s="153">
        <f t="shared" si="187"/>
        <v>3587.1615471812538</v>
      </c>
      <c r="BD85" s="153">
        <f t="shared" si="187"/>
        <v>19.145650456033682</v>
      </c>
      <c r="BE85" s="153">
        <f t="shared" si="187"/>
        <v>0</v>
      </c>
      <c r="BF85" s="153">
        <f t="shared" si="187"/>
        <v>4.4427763876278998</v>
      </c>
      <c r="BG85" s="153">
        <f t="shared" si="187"/>
        <v>438.44017501411253</v>
      </c>
      <c r="BH85" s="153">
        <f t="shared" si="187"/>
        <v>0</v>
      </c>
      <c r="BI85" s="153">
        <f t="shared" si="187"/>
        <v>0</v>
      </c>
      <c r="BJ85" s="153">
        <f t="shared" si="187"/>
        <v>0.36021908562011684</v>
      </c>
      <c r="BK85" s="153">
        <f t="shared" si="187"/>
        <v>0</v>
      </c>
      <c r="BL85" s="153">
        <f t="shared" si="187"/>
        <v>0</v>
      </c>
      <c r="BM85" s="153">
        <f t="shared" si="187"/>
        <v>0</v>
      </c>
      <c r="BN85" s="153">
        <f t="shared" si="187"/>
        <v>0</v>
      </c>
      <c r="BO85" s="153">
        <f t="shared" si="33"/>
        <v>0</v>
      </c>
      <c r="BP85" s="153">
        <f t="shared" si="34"/>
        <v>4105</v>
      </c>
    </row>
    <row r="86" spans="1:68" ht="11">
      <c r="A86" s="18">
        <v>2013</v>
      </c>
      <c r="B86" s="14">
        <f t="shared" si="218"/>
        <v>0</v>
      </c>
      <c r="C86" s="14">
        <f t="shared" si="218"/>
        <v>0</v>
      </c>
      <c r="D86" s="14">
        <f t="shared" si="218"/>
        <v>0</v>
      </c>
      <c r="E86" s="14">
        <f t="shared" si="218"/>
        <v>0</v>
      </c>
      <c r="F86" s="14">
        <f t="shared" si="218"/>
        <v>13562.642690212027</v>
      </c>
      <c r="G86" s="14">
        <f t="shared" si="218"/>
        <v>0</v>
      </c>
      <c r="H86" s="14">
        <f t="shared" ref="H86" si="224">H43*$V43</f>
        <v>0</v>
      </c>
      <c r="I86" s="14">
        <f t="shared" ref="I86:Q86" si="225">I43*$V43</f>
        <v>22492.906252361317</v>
      </c>
      <c r="J86" s="14">
        <f t="shared" si="225"/>
        <v>2821.4256562513547</v>
      </c>
      <c r="K86" s="14">
        <f t="shared" si="225"/>
        <v>0</v>
      </c>
      <c r="L86" s="14">
        <f t="shared" si="225"/>
        <v>1382.692996727309</v>
      </c>
      <c r="M86" s="14">
        <f t="shared" si="225"/>
        <v>5907.9826742258574</v>
      </c>
      <c r="N86" s="14">
        <f t="shared" si="225"/>
        <v>0</v>
      </c>
      <c r="O86" s="14">
        <f t="shared" si="225"/>
        <v>0</v>
      </c>
      <c r="P86" s="14">
        <f t="shared" si="225"/>
        <v>59.124378109452735</v>
      </c>
      <c r="Q86" s="14">
        <f t="shared" si="225"/>
        <v>102.22535211267606</v>
      </c>
      <c r="R86" s="14">
        <f t="shared" ref="R86:T86" si="226">R43*$V43</f>
        <v>0</v>
      </c>
      <c r="S86" s="14">
        <f t="shared" si="226"/>
        <v>0</v>
      </c>
      <c r="T86" s="14">
        <f t="shared" si="226"/>
        <v>0</v>
      </c>
      <c r="U86" s="13"/>
      <c r="V86" s="14">
        <f t="shared" si="48"/>
        <v>46329</v>
      </c>
      <c r="W86" s="46">
        <f t="shared" si="49"/>
        <v>0</v>
      </c>
      <c r="X86" s="22">
        <v>2013</v>
      </c>
      <c r="Y86" s="6">
        <f t="shared" si="178"/>
        <v>0</v>
      </c>
      <c r="Z86" s="6">
        <f t="shared" si="178"/>
        <v>0</v>
      </c>
      <c r="AA86" s="6">
        <f t="shared" si="178"/>
        <v>0</v>
      </c>
      <c r="AB86" s="6">
        <f t="shared" si="178"/>
        <v>0</v>
      </c>
      <c r="AC86" s="6">
        <f t="shared" si="178"/>
        <v>2861.9536627250891</v>
      </c>
      <c r="AD86" s="6">
        <f t="shared" si="178"/>
        <v>0</v>
      </c>
      <c r="AE86" s="6">
        <f t="shared" ref="AE86" si="227">AE43*$AS43</f>
        <v>0</v>
      </c>
      <c r="AF86" s="6">
        <f t="shared" si="185"/>
        <v>14630.687838998198</v>
      </c>
      <c r="AG86" s="6">
        <f t="shared" si="185"/>
        <v>725.84893554902794</v>
      </c>
      <c r="AH86" s="6">
        <f t="shared" si="185"/>
        <v>0</v>
      </c>
      <c r="AI86" s="6">
        <f t="shared" si="185"/>
        <v>566.90903258661058</v>
      </c>
      <c r="AJ86" s="6">
        <f t="shared" si="185"/>
        <v>4229.3645661653782</v>
      </c>
      <c r="AK86" s="6">
        <f t="shared" si="185"/>
        <v>0</v>
      </c>
      <c r="AL86" s="6">
        <f t="shared" si="126"/>
        <v>0</v>
      </c>
      <c r="AM86" s="6">
        <f t="shared" si="68"/>
        <v>95.902868945719277</v>
      </c>
      <c r="AN86" s="6">
        <f t="shared" si="68"/>
        <v>0</v>
      </c>
      <c r="AO86" s="6">
        <f t="shared" ref="AO86:AQ86" si="228">AO43*$AS43</f>
        <v>0</v>
      </c>
      <c r="AP86" s="6">
        <f t="shared" si="228"/>
        <v>0</v>
      </c>
      <c r="AQ86" s="6">
        <f t="shared" si="228"/>
        <v>0</v>
      </c>
      <c r="AR86" s="6"/>
      <c r="AS86" s="6">
        <f t="shared" si="70"/>
        <v>23110.666904970021</v>
      </c>
      <c r="AT86" s="39">
        <f>AS86-Harvest!C42</f>
        <v>0</v>
      </c>
      <c r="AU86" s="151">
        <v>2013</v>
      </c>
      <c r="AV86" s="153">
        <f t="shared" si="31"/>
        <v>0</v>
      </c>
      <c r="AW86" s="153">
        <f t="shared" si="187"/>
        <v>0</v>
      </c>
      <c r="AX86" s="153">
        <f t="shared" si="187"/>
        <v>0</v>
      </c>
      <c r="AY86" s="153">
        <f t="shared" si="187"/>
        <v>0</v>
      </c>
      <c r="AZ86" s="153">
        <f t="shared" si="187"/>
        <v>327.30096287077367</v>
      </c>
      <c r="BA86" s="153">
        <f t="shared" si="187"/>
        <v>0</v>
      </c>
      <c r="BB86" s="153">
        <f t="shared" si="187"/>
        <v>0</v>
      </c>
      <c r="BC86" s="153">
        <f t="shared" si="187"/>
        <v>1673.2060618361631</v>
      </c>
      <c r="BD86" s="153">
        <f t="shared" si="187"/>
        <v>83.010098520502609</v>
      </c>
      <c r="BE86" s="153">
        <f t="shared" si="187"/>
        <v>0</v>
      </c>
      <c r="BF86" s="153">
        <f t="shared" si="187"/>
        <v>64.83329015504043</v>
      </c>
      <c r="BG86" s="153">
        <f t="shared" si="187"/>
        <v>483.68186839174189</v>
      </c>
      <c r="BH86" s="153">
        <f t="shared" si="187"/>
        <v>0</v>
      </c>
      <c r="BI86" s="153">
        <f t="shared" si="187"/>
        <v>0</v>
      </c>
      <c r="BJ86" s="153">
        <f t="shared" si="187"/>
        <v>10.967718225778516</v>
      </c>
      <c r="BK86" s="153">
        <f t="shared" si="187"/>
        <v>0</v>
      </c>
      <c r="BL86" s="153">
        <f t="shared" si="187"/>
        <v>0</v>
      </c>
      <c r="BM86" s="153">
        <f t="shared" si="187"/>
        <v>0</v>
      </c>
      <c r="BN86" s="153">
        <f t="shared" si="187"/>
        <v>0</v>
      </c>
      <c r="BO86" s="153">
        <f t="shared" si="33"/>
        <v>0</v>
      </c>
      <c r="BP86" s="153">
        <f t="shared" si="34"/>
        <v>2642.9999999999995</v>
      </c>
    </row>
    <row r="87" spans="1:68" ht="11">
      <c r="A87" s="18">
        <v>2014</v>
      </c>
      <c r="B87" s="14">
        <f t="shared" si="218"/>
        <v>0</v>
      </c>
      <c r="C87" s="14">
        <f t="shared" si="218"/>
        <v>0</v>
      </c>
      <c r="D87" s="14">
        <f t="shared" si="218"/>
        <v>0</v>
      </c>
      <c r="E87" s="14">
        <f t="shared" si="218"/>
        <v>0</v>
      </c>
      <c r="F87" s="14">
        <f t="shared" si="218"/>
        <v>28532.872350479578</v>
      </c>
      <c r="G87" s="14">
        <f t="shared" si="218"/>
        <v>0</v>
      </c>
      <c r="H87" s="14">
        <f t="shared" ref="H87" si="229">H44*$V44</f>
        <v>0</v>
      </c>
      <c r="I87" s="14">
        <f t="shared" ref="I87:Q87" si="230">I44*$V44</f>
        <v>64113.692062928923</v>
      </c>
      <c r="J87" s="14">
        <f t="shared" si="230"/>
        <v>5901.1360533332081</v>
      </c>
      <c r="K87" s="14">
        <f t="shared" si="230"/>
        <v>0</v>
      </c>
      <c r="L87" s="14">
        <f t="shared" si="230"/>
        <v>115.78108166343462</v>
      </c>
      <c r="M87" s="14">
        <f t="shared" si="230"/>
        <v>6768.8985420926028</v>
      </c>
      <c r="N87" s="14">
        <f t="shared" si="230"/>
        <v>0</v>
      </c>
      <c r="O87" s="14">
        <f t="shared" si="230"/>
        <v>34.619909502262445</v>
      </c>
      <c r="P87" s="14">
        <f t="shared" si="230"/>
        <v>0</v>
      </c>
      <c r="Q87" s="14">
        <f t="shared" si="230"/>
        <v>0</v>
      </c>
      <c r="R87" s="14">
        <f t="shared" ref="R87:T87" si="231">R44*$V44</f>
        <v>0</v>
      </c>
      <c r="S87" s="14">
        <f t="shared" si="231"/>
        <v>0</v>
      </c>
      <c r="T87" s="14">
        <f t="shared" si="231"/>
        <v>0</v>
      </c>
      <c r="U87" s="13"/>
      <c r="V87" s="14">
        <f t="shared" ref="V87:V88" si="232">SUM(B87:U87)</f>
        <v>105467</v>
      </c>
      <c r="W87" s="46">
        <f t="shared" si="49"/>
        <v>0</v>
      </c>
      <c r="X87" s="22">
        <v>2014</v>
      </c>
      <c r="Y87" s="6">
        <f t="shared" ref="Y87:AD87" si="233">Y44*$AS44</f>
        <v>0</v>
      </c>
      <c r="Z87" s="6">
        <f t="shared" si="233"/>
        <v>0</v>
      </c>
      <c r="AA87" s="6">
        <f t="shared" si="233"/>
        <v>0</v>
      </c>
      <c r="AB87" s="6">
        <f t="shared" si="233"/>
        <v>0</v>
      </c>
      <c r="AC87" s="6">
        <f t="shared" si="233"/>
        <v>21509.658631214555</v>
      </c>
      <c r="AD87" s="6">
        <f t="shared" si="233"/>
        <v>0</v>
      </c>
      <c r="AE87" s="6">
        <f t="shared" ref="AE87" si="234">AE44*$AS44</f>
        <v>0</v>
      </c>
      <c r="AF87" s="6">
        <f t="shared" si="185"/>
        <v>74722.011064790306</v>
      </c>
      <c r="AG87" s="6">
        <f t="shared" si="185"/>
        <v>4444.954044930425</v>
      </c>
      <c r="AH87" s="6">
        <f t="shared" si="185"/>
        <v>0</v>
      </c>
      <c r="AI87" s="6">
        <f t="shared" si="185"/>
        <v>43.455606297044277</v>
      </c>
      <c r="AJ87" s="6">
        <f t="shared" si="185"/>
        <v>9759.9159681404144</v>
      </c>
      <c r="AK87" s="6">
        <f t="shared" si="185"/>
        <v>0</v>
      </c>
      <c r="AL87" s="6">
        <f t="shared" si="126"/>
        <v>0</v>
      </c>
      <c r="AM87" s="6">
        <f t="shared" si="68"/>
        <v>7.4892601431980967</v>
      </c>
      <c r="AN87" s="6">
        <f t="shared" si="68"/>
        <v>0</v>
      </c>
      <c r="AO87" s="6">
        <f t="shared" ref="AO87:AQ87" si="235">AO44*$AS44</f>
        <v>0</v>
      </c>
      <c r="AP87" s="6">
        <f t="shared" si="235"/>
        <v>0</v>
      </c>
      <c r="AQ87" s="6">
        <f t="shared" si="235"/>
        <v>0</v>
      </c>
      <c r="AR87" s="6"/>
      <c r="AS87" s="6">
        <f t="shared" si="70"/>
        <v>110487.48457551593</v>
      </c>
      <c r="AT87" s="39">
        <f>AS87-Harvest!C43</f>
        <v>0</v>
      </c>
      <c r="AU87" s="151">
        <v>2014</v>
      </c>
      <c r="AV87" s="153">
        <f t="shared" si="31"/>
        <v>0</v>
      </c>
      <c r="AW87" s="153">
        <f t="shared" si="187"/>
        <v>0</v>
      </c>
      <c r="AX87" s="153">
        <f t="shared" si="187"/>
        <v>0</v>
      </c>
      <c r="AY87" s="153">
        <f t="shared" si="187"/>
        <v>0</v>
      </c>
      <c r="AZ87" s="153">
        <f t="shared" si="187"/>
        <v>690.9178788481255</v>
      </c>
      <c r="BA87" s="153">
        <f t="shared" si="187"/>
        <v>0</v>
      </c>
      <c r="BB87" s="153">
        <f t="shared" si="187"/>
        <v>0</v>
      </c>
      <c r="BC87" s="153">
        <f t="shared" si="187"/>
        <v>2400.1670260461938</v>
      </c>
      <c r="BD87" s="153">
        <f t="shared" si="187"/>
        <v>142.77763645416411</v>
      </c>
      <c r="BE87" s="153">
        <f t="shared" si="187"/>
        <v>0</v>
      </c>
      <c r="BF87" s="153">
        <f t="shared" si="187"/>
        <v>1.3958499221945924</v>
      </c>
      <c r="BG87" s="153">
        <f t="shared" si="187"/>
        <v>313.50104406853438</v>
      </c>
      <c r="BH87" s="153">
        <f t="shared" si="187"/>
        <v>0</v>
      </c>
      <c r="BI87" s="153">
        <f t="shared" si="187"/>
        <v>0</v>
      </c>
      <c r="BJ87" s="153">
        <f t="shared" si="187"/>
        <v>0.24056466078783414</v>
      </c>
      <c r="BK87" s="153">
        <f t="shared" si="187"/>
        <v>0</v>
      </c>
      <c r="BL87" s="153">
        <f t="shared" si="187"/>
        <v>0</v>
      </c>
      <c r="BM87" s="153">
        <f t="shared" si="187"/>
        <v>0</v>
      </c>
      <c r="BN87" s="153">
        <f t="shared" si="187"/>
        <v>0</v>
      </c>
      <c r="BO87" s="153">
        <f t="shared" si="33"/>
        <v>0</v>
      </c>
      <c r="BP87" s="153">
        <f t="shared" si="34"/>
        <v>3549</v>
      </c>
    </row>
    <row r="88" spans="1:68" ht="11">
      <c r="A88" s="18">
        <v>2015</v>
      </c>
      <c r="B88" s="14">
        <f t="shared" si="218"/>
        <v>0</v>
      </c>
      <c r="C88" s="14">
        <f t="shared" si="218"/>
        <v>0</v>
      </c>
      <c r="D88" s="14">
        <f t="shared" si="218"/>
        <v>0</v>
      </c>
      <c r="E88" s="14">
        <f t="shared" si="218"/>
        <v>9.4491017964071862</v>
      </c>
      <c r="F88" s="14">
        <f t="shared" si="218"/>
        <v>11065.208231919542</v>
      </c>
      <c r="G88" s="14">
        <f t="shared" si="218"/>
        <v>0</v>
      </c>
      <c r="H88" s="14">
        <f t="shared" ref="H88:T88" si="236">H45*$V45</f>
        <v>0</v>
      </c>
      <c r="I88" s="14">
        <f t="shared" si="236"/>
        <v>53958.964026078036</v>
      </c>
      <c r="J88" s="14">
        <f t="shared" si="236"/>
        <v>1496.3757913288407</v>
      </c>
      <c r="K88" s="14">
        <f t="shared" si="236"/>
        <v>0</v>
      </c>
      <c r="L88" s="14">
        <f t="shared" si="236"/>
        <v>180.20277777777775</v>
      </c>
      <c r="M88" s="14">
        <f t="shared" si="236"/>
        <v>4404.8000710993829</v>
      </c>
      <c r="N88" s="14">
        <f t="shared" si="236"/>
        <v>0</v>
      </c>
      <c r="O88" s="14">
        <f t="shared" si="236"/>
        <v>0</v>
      </c>
      <c r="P88" s="14">
        <f t="shared" si="236"/>
        <v>7</v>
      </c>
      <c r="Q88" s="14">
        <f t="shared" si="236"/>
        <v>0</v>
      </c>
      <c r="R88" s="14">
        <f t="shared" si="236"/>
        <v>0</v>
      </c>
      <c r="S88" s="14">
        <f t="shared" si="236"/>
        <v>0</v>
      </c>
      <c r="T88" s="14">
        <f t="shared" si="236"/>
        <v>0</v>
      </c>
      <c r="U88" s="13"/>
      <c r="V88" s="14">
        <f t="shared" si="232"/>
        <v>71121.999999999985</v>
      </c>
      <c r="W88" s="46">
        <f t="shared" si="49"/>
        <v>0</v>
      </c>
      <c r="X88" s="22">
        <v>2015</v>
      </c>
      <c r="Y88" s="6">
        <f t="shared" ref="Y88:AQ88" si="237">Y45*$AS45</f>
        <v>0</v>
      </c>
      <c r="Z88" s="6">
        <f t="shared" si="237"/>
        <v>0</v>
      </c>
      <c r="AA88" s="6">
        <f t="shared" si="237"/>
        <v>0</v>
      </c>
      <c r="AB88" s="6">
        <f t="shared" si="237"/>
        <v>0</v>
      </c>
      <c r="AC88" s="6">
        <f t="shared" si="237"/>
        <v>1670.1681085654809</v>
      </c>
      <c r="AD88" s="6">
        <f t="shared" si="237"/>
        <v>0</v>
      </c>
      <c r="AE88" s="6">
        <f t="shared" si="237"/>
        <v>0</v>
      </c>
      <c r="AF88" s="6">
        <f t="shared" si="237"/>
        <v>52182.856580052845</v>
      </c>
      <c r="AG88" s="6">
        <f t="shared" si="237"/>
        <v>491.20356153060732</v>
      </c>
      <c r="AH88" s="6">
        <f t="shared" si="237"/>
        <v>0</v>
      </c>
      <c r="AI88" s="6">
        <f t="shared" si="237"/>
        <v>127.037609552352</v>
      </c>
      <c r="AJ88" s="6">
        <f t="shared" si="237"/>
        <v>4097.1376251709953</v>
      </c>
      <c r="AK88" s="6">
        <f t="shared" si="237"/>
        <v>0</v>
      </c>
      <c r="AL88" s="6">
        <f t="shared" si="237"/>
        <v>0</v>
      </c>
      <c r="AM88" s="6">
        <f t="shared" si="237"/>
        <v>0</v>
      </c>
      <c r="AN88" s="6">
        <f t="shared" si="237"/>
        <v>0</v>
      </c>
      <c r="AO88" s="6">
        <f t="shared" si="237"/>
        <v>0</v>
      </c>
      <c r="AP88" s="6">
        <f t="shared" si="237"/>
        <v>0</v>
      </c>
      <c r="AQ88" s="6">
        <f t="shared" si="237"/>
        <v>0</v>
      </c>
      <c r="AR88" s="6"/>
      <c r="AS88" s="6">
        <f t="shared" si="70"/>
        <v>58568.40348487228</v>
      </c>
      <c r="AT88" s="39">
        <f>AS88-Harvest!C44</f>
        <v>0</v>
      </c>
      <c r="AU88" s="151">
        <v>2015</v>
      </c>
      <c r="AV88" s="153">
        <f t="shared" si="31"/>
        <v>0</v>
      </c>
      <c r="AW88" s="153">
        <f t="shared" si="187"/>
        <v>0</v>
      </c>
      <c r="AX88" s="153">
        <f t="shared" si="187"/>
        <v>0</v>
      </c>
      <c r="AY88" s="153">
        <f t="shared" si="187"/>
        <v>0</v>
      </c>
      <c r="AZ88" s="153">
        <f t="shared" si="187"/>
        <v>63.363747625305301</v>
      </c>
      <c r="BA88" s="153">
        <f t="shared" si="187"/>
        <v>0</v>
      </c>
      <c r="BB88" s="153">
        <f t="shared" si="187"/>
        <v>0</v>
      </c>
      <c r="BC88" s="153">
        <f t="shared" si="187"/>
        <v>1979.7416426218003</v>
      </c>
      <c r="BD88" s="153">
        <f t="shared" si="187"/>
        <v>18.635548329449048</v>
      </c>
      <c r="BE88" s="153">
        <f t="shared" si="187"/>
        <v>0</v>
      </c>
      <c r="BF88" s="153">
        <f t="shared" si="187"/>
        <v>4.8196220424249061</v>
      </c>
      <c r="BG88" s="153">
        <f t="shared" si="187"/>
        <v>155.43943938102046</v>
      </c>
      <c r="BH88" s="153">
        <f t="shared" si="187"/>
        <v>0</v>
      </c>
      <c r="BI88" s="153">
        <f t="shared" si="187"/>
        <v>0</v>
      </c>
      <c r="BJ88" s="153">
        <f t="shared" si="187"/>
        <v>0</v>
      </c>
      <c r="BK88" s="153">
        <f t="shared" si="187"/>
        <v>0</v>
      </c>
      <c r="BL88" s="153">
        <f t="shared" si="187"/>
        <v>0</v>
      </c>
      <c r="BM88" s="153">
        <f t="shared" si="187"/>
        <v>0</v>
      </c>
      <c r="BN88" s="153">
        <f t="shared" si="187"/>
        <v>0</v>
      </c>
      <c r="BO88" s="153">
        <f t="shared" si="33"/>
        <v>0</v>
      </c>
      <c r="BP88" s="153">
        <f t="shared" si="34"/>
        <v>2221.9999999999995</v>
      </c>
    </row>
    <row r="89" spans="1:68" ht="11">
      <c r="A89" s="18">
        <v>2016</v>
      </c>
      <c r="B89" s="14">
        <f t="shared" si="218"/>
        <v>0</v>
      </c>
      <c r="C89" s="14">
        <f t="shared" si="218"/>
        <v>0</v>
      </c>
      <c r="D89" s="14">
        <f t="shared" si="218"/>
        <v>5.4885057471264416</v>
      </c>
      <c r="E89" s="14">
        <f t="shared" si="218"/>
        <v>0</v>
      </c>
      <c r="F89" s="14">
        <f t="shared" si="218"/>
        <v>2186.2141613131748</v>
      </c>
      <c r="G89" s="14">
        <f t="shared" si="218"/>
        <v>0</v>
      </c>
      <c r="H89" s="14">
        <f t="shared" ref="H89:T89" si="238">H46*$V46</f>
        <v>0</v>
      </c>
      <c r="I89" s="14">
        <f t="shared" si="238"/>
        <v>73042.437013825533</v>
      </c>
      <c r="J89" s="14">
        <f t="shared" si="238"/>
        <v>362.23294662798202</v>
      </c>
      <c r="K89" s="14">
        <f t="shared" si="238"/>
        <v>0</v>
      </c>
      <c r="L89" s="14">
        <f t="shared" si="238"/>
        <v>73.01266345137077</v>
      </c>
      <c r="M89" s="14">
        <f t="shared" si="238"/>
        <v>11021.939912286874</v>
      </c>
      <c r="N89" s="14">
        <f t="shared" si="238"/>
        <v>0</v>
      </c>
      <c r="O89" s="14">
        <f t="shared" si="238"/>
        <v>0</v>
      </c>
      <c r="P89" s="14">
        <f t="shared" si="238"/>
        <v>0</v>
      </c>
      <c r="Q89" s="14">
        <f t="shared" si="238"/>
        <v>8.6747967479675054</v>
      </c>
      <c r="R89" s="14">
        <f t="shared" si="238"/>
        <v>0</v>
      </c>
      <c r="S89" s="14">
        <f t="shared" si="238"/>
        <v>0</v>
      </c>
      <c r="T89" s="14">
        <f t="shared" si="238"/>
        <v>0</v>
      </c>
      <c r="U89" s="13"/>
      <c r="V89" s="14">
        <f t="shared" ref="V89" si="239">SUM(B89:U89)</f>
        <v>86700.000000000029</v>
      </c>
      <c r="W89" s="46">
        <f t="shared" si="49"/>
        <v>0</v>
      </c>
      <c r="X89" s="22">
        <v>2016</v>
      </c>
      <c r="Y89" s="6">
        <f t="shared" ref="Y89:AQ89" si="240">Y46*$AS46</f>
        <v>53.992788461538517</v>
      </c>
      <c r="Z89" s="6">
        <f t="shared" si="240"/>
        <v>0</v>
      </c>
      <c r="AA89" s="6">
        <f t="shared" si="240"/>
        <v>0</v>
      </c>
      <c r="AB89" s="6">
        <f t="shared" si="240"/>
        <v>0</v>
      </c>
      <c r="AC89" s="6">
        <f t="shared" si="240"/>
        <v>1574.7213048184237</v>
      </c>
      <c r="AD89" s="6">
        <f t="shared" si="240"/>
        <v>0</v>
      </c>
      <c r="AE89" s="6">
        <f t="shared" si="240"/>
        <v>0</v>
      </c>
      <c r="AF89" s="6">
        <f t="shared" si="240"/>
        <v>102965.81447544477</v>
      </c>
      <c r="AG89" s="6">
        <f t="shared" si="240"/>
        <v>313.65268526157325</v>
      </c>
      <c r="AH89" s="6">
        <f t="shared" si="240"/>
        <v>0</v>
      </c>
      <c r="AI89" s="6">
        <f t="shared" si="240"/>
        <v>106.35199543815219</v>
      </c>
      <c r="AJ89" s="6">
        <f t="shared" si="240"/>
        <v>14827.975787590505</v>
      </c>
      <c r="AK89" s="6">
        <f t="shared" si="240"/>
        <v>0</v>
      </c>
      <c r="AL89" s="6">
        <f t="shared" si="240"/>
        <v>0</v>
      </c>
      <c r="AM89" s="6">
        <f t="shared" si="240"/>
        <v>0</v>
      </c>
      <c r="AN89" s="6">
        <f t="shared" si="240"/>
        <v>0</v>
      </c>
      <c r="AO89" s="6">
        <f t="shared" si="240"/>
        <v>0</v>
      </c>
      <c r="AP89" s="6">
        <f t="shared" si="240"/>
        <v>0</v>
      </c>
      <c r="AQ89" s="6">
        <f t="shared" si="240"/>
        <v>0</v>
      </c>
      <c r="AR89" s="6"/>
      <c r="AS89" s="6">
        <f t="shared" si="70"/>
        <v>119842.50903701497</v>
      </c>
      <c r="AT89" s="39">
        <f>AS89-Harvest!C45</f>
        <v>-0.49096298502990976</v>
      </c>
      <c r="AU89" s="151">
        <v>2016</v>
      </c>
      <c r="AV89" s="153">
        <f t="shared" si="31"/>
        <v>2.2445463990770009</v>
      </c>
      <c r="AW89" s="153">
        <f t="shared" si="187"/>
        <v>0</v>
      </c>
      <c r="AX89" s="153">
        <f t="shared" si="187"/>
        <v>0</v>
      </c>
      <c r="AY89" s="153">
        <f t="shared" si="187"/>
        <v>0</v>
      </c>
      <c r="AZ89" s="153">
        <f t="shared" si="187"/>
        <v>65.463094887159556</v>
      </c>
      <c r="BA89" s="153">
        <f t="shared" si="187"/>
        <v>0</v>
      </c>
      <c r="BB89" s="153">
        <f t="shared" si="187"/>
        <v>0</v>
      </c>
      <c r="BC89" s="153">
        <f t="shared" si="187"/>
        <v>4280.415120132594</v>
      </c>
      <c r="BD89" s="153">
        <f t="shared" si="187"/>
        <v>13.038926592320614</v>
      </c>
      <c r="BE89" s="153">
        <f t="shared" si="187"/>
        <v>0</v>
      </c>
      <c r="BF89" s="153">
        <f t="shared" si="187"/>
        <v>4.4211828134307858</v>
      </c>
      <c r="BG89" s="153">
        <f t="shared" si="187"/>
        <v>616.41712917541827</v>
      </c>
      <c r="BH89" s="153">
        <f t="shared" si="187"/>
        <v>0</v>
      </c>
      <c r="BI89" s="153">
        <f t="shared" si="187"/>
        <v>0</v>
      </c>
      <c r="BJ89" s="153">
        <f t="shared" si="187"/>
        <v>0</v>
      </c>
      <c r="BK89" s="153">
        <f t="shared" si="187"/>
        <v>0</v>
      </c>
      <c r="BL89" s="153">
        <f t="shared" si="187"/>
        <v>0</v>
      </c>
      <c r="BM89" s="153">
        <f t="shared" si="187"/>
        <v>0</v>
      </c>
      <c r="BN89" s="153">
        <f t="shared" si="187"/>
        <v>0</v>
      </c>
      <c r="BO89" s="153">
        <f t="shared" si="33"/>
        <v>0</v>
      </c>
      <c r="BP89" s="153">
        <f t="shared" si="34"/>
        <v>4982</v>
      </c>
    </row>
    <row r="90" spans="1:68">
      <c r="B90" s="9"/>
      <c r="U90" s="21"/>
      <c r="W90" s="7"/>
      <c r="AS90" s="81"/>
    </row>
    <row r="91" spans="1:68">
      <c r="B91" s="9"/>
      <c r="U91" s="21"/>
      <c r="W91" s="7"/>
      <c r="AS91" s="81"/>
    </row>
    <row r="92" spans="1:68">
      <c r="AS92" s="81"/>
    </row>
    <row r="93" spans="1:68">
      <c r="AS93" s="81"/>
    </row>
    <row r="94" spans="1:68">
      <c r="AS94" s="81"/>
    </row>
    <row r="95" spans="1:68">
      <c r="AS95" s="81"/>
    </row>
    <row r="96" spans="1:68">
      <c r="AS96" s="81"/>
    </row>
    <row r="97" spans="45:45">
      <c r="AS97" s="81"/>
    </row>
    <row r="98" spans="45:45">
      <c r="AS98" s="81"/>
    </row>
    <row r="99" spans="45:45">
      <c r="AS99" s="81"/>
    </row>
    <row r="100" spans="45:45">
      <c r="AS100" s="81"/>
    </row>
    <row r="101" spans="45:45">
      <c r="AS101" s="81"/>
    </row>
    <row r="102" spans="45:45">
      <c r="AS102" s="81"/>
    </row>
    <row r="103" spans="45:45">
      <c r="AS103" s="81"/>
    </row>
    <row r="104" spans="45:45">
      <c r="AS104" s="81"/>
    </row>
    <row r="105" spans="45:45">
      <c r="AS105" s="81"/>
    </row>
    <row r="106" spans="45:45">
      <c r="AS106" s="81"/>
    </row>
    <row r="107" spans="45:45">
      <c r="AS107" s="81"/>
    </row>
    <row r="108" spans="45:45">
      <c r="AS108" s="81"/>
    </row>
    <row r="109" spans="45:45">
      <c r="AS109" s="81"/>
    </row>
    <row r="110" spans="45:45">
      <c r="AS110" s="81"/>
    </row>
    <row r="111" spans="45:45">
      <c r="AS111" s="81"/>
    </row>
    <row r="112" spans="45:45">
      <c r="AS112" s="81"/>
    </row>
    <row r="113" spans="23:45">
      <c r="AS113" s="81"/>
    </row>
    <row r="114" spans="23:45">
      <c r="AS114" s="81"/>
    </row>
    <row r="115" spans="23:45">
      <c r="AS115" s="81"/>
    </row>
    <row r="116" spans="23:45">
      <c r="AS116" s="81"/>
    </row>
    <row r="117" spans="23:45">
      <c r="AS117" s="81"/>
    </row>
    <row r="119" spans="23:45"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5"/>
    </row>
    <row r="120" spans="23:45"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</row>
    <row r="121" spans="23:45"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</row>
    <row r="122" spans="23:45"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</row>
    <row r="123" spans="23:45"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</row>
    <row r="124" spans="23:45"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</row>
    <row r="125" spans="23:45"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</row>
    <row r="126" spans="23:45"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</row>
    <row r="127" spans="23:45"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</row>
    <row r="128" spans="23:45"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</row>
    <row r="129" spans="23:44"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</row>
    <row r="130" spans="23:44"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</row>
    <row r="131" spans="23:44"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</row>
    <row r="132" spans="23:44"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</row>
    <row r="133" spans="23:44"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</row>
    <row r="134" spans="23:44"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</row>
    <row r="135" spans="23:44"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</row>
    <row r="136" spans="23:44"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</row>
    <row r="137" spans="23:44"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</row>
    <row r="138" spans="23:44"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</row>
    <row r="139" spans="23:44"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</row>
    <row r="140" spans="23:44"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</row>
    <row r="141" spans="23:44"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</row>
    <row r="142" spans="23:44"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  <c r="AP142" s="83"/>
      <c r="AQ142" s="83"/>
      <c r="AR142" s="83"/>
    </row>
    <row r="143" spans="23:44"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</row>
    <row r="144" spans="23:44"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  <c r="AG144" s="83"/>
      <c r="AH144" s="83"/>
      <c r="AI144" s="83"/>
      <c r="AJ144" s="83"/>
      <c r="AK144" s="83"/>
      <c r="AL144" s="83"/>
      <c r="AM144" s="83"/>
      <c r="AN144" s="83"/>
      <c r="AO144" s="83"/>
      <c r="AP144" s="83"/>
      <c r="AQ144" s="83"/>
      <c r="AR144" s="83"/>
    </row>
    <row r="145" spans="23:44"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  <c r="AL145" s="83"/>
      <c r="AM145" s="83"/>
      <c r="AN145" s="83"/>
      <c r="AO145" s="83"/>
      <c r="AP145" s="83"/>
      <c r="AQ145" s="83"/>
      <c r="AR145" s="83"/>
    </row>
    <row r="146" spans="23:44"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  <c r="AG146" s="83"/>
      <c r="AH146" s="83"/>
      <c r="AI146" s="83"/>
      <c r="AJ146" s="83"/>
      <c r="AK146" s="83"/>
      <c r="AL146" s="83"/>
      <c r="AM146" s="83"/>
      <c r="AN146" s="83"/>
      <c r="AO146" s="83"/>
      <c r="AP146" s="83"/>
      <c r="AQ146" s="83"/>
      <c r="AR146" s="83"/>
    </row>
    <row r="147" spans="23:44"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8"/>
  <sheetViews>
    <sheetView tabSelected="1" zoomScale="85" zoomScaleNormal="85" zoomScalePageLayoutView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35" sqref="AA35"/>
    </sheetView>
  </sheetViews>
  <sheetFormatPr baseColWidth="10" defaultColWidth="9.1640625" defaultRowHeight="14" x14ac:dyDescent="0"/>
  <cols>
    <col min="1" max="1" width="9.1640625" style="2"/>
    <col min="2" max="2" width="10.5" style="2" bestFit="1" customWidth="1"/>
    <col min="3" max="23" width="9.1640625" style="2"/>
    <col min="24" max="24" width="12.5" style="2" customWidth="1"/>
    <col min="25" max="26" width="12.33203125" style="2" customWidth="1"/>
    <col min="27" max="16384" width="9.1640625" style="2"/>
  </cols>
  <sheetData>
    <row r="1" spans="1:30" ht="15">
      <c r="A1" s="68" t="s">
        <v>5</v>
      </c>
      <c r="AC1" s="117" t="s">
        <v>66</v>
      </c>
      <c r="AD1" s="117"/>
    </row>
    <row r="2" spans="1:30" ht="15">
      <c r="A2" s="68" t="s">
        <v>28</v>
      </c>
      <c r="AC2" s="117">
        <v>0</v>
      </c>
      <c r="AD2" s="117">
        <v>0</v>
      </c>
    </row>
    <row r="3" spans="1:30">
      <c r="AC3" s="117">
        <v>450000</v>
      </c>
      <c r="AD3" s="117">
        <v>450000</v>
      </c>
    </row>
    <row r="4" spans="1:30">
      <c r="A4" s="74"/>
      <c r="B4" s="75"/>
      <c r="C4" s="76" t="s">
        <v>27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75"/>
      <c r="W4" s="75"/>
      <c r="X4" s="67"/>
      <c r="Y4" s="67"/>
      <c r="Z4" s="67"/>
    </row>
    <row r="5" spans="1:30">
      <c r="A5" s="71" t="s">
        <v>29</v>
      </c>
      <c r="B5" s="72" t="s">
        <v>30</v>
      </c>
      <c r="C5" s="71">
        <v>2</v>
      </c>
      <c r="D5" s="32">
        <v>3</v>
      </c>
      <c r="E5" s="32">
        <v>3</v>
      </c>
      <c r="F5" s="32">
        <v>4</v>
      </c>
      <c r="G5" s="32">
        <v>4</v>
      </c>
      <c r="H5" s="32">
        <v>4</v>
      </c>
      <c r="I5" s="32">
        <v>5</v>
      </c>
      <c r="J5" s="32">
        <v>5</v>
      </c>
      <c r="K5" s="32">
        <v>5</v>
      </c>
      <c r="L5" s="32">
        <v>5</v>
      </c>
      <c r="M5" s="32">
        <v>6</v>
      </c>
      <c r="N5" s="32">
        <v>6</v>
      </c>
      <c r="O5" s="32">
        <v>6</v>
      </c>
      <c r="P5" s="32">
        <v>7</v>
      </c>
      <c r="Q5" s="32">
        <v>7</v>
      </c>
      <c r="R5" s="32">
        <v>7</v>
      </c>
      <c r="S5" s="32">
        <v>7</v>
      </c>
      <c r="T5" s="32">
        <v>8</v>
      </c>
      <c r="U5" s="32">
        <v>8</v>
      </c>
      <c r="V5" s="70"/>
      <c r="W5" s="70"/>
      <c r="X5" s="70"/>
      <c r="Y5" s="70"/>
      <c r="Z5" s="70"/>
    </row>
    <row r="6" spans="1:30">
      <c r="A6" s="73" t="s">
        <v>2</v>
      </c>
      <c r="B6" s="73" t="s">
        <v>7</v>
      </c>
      <c r="C6" s="47">
        <v>0.1</v>
      </c>
      <c r="D6" s="47">
        <v>0.2</v>
      </c>
      <c r="E6" s="47">
        <v>1.1000000000000001</v>
      </c>
      <c r="F6" s="47">
        <v>0.3</v>
      </c>
      <c r="G6" s="47">
        <v>1.2</v>
      </c>
      <c r="H6" s="47">
        <v>2.1</v>
      </c>
      <c r="I6" s="47">
        <v>0.4</v>
      </c>
      <c r="J6" s="47">
        <v>1.3</v>
      </c>
      <c r="K6" s="47">
        <v>2.2000000000000002</v>
      </c>
      <c r="L6" s="47">
        <v>3.1</v>
      </c>
      <c r="M6" s="47">
        <v>1.4</v>
      </c>
      <c r="N6" s="47">
        <v>2.2999999999999998</v>
      </c>
      <c r="O6" s="47">
        <v>3.2</v>
      </c>
      <c r="P6" s="47">
        <v>1.5</v>
      </c>
      <c r="Q6" s="47">
        <v>2.4</v>
      </c>
      <c r="R6" s="47">
        <v>3.3</v>
      </c>
      <c r="S6" s="47">
        <v>4.2</v>
      </c>
      <c r="T6" s="47">
        <v>2.5</v>
      </c>
      <c r="U6" s="47">
        <v>4.3</v>
      </c>
      <c r="V6" s="73" t="s">
        <v>6</v>
      </c>
      <c r="W6" s="73" t="s">
        <v>31</v>
      </c>
      <c r="X6" s="71" t="s">
        <v>107</v>
      </c>
      <c r="Y6" s="71" t="s">
        <v>108</v>
      </c>
      <c r="Z6" s="71"/>
    </row>
    <row r="7" spans="1:30">
      <c r="A7" s="3">
        <v>1971</v>
      </c>
      <c r="B7" s="60"/>
      <c r="C7" s="141"/>
      <c r="D7" s="141"/>
      <c r="E7" s="141"/>
      <c r="F7" s="141"/>
      <c r="G7" s="142"/>
      <c r="H7" s="141"/>
      <c r="I7" s="1">
        <f>Age!H49+Age!AE49+Age!BB49</f>
        <v>0</v>
      </c>
      <c r="J7" s="1">
        <f>Age!I49+Age!AF49+Age!BC49</f>
        <v>47832.251878204843</v>
      </c>
      <c r="K7" s="1">
        <f>Age!J49+Age!AG49+Age!BD49</f>
        <v>9772.0475818310952</v>
      </c>
      <c r="L7" s="1">
        <f>Age!K49+Age!AH49+Age!BE49</f>
        <v>0</v>
      </c>
      <c r="M7" s="1">
        <f>Age!L50+Age!AI50+Age!BF50</f>
        <v>268.24547021181513</v>
      </c>
      <c r="N7" s="1">
        <f>Age!M50+Age!AJ50+Age!BG50</f>
        <v>41378.066083962745</v>
      </c>
      <c r="O7" s="1">
        <f>Age!N50+Age!AK50+Age!BH50</f>
        <v>0</v>
      </c>
      <c r="P7" s="1">
        <f>Age!O51+Age!AL51+Age!BI51</f>
        <v>0</v>
      </c>
      <c r="Q7" s="1">
        <f>Age!P51+Age!AM51+Age!BJ51</f>
        <v>0</v>
      </c>
      <c r="R7" s="1">
        <f>Age!Q51+Age!AN51+Age!BK51</f>
        <v>0</v>
      </c>
      <c r="S7" s="1">
        <f>Age!R51+Age!AO51+Age!BL51</f>
        <v>0</v>
      </c>
      <c r="T7" s="1">
        <f>Age!S52+Age!AP52+Age!BM52</f>
        <v>0</v>
      </c>
      <c r="U7" s="1">
        <f>Age!T52+Age!AQ52+Age!BN52</f>
        <v>0</v>
      </c>
      <c r="V7" s="143">
        <v>99243</v>
      </c>
      <c r="W7" s="130"/>
      <c r="X7" s="130"/>
      <c r="Y7" s="130"/>
      <c r="Z7" s="130"/>
      <c r="AA7" s="131" t="s">
        <v>97</v>
      </c>
    </row>
    <row r="8" spans="1:30">
      <c r="A8" s="3">
        <v>1972</v>
      </c>
      <c r="B8" s="60"/>
      <c r="C8" s="141"/>
      <c r="D8" s="141"/>
      <c r="E8" s="141"/>
      <c r="F8" s="141"/>
      <c r="G8" s="1">
        <f>Age!F49+Age!AC49</f>
        <v>30273.925814360897</v>
      </c>
      <c r="H8" s="1">
        <f>Age!G49+Age!AD49</f>
        <v>0</v>
      </c>
      <c r="I8" s="1">
        <f>Age!H50+Age!AE50+Age!BB50</f>
        <v>0</v>
      </c>
      <c r="J8" s="1">
        <f>Age!I50+Age!AF50+Age!BC50</f>
        <v>155844.99613381602</v>
      </c>
      <c r="K8" s="1">
        <f>Age!J50+Age!AG50+Age!BD50</f>
        <v>6080.3866700679764</v>
      </c>
      <c r="L8" s="1">
        <f>Age!K50+Age!AH50+Age!BE50</f>
        <v>0</v>
      </c>
      <c r="M8" s="1">
        <f>Age!L51+Age!AI51+Age!BF51</f>
        <v>82.553819905899189</v>
      </c>
      <c r="N8" s="1">
        <f>Age!M51+Age!AJ51+Age!BG51</f>
        <v>11161.088595634124</v>
      </c>
      <c r="O8" s="1">
        <f>Age!N51+Age!AK51+Age!BH51</f>
        <v>0</v>
      </c>
      <c r="P8" s="1">
        <f>Age!O52+Age!AL52+Age!BI52</f>
        <v>0</v>
      </c>
      <c r="Q8" s="1">
        <f>Age!P52+Age!AM52+Age!BJ52</f>
        <v>0</v>
      </c>
      <c r="R8" s="1">
        <f>Age!Q52+Age!AN52+Age!BK52</f>
        <v>0</v>
      </c>
      <c r="S8" s="1">
        <f>Age!R52+Age!AO52+Age!BL52</f>
        <v>0</v>
      </c>
      <c r="T8" s="1">
        <f>Age!S53+Age!AP53+Age!BM53</f>
        <v>0</v>
      </c>
      <c r="U8" s="1">
        <f>Age!T53+Age!AQ53+Age!BN53</f>
        <v>0</v>
      </c>
      <c r="V8" s="143">
        <v>202165</v>
      </c>
      <c r="W8" s="130"/>
      <c r="X8" s="130"/>
      <c r="Y8" s="130"/>
      <c r="Z8" s="130"/>
      <c r="AA8" s="131" t="s">
        <v>96</v>
      </c>
    </row>
    <row r="9" spans="1:30">
      <c r="A9" s="3">
        <v>1973</v>
      </c>
      <c r="B9" s="60"/>
      <c r="C9" s="141"/>
      <c r="D9" s="1">
        <f>Age!C49+Age!Z49+Age!AW49</f>
        <v>0</v>
      </c>
      <c r="E9" s="1">
        <f>Age!D49+Age!AA49+Age!AX49</f>
        <v>761.40370156817983</v>
      </c>
      <c r="F9" s="1">
        <f>Age!E50+Age!AB50+Age!AY50</f>
        <v>0</v>
      </c>
      <c r="G9" s="1">
        <f>Age!F50+Age!AC50+Age!AZ50</f>
        <v>8173.6656419414394</v>
      </c>
      <c r="H9" s="1">
        <f>Age!G50+Age!AD50+Age!BA50</f>
        <v>0</v>
      </c>
      <c r="I9" s="1">
        <f>Age!H51+Age!AE51+Age!BB51</f>
        <v>0</v>
      </c>
      <c r="J9" s="1">
        <f>Age!I51+Age!AF51+Age!BC51</f>
        <v>30819.084202327678</v>
      </c>
      <c r="K9" s="1">
        <f>Age!J51+Age!AG51+Age!BD51</f>
        <v>2293.4980917059338</v>
      </c>
      <c r="L9" s="1">
        <f>Age!K51+Age!AH51+Age!BE51</f>
        <v>0</v>
      </c>
      <c r="M9" s="1">
        <f>Age!L52+Age!AI52+Age!BF52</f>
        <v>0</v>
      </c>
      <c r="N9" s="1">
        <f>Age!M52+Age!AJ52+Age!BG52</f>
        <v>28059.04347958208</v>
      </c>
      <c r="O9" s="1">
        <f>Age!N52+Age!AK52+Age!BH52</f>
        <v>88.305160380575259</v>
      </c>
      <c r="P9" s="1">
        <f>Age!O53+Age!AL53+Age!BI53</f>
        <v>0</v>
      </c>
      <c r="Q9" s="1">
        <f>Age!P53+Age!AM53+Age!BJ53</f>
        <v>0</v>
      </c>
      <c r="R9" s="1">
        <f>Age!Q53+Age!AN53+Age!BK53</f>
        <v>0</v>
      </c>
      <c r="S9" s="1">
        <f>Age!R53+Age!AO53+Age!BL53</f>
        <v>0</v>
      </c>
      <c r="T9" s="1">
        <f>Age!S54+Age!AP54+Age!BM54</f>
        <v>0</v>
      </c>
      <c r="U9" s="1">
        <f>Age!T54+Age!AQ54+Age!BN54</f>
        <v>0</v>
      </c>
      <c r="V9" s="143">
        <v>69449</v>
      </c>
      <c r="W9" s="130"/>
      <c r="X9" s="130"/>
      <c r="Y9" s="130"/>
      <c r="Z9" s="130"/>
      <c r="AA9" s="131" t="s">
        <v>96</v>
      </c>
    </row>
    <row r="10" spans="1:30">
      <c r="A10" s="3">
        <v>1974</v>
      </c>
      <c r="B10" s="60"/>
      <c r="C10" s="1">
        <f>Age!B49+Age!Y49+Age!AV49</f>
        <v>0</v>
      </c>
      <c r="D10" s="1">
        <f>Age!C50+Age!Z50+Age!AW50</f>
        <v>0</v>
      </c>
      <c r="E10" s="1">
        <f>Age!D50+Age!AA50+Age!AX50</f>
        <v>0</v>
      </c>
      <c r="F10" s="1">
        <f>Age!E51+Age!AB51+Age!AY51</f>
        <v>0</v>
      </c>
      <c r="G10" s="1">
        <f>Age!F51+Age!AC51+Age!AZ51</f>
        <v>6308.655290426369</v>
      </c>
      <c r="H10" s="1">
        <f>Age!G51+Age!AD51+Age!BA51</f>
        <v>0</v>
      </c>
      <c r="I10" s="1">
        <f>Age!H52+Age!AE52+Age!BB52</f>
        <v>0</v>
      </c>
      <c r="J10" s="1">
        <f>Age!I52+Age!AF52+Age!BC52</f>
        <v>93033.456167690849</v>
      </c>
      <c r="K10" s="1">
        <f>Age!J52+Age!AG52+Age!BD52</f>
        <v>7437.4179861542589</v>
      </c>
      <c r="L10" s="1">
        <f>Age!K52+Age!AH52+Age!BE52</f>
        <v>0</v>
      </c>
      <c r="M10" s="1">
        <f>Age!L53+Age!AI53+Age!BF53</f>
        <v>25.767561502727226</v>
      </c>
      <c r="N10" s="1">
        <f>Age!M53+Age!AJ53+Age!BG53</f>
        <v>30646.583898112527</v>
      </c>
      <c r="O10" s="1">
        <f>Age!N53+Age!AK53+Age!BH53</f>
        <v>321.60107803614295</v>
      </c>
      <c r="P10" s="1">
        <f>Age!O54+Age!AL54+Age!BI54</f>
        <v>0</v>
      </c>
      <c r="Q10" s="1">
        <f>Age!P54+Age!AM54+Age!BJ54</f>
        <v>23.307174013388295</v>
      </c>
      <c r="R10" s="1">
        <f>Age!Q54+Age!AN54+Age!BK54</f>
        <v>52.97085003042794</v>
      </c>
      <c r="S10" s="1">
        <f>Age!R54+Age!AO54+Age!BL54</f>
        <v>0</v>
      </c>
      <c r="T10" s="1">
        <f>Age!S55+Age!AP55+Age!BM55</f>
        <v>0</v>
      </c>
      <c r="U10" s="1">
        <f>Age!T55+Age!AQ55+Age!BN55</f>
        <v>0</v>
      </c>
      <c r="V10" s="144">
        <v>136188</v>
      </c>
      <c r="W10" s="130"/>
      <c r="X10" s="130"/>
      <c r="Y10" s="130"/>
      <c r="Z10" s="130"/>
      <c r="AA10" s="131" t="s">
        <v>96</v>
      </c>
    </row>
    <row r="11" spans="1:30">
      <c r="A11" s="3">
        <v>1975</v>
      </c>
      <c r="B11" s="60"/>
      <c r="C11" s="1">
        <f>Age!B50+Age!Y50+Age!AV50</f>
        <v>0</v>
      </c>
      <c r="D11" s="1">
        <f>Age!C51+Age!Z51+Age!AW51</f>
        <v>0</v>
      </c>
      <c r="E11" s="1">
        <f>Age!D51+Age!AA51+Age!AX51</f>
        <v>0</v>
      </c>
      <c r="F11" s="1">
        <f>Age!E52+Age!AB52+Age!AY52</f>
        <v>0</v>
      </c>
      <c r="G11" s="1">
        <f>Age!F52+Age!AC52+Age!AZ52</f>
        <v>37960.36520619224</v>
      </c>
      <c r="H11" s="1">
        <f>Age!G52+Age!AD52+Age!BA52</f>
        <v>0</v>
      </c>
      <c r="I11" s="1">
        <f>Age!H53+Age!AE53+Age!BB53</f>
        <v>0</v>
      </c>
      <c r="J11" s="1">
        <f>Age!I53+Age!AF53+Age!BC53</f>
        <v>71372.311582219321</v>
      </c>
      <c r="K11" s="1">
        <f>Age!J53+Age!AG53+Age!BD53</f>
        <v>9779.5717097032066</v>
      </c>
      <c r="L11" s="1">
        <f>Age!K53+Age!AH53+Age!BE53</f>
        <v>0</v>
      </c>
      <c r="M11" s="1">
        <f>Age!L54+Age!AI54+Age!BF54</f>
        <v>276.19009941492249</v>
      </c>
      <c r="N11" s="1">
        <f>Age!M54+Age!AJ54+Age!BG54</f>
        <v>17717.644480320556</v>
      </c>
      <c r="O11" s="1">
        <f>Age!N54+Age!AK54+Age!BH54</f>
        <v>0</v>
      </c>
      <c r="P11" s="1">
        <f>Age!O55+Age!AL55+Age!BI55</f>
        <v>0</v>
      </c>
      <c r="Q11" s="1">
        <f>Age!P55+Age!AM55+Age!BJ55</f>
        <v>0</v>
      </c>
      <c r="R11" s="1">
        <f>Age!Q55+Age!AN55+Age!BK55</f>
        <v>108.87163148377698</v>
      </c>
      <c r="S11" s="1">
        <f>Age!R55+Age!AO55+Age!BL55</f>
        <v>0</v>
      </c>
      <c r="T11" s="1">
        <f>Age!S56+Age!AP56+Age!BM56</f>
        <v>0</v>
      </c>
      <c r="U11" s="1">
        <f>Age!T56+Age!AQ56+Age!BN56</f>
        <v>0</v>
      </c>
      <c r="V11" s="144">
        <v>134031</v>
      </c>
      <c r="W11" s="130"/>
      <c r="X11" s="130"/>
      <c r="Y11" s="130"/>
      <c r="Z11" s="130"/>
      <c r="AA11" s="131" t="s">
        <v>96</v>
      </c>
    </row>
    <row r="12" spans="1:30">
      <c r="A12" s="3">
        <v>1976</v>
      </c>
      <c r="B12" s="60">
        <f>Escapement!B5</f>
        <v>71291</v>
      </c>
      <c r="C12" s="1">
        <f>Age!B51+Age!Y51+Age!AV51</f>
        <v>0</v>
      </c>
      <c r="D12" s="1">
        <f>Age!C52+Age!Z52+Age!AW52</f>
        <v>0</v>
      </c>
      <c r="E12" s="1">
        <f>Age!D52+Age!AA52+Age!AX52</f>
        <v>0</v>
      </c>
      <c r="F12" s="1">
        <f>Age!E53+Age!AB53+Age!AY53</f>
        <v>0</v>
      </c>
      <c r="G12" s="1">
        <f>Age!F53+Age!AC53+Age!AZ53</f>
        <v>9188.0711704260757</v>
      </c>
      <c r="H12" s="1">
        <f>Age!G53+Age!AD53+Age!BA53</f>
        <v>0</v>
      </c>
      <c r="I12" s="1">
        <f>Age!H54+Age!AE54+Age!BB54</f>
        <v>0</v>
      </c>
      <c r="J12" s="1">
        <f>Age!I54+Age!AF54+Age!BC54</f>
        <v>99845.954597409873</v>
      </c>
      <c r="K12" s="1">
        <f>Age!J54+Age!AG54+Age!BD54</f>
        <v>2905.6711370347425</v>
      </c>
      <c r="L12" s="1">
        <f>Age!K54+Age!AH54+Age!BE54</f>
        <v>0</v>
      </c>
      <c r="M12" s="1">
        <f>Age!L55+Age!AI55+Age!BF55</f>
        <v>1415.6525971064664</v>
      </c>
      <c r="N12" s="1">
        <f>Age!M55+Age!AJ55+Age!BG55</f>
        <v>13192.577073302795</v>
      </c>
      <c r="O12" s="1">
        <f>Age!N55+Age!AK55+Age!BH55</f>
        <v>4.0322826475472944</v>
      </c>
      <c r="P12" s="1">
        <f>Age!O56+Age!AL56+Age!BI56</f>
        <v>0</v>
      </c>
      <c r="Q12" s="1">
        <f>Age!P56+Age!AM56+Age!BJ56</f>
        <v>46.470063057843269</v>
      </c>
      <c r="R12" s="1">
        <f>Age!Q56+Age!AN56+Age!BK56</f>
        <v>0</v>
      </c>
      <c r="S12" s="1">
        <f>Age!R56+Age!AO56+Age!BL56</f>
        <v>0</v>
      </c>
      <c r="T12" s="1">
        <f>Age!S57+Age!AP57+Age!BM57</f>
        <v>0</v>
      </c>
      <c r="U12" s="1">
        <f>Age!T57+Age!AQ57+Age!BN57</f>
        <v>0</v>
      </c>
      <c r="V12" s="43">
        <v>123362</v>
      </c>
      <c r="W12" s="130">
        <f t="shared" ref="W12:W15" si="0">V12/B12</f>
        <v>1.7304007518480593</v>
      </c>
      <c r="X12" s="158">
        <f>E12+G12+J12+M12+P12</f>
        <v>110449.67836494242</v>
      </c>
      <c r="Y12" s="158">
        <f>H12+K12+N12+Q12</f>
        <v>16144.71827339538</v>
      </c>
      <c r="Z12" s="130"/>
      <c r="AA12" s="131" t="s">
        <v>96</v>
      </c>
    </row>
    <row r="13" spans="1:30">
      <c r="A13" s="3">
        <v>1977</v>
      </c>
      <c r="B13" s="60">
        <f>Escapement!B6</f>
        <v>97368</v>
      </c>
      <c r="C13" s="1">
        <f>Age!B52+Age!Y52+Age!AV52</f>
        <v>0</v>
      </c>
      <c r="D13" s="1">
        <f>Age!C53+Age!Z53+Age!AW53</f>
        <v>0</v>
      </c>
      <c r="E13" s="1">
        <f>Age!D53+Age!AA53+Age!AX53</f>
        <v>0</v>
      </c>
      <c r="F13" s="1">
        <f>Age!E54+Age!AB54+Age!AY54</f>
        <v>0</v>
      </c>
      <c r="G13" s="1">
        <f>Age!F54+Age!AC54+Age!AZ54</f>
        <v>9693.8783482210711</v>
      </c>
      <c r="H13" s="1">
        <f>Age!G54+Age!AD54+Age!BA54</f>
        <v>0</v>
      </c>
      <c r="I13" s="1">
        <f>Age!H55+Age!AE55+Age!BB55</f>
        <v>0</v>
      </c>
      <c r="J13" s="1">
        <f>Age!I55+Age!AF55+Age!BC55</f>
        <v>202469.4448477955</v>
      </c>
      <c r="K13" s="1">
        <f>Age!J55+Age!AG55+Age!BD55</f>
        <v>2090.3371159793846</v>
      </c>
      <c r="L13" s="1">
        <f>Age!K55+Age!AH55+Age!BE55</f>
        <v>0</v>
      </c>
      <c r="M13" s="1">
        <f>Age!L56+Age!AI56+Age!BF56</f>
        <v>980.85916109068353</v>
      </c>
      <c r="N13" s="1">
        <f>Age!M56+Age!AJ56+Age!BG56</f>
        <v>78908.770187472153</v>
      </c>
      <c r="O13" s="1">
        <f>Age!N56+Age!AK56+Age!BH56</f>
        <v>0</v>
      </c>
      <c r="P13" s="1">
        <f>Age!O57+Age!AL57+Age!BI57</f>
        <v>0</v>
      </c>
      <c r="Q13" s="1">
        <f>Age!P57+Age!AM57+Age!BJ57</f>
        <v>162.05305958206597</v>
      </c>
      <c r="R13" s="1">
        <f>Age!Q57+Age!AN57+Age!BK57</f>
        <v>0</v>
      </c>
      <c r="S13" s="1">
        <f>Age!R57+Age!AO57+Age!BL57</f>
        <v>0</v>
      </c>
      <c r="T13" s="1">
        <f>Age!S58+Age!AP58+Age!BM58</f>
        <v>0</v>
      </c>
      <c r="U13" s="1">
        <f>Age!T58+Age!AQ58+Age!BN58</f>
        <v>0</v>
      </c>
      <c r="V13" s="43">
        <v>292305</v>
      </c>
      <c r="W13" s="130">
        <f t="shared" si="0"/>
        <v>3.0020643332511709</v>
      </c>
      <c r="X13" s="158">
        <f t="shared" ref="X13:X46" si="1">E13+G13+J13+M13+P13</f>
        <v>213144.18235710726</v>
      </c>
      <c r="Y13" s="158">
        <f t="shared" ref="Y13:Y46" si="2">H13+K13+N13+Q13</f>
        <v>81161.160363033603</v>
      </c>
      <c r="Z13" s="130"/>
      <c r="AA13" s="131" t="s">
        <v>96</v>
      </c>
    </row>
    <row r="14" spans="1:30">
      <c r="A14" s="3">
        <v>1978</v>
      </c>
      <c r="B14" s="60">
        <f>Escapement!B7</f>
        <v>35454</v>
      </c>
      <c r="C14" s="1">
        <f>Age!B53+Age!Y53+Age!AV53</f>
        <v>0</v>
      </c>
      <c r="D14" s="1">
        <f>Age!C54+Age!Z54+Age!AW54</f>
        <v>0</v>
      </c>
      <c r="E14" s="1">
        <f>Age!D54+Age!AA54+Age!AX54</f>
        <v>24.226313555014737</v>
      </c>
      <c r="F14" s="1">
        <f>Age!E55+Age!AB55+Age!AY55</f>
        <v>139.47918043621945</v>
      </c>
      <c r="G14" s="1">
        <f>Age!F55+Age!AC55+Age!AZ55</f>
        <v>29944.269859445525</v>
      </c>
      <c r="H14" s="1">
        <f>Age!G55+Age!AD55+Age!BA55</f>
        <v>65.22257053291537</v>
      </c>
      <c r="I14" s="1">
        <f>Age!H56+Age!AE56+Age!BB56</f>
        <v>0</v>
      </c>
      <c r="J14" s="1">
        <f>Age!I56+Age!AF56+Age!BC56</f>
        <v>224200.46979823671</v>
      </c>
      <c r="K14" s="1">
        <f>Age!J56+Age!AG56+Age!BD56</f>
        <v>2072.0220503441819</v>
      </c>
      <c r="L14" s="1">
        <f>Age!K56+Age!AH56+Age!BE56</f>
        <v>0</v>
      </c>
      <c r="M14" s="1">
        <f>Age!L57+Age!AI57+Age!BF57</f>
        <v>1398.2271238092985</v>
      </c>
      <c r="N14" s="1">
        <f>Age!M57+Age!AJ57+Age!BG57</f>
        <v>22029.118220143198</v>
      </c>
      <c r="O14" s="1">
        <f>Age!N57+Age!AK57+Age!BH57</f>
        <v>0</v>
      </c>
      <c r="P14" s="1">
        <f>Age!O58+Age!AL58+Age!BI58</f>
        <v>0</v>
      </c>
      <c r="Q14" s="1">
        <f>Age!P58+Age!AM58+Age!BJ58</f>
        <v>349.79912234894493</v>
      </c>
      <c r="R14" s="1">
        <f>Age!Q58+Age!AN58+Age!BK58</f>
        <v>53.398775768576307</v>
      </c>
      <c r="S14" s="1">
        <f>Age!R58+Age!AO58+Age!BL58</f>
        <v>0</v>
      </c>
      <c r="T14" s="1">
        <f>Age!S59+Age!AP59+Age!BM59</f>
        <v>0</v>
      </c>
      <c r="U14" s="1">
        <f>Age!T59+Age!AQ59+Age!BN59</f>
        <v>0</v>
      </c>
      <c r="V14" s="43">
        <v>279209</v>
      </c>
      <c r="W14" s="130">
        <f t="shared" si="0"/>
        <v>7.8752467986686971</v>
      </c>
      <c r="X14" s="158">
        <f t="shared" si="1"/>
        <v>255567.19309504656</v>
      </c>
      <c r="Y14" s="158">
        <f t="shared" si="2"/>
        <v>24516.161963369239</v>
      </c>
      <c r="Z14" s="130"/>
      <c r="AA14" s="131" t="s">
        <v>96</v>
      </c>
    </row>
    <row r="15" spans="1:30">
      <c r="A15" s="3">
        <v>1979</v>
      </c>
      <c r="B15" s="60">
        <f>Escapement!B8</f>
        <v>96122</v>
      </c>
      <c r="C15" s="1">
        <f>Age!B54+Age!Y54+Age!AV54</f>
        <v>0</v>
      </c>
      <c r="D15" s="1">
        <f>Age!C55+Age!Z55+Age!AW55</f>
        <v>0</v>
      </c>
      <c r="E15" s="1">
        <f>Age!D55+Age!AA55+Age!AX55</f>
        <v>0</v>
      </c>
      <c r="F15" s="1">
        <f>Age!E56+Age!AB56+Age!AY56</f>
        <v>94.864349376114049</v>
      </c>
      <c r="G15" s="1">
        <f>Age!F56+Age!AC56+Age!AZ56</f>
        <v>17008.352577922298</v>
      </c>
      <c r="H15" s="1">
        <f>Age!G56+Age!AD56+Age!BA56</f>
        <v>42.085937499999993</v>
      </c>
      <c r="I15" s="1">
        <f>Age!H57+Age!AE57+Age!BB57</f>
        <v>0</v>
      </c>
      <c r="J15" s="1">
        <f>Age!I57+Age!AF57+Age!BC57</f>
        <v>293277.8431001163</v>
      </c>
      <c r="K15" s="1">
        <f>Age!J57+Age!AG57+Age!BD57</f>
        <v>615.61590302065679</v>
      </c>
      <c r="L15" s="1">
        <f>Age!K57+Age!AH57+Age!BE57</f>
        <v>0</v>
      </c>
      <c r="M15" s="1">
        <f>Age!L58+Age!AI58+Age!BF58</f>
        <v>4546.6195758301928</v>
      </c>
      <c r="N15" s="1">
        <f>Age!M58+Age!AJ58+Age!BG58</f>
        <v>31690.212296953763</v>
      </c>
      <c r="O15" s="1">
        <f>Age!N58+Age!AK58+Age!BH58</f>
        <v>55.686402818175118</v>
      </c>
      <c r="P15" s="1">
        <f>Age!O59+Age!AL59+Age!BI59</f>
        <v>0</v>
      </c>
      <c r="Q15" s="1">
        <f>Age!P59+Age!AM59+Age!BJ59</f>
        <v>317.69830562766026</v>
      </c>
      <c r="R15" s="1">
        <f>Age!Q59+Age!AN59+Age!BK59</f>
        <v>214.73828622220461</v>
      </c>
      <c r="S15" s="1">
        <f>Age!R59+Age!AO59+Age!BL59</f>
        <v>0</v>
      </c>
      <c r="T15" s="1">
        <f>Age!S60+Age!AP60+Age!BM60</f>
        <v>0</v>
      </c>
      <c r="U15" s="1">
        <f>Age!T60+Age!AQ60+Age!BN60</f>
        <v>0</v>
      </c>
      <c r="V15" s="43">
        <v>350528</v>
      </c>
      <c r="W15" s="130">
        <f t="shared" si="0"/>
        <v>3.6466989867043966</v>
      </c>
      <c r="X15" s="158">
        <f t="shared" si="1"/>
        <v>314832.81525386876</v>
      </c>
      <c r="Y15" s="158">
        <f t="shared" si="2"/>
        <v>32665.61244310208</v>
      </c>
      <c r="Z15" s="130"/>
      <c r="AA15" s="131" t="s">
        <v>96</v>
      </c>
      <c r="AB15" s="25"/>
    </row>
    <row r="16" spans="1:30">
      <c r="A16" s="3">
        <v>1980</v>
      </c>
      <c r="B16" s="60">
        <f>Escapement!B9</f>
        <v>98673</v>
      </c>
      <c r="C16" s="1">
        <f>Age!B55+Age!Y55+Age!AV55</f>
        <v>65.76984126984128</v>
      </c>
      <c r="D16" s="1">
        <f>Age!C56+Age!Z56+Age!AW56</f>
        <v>0</v>
      </c>
      <c r="E16" s="1">
        <f>Age!D56+Age!AA56+Age!AX56</f>
        <v>84.171874999999986</v>
      </c>
      <c r="F16" s="1">
        <f>Age!E57+Age!AB57+Age!AY57</f>
        <v>0</v>
      </c>
      <c r="G16" s="1">
        <f>Age!F57+Age!AC57+Age!AZ57</f>
        <v>9932.4473884042036</v>
      </c>
      <c r="H16" s="1">
        <f>Age!G57+Age!AD57+Age!BA57</f>
        <v>0</v>
      </c>
      <c r="I16" s="1">
        <f>Age!H58+Age!AE58+Age!BB58</f>
        <v>0</v>
      </c>
      <c r="J16" s="1">
        <f>Age!I58+Age!AF58+Age!BC58</f>
        <v>168777.7180804658</v>
      </c>
      <c r="K16" s="1">
        <f>Age!J58+Age!AG58+Age!BD58</f>
        <v>2991.3252773073573</v>
      </c>
      <c r="L16" s="1">
        <f>Age!K58+Age!AH58+Age!BE58</f>
        <v>0</v>
      </c>
      <c r="M16" s="1">
        <f>Age!L59+Age!AI59+Age!BF59</f>
        <v>1044.2343433844496</v>
      </c>
      <c r="N16" s="1">
        <f>Age!M59+Age!AJ59+Age!BG59</f>
        <v>30178.964912877345</v>
      </c>
      <c r="O16" s="1">
        <f>Age!N59+Age!AK59+Age!BH59</f>
        <v>0</v>
      </c>
      <c r="P16" s="1">
        <f>Age!O60+Age!AL60+Age!BI60</f>
        <v>0</v>
      </c>
      <c r="Q16" s="1">
        <f>Age!P60+Age!AM60+Age!BJ60</f>
        <v>300.80352825499045</v>
      </c>
      <c r="R16" s="1">
        <f>Age!Q60+Age!AN60+Age!BK60</f>
        <v>300.87610347133318</v>
      </c>
      <c r="S16" s="1">
        <f>Age!R60+Age!AO60+Age!BL60</f>
        <v>0</v>
      </c>
      <c r="T16" s="1">
        <f>Age!S61+Age!AP61+Age!BM61</f>
        <v>0</v>
      </c>
      <c r="U16" s="1">
        <f>Age!T61+Age!AQ61+Age!BN61</f>
        <v>0</v>
      </c>
      <c r="V16" s="60">
        <f t="shared" ref="V16:V42" si="3">SUM(C16:T16)</f>
        <v>213676.31135043534</v>
      </c>
      <c r="W16" s="61">
        <f>V16/B16</f>
        <v>2.1654992890703166</v>
      </c>
      <c r="X16" s="158">
        <f t="shared" si="1"/>
        <v>179838.57168725444</v>
      </c>
      <c r="Y16" s="158">
        <f t="shared" si="2"/>
        <v>33471.09371843969</v>
      </c>
      <c r="Z16" s="61"/>
      <c r="AA16" s="25"/>
      <c r="AB16" s="25"/>
    </row>
    <row r="17" spans="1:39">
      <c r="A17" s="3">
        <v>1981</v>
      </c>
      <c r="B17" s="60">
        <f>Escapement!B10</f>
        <v>84407</v>
      </c>
      <c r="C17" s="1">
        <f>Age!B56+Age!Y56+Age!AV56</f>
        <v>0</v>
      </c>
      <c r="D17" s="1">
        <f>Age!C57+Age!Z57+Age!AW57</f>
        <v>0</v>
      </c>
      <c r="E17" s="1">
        <f>Age!D57+Age!AA57+Age!AX57</f>
        <v>0</v>
      </c>
      <c r="F17" s="1">
        <f>Age!E58+Age!AB58+Age!AY58</f>
        <v>0</v>
      </c>
      <c r="G17" s="1">
        <f>Age!F58+Age!AC58+Age!AZ58</f>
        <v>16238.048785905663</v>
      </c>
      <c r="H17" s="1">
        <f>Age!G58+Age!AD58+Age!BA58</f>
        <v>5.9296156887861882</v>
      </c>
      <c r="I17" s="1">
        <f>Age!H59+Age!AE59+Age!BB59</f>
        <v>0</v>
      </c>
      <c r="J17" s="1">
        <f>Age!I59+Age!AF59+Age!BC59</f>
        <v>148934.7185133099</v>
      </c>
      <c r="K17" s="1">
        <f>Age!J59+Age!AG59+Age!BD59</f>
        <v>3275.4081374838684</v>
      </c>
      <c r="L17" s="1">
        <f>Age!K59+Age!AH59+Age!BE59</f>
        <v>0</v>
      </c>
      <c r="M17" s="1">
        <f>Age!L60+Age!AI60+Age!BF60</f>
        <v>697.68114210676231</v>
      </c>
      <c r="N17" s="1">
        <f>Age!M60+Age!AJ60+Age!BG60</f>
        <v>106606.45597910478</v>
      </c>
      <c r="O17" s="1">
        <f>Age!N60+Age!AK60+Age!BH60</f>
        <v>0</v>
      </c>
      <c r="P17" s="1">
        <f>Age!O61+Age!AL61+Age!BI61</f>
        <v>0</v>
      </c>
      <c r="Q17" s="1">
        <f>Age!P61+Age!AM61+Age!BJ61</f>
        <v>678.52834250352089</v>
      </c>
      <c r="R17" s="1">
        <f>Age!Q61+Age!AN61+Age!BK61</f>
        <v>51.571106094808115</v>
      </c>
      <c r="S17" s="1">
        <f>Age!R61+Age!AO61+Age!BL61</f>
        <v>0</v>
      </c>
      <c r="T17" s="1">
        <f>Age!S62+Age!AP62+Age!BM62</f>
        <v>0</v>
      </c>
      <c r="U17" s="1">
        <f>Age!T62+Age!AQ62+Age!BN62</f>
        <v>0</v>
      </c>
      <c r="V17" s="60">
        <f t="shared" si="3"/>
        <v>276488.34162219812</v>
      </c>
      <c r="W17" s="61">
        <f t="shared" ref="W17:W42" si="4">V17/B17</f>
        <v>3.2756565405973217</v>
      </c>
      <c r="X17" s="158">
        <f t="shared" si="1"/>
        <v>165870.44844132234</v>
      </c>
      <c r="Y17" s="158">
        <f t="shared" si="2"/>
        <v>110566.32207478095</v>
      </c>
      <c r="Z17" s="61"/>
      <c r="AA17" s="25"/>
      <c r="AB17" s="25"/>
    </row>
    <row r="18" spans="1:39">
      <c r="A18" s="3">
        <v>1982</v>
      </c>
      <c r="B18" s="60">
        <f>Escapement!B11</f>
        <v>103038</v>
      </c>
      <c r="C18" s="1">
        <f>Age!B57+Age!Y57+Age!AV57</f>
        <v>0</v>
      </c>
      <c r="D18" s="1">
        <f>Age!C58+Age!Z58+Age!AW58</f>
        <v>0</v>
      </c>
      <c r="E18" s="1">
        <f>Age!D58+Age!AA58+Age!AX58</f>
        <v>119.88090252122853</v>
      </c>
      <c r="F18" s="1">
        <f>Age!E59+Age!AB59+Age!AY59</f>
        <v>0</v>
      </c>
      <c r="G18" s="1">
        <f>Age!F59+Age!AC59+Age!AZ59</f>
        <v>18770.035435885191</v>
      </c>
      <c r="H18" s="1">
        <f>Age!G59+Age!AD59+Age!BA59</f>
        <v>0</v>
      </c>
      <c r="I18" s="1">
        <f>Age!H60+Age!AE60+Age!BB60</f>
        <v>0</v>
      </c>
      <c r="J18" s="1">
        <f>Age!I60+Age!AF60+Age!BC60</f>
        <v>284712.37751646136</v>
      </c>
      <c r="K18" s="1">
        <f>Age!J60+Age!AG60+Age!BD60</f>
        <v>4586.9171817437091</v>
      </c>
      <c r="L18" s="1">
        <f>Age!K60+Age!AH60+Age!BE60</f>
        <v>0</v>
      </c>
      <c r="M18" s="1">
        <f>Age!L61+Age!AI61+Age!BF61</f>
        <v>2075.4794595993358</v>
      </c>
      <c r="N18" s="1">
        <f>Age!M61+Age!AJ61+Age!BG61</f>
        <v>35933.591719119584</v>
      </c>
      <c r="O18" s="1">
        <f>Age!N61+Age!AK61+Age!BH61</f>
        <v>0</v>
      </c>
      <c r="P18" s="1">
        <f>Age!O62+Age!AL62+Age!BI62</f>
        <v>0</v>
      </c>
      <c r="Q18" s="1">
        <f>Age!P62+Age!AM62+Age!BJ62</f>
        <v>443.06541715877472</v>
      </c>
      <c r="R18" s="1">
        <f>Age!Q62+Age!AN62+Age!BK62</f>
        <v>2284.378325654629</v>
      </c>
      <c r="S18" s="1">
        <f>Age!R62+Age!AO62+Age!BL62</f>
        <v>0</v>
      </c>
      <c r="T18" s="1">
        <f>Age!S63+Age!AP63+Age!BM63</f>
        <v>0</v>
      </c>
      <c r="U18" s="1">
        <f>Age!T63+Age!AQ63+Age!BN63</f>
        <v>0</v>
      </c>
      <c r="V18" s="60">
        <f t="shared" si="3"/>
        <v>348925.72595814383</v>
      </c>
      <c r="W18" s="61">
        <f t="shared" si="4"/>
        <v>3.3863790636284072</v>
      </c>
      <c r="X18" s="158">
        <f t="shared" si="1"/>
        <v>305677.77331446717</v>
      </c>
      <c r="Y18" s="158">
        <f t="shared" si="2"/>
        <v>40963.574318022067</v>
      </c>
      <c r="Z18" s="61"/>
    </row>
    <row r="19" spans="1:39">
      <c r="A19" s="3">
        <v>1983</v>
      </c>
      <c r="B19" s="60">
        <f>Escapement!B12</f>
        <v>80141</v>
      </c>
      <c r="C19" s="1">
        <f>Age!B58+Age!Y58+Age!AV58</f>
        <v>0</v>
      </c>
      <c r="D19" s="1">
        <f>Age!C59+Age!Z59+Age!AW59</f>
        <v>0</v>
      </c>
      <c r="E19" s="1">
        <f>Age!D59+Age!AA59+Age!AX59</f>
        <v>42.520446096654275</v>
      </c>
      <c r="F19" s="1">
        <f>Age!E60+Age!AB60+Age!AY60</f>
        <v>0</v>
      </c>
      <c r="G19" s="1">
        <f>Age!F60+Age!AC60+Age!AZ60</f>
        <v>27235.129025285762</v>
      </c>
      <c r="H19" s="1">
        <f>Age!G60+Age!AD60+Age!BA60</f>
        <v>0</v>
      </c>
      <c r="I19" s="1">
        <f>Age!H61+Age!AE61+Age!BB61</f>
        <v>0</v>
      </c>
      <c r="J19" s="1">
        <f>Age!I61+Age!AF61+Age!BC61</f>
        <v>260059.25640085165</v>
      </c>
      <c r="K19" s="1">
        <f>Age!J61+Age!AG61+Age!BD61</f>
        <v>10423.63411718285</v>
      </c>
      <c r="L19" s="1">
        <f>Age!K61+Age!AH61+Age!BE61</f>
        <v>0</v>
      </c>
      <c r="M19" s="1">
        <f>Age!L62+Age!AI62+Age!BF62</f>
        <v>1253.6450334846347</v>
      </c>
      <c r="N19" s="1">
        <f>Age!M62+Age!AJ62+Age!BG62</f>
        <v>121055.50589623699</v>
      </c>
      <c r="O19" s="1">
        <f>Age!N62+Age!AK62+Age!BH62</f>
        <v>0</v>
      </c>
      <c r="P19" s="1">
        <f>Age!O63+Age!AL63+Age!BI63</f>
        <v>0</v>
      </c>
      <c r="Q19" s="1">
        <f>Age!P63+Age!AM63+Age!BJ63</f>
        <v>1537.8487099522899</v>
      </c>
      <c r="R19" s="1">
        <f>Age!Q63+Age!AN63+Age!BK63</f>
        <v>192.74803553495909</v>
      </c>
      <c r="S19" s="1">
        <f>Age!R63+Age!AO63+Age!BL63</f>
        <v>0</v>
      </c>
      <c r="T19" s="1">
        <f>Age!S64+Age!AP64+Age!BM64</f>
        <v>0</v>
      </c>
      <c r="U19" s="1">
        <f>Age!T64+Age!AQ64+Age!BN64</f>
        <v>0</v>
      </c>
      <c r="V19" s="60">
        <f t="shared" si="3"/>
        <v>421800.28766462579</v>
      </c>
      <c r="W19" s="61">
        <f t="shared" si="4"/>
        <v>5.2632271579419498</v>
      </c>
      <c r="X19" s="158">
        <f t="shared" si="1"/>
        <v>288590.5509057187</v>
      </c>
      <c r="Y19" s="158">
        <f t="shared" si="2"/>
        <v>133016.98872337214</v>
      </c>
      <c r="Z19" s="61"/>
    </row>
    <row r="20" spans="1:39">
      <c r="A20" s="3">
        <v>1984</v>
      </c>
      <c r="B20" s="60">
        <f>Escapement!B13</f>
        <v>100781</v>
      </c>
      <c r="C20" s="1">
        <f>Age!B59+Age!Y59+Age!AV59</f>
        <v>0</v>
      </c>
      <c r="D20" s="1">
        <f>Age!C60+Age!Z60+Age!AW60</f>
        <v>0</v>
      </c>
      <c r="E20" s="1">
        <f>Age!D60+Age!AA60+Age!AX60</f>
        <v>27.369650917286567</v>
      </c>
      <c r="F20" s="1">
        <f>Age!E61+Age!AB61+Age!AY61</f>
        <v>0</v>
      </c>
      <c r="G20" s="1">
        <f>Age!F61+Age!AC61+Age!AZ61</f>
        <v>21970.68302768741</v>
      </c>
      <c r="H20" s="1">
        <f>Age!G61+Age!AD61+Age!BA61</f>
        <v>33.916947596688907</v>
      </c>
      <c r="I20" s="1">
        <f>Age!H62+Age!AE62+Age!BB62</f>
        <v>0</v>
      </c>
      <c r="J20" s="1">
        <f>Age!I62+Age!AF62+Age!BC62</f>
        <v>197955.22972593765</v>
      </c>
      <c r="K20" s="1">
        <f>Age!J62+Age!AG62+Age!BD62</f>
        <v>14961.715702210158</v>
      </c>
      <c r="L20" s="1">
        <f>Age!K62+Age!AH62+Age!BE62</f>
        <v>0</v>
      </c>
      <c r="M20" s="1">
        <f>Age!L63+Age!AI63+Age!BF63</f>
        <v>1318.3967711525324</v>
      </c>
      <c r="N20" s="1">
        <f>Age!M63+Age!AJ63+Age!BG63</f>
        <v>116231.4902841713</v>
      </c>
      <c r="O20" s="1">
        <f>Age!N63+Age!AK63+Age!BH63</f>
        <v>10.528409090909092</v>
      </c>
      <c r="P20" s="1">
        <f>Age!O64+Age!AL64+Age!BI64</f>
        <v>0</v>
      </c>
      <c r="Q20" s="1">
        <f>Age!P64+Age!AM64+Age!BJ64</f>
        <v>298.20733422675465</v>
      </c>
      <c r="R20" s="1">
        <f>Age!Q64+Age!AN64+Age!BK64</f>
        <v>244.32050181102693</v>
      </c>
      <c r="S20" s="1">
        <f>Age!R64+Age!AO64+Age!BL64</f>
        <v>0</v>
      </c>
      <c r="T20" s="1">
        <f>Age!S65+Age!AP65+Age!BM65</f>
        <v>0</v>
      </c>
      <c r="U20" s="1">
        <f>Age!T65+Age!AQ65+Age!BN65</f>
        <v>0</v>
      </c>
      <c r="V20" s="60">
        <f t="shared" si="3"/>
        <v>353051.85835480172</v>
      </c>
      <c r="W20" s="61">
        <f t="shared" si="4"/>
        <v>3.5031589124418465</v>
      </c>
      <c r="X20" s="158">
        <f t="shared" si="1"/>
        <v>221271.67917569488</v>
      </c>
      <c r="Y20" s="158">
        <f t="shared" si="2"/>
        <v>131525.33026820491</v>
      </c>
      <c r="Z20" s="61"/>
    </row>
    <row r="21" spans="1:39">
      <c r="A21" s="3">
        <v>1985</v>
      </c>
      <c r="B21" s="60">
        <f>Escapement!B14</f>
        <v>69141</v>
      </c>
      <c r="C21" s="1">
        <f>Age!B60+Age!Y60+Age!AV60</f>
        <v>0</v>
      </c>
      <c r="D21" s="1">
        <f>Age!C61+Age!Z61+Age!AW61</f>
        <v>0</v>
      </c>
      <c r="E21" s="1">
        <f>Age!D61+Age!AA61+Age!AX61</f>
        <v>0</v>
      </c>
      <c r="F21" s="1">
        <f>Age!E62+Age!AB62+Age!AY62</f>
        <v>0</v>
      </c>
      <c r="G21" s="1">
        <f>Age!F62+Age!AC62+Age!AZ62</f>
        <v>12668.865432107541</v>
      </c>
      <c r="H21" s="1">
        <f>Age!G62+Age!AD62+Age!BA62</f>
        <v>0</v>
      </c>
      <c r="I21" s="1">
        <f>Age!H63+Age!AE63+Age!BB63</f>
        <v>0</v>
      </c>
      <c r="J21" s="1">
        <f>Age!I63+Age!AF63+Age!BC63</f>
        <v>128568.30158973951</v>
      </c>
      <c r="K21" s="1">
        <f>Age!J63+Age!AG63+Age!BD63</f>
        <v>4614.6066847931324</v>
      </c>
      <c r="L21" s="1">
        <f>Age!K63+Age!AH63+Age!BE63</f>
        <v>0</v>
      </c>
      <c r="M21" s="1">
        <f>Age!L64+Age!AI64+Age!BF64</f>
        <v>572.11350888079721</v>
      </c>
      <c r="N21" s="1">
        <f>Age!M64+Age!AJ64+Age!BG64</f>
        <v>81724.993208921325</v>
      </c>
      <c r="O21" s="1">
        <f>Age!N64+Age!AK64+Age!BH64</f>
        <v>77.743573567229731</v>
      </c>
      <c r="P21" s="1">
        <f>Age!O65+Age!AL65+Age!BI65</f>
        <v>0</v>
      </c>
      <c r="Q21" s="1">
        <f>Age!P65+Age!AM65+Age!BJ65</f>
        <v>525.1706604408979</v>
      </c>
      <c r="R21" s="1">
        <f>Age!Q65+Age!AN65+Age!BK65</f>
        <v>331.37311140201928</v>
      </c>
      <c r="S21" s="1">
        <f>Age!R65+Age!AO65+Age!BL65</f>
        <v>0</v>
      </c>
      <c r="T21" s="1">
        <f>Age!S66+Age!AP66+Age!BM66</f>
        <v>0</v>
      </c>
      <c r="U21" s="1">
        <f>Age!T66+Age!AQ66+Age!BN66</f>
        <v>0</v>
      </c>
      <c r="V21" s="60">
        <f t="shared" si="3"/>
        <v>229083.16776985244</v>
      </c>
      <c r="W21" s="61">
        <f t="shared" si="4"/>
        <v>3.3132753036527163</v>
      </c>
      <c r="X21" s="158">
        <f t="shared" si="1"/>
        <v>141809.28053072785</v>
      </c>
      <c r="Y21" s="158">
        <f t="shared" si="2"/>
        <v>86864.770554155359</v>
      </c>
      <c r="Z21" s="61"/>
      <c r="AF21" s="139">
        <v>8933</v>
      </c>
      <c r="AG21" s="1"/>
      <c r="AH21" s="1"/>
      <c r="AI21" s="139">
        <v>96992</v>
      </c>
      <c r="AJ21" s="139">
        <v>2870</v>
      </c>
      <c r="AK21" s="1"/>
      <c r="AL21" s="139">
        <v>1420</v>
      </c>
      <c r="AM21" s="139">
        <v>13097</v>
      </c>
    </row>
    <row r="22" spans="1:39">
      <c r="A22" s="3">
        <v>1986</v>
      </c>
      <c r="B22" s="60">
        <f>Escapement!B15</f>
        <v>88024</v>
      </c>
      <c r="C22" s="1">
        <f>Age!B61+Age!Y61+Age!AV61</f>
        <v>0</v>
      </c>
      <c r="D22" s="1">
        <f>Age!C62+Age!Z62+Age!AW62</f>
        <v>0</v>
      </c>
      <c r="E22" s="1">
        <f>Age!D62+Age!AA62+Age!AX62</f>
        <v>63.047881108123832</v>
      </c>
      <c r="F22" s="1">
        <f>Age!E63+Age!AB63+Age!AY63</f>
        <v>0</v>
      </c>
      <c r="G22" s="1">
        <f>Age!F63+Age!AC63+Age!AZ63</f>
        <v>9818.2523715777625</v>
      </c>
      <c r="H22" s="1">
        <f>Age!G63+Age!AD63+Age!BA63</f>
        <v>0</v>
      </c>
      <c r="I22" s="1">
        <f>Age!H64+Age!AE64+Age!BB64</f>
        <v>0</v>
      </c>
      <c r="J22" s="1">
        <f>Age!I64+Age!AF64+Age!BC64</f>
        <v>210056.43458488601</v>
      </c>
      <c r="K22" s="1">
        <f>Age!J64+Age!AG64+Age!BD64</f>
        <v>8100.1736096755449</v>
      </c>
      <c r="L22" s="1">
        <f>Age!K64+Age!AH64+Age!BE64</f>
        <v>0</v>
      </c>
      <c r="M22" s="1">
        <f>Age!L65+Age!AI65+Age!BF65</f>
        <v>1581.0737724111927</v>
      </c>
      <c r="N22" s="1">
        <f>Age!M65+Age!AJ65+Age!BG65</f>
        <v>66405.073614473164</v>
      </c>
      <c r="O22" s="1">
        <f>Age!N65+Age!AK65+Age!BH65</f>
        <v>95.89390327002495</v>
      </c>
      <c r="P22" s="1">
        <f>Age!O66+Age!AL66+Age!BI66</f>
        <v>0</v>
      </c>
      <c r="Q22" s="1">
        <f>Age!P66+Age!AM66+Age!BJ66</f>
        <v>352.97778645862172</v>
      </c>
      <c r="R22" s="1">
        <f>Age!Q66+Age!AN66+Age!BK66</f>
        <v>144.28210360420644</v>
      </c>
      <c r="S22" s="1">
        <f>Age!R66+Age!AO66+Age!BL66</f>
        <v>0</v>
      </c>
      <c r="T22" s="1">
        <f>Age!S67+Age!AP67+Age!BM67</f>
        <v>0</v>
      </c>
      <c r="U22" s="1">
        <f>Age!T67+Age!AQ67+Age!BN67</f>
        <v>0</v>
      </c>
      <c r="V22" s="60">
        <f t="shared" si="3"/>
        <v>296617.20962746465</v>
      </c>
      <c r="W22" s="61">
        <f t="shared" si="4"/>
        <v>3.3697310918325076</v>
      </c>
      <c r="X22" s="158">
        <f t="shared" si="1"/>
        <v>221518.80860998307</v>
      </c>
      <c r="Y22" s="158">
        <f t="shared" si="2"/>
        <v>74858.225010607333</v>
      </c>
      <c r="Z22" s="61"/>
      <c r="AF22" s="139">
        <v>9556</v>
      </c>
      <c r="AG22" s="1"/>
      <c r="AH22" s="1"/>
      <c r="AI22" s="139">
        <v>200862</v>
      </c>
      <c r="AJ22" s="139">
        <v>2024</v>
      </c>
      <c r="AK22" s="1"/>
      <c r="AL22" s="139">
        <v>980</v>
      </c>
      <c r="AM22" s="139">
        <v>78744</v>
      </c>
    </row>
    <row r="23" spans="1:39">
      <c r="A23" s="3">
        <v>1987</v>
      </c>
      <c r="B23" s="60">
        <f>Escapement!B16</f>
        <v>94208</v>
      </c>
      <c r="C23" s="1">
        <f>Age!B62+Age!Y62+Age!AV62</f>
        <v>0</v>
      </c>
      <c r="D23" s="1">
        <f>Age!C63+Age!Z63+Age!AW63</f>
        <v>0</v>
      </c>
      <c r="E23" s="1">
        <f>Age!D63+Age!AA63+Age!AX63</f>
        <v>77.615447290486173</v>
      </c>
      <c r="F23" s="1">
        <f>Age!E64+Age!AB64+Age!AY64</f>
        <v>0</v>
      </c>
      <c r="G23" s="1">
        <f>Age!F64+Age!AC64+Age!AZ64</f>
        <v>25035.529910874273</v>
      </c>
      <c r="H23" s="1">
        <f>Age!G64+Age!AD64+Age!BA64</f>
        <v>0</v>
      </c>
      <c r="I23" s="1">
        <f>Age!H65+Age!AE65+Age!BB65</f>
        <v>0</v>
      </c>
      <c r="J23" s="1">
        <f>Age!I65+Age!AF65+Age!BC65</f>
        <v>143042.51169834702</v>
      </c>
      <c r="K23" s="1">
        <f>Age!J65+Age!AG65+Age!BD65</f>
        <v>8137.2454173086135</v>
      </c>
      <c r="L23" s="1">
        <f>Age!K65+Age!AH65+Age!BE65</f>
        <v>0</v>
      </c>
      <c r="M23" s="1">
        <f>Age!L66+Age!AI66+Age!BF66</f>
        <v>331.69986051321291</v>
      </c>
      <c r="N23" s="1">
        <f>Age!M66+Age!AJ66+Age!BG66</f>
        <v>57298.041450589801</v>
      </c>
      <c r="O23" s="1">
        <f>Age!N66+Age!AK66+Age!BH66</f>
        <v>0</v>
      </c>
      <c r="P23" s="1">
        <f>Age!O67+Age!AL67+Age!BI67</f>
        <v>0</v>
      </c>
      <c r="Q23" s="1">
        <f>Age!P67+Age!AM67+Age!BJ67</f>
        <v>74.75582749489908</v>
      </c>
      <c r="R23" s="1">
        <f>Age!Q67+Age!AN67+Age!BK67</f>
        <v>21.653846153846153</v>
      </c>
      <c r="S23" s="1">
        <f>Age!R67+Age!AO67+Age!BL67</f>
        <v>0</v>
      </c>
      <c r="T23" s="1">
        <f>Age!S68+Age!AP68+Age!BM68</f>
        <v>0</v>
      </c>
      <c r="U23" s="1">
        <f>Age!T68+Age!AQ68+Age!BN68</f>
        <v>0</v>
      </c>
      <c r="V23" s="60">
        <f t="shared" si="3"/>
        <v>234019.05345857216</v>
      </c>
      <c r="W23" s="61">
        <f t="shared" si="4"/>
        <v>2.4840677379688789</v>
      </c>
      <c r="X23" s="158">
        <f t="shared" si="1"/>
        <v>168487.356917025</v>
      </c>
      <c r="Y23" s="158">
        <f t="shared" si="2"/>
        <v>65510.042695393313</v>
      </c>
      <c r="Z23" s="61"/>
      <c r="AF23" s="139">
        <v>30050</v>
      </c>
      <c r="AG23" s="1"/>
      <c r="AH23" s="1"/>
      <c r="AI23" s="139">
        <v>223061</v>
      </c>
      <c r="AJ23" s="139">
        <v>1981</v>
      </c>
      <c r="AK23" s="1"/>
      <c r="AL23" s="1">
        <v>1396.3693884666106</v>
      </c>
      <c r="AM23" s="1">
        <v>21970.01762788268</v>
      </c>
    </row>
    <row r="24" spans="1:39">
      <c r="A24" s="3">
        <v>1988</v>
      </c>
      <c r="B24" s="60">
        <f>Escapement!B17</f>
        <v>81274</v>
      </c>
      <c r="C24" s="1">
        <f>Age!B63+Age!Y63+Age!AV63</f>
        <v>0</v>
      </c>
      <c r="D24" s="1">
        <f>Age!C64+Age!Z64+Age!AW64</f>
        <v>0</v>
      </c>
      <c r="E24" s="1">
        <f>Age!D64+Age!AA64+Age!AX64</f>
        <v>19.273127405200952</v>
      </c>
      <c r="F24" s="1">
        <f>Age!E65+Age!AB65+Age!AY65</f>
        <v>16.970760233918128</v>
      </c>
      <c r="G24" s="1">
        <f>Age!F65+Age!AC65+Age!AZ65</f>
        <v>4540.4731063040754</v>
      </c>
      <c r="H24" s="1">
        <f>Age!G65+Age!AD65+Age!BA65</f>
        <v>0</v>
      </c>
      <c r="I24" s="1">
        <f>Age!H66+Age!AE66+Age!BB66</f>
        <v>0</v>
      </c>
      <c r="J24" s="1">
        <f>Age!I66+Age!AF66+Age!BC66</f>
        <v>44815.896633030097</v>
      </c>
      <c r="K24" s="1">
        <f>Age!J66+Age!AG66+Age!BD66</f>
        <v>1482.6867087684147</v>
      </c>
      <c r="L24" s="1">
        <f>Age!K66+Age!AH66+Age!BE66</f>
        <v>18.991452991452999</v>
      </c>
      <c r="M24" s="1">
        <f>Age!L67+Age!AI67+Age!BF67</f>
        <v>363.19367173208752</v>
      </c>
      <c r="N24" s="1">
        <f>Age!M67+Age!AJ67+Age!BG67</f>
        <v>17079.105203305066</v>
      </c>
      <c r="O24" s="1">
        <f>Age!N67+Age!AK67+Age!BH67</f>
        <v>23.024999999999999</v>
      </c>
      <c r="P24" s="1">
        <f>Age!O68+Age!AL68+Age!BI68</f>
        <v>0</v>
      </c>
      <c r="Q24" s="1">
        <f>Age!P68+Age!AM68+Age!BJ68</f>
        <v>55.285555947967268</v>
      </c>
      <c r="R24" s="1">
        <f>Age!Q68+Age!AN68+Age!BK68</f>
        <v>9.5932482556595762</v>
      </c>
      <c r="S24" s="1">
        <f>Age!R68+Age!AO68+Age!BL68</f>
        <v>0</v>
      </c>
      <c r="T24" s="1">
        <f>Age!S69+Age!AP69+Age!BM69</f>
        <v>0</v>
      </c>
      <c r="U24" s="1">
        <f>Age!T69+Age!AQ69+Age!BN69</f>
        <v>0</v>
      </c>
      <c r="V24" s="60">
        <f t="shared" si="3"/>
        <v>68424.494467973913</v>
      </c>
      <c r="W24" s="61">
        <f t="shared" si="4"/>
        <v>0.84189894022656586</v>
      </c>
      <c r="X24" s="158">
        <f t="shared" si="1"/>
        <v>49738.836538471463</v>
      </c>
      <c r="Y24" s="158">
        <f t="shared" si="2"/>
        <v>18617.077468021449</v>
      </c>
      <c r="Z24" s="61"/>
      <c r="AF24" s="140">
        <v>16866</v>
      </c>
      <c r="AG24" s="43"/>
      <c r="AH24" s="1">
        <v>0</v>
      </c>
      <c r="AI24" s="1">
        <v>292363.74445015669</v>
      </c>
      <c r="AJ24" s="1">
        <v>614.42070093059442</v>
      </c>
      <c r="AK24" s="1">
        <v>0</v>
      </c>
      <c r="AL24" s="1">
        <v>4509.3958298651251</v>
      </c>
      <c r="AM24" s="1">
        <v>31410.983037928498</v>
      </c>
    </row>
    <row r="25" spans="1:39">
      <c r="A25" s="3">
        <v>1989</v>
      </c>
      <c r="B25" s="60">
        <f>Escapement!B18</f>
        <v>54900</v>
      </c>
      <c r="C25" s="1">
        <f>Age!B64+Age!Y64+Age!AV64</f>
        <v>0</v>
      </c>
      <c r="D25" s="1">
        <f>Age!C65+Age!Z65+Age!AW65</f>
        <v>0</v>
      </c>
      <c r="E25" s="1">
        <f>Age!D65+Age!AA65+Age!AX65</f>
        <v>0</v>
      </c>
      <c r="F25" s="1">
        <f>Age!E66+Age!AB66+Age!AY66</f>
        <v>0</v>
      </c>
      <c r="G25" s="1">
        <f>Age!F66+Age!AC66+Age!AZ66</f>
        <v>2711.6084136851191</v>
      </c>
      <c r="H25" s="1">
        <f>Age!G66+Age!AD66+Age!BA66</f>
        <v>0</v>
      </c>
      <c r="I25" s="1">
        <f>Age!H67+Age!AE67+Age!BB67</f>
        <v>0</v>
      </c>
      <c r="J25" s="1">
        <f>Age!I67+Age!AF67+Age!BC67</f>
        <v>44976.029086057599</v>
      </c>
      <c r="K25" s="1">
        <f>Age!J67+Age!AG67+Age!BD67</f>
        <v>737.5631791750485</v>
      </c>
      <c r="L25" s="1">
        <f>Age!K67+Age!AH67+Age!BE67</f>
        <v>0</v>
      </c>
      <c r="M25" s="1">
        <f>Age!L68+Age!AI68+Age!BF68</f>
        <v>198.71443517724907</v>
      </c>
      <c r="N25" s="1">
        <f>Age!M68+Age!AJ68+Age!BG68</f>
        <v>3451.8714789607238</v>
      </c>
      <c r="O25" s="1">
        <f>Age!N68+Age!AK68+Age!BH68</f>
        <v>0</v>
      </c>
      <c r="P25" s="1">
        <f>Age!O69+Age!AL69+Age!BI69</f>
        <v>0</v>
      </c>
      <c r="Q25" s="1">
        <f>Age!P69+Age!AM69+Age!BJ69</f>
        <v>0</v>
      </c>
      <c r="R25" s="1">
        <f>Age!Q69+Age!AN69+Age!BK69</f>
        <v>0</v>
      </c>
      <c r="S25" s="1">
        <f>Age!R69+Age!AO69+Age!BL69</f>
        <v>0</v>
      </c>
      <c r="T25" s="1">
        <f>Age!S70+Age!AP70+Age!BM70</f>
        <v>0</v>
      </c>
      <c r="U25" s="1">
        <f>Age!T70+Age!AQ70+Age!BN70</f>
        <v>0</v>
      </c>
      <c r="V25" s="60">
        <f t="shared" si="3"/>
        <v>52075.786593055745</v>
      </c>
      <c r="W25" s="61">
        <f t="shared" si="4"/>
        <v>0.9485571328425455</v>
      </c>
      <c r="X25" s="158">
        <f t="shared" si="1"/>
        <v>47886.351934919971</v>
      </c>
      <c r="Y25" s="158">
        <f t="shared" si="2"/>
        <v>4189.4346581357722</v>
      </c>
      <c r="Z25" s="61"/>
    </row>
    <row r="26" spans="1:39">
      <c r="A26" s="3">
        <v>1990</v>
      </c>
      <c r="B26" s="60">
        <f>Escapement!B19</f>
        <v>76119</v>
      </c>
      <c r="C26" s="1">
        <f>Age!B65+Age!Y65+Age!AV65</f>
        <v>0</v>
      </c>
      <c r="D26" s="1">
        <f>Age!C66+Age!Z66+Age!AW66</f>
        <v>0</v>
      </c>
      <c r="E26" s="1">
        <f>Age!D66+Age!AA66+Age!AX66</f>
        <v>0</v>
      </c>
      <c r="F26" s="1">
        <f>Age!E67+Age!AB67+Age!AY67</f>
        <v>48.44084158415842</v>
      </c>
      <c r="G26" s="1">
        <f>Age!F67+Age!AC67+Age!AZ67</f>
        <v>1013.8175261970097</v>
      </c>
      <c r="H26" s="1">
        <f>Age!G67+Age!AD67+Age!BA67</f>
        <v>0</v>
      </c>
      <c r="I26" s="1">
        <f>Age!H68+Age!AE68+Age!BB68</f>
        <v>0</v>
      </c>
      <c r="J26" s="1">
        <f>Age!I68+Age!AF68+Age!BC68</f>
        <v>6577.4544124035147</v>
      </c>
      <c r="K26" s="1">
        <f>Age!J68+Age!AG68+Age!BD68</f>
        <v>540.02628092871407</v>
      </c>
      <c r="L26" s="1">
        <f>Age!K68+Age!AH68+Age!BE68</f>
        <v>0</v>
      </c>
      <c r="M26" s="1">
        <f>Age!L69+Age!AI69+Age!BF69</f>
        <v>43.854858170675683</v>
      </c>
      <c r="N26" s="1">
        <f>Age!M69+Age!AJ69+Age!BG69</f>
        <v>5244.518908239862</v>
      </c>
      <c r="O26" s="1">
        <f>Age!N69+Age!AK69+Age!BH69</f>
        <v>22.6131437361461</v>
      </c>
      <c r="P26" s="1">
        <f>Age!O70+Age!AL70+Age!BI70</f>
        <v>0</v>
      </c>
      <c r="Q26" s="1">
        <f>Age!P70+Age!AM70+Age!BJ70</f>
        <v>0</v>
      </c>
      <c r="R26" s="1">
        <f>Age!Q70+Age!AN70+Age!BK70</f>
        <v>8.4759036144578292</v>
      </c>
      <c r="S26" s="1">
        <f>Age!R70+Age!AO70+Age!BL70</f>
        <v>0</v>
      </c>
      <c r="T26" s="1">
        <f>Age!S71+Age!AP71+Age!BM71</f>
        <v>0</v>
      </c>
      <c r="U26" s="1">
        <f>Age!T71+Age!AQ71+Age!BN71</f>
        <v>0</v>
      </c>
      <c r="V26" s="60">
        <f t="shared" si="3"/>
        <v>13499.201874874539</v>
      </c>
      <c r="W26" s="61">
        <f t="shared" si="4"/>
        <v>0.17734339488005019</v>
      </c>
      <c r="X26" s="158">
        <f t="shared" si="1"/>
        <v>7635.1267967712001</v>
      </c>
      <c r="Y26" s="158">
        <f t="shared" si="2"/>
        <v>5784.5451891685761</v>
      </c>
      <c r="Z26" s="61"/>
    </row>
    <row r="27" spans="1:39">
      <c r="A27" s="3">
        <v>1991</v>
      </c>
      <c r="B27" s="60">
        <f>Escapement!B20</f>
        <v>92375</v>
      </c>
      <c r="C27" s="1">
        <f>Age!B66+Age!Y66+Age!AV66</f>
        <v>0</v>
      </c>
      <c r="D27" s="1">
        <f>Age!C67+Age!Z67+Age!AW67</f>
        <v>0</v>
      </c>
      <c r="E27" s="1">
        <f>Age!D67+Age!AA67+Age!AX67</f>
        <v>24.926402851004045</v>
      </c>
      <c r="F27" s="1">
        <f>Age!E68+Age!AB68+Age!AY68</f>
        <v>0</v>
      </c>
      <c r="G27" s="1">
        <f>Age!F68+Age!AC68+Age!AZ68</f>
        <v>6565.242543418236</v>
      </c>
      <c r="H27" s="1">
        <f>Age!G68+Age!AD68+Age!BA68</f>
        <v>0</v>
      </c>
      <c r="I27" s="1">
        <f>Age!H69+Age!AE69+Age!BB69</f>
        <v>0</v>
      </c>
      <c r="J27" s="1">
        <f>Age!I69+Age!AF69+Age!BC69</f>
        <v>62021.890600968713</v>
      </c>
      <c r="K27" s="1">
        <f>Age!J69+Age!AG69+Age!BD69</f>
        <v>865.91262796074398</v>
      </c>
      <c r="L27" s="1">
        <f>Age!K69+Age!AH69+Age!BE69</f>
        <v>0</v>
      </c>
      <c r="M27" s="1">
        <f>Age!L70+Age!AI70+Age!BF70</f>
        <v>116.19499978441364</v>
      </c>
      <c r="N27" s="1">
        <f>Age!M70+Age!AJ70+Age!BG70</f>
        <v>5891.2811440330843</v>
      </c>
      <c r="O27" s="1">
        <f>Age!N70+Age!AK70+Age!BH70</f>
        <v>0</v>
      </c>
      <c r="P27" s="1">
        <f>Age!O71+Age!AL71+Age!BI71</f>
        <v>0</v>
      </c>
      <c r="Q27" s="1">
        <f>Age!P71+Age!AM71+Age!BJ71</f>
        <v>13.08</v>
      </c>
      <c r="R27" s="1">
        <f>Age!Q71+Age!AN71+Age!BK71</f>
        <v>13.08</v>
      </c>
      <c r="S27" s="1">
        <f>Age!R71+Age!AO71+Age!BL71</f>
        <v>0</v>
      </c>
      <c r="T27" s="1">
        <f>Age!S72+Age!AP72+Age!BM72</f>
        <v>0</v>
      </c>
      <c r="U27" s="1">
        <f>Age!T72+Age!AQ72+Age!BN72</f>
        <v>0</v>
      </c>
      <c r="V27" s="60">
        <f t="shared" si="3"/>
        <v>75511.608319016203</v>
      </c>
      <c r="W27" s="61">
        <f t="shared" si="4"/>
        <v>0.81744636881208343</v>
      </c>
      <c r="X27" s="158">
        <f t="shared" si="1"/>
        <v>68728.25454702237</v>
      </c>
      <c r="Y27" s="158">
        <f t="shared" si="2"/>
        <v>6770.2737719938286</v>
      </c>
      <c r="Z27" s="61"/>
    </row>
    <row r="28" spans="1:39">
      <c r="A28" s="3">
        <v>1992</v>
      </c>
      <c r="B28" s="60">
        <f>Escapement!B21</f>
        <v>77601</v>
      </c>
      <c r="C28" s="1">
        <f>Age!B67+Age!Y67+Age!AV67</f>
        <v>0</v>
      </c>
      <c r="D28" s="1">
        <f>Age!C68+Age!Z68+Age!AW68</f>
        <v>0</v>
      </c>
      <c r="E28" s="1">
        <f>Age!D68+Age!AA68+Age!AX68</f>
        <v>0</v>
      </c>
      <c r="F28" s="1">
        <f>Age!E69+Age!AB69+Age!AY69</f>
        <v>10.742000820566476</v>
      </c>
      <c r="G28" s="1">
        <f>Age!F69+Age!AC69+Age!AZ69</f>
        <v>5197.5658884033001</v>
      </c>
      <c r="H28" s="1">
        <f>Age!G69+Age!AD69+Age!BA69</f>
        <v>0</v>
      </c>
      <c r="I28" s="1">
        <f>Age!H70+Age!AE70+Age!BB70</f>
        <v>0</v>
      </c>
      <c r="J28" s="1">
        <f>Age!I70+Age!AF70+Age!BC70</f>
        <v>69911.421974478391</v>
      </c>
      <c r="K28" s="1">
        <f>Age!J70+Age!AG70+Age!BD70</f>
        <v>325.6736961648258</v>
      </c>
      <c r="L28" s="1">
        <f>Age!K70+Age!AH70+Age!BE70</f>
        <v>0</v>
      </c>
      <c r="M28" s="1">
        <f>Age!L71+Age!AI71+Age!BF71</f>
        <v>175.09281909330221</v>
      </c>
      <c r="N28" s="1">
        <f>Age!M71+Age!AJ71+Age!BG71</f>
        <v>4122.5762345307712</v>
      </c>
      <c r="O28" s="1">
        <f>Age!N71+Age!AK71+Age!BH71</f>
        <v>0</v>
      </c>
      <c r="P28" s="1">
        <f>Age!O72+Age!AL72+Age!BI72</f>
        <v>0</v>
      </c>
      <c r="Q28" s="1">
        <f>Age!P72+Age!AM72+Age!BJ72</f>
        <v>33.551889534883721</v>
      </c>
      <c r="R28" s="1">
        <f>Age!Q72+Age!AN72+Age!BK72</f>
        <v>0</v>
      </c>
      <c r="S28" s="1">
        <f>Age!R72+Age!AO72+Age!BL72</f>
        <v>0</v>
      </c>
      <c r="T28" s="1">
        <f>Age!S73+Age!AP73+Age!BM73</f>
        <v>0</v>
      </c>
      <c r="U28" s="1">
        <f>Age!T73+Age!AQ73+Age!BN73</f>
        <v>0</v>
      </c>
      <c r="V28" s="60">
        <f t="shared" si="3"/>
        <v>79776.624503026047</v>
      </c>
      <c r="W28" s="61">
        <f t="shared" si="4"/>
        <v>1.0280360369457358</v>
      </c>
      <c r="X28" s="158">
        <f t="shared" si="1"/>
        <v>75284.080681975</v>
      </c>
      <c r="Y28" s="158">
        <f t="shared" si="2"/>
        <v>4481.8018202304811</v>
      </c>
      <c r="Z28" s="61"/>
    </row>
    <row r="29" spans="1:39">
      <c r="A29" s="3">
        <v>1993</v>
      </c>
      <c r="B29" s="60">
        <f>Escapement!B22</f>
        <v>52080</v>
      </c>
      <c r="C29" s="1">
        <f>Age!B68+Age!Y68+Age!AV68</f>
        <v>0</v>
      </c>
      <c r="D29" s="1">
        <f>Age!C69+Age!Z69+Age!AW69</f>
        <v>0</v>
      </c>
      <c r="E29" s="1">
        <f>Age!D69+Age!AA69+Age!AX69</f>
        <v>0</v>
      </c>
      <c r="F29" s="1">
        <f>Age!E70+Age!AB70+Age!AY70</f>
        <v>23.040268456375834</v>
      </c>
      <c r="G29" s="1">
        <f>Age!F70+Age!AC70+Age!AZ70</f>
        <v>2058.4333263943327</v>
      </c>
      <c r="H29" s="1">
        <f>Age!G70+Age!AD70+Age!BA70</f>
        <v>0</v>
      </c>
      <c r="I29" s="1">
        <f>Age!H71+Age!AE71+Age!BB71</f>
        <v>0</v>
      </c>
      <c r="J29" s="1">
        <f>Age!I71+Age!AF71+Age!BC71</f>
        <v>9760.7991342597616</v>
      </c>
      <c r="K29" s="1">
        <f>Age!J71+Age!AG71+Age!BD71</f>
        <v>450.35164531657011</v>
      </c>
      <c r="L29" s="1">
        <f>Age!K71+Age!AH71+Age!BE71</f>
        <v>0</v>
      </c>
      <c r="M29" s="1">
        <f>Age!L72+Age!AI72+Age!BF72</f>
        <v>41.642466040881253</v>
      </c>
      <c r="N29" s="1">
        <f>Age!M72+Age!AJ72+Age!BG72</f>
        <v>4179.7097816495425</v>
      </c>
      <c r="O29" s="1">
        <f>Age!N72+Age!AK72+Age!BH72</f>
        <v>0</v>
      </c>
      <c r="P29" s="1">
        <f>Age!O73+Age!AL73+Age!BI73</f>
        <v>0</v>
      </c>
      <c r="Q29" s="1">
        <f>Age!P73+Age!AM73+Age!BJ73</f>
        <v>15.047058823529412</v>
      </c>
      <c r="R29" s="1">
        <f>Age!Q73+Age!AN73+Age!BK73</f>
        <v>0</v>
      </c>
      <c r="S29" s="1">
        <f>Age!R73+Age!AO73+Age!BL73</f>
        <v>0</v>
      </c>
      <c r="T29" s="1">
        <f>Age!S74+Age!AP74+Age!BM74</f>
        <v>0</v>
      </c>
      <c r="U29" s="1">
        <f>Age!T74+Age!AQ74+Age!BN74</f>
        <v>0</v>
      </c>
      <c r="V29" s="60">
        <f t="shared" si="3"/>
        <v>16529.023680940994</v>
      </c>
      <c r="W29" s="61">
        <f t="shared" si="4"/>
        <v>0.31737756683834473</v>
      </c>
      <c r="X29" s="158">
        <f t="shared" si="1"/>
        <v>11860.874926694974</v>
      </c>
      <c r="Y29" s="158">
        <f t="shared" si="2"/>
        <v>4645.1084857896421</v>
      </c>
      <c r="Z29" s="61"/>
    </row>
    <row r="30" spans="1:39">
      <c r="A30" s="3">
        <v>1994</v>
      </c>
      <c r="B30" s="60">
        <f>Escapement!B23</f>
        <v>37007</v>
      </c>
      <c r="C30" s="1">
        <f>Age!B69+Age!Y69+Age!AV69</f>
        <v>0</v>
      </c>
      <c r="D30" s="1">
        <f>Age!C70+Age!Z70+Age!AW70</f>
        <v>0</v>
      </c>
      <c r="E30" s="1">
        <f>Age!D70+Age!AA70+Age!AX70</f>
        <v>0</v>
      </c>
      <c r="F30" s="1">
        <f>Age!E71+Age!AB71+Age!AY71</f>
        <v>0</v>
      </c>
      <c r="G30" s="1">
        <f>Age!F71+Age!AC71+Age!AZ71</f>
        <v>782.88342161871742</v>
      </c>
      <c r="H30" s="1">
        <f>Age!G71+Age!AD71+Age!BA71</f>
        <v>0</v>
      </c>
      <c r="I30" s="1">
        <f>Age!H72+Age!AE72+Age!BB72</f>
        <v>0</v>
      </c>
      <c r="J30" s="1">
        <f>Age!I72+Age!AF72+Age!BC72</f>
        <v>11058.287505785891</v>
      </c>
      <c r="K30" s="1">
        <f>Age!J72+Age!AG72+Age!BD72</f>
        <v>1927.8690868910808</v>
      </c>
      <c r="L30" s="1">
        <f>Age!K72+Age!AH72+Age!BE72</f>
        <v>0</v>
      </c>
      <c r="M30" s="1">
        <f>Age!L73+Age!AI73+Age!BF73</f>
        <v>56.836860210785538</v>
      </c>
      <c r="N30" s="1">
        <f>Age!M73+Age!AJ73+Age!BG73</f>
        <v>11992.68307562293</v>
      </c>
      <c r="O30" s="1">
        <f>Age!N73+Age!AK73+Age!BH73</f>
        <v>0</v>
      </c>
      <c r="P30" s="1">
        <f>Age!O74+Age!AL74+Age!BI74</f>
        <v>0</v>
      </c>
      <c r="Q30" s="1">
        <f>Age!P74+Age!AM74+Age!BJ74</f>
        <v>0</v>
      </c>
      <c r="R30" s="1">
        <f>Age!Q74+Age!AN74+Age!BK74</f>
        <v>0</v>
      </c>
      <c r="S30" s="1">
        <f>Age!R74+Age!AO74+Age!BL74</f>
        <v>0</v>
      </c>
      <c r="T30" s="1">
        <f>Age!S75+Age!AP75+Age!BM75</f>
        <v>0</v>
      </c>
      <c r="U30" s="1">
        <f>Age!T75+Age!AQ75+Age!BN75</f>
        <v>0</v>
      </c>
      <c r="V30" s="60">
        <f t="shared" si="3"/>
        <v>25818.559950129405</v>
      </c>
      <c r="W30" s="61">
        <f t="shared" si="4"/>
        <v>0.69766692653091056</v>
      </c>
      <c r="X30" s="158">
        <f t="shared" si="1"/>
        <v>11898.007787615394</v>
      </c>
      <c r="Y30" s="158">
        <f t="shared" si="2"/>
        <v>13920.55216251401</v>
      </c>
      <c r="Z30" s="61"/>
    </row>
    <row r="31" spans="1:39">
      <c r="A31" s="3">
        <v>1995</v>
      </c>
      <c r="B31" s="60">
        <f>Escapement!B24</f>
        <v>7177</v>
      </c>
      <c r="C31" s="1">
        <f>Age!B70+Age!Y70+Age!AV70</f>
        <v>0</v>
      </c>
      <c r="D31" s="1">
        <f>Age!C71+Age!Z71+Age!AW71</f>
        <v>0</v>
      </c>
      <c r="E31" s="1">
        <f>Age!D71+Age!AA71+Age!AX71</f>
        <v>0</v>
      </c>
      <c r="F31" s="1">
        <f>Age!E72+Age!AB72+Age!AY72</f>
        <v>0</v>
      </c>
      <c r="G31" s="1">
        <f>Age!F72+Age!AC72+Age!AZ72</f>
        <v>6788.8995569272865</v>
      </c>
      <c r="H31" s="1">
        <f>Age!G72+Age!AD72+Age!BA72</f>
        <v>0</v>
      </c>
      <c r="I31" s="1">
        <f>Age!H73+Age!AE73+Age!BB73</f>
        <v>0</v>
      </c>
      <c r="J31" s="1">
        <f>Age!I73+Age!AF73+Age!BC73</f>
        <v>36077.632063481411</v>
      </c>
      <c r="K31" s="1">
        <f>Age!J73+Age!AG73+Age!BD73</f>
        <v>1470.9969341735296</v>
      </c>
      <c r="L31" s="1">
        <f>Age!K73+Age!AH73+Age!BE73</f>
        <v>0</v>
      </c>
      <c r="M31" s="1">
        <f>Age!L74+Age!AI74+Age!BF74</f>
        <v>80.773286603277924</v>
      </c>
      <c r="N31" s="1">
        <f>Age!M74+Age!AJ74+Age!BG74</f>
        <v>6895.4707561833711</v>
      </c>
      <c r="O31" s="1">
        <f>Age!N74+Age!AK74+Age!BH74</f>
        <v>0</v>
      </c>
      <c r="P31" s="1">
        <f>Age!O75+Age!AL75+Age!BI75</f>
        <v>0</v>
      </c>
      <c r="Q31" s="1">
        <f>Age!P75+Age!AM75+Age!BJ75</f>
        <v>0</v>
      </c>
      <c r="R31" s="1">
        <f>Age!Q75+Age!AN75+Age!BK75</f>
        <v>0</v>
      </c>
      <c r="S31" s="1">
        <f>Age!R75+Age!AO75+Age!BL75</f>
        <v>0</v>
      </c>
      <c r="T31" s="1">
        <f>Age!S76+Age!AP76+Age!BM76</f>
        <v>0</v>
      </c>
      <c r="U31" s="1">
        <f>Age!T76+Age!AQ76+Age!BN76</f>
        <v>0</v>
      </c>
      <c r="V31" s="60">
        <f t="shared" si="3"/>
        <v>51313.772597368872</v>
      </c>
      <c r="W31" s="61">
        <f t="shared" si="4"/>
        <v>7.1497523474110176</v>
      </c>
      <c r="X31" s="158">
        <f t="shared" si="1"/>
        <v>42947.304907011974</v>
      </c>
      <c r="Y31" s="158">
        <f t="shared" si="2"/>
        <v>8366.4676903569016</v>
      </c>
      <c r="Z31" s="61"/>
    </row>
    <row r="32" spans="1:39">
      <c r="A32" s="3">
        <v>1996</v>
      </c>
      <c r="B32" s="60">
        <f>Escapement!B25</f>
        <v>50739</v>
      </c>
      <c r="C32" s="1">
        <f>Age!B71+Age!Y71+Age!AV71</f>
        <v>15.035087719298248</v>
      </c>
      <c r="D32" s="1">
        <f>Age!C72+Age!Z72+Age!AW72</f>
        <v>0</v>
      </c>
      <c r="E32" s="1">
        <f>Age!D72+Age!AA72+Age!AX72</f>
        <v>0</v>
      </c>
      <c r="F32" s="1">
        <f>Age!E73+Age!AB73+Age!AY73</f>
        <v>0</v>
      </c>
      <c r="G32" s="1">
        <f>Age!F73+Age!AC73+Age!AZ73</f>
        <v>9174.7556604775054</v>
      </c>
      <c r="H32" s="1">
        <f>Age!G73+Age!AD73+Age!BA73</f>
        <v>0</v>
      </c>
      <c r="I32" s="1">
        <f>Age!H74+Age!AE74+Age!BB74</f>
        <v>0</v>
      </c>
      <c r="J32" s="1">
        <f>Age!I74+Age!AF74+Age!BC74</f>
        <v>134196.93919602141</v>
      </c>
      <c r="K32" s="1">
        <f>Age!J74+Age!AG74+Age!BD74</f>
        <v>49.973164035689777</v>
      </c>
      <c r="L32" s="1">
        <f>Age!K74+Age!AH74+Age!BE74</f>
        <v>0</v>
      </c>
      <c r="M32" s="1">
        <f>Age!L75+Age!AI75+Age!BF75</f>
        <v>368.68860699199632</v>
      </c>
      <c r="N32" s="1">
        <f>Age!M75+Age!AJ75+Age!BG75</f>
        <v>2145.0087667659304</v>
      </c>
      <c r="O32" s="1">
        <f>Age!N75+Age!AK75+Age!BH75</f>
        <v>0</v>
      </c>
      <c r="P32" s="1">
        <f>Age!O76+Age!AL76+Age!BI76</f>
        <v>0</v>
      </c>
      <c r="Q32" s="1">
        <f>Age!P76+Age!AM76+Age!BJ76</f>
        <v>32.759090909090901</v>
      </c>
      <c r="R32" s="1">
        <f>Age!Q76+Age!AN76+Age!BK76</f>
        <v>0</v>
      </c>
      <c r="S32" s="1">
        <f>Age!R76+Age!AO76+Age!BL76</f>
        <v>0</v>
      </c>
      <c r="T32" s="1">
        <f>Age!S77+Age!AP77+Age!BM77</f>
        <v>0</v>
      </c>
      <c r="U32" s="1">
        <f>Age!T77+Age!AQ77+Age!BN77</f>
        <v>0</v>
      </c>
      <c r="V32" s="60">
        <f t="shared" si="3"/>
        <v>145983.15957292091</v>
      </c>
      <c r="W32" s="61">
        <f t="shared" si="4"/>
        <v>2.8771390759163742</v>
      </c>
      <c r="X32" s="158">
        <f t="shared" si="1"/>
        <v>143740.3834634909</v>
      </c>
      <c r="Y32" s="158">
        <f t="shared" si="2"/>
        <v>2227.7410217107113</v>
      </c>
      <c r="Z32" s="61"/>
    </row>
    <row r="33" spans="1:28">
      <c r="A33" s="3">
        <v>1997</v>
      </c>
      <c r="B33" s="60">
        <f>Escapement!B26</f>
        <v>44254</v>
      </c>
      <c r="C33" s="1">
        <f>Age!B72+Age!Y72+Age!AV72</f>
        <v>0</v>
      </c>
      <c r="D33" s="1">
        <f>Age!C73+Age!Z73+Age!AW73</f>
        <v>24.084112149532707</v>
      </c>
      <c r="E33" s="1">
        <f>Age!D73+Age!AA73+Age!AX73</f>
        <v>0</v>
      </c>
      <c r="F33" s="1">
        <f>Age!E74+Age!AB74+Age!AY74</f>
        <v>156.96250592461732</v>
      </c>
      <c r="G33" s="1">
        <f>Age!F74+Age!AC74+Age!AZ74</f>
        <v>5100.8054883524383</v>
      </c>
      <c r="H33" s="1">
        <f>Age!G74+Age!AD74+Age!BA74</f>
        <v>0</v>
      </c>
      <c r="I33" s="1">
        <f>Age!H75+Age!AE75+Age!BB75</f>
        <v>0</v>
      </c>
      <c r="J33" s="1">
        <f>Age!I75+Age!AF75+Age!BC75</f>
        <v>75996.142335367622</v>
      </c>
      <c r="K33" s="1">
        <f>Age!J75+Age!AG75+Age!BD75</f>
        <v>844.64151658505568</v>
      </c>
      <c r="L33" s="1">
        <f>Age!K75+Age!AH75+Age!BE75</f>
        <v>0</v>
      </c>
      <c r="M33" s="1">
        <f>Age!L76+Age!AI76+Age!BF76</f>
        <v>217.72591487712438</v>
      </c>
      <c r="N33" s="1">
        <f>Age!M76+Age!AJ76+Age!BG76</f>
        <v>8441.2320060786151</v>
      </c>
      <c r="O33" s="1">
        <f>Age!N76+Age!AK76+Age!BH76</f>
        <v>0</v>
      </c>
      <c r="P33" s="1">
        <f>Age!O77+Age!AL77+Age!BI77</f>
        <v>0</v>
      </c>
      <c r="Q33" s="1">
        <f>Age!P77+Age!AM77+Age!BJ77</f>
        <v>0</v>
      </c>
      <c r="R33" s="1">
        <f>Age!Q77+Age!AN77+Age!BK77</f>
        <v>0</v>
      </c>
      <c r="S33" s="1">
        <f>Age!R77+Age!AO77+Age!BL77</f>
        <v>0</v>
      </c>
      <c r="T33" s="1">
        <f>Age!S78+Age!AP78+Age!BM78</f>
        <v>0</v>
      </c>
      <c r="U33" s="1">
        <f>Age!T78+Age!AQ78+Age!BN78</f>
        <v>0</v>
      </c>
      <c r="V33" s="60">
        <f t="shared" si="3"/>
        <v>90781.593879334992</v>
      </c>
      <c r="W33" s="61">
        <f t="shared" si="4"/>
        <v>2.0513760084813799</v>
      </c>
      <c r="X33" s="158">
        <f t="shared" si="1"/>
        <v>81314.673738597179</v>
      </c>
      <c r="Y33" s="158">
        <f t="shared" si="2"/>
        <v>9285.8735226636709</v>
      </c>
      <c r="Z33" s="61"/>
    </row>
    <row r="34" spans="1:28">
      <c r="A34" s="3">
        <v>1998</v>
      </c>
      <c r="B34" s="60">
        <f>Escapement!B27</f>
        <v>12335</v>
      </c>
      <c r="C34" s="1">
        <f>Age!B73+Age!Y73+Age!AV73</f>
        <v>0</v>
      </c>
      <c r="D34" s="1">
        <f>Age!C74+Age!Z74+Age!AW74</f>
        <v>0</v>
      </c>
      <c r="E34" s="1">
        <f>Age!D74+Age!AA74+Age!AX74</f>
        <v>0</v>
      </c>
      <c r="F34" s="1">
        <f>Age!E75+Age!AB75+Age!AY75</f>
        <v>0</v>
      </c>
      <c r="G34" s="1">
        <f>Age!F75+Age!AC75+Age!AZ75</f>
        <v>5967.5759055001845</v>
      </c>
      <c r="H34" s="1">
        <f>Age!G75+Age!AD75+Age!BA75</f>
        <v>0</v>
      </c>
      <c r="I34" s="1">
        <f>Age!H76+Age!AE76+Age!BB76</f>
        <v>0</v>
      </c>
      <c r="J34" s="1">
        <f>Age!I76+Age!AF76+Age!BC76</f>
        <v>46019.031184161722</v>
      </c>
      <c r="K34" s="1">
        <f>Age!J76+Age!AG76+Age!BD76</f>
        <v>3206.7306663928239</v>
      </c>
      <c r="L34" s="1">
        <f>Age!K76+Age!AH76+Age!BE76</f>
        <v>0</v>
      </c>
      <c r="M34" s="1">
        <f>Age!L77+Age!AI77+Age!BF77</f>
        <v>111.45839311033447</v>
      </c>
      <c r="N34" s="1">
        <f>Age!M77+Age!AJ77+Age!BG77</f>
        <v>10330.192091730671</v>
      </c>
      <c r="O34" s="1">
        <f>Age!N77+Age!AK77+Age!BH77</f>
        <v>0</v>
      </c>
      <c r="P34" s="1">
        <f>Age!O78+Age!AL78+Age!BI78</f>
        <v>0</v>
      </c>
      <c r="Q34" s="1">
        <f>Age!P78+Age!AM78+Age!BJ78</f>
        <v>0</v>
      </c>
      <c r="R34" s="1">
        <f>Age!Q78+Age!AN78+Age!BK78</f>
        <v>0</v>
      </c>
      <c r="S34" s="1">
        <f>Age!R78+Age!AO78+Age!BL78</f>
        <v>0</v>
      </c>
      <c r="T34" s="1">
        <f>Age!S79+Age!AP79+Age!BM79</f>
        <v>0</v>
      </c>
      <c r="U34" s="1">
        <f>Age!T79+Age!AQ79+Age!BN79</f>
        <v>0</v>
      </c>
      <c r="V34" s="60">
        <f t="shared" si="3"/>
        <v>65634.988240895735</v>
      </c>
      <c r="W34" s="61">
        <f t="shared" si="4"/>
        <v>5.3210367442963706</v>
      </c>
      <c r="X34" s="158">
        <f t="shared" si="1"/>
        <v>52098.065482772239</v>
      </c>
      <c r="Y34" s="158">
        <f t="shared" si="2"/>
        <v>13536.922758123495</v>
      </c>
      <c r="Z34" s="61"/>
    </row>
    <row r="35" spans="1:28">
      <c r="A35" s="3">
        <v>1999</v>
      </c>
      <c r="B35" s="60">
        <f>Escapement!B28</f>
        <v>19284</v>
      </c>
      <c r="C35" s="1">
        <f>Age!B74+Age!Y74+Age!AV74</f>
        <v>0</v>
      </c>
      <c r="D35" s="1">
        <f>Age!C75+Age!Z75+Age!AW75</f>
        <v>0</v>
      </c>
      <c r="E35" s="1">
        <f>Age!D75+Age!AA75+Age!AX75</f>
        <v>0</v>
      </c>
      <c r="F35" s="1">
        <f>Age!E76+Age!AB76+Age!AY76</f>
        <v>0</v>
      </c>
      <c r="G35" s="1">
        <f>Age!F76+Age!AC76+Age!AZ76</f>
        <v>53193.888053062452</v>
      </c>
      <c r="H35" s="1">
        <f>Age!G76+Age!AD76+Age!BA76</f>
        <v>0</v>
      </c>
      <c r="I35" s="1">
        <f>Age!H77+Age!AE77+Age!BB77</f>
        <v>0</v>
      </c>
      <c r="J35" s="1">
        <f>Age!I77+Age!AF77+Age!BC77</f>
        <v>106500.497912751</v>
      </c>
      <c r="K35" s="1">
        <f>Age!J77+Age!AG77+Age!BD77</f>
        <v>8898.8202809794348</v>
      </c>
      <c r="L35" s="1">
        <f>Age!K77+Age!AH77+Age!BE77</f>
        <v>0</v>
      </c>
      <c r="M35" s="1">
        <f>Age!L78+Age!AI78+Age!BF78</f>
        <v>163.67247690947872</v>
      </c>
      <c r="N35" s="1">
        <f>Age!M78+Age!AJ78+Age!BG78</f>
        <v>9522.3978906237717</v>
      </c>
      <c r="O35" s="1">
        <f>Age!N78+Age!AK78+Age!BH78</f>
        <v>0</v>
      </c>
      <c r="P35" s="1">
        <f>Age!O79+Age!AL79+Age!BI79</f>
        <v>0</v>
      </c>
      <c r="Q35" s="1">
        <f>Age!P79+Age!AM79+Age!BJ79</f>
        <v>34.27835051546392</v>
      </c>
      <c r="R35" s="1">
        <f>Age!Q79+Age!AN79+Age!BK79</f>
        <v>0</v>
      </c>
      <c r="S35" s="1">
        <f>Age!R79+Age!AO79+Age!BL79</f>
        <v>0</v>
      </c>
      <c r="T35" s="1">
        <f>Age!S80+Age!AP80+Age!BM80</f>
        <v>0</v>
      </c>
      <c r="U35" s="1">
        <f>Age!T80+Age!AQ80+Age!BN80</f>
        <v>0</v>
      </c>
      <c r="V35" s="60">
        <f t="shared" si="3"/>
        <v>178313.55496484161</v>
      </c>
      <c r="W35" s="61">
        <f t="shared" si="4"/>
        <v>9.2467099649886748</v>
      </c>
      <c r="X35" s="158">
        <f t="shared" si="1"/>
        <v>159858.05844272292</v>
      </c>
      <c r="Y35" s="158">
        <f t="shared" si="2"/>
        <v>18455.496522118672</v>
      </c>
      <c r="Z35" s="61"/>
    </row>
    <row r="36" spans="1:28">
      <c r="A36" s="3">
        <v>2000</v>
      </c>
      <c r="B36" s="60">
        <f>Escapement!B29</f>
        <v>43555</v>
      </c>
      <c r="C36" s="1">
        <f>Age!B75+Age!Y75+Age!AV75</f>
        <v>0</v>
      </c>
      <c r="D36" s="1">
        <f>Age!C76+Age!Z76+Age!AW76</f>
        <v>0</v>
      </c>
      <c r="E36" s="1">
        <f>Age!D76+Age!AA76+Age!AX76</f>
        <v>0</v>
      </c>
      <c r="F36" s="1">
        <f>Age!E77+Age!AB77+Age!AY77</f>
        <v>0</v>
      </c>
      <c r="G36" s="1">
        <f>Age!F77+Age!AC77+Age!AZ77</f>
        <v>20971.928711996032</v>
      </c>
      <c r="H36" s="1">
        <f>Age!G77+Age!AD77+Age!BA77</f>
        <v>0</v>
      </c>
      <c r="I36" s="1">
        <f>Age!H78+Age!AE78+Age!BB78</f>
        <v>0</v>
      </c>
      <c r="J36" s="1">
        <f>Age!I78+Age!AF78+Age!BC78</f>
        <v>55214.464909200455</v>
      </c>
      <c r="K36" s="1">
        <f>Age!J78+Age!AG78+Age!BD78</f>
        <v>2966.0399823508678</v>
      </c>
      <c r="L36" s="1">
        <f>Age!K78+Age!AH78+Age!BE78</f>
        <v>0</v>
      </c>
      <c r="M36" s="1">
        <f>Age!L79+Age!AI79+Age!BF79</f>
        <v>157.4638571118598</v>
      </c>
      <c r="N36" s="1">
        <f>Age!M79+Age!AJ79+Age!BG79</f>
        <v>22935.546092223216</v>
      </c>
      <c r="O36" s="1">
        <f>Age!N79+Age!AK79+Age!BH79</f>
        <v>0</v>
      </c>
      <c r="P36" s="1">
        <f>Age!O80+Age!AL80+Age!BI80</f>
        <v>0</v>
      </c>
      <c r="Q36" s="1">
        <f>Age!P80+Age!AM80+Age!BJ80</f>
        <v>34.631397120140399</v>
      </c>
      <c r="R36" s="1">
        <f>Age!Q80+Age!AN80+Age!BK80</f>
        <v>0</v>
      </c>
      <c r="S36" s="1">
        <f>Age!R80+Age!AO80+Age!BL80</f>
        <v>0</v>
      </c>
      <c r="T36" s="1">
        <f>Age!S81+Age!AP81+Age!BM81</f>
        <v>0</v>
      </c>
      <c r="U36" s="1">
        <f>Age!T81+Age!AQ81+Age!BN81</f>
        <v>0</v>
      </c>
      <c r="V36" s="60">
        <f t="shared" si="3"/>
        <v>102280.07495000257</v>
      </c>
      <c r="W36" s="61">
        <f t="shared" si="4"/>
        <v>2.3482969796809221</v>
      </c>
      <c r="X36" s="158">
        <f t="shared" si="1"/>
        <v>76343.857478308346</v>
      </c>
      <c r="Y36" s="158">
        <f t="shared" si="2"/>
        <v>25936.217471694225</v>
      </c>
      <c r="Z36" s="61"/>
    </row>
    <row r="37" spans="1:28">
      <c r="A37" s="3">
        <v>2001</v>
      </c>
      <c r="B37" s="60">
        <f>Escapement!B30</f>
        <v>76283</v>
      </c>
      <c r="C37" s="1">
        <f>Age!B76+Age!Y76+Age!AV76</f>
        <v>0</v>
      </c>
      <c r="D37" s="1">
        <f>Age!C77+Age!Z77+Age!AW77</f>
        <v>0</v>
      </c>
      <c r="E37" s="1">
        <f>Age!D77+Age!AA77+Age!AX77</f>
        <v>0</v>
      </c>
      <c r="F37" s="1">
        <f>Age!E78+Age!AB78+Age!AY78</f>
        <v>0</v>
      </c>
      <c r="G37" s="1">
        <f>Age!F78+Age!AC78+Age!AZ78</f>
        <v>14580.41974269035</v>
      </c>
      <c r="H37" s="1">
        <f>Age!G78+Age!AD78+Age!BA78</f>
        <v>0</v>
      </c>
      <c r="I37" s="1">
        <f>Age!H79+Age!AE79+Age!BB79</f>
        <v>0</v>
      </c>
      <c r="J37" s="1">
        <f>Age!I79+Age!AF79+Age!BC79</f>
        <v>178737.31341509742</v>
      </c>
      <c r="K37" s="1">
        <f>Age!J79+Age!AG79+Age!BD79</f>
        <v>1591.5629709396262</v>
      </c>
      <c r="L37" s="1">
        <f>Age!K79+Age!AH79+Age!BE79</f>
        <v>0</v>
      </c>
      <c r="M37" s="1">
        <f>Age!L80+Age!AI80+Age!BF80</f>
        <v>797.2444308057394</v>
      </c>
      <c r="N37" s="1">
        <f>Age!M80+Age!AJ80+Age!BG80</f>
        <v>24752.234965201849</v>
      </c>
      <c r="O37" s="1">
        <f>Age!N80+Age!AK80+Age!BH80</f>
        <v>0</v>
      </c>
      <c r="P37" s="1">
        <f>Age!O81+Age!AL81+Age!BI81</f>
        <v>0</v>
      </c>
      <c r="Q37" s="1">
        <f>Age!P81+Age!AM81+Age!BJ81</f>
        <v>48.987932111686391</v>
      </c>
      <c r="R37" s="1">
        <f>Age!Q81+Age!AN81+Age!BK81</f>
        <v>0</v>
      </c>
      <c r="S37" s="1">
        <f>Age!R81+Age!AO81+Age!BL81</f>
        <v>0</v>
      </c>
      <c r="T37" s="1">
        <f>Age!S82+Age!AP82+Age!BM82</f>
        <v>0</v>
      </c>
      <c r="U37" s="1">
        <f>Age!T82+Age!AQ82+Age!BN82</f>
        <v>0</v>
      </c>
      <c r="V37" s="60">
        <f t="shared" si="3"/>
        <v>220507.76345684665</v>
      </c>
      <c r="W37" s="61">
        <f t="shared" si="4"/>
        <v>2.8906540573502175</v>
      </c>
      <c r="X37" s="158">
        <f t="shared" si="1"/>
        <v>194114.97758859349</v>
      </c>
      <c r="Y37" s="158">
        <f t="shared" si="2"/>
        <v>26392.785868253162</v>
      </c>
      <c r="Z37" s="61"/>
    </row>
    <row r="38" spans="1:28">
      <c r="A38" s="3">
        <v>2002</v>
      </c>
      <c r="B38" s="60">
        <f>Escapement!B31</f>
        <v>58361</v>
      </c>
      <c r="C38" s="1">
        <f>Age!B77+Age!Y77+Age!AV77</f>
        <v>0</v>
      </c>
      <c r="D38" s="1">
        <f>Age!C78+Age!Z78+Age!AW78</f>
        <v>0</v>
      </c>
      <c r="E38" s="1">
        <f>Age!D78+Age!AA78+Age!AX78</f>
        <v>0</v>
      </c>
      <c r="F38" s="1">
        <f>Age!E79+Age!AB79+Age!AY79</f>
        <v>21.72</v>
      </c>
      <c r="G38" s="1">
        <f>Age!F79+Age!AC79+Age!AZ79</f>
        <v>14724.876214971657</v>
      </c>
      <c r="H38" s="1">
        <f>Age!G79+Age!AD79+Age!BA79</f>
        <v>0</v>
      </c>
      <c r="I38" s="1">
        <f>Age!H80+Age!AE80+Age!BB80</f>
        <v>0</v>
      </c>
      <c r="J38" s="1">
        <f>Age!I80+Age!AF80+Age!BC80</f>
        <v>161061.46836205784</v>
      </c>
      <c r="K38" s="1">
        <f>Age!J80+Age!AG80+Age!BD80</f>
        <v>1039.5187125000164</v>
      </c>
      <c r="L38" s="1">
        <f>Age!K80+Age!AH80+Age!BE80</f>
        <v>0</v>
      </c>
      <c r="M38" s="1">
        <f>Age!L81+Age!AI81+Age!BF81</f>
        <v>1533.2144521593657</v>
      </c>
      <c r="N38" s="1">
        <f>Age!M81+Age!AJ81+Age!BG81</f>
        <v>1903.7114372127978</v>
      </c>
      <c r="O38" s="1">
        <f>Age!N81+Age!AK81+Age!BH81</f>
        <v>0</v>
      </c>
      <c r="P38" s="1">
        <f>Age!O82+Age!AL82+Age!BI82</f>
        <v>0</v>
      </c>
      <c r="Q38" s="1">
        <f>Age!P82+Age!AM82+Age!BJ82</f>
        <v>0</v>
      </c>
      <c r="R38" s="1">
        <f>Age!Q82+Age!AN82+Age!BK82</f>
        <v>0</v>
      </c>
      <c r="S38" s="1">
        <f>Age!R82+Age!AO82+Age!BL82</f>
        <v>0</v>
      </c>
      <c r="T38" s="1">
        <f>Age!S83+Age!AP83+Age!BM83</f>
        <v>0</v>
      </c>
      <c r="U38" s="1">
        <f>Age!T83+Age!AQ83+Age!BN83</f>
        <v>0</v>
      </c>
      <c r="V38" s="60">
        <f t="shared" si="3"/>
        <v>180284.50917890167</v>
      </c>
      <c r="W38" s="61">
        <f t="shared" si="4"/>
        <v>3.0891264573756732</v>
      </c>
      <c r="X38" s="158">
        <f t="shared" si="1"/>
        <v>177319.55902918885</v>
      </c>
      <c r="Y38" s="158">
        <f t="shared" si="2"/>
        <v>2943.2301497128142</v>
      </c>
      <c r="Z38" s="61"/>
    </row>
    <row r="39" spans="1:28">
      <c r="A39" s="3">
        <v>2003</v>
      </c>
      <c r="B39" s="60">
        <f>Escapement!B32</f>
        <v>75065</v>
      </c>
      <c r="C39" s="1">
        <f>Age!B78+Age!Y78+Age!AV78</f>
        <v>0</v>
      </c>
      <c r="D39" s="1">
        <f>Age!C79+Age!Z79+Age!AW79</f>
        <v>0</v>
      </c>
      <c r="E39" s="1">
        <f>Age!D79+Age!AA79+Age!AX79</f>
        <v>0</v>
      </c>
      <c r="F39" s="1">
        <f>Age!E80+Age!AB80+Age!AY80</f>
        <v>0</v>
      </c>
      <c r="G39" s="1">
        <f>Age!F80+Age!AC80+Age!AZ80</f>
        <v>13785.196695110535</v>
      </c>
      <c r="H39" s="1">
        <f>Age!G80+Age!AD80+Age!BA80</f>
        <v>0</v>
      </c>
      <c r="I39" s="1">
        <f>Age!H81+Age!AE81+Age!BB81</f>
        <v>0</v>
      </c>
      <c r="J39" s="1">
        <f>Age!I81+Age!AF81+Age!BC81</f>
        <v>34795.264053475556</v>
      </c>
      <c r="K39" s="1">
        <f>Age!J81+Age!AG81+Age!BD81</f>
        <v>377.33200012802718</v>
      </c>
      <c r="L39" s="1">
        <f>Age!K81+Age!AH81+Age!BE81</f>
        <v>0</v>
      </c>
      <c r="M39" s="1">
        <f>Age!L82+Age!AI82+Age!BF82</f>
        <v>209.60955465388253</v>
      </c>
      <c r="N39" s="1">
        <f>Age!M82+Age!AJ82+Age!BG82</f>
        <v>1564.0680461328852</v>
      </c>
      <c r="O39" s="1">
        <f>Age!N82+Age!AK82+Age!BH82</f>
        <v>0</v>
      </c>
      <c r="P39" s="1">
        <f>Age!O83+Age!AL83+Age!BI83</f>
        <v>0</v>
      </c>
      <c r="Q39" s="1">
        <f>Age!P83+Age!AM83+Age!BJ83</f>
        <v>0</v>
      </c>
      <c r="R39" s="1">
        <f>Age!Q83+Age!AN83+Age!BK83</f>
        <v>0</v>
      </c>
      <c r="S39" s="1">
        <f>Age!R83+Age!AO83+Age!BL83</f>
        <v>0</v>
      </c>
      <c r="T39" s="1">
        <f>Age!S84+Age!AP84+Age!BM84</f>
        <v>0</v>
      </c>
      <c r="U39" s="1">
        <f>Age!T84+Age!AQ84+Age!BN84</f>
        <v>0</v>
      </c>
      <c r="V39" s="60">
        <f t="shared" si="3"/>
        <v>50731.470349500894</v>
      </c>
      <c r="W39" s="61">
        <f t="shared" si="4"/>
        <v>0.6758338819623112</v>
      </c>
      <c r="X39" s="158">
        <f t="shared" si="1"/>
        <v>48790.070303239976</v>
      </c>
      <c r="Y39" s="158">
        <f t="shared" si="2"/>
        <v>1941.4000462609124</v>
      </c>
      <c r="Z39" s="61"/>
      <c r="AA39" s="80"/>
      <c r="AB39" s="25"/>
    </row>
    <row r="40" spans="1:28">
      <c r="A40" s="3">
        <v>2004</v>
      </c>
      <c r="B40" s="60">
        <f>Escapement!B33</f>
        <v>77660</v>
      </c>
      <c r="C40" s="1">
        <f>Age!B79+Age!Y79+Age!AV79</f>
        <v>0</v>
      </c>
      <c r="D40" s="1">
        <f>Age!C80+Age!Z80+Age!AW80</f>
        <v>0</v>
      </c>
      <c r="E40" s="1">
        <f>Age!D80+Age!AA80+Age!AX80</f>
        <v>0</v>
      </c>
      <c r="F40" s="1">
        <f>Age!E81+Age!AB81+Age!AY81</f>
        <v>55.026162790697676</v>
      </c>
      <c r="G40" s="1">
        <f>Age!F81+Age!AC81+Age!AZ81</f>
        <v>4086.7107431830873</v>
      </c>
      <c r="H40" s="1">
        <f>Age!G81+Age!AD81+Age!BA81</f>
        <v>0</v>
      </c>
      <c r="I40" s="1">
        <f>Age!H82+Age!AE82+Age!BB82</f>
        <v>0</v>
      </c>
      <c r="J40" s="1">
        <f>Age!I82+Age!AF82+Age!BC82</f>
        <v>37707.565106081587</v>
      </c>
      <c r="K40" s="1">
        <f>Age!J82+Age!AG82+Age!BD82</f>
        <v>865.54324016446878</v>
      </c>
      <c r="L40" s="1">
        <f>Age!K82+Age!AH82+Age!BE82</f>
        <v>0</v>
      </c>
      <c r="M40" s="1">
        <f>Age!L83+Age!AI83+Age!BF83</f>
        <v>123.92111076074498</v>
      </c>
      <c r="N40" s="1">
        <f>Age!M83+Age!AJ83+Age!BG83</f>
        <v>9868.3334765121563</v>
      </c>
      <c r="O40" s="1">
        <f>Age!N83+Age!AK83+Age!BH83</f>
        <v>34.246432271295383</v>
      </c>
      <c r="P40" s="1">
        <f>Age!O84+Age!AL84+Age!BI84</f>
        <v>0</v>
      </c>
      <c r="Q40" s="1">
        <f>Age!P84+Age!AM84+Age!BJ84</f>
        <v>7.5242290748898704</v>
      </c>
      <c r="R40" s="1">
        <f>Age!Q84+Age!AN84+Age!BK84</f>
        <v>170.37668295216992</v>
      </c>
      <c r="S40" s="1">
        <f>Age!R84+Age!AO84+Age!BL84</f>
        <v>0</v>
      </c>
      <c r="T40" s="1">
        <f>Age!S85+Age!AP85+Age!BM85</f>
        <v>0</v>
      </c>
      <c r="U40" s="1">
        <f>Age!T85+Age!AQ85+Age!BN85</f>
        <v>0</v>
      </c>
      <c r="V40" s="60">
        <f t="shared" si="3"/>
        <v>52919.2471837911</v>
      </c>
      <c r="W40" s="61">
        <f t="shared" si="4"/>
        <v>0.68142218882038497</v>
      </c>
      <c r="X40" s="158">
        <f t="shared" si="1"/>
        <v>41918.196960025423</v>
      </c>
      <c r="Y40" s="158">
        <f t="shared" si="2"/>
        <v>10741.400945751515</v>
      </c>
      <c r="Z40" s="61"/>
      <c r="AA40" s="25"/>
      <c r="AB40" s="25"/>
    </row>
    <row r="41" spans="1:28">
      <c r="A41" s="3">
        <v>2005</v>
      </c>
      <c r="B41" s="60">
        <f>Escapement!B34</f>
        <v>51178</v>
      </c>
      <c r="C41" s="1">
        <f>Age!B80+Age!Y80+Age!AV80</f>
        <v>0</v>
      </c>
      <c r="D41" s="1">
        <f>Age!C81+Age!Z81+Age!AW81</f>
        <v>0</v>
      </c>
      <c r="E41" s="1">
        <f>Age!D81+Age!AA81+Age!AX81</f>
        <v>0</v>
      </c>
      <c r="F41" s="1">
        <f>Age!E82+Age!AB82+Age!AY82</f>
        <v>0</v>
      </c>
      <c r="G41" s="1">
        <f>Age!F82+Age!AC82+Age!AZ82</f>
        <v>11036.727517705935</v>
      </c>
      <c r="H41" s="1">
        <f>Age!G82+Age!AD82+Age!BA82</f>
        <v>0</v>
      </c>
      <c r="I41" s="1">
        <f>Age!H83+Age!AE83+Age!BB83</f>
        <v>0</v>
      </c>
      <c r="J41" s="1">
        <f>Age!I83+Age!AF83+Age!BC83</f>
        <v>87651.745801970872</v>
      </c>
      <c r="K41" s="1">
        <f>Age!J83+Age!AG83+Age!BD83</f>
        <v>3452.5068898142667</v>
      </c>
      <c r="L41" s="1">
        <f>Age!K83+Age!AH83+Age!BE83</f>
        <v>0</v>
      </c>
      <c r="M41" s="1">
        <f>Age!L84+Age!AI84+Age!BF84</f>
        <v>119.51775891098526</v>
      </c>
      <c r="N41" s="1">
        <f>Age!M84+Age!AJ84+Age!BG84</f>
        <v>17218.314019186655</v>
      </c>
      <c r="O41" s="1">
        <f>Age!N84+Age!AK84+Age!BH84</f>
        <v>0</v>
      </c>
      <c r="P41" s="1">
        <f>Age!O85+Age!AL85+Age!BI85</f>
        <v>0</v>
      </c>
      <c r="Q41" s="1">
        <f>Age!P85+Age!AM85+Age!BJ85</f>
        <v>11.273472097668314</v>
      </c>
      <c r="R41" s="1">
        <f>Age!Q85+Age!AN85+Age!BK85</f>
        <v>0</v>
      </c>
      <c r="S41" s="1">
        <f>Age!R85+Age!AO85+Age!BL85</f>
        <v>0</v>
      </c>
      <c r="T41" s="1">
        <f>Age!S86+Age!AP86+Age!BM86</f>
        <v>0</v>
      </c>
      <c r="U41" s="1">
        <f>Age!T86+Age!AQ86+Age!BN86</f>
        <v>0</v>
      </c>
      <c r="V41" s="60">
        <f t="shared" si="3"/>
        <v>119490.08545968638</v>
      </c>
      <c r="W41" s="61">
        <f t="shared" si="4"/>
        <v>2.3347939634156547</v>
      </c>
      <c r="X41" s="158">
        <f t="shared" si="1"/>
        <v>98807.991078587787</v>
      </c>
      <c r="Y41" s="158">
        <f t="shared" si="2"/>
        <v>20682.094381098592</v>
      </c>
      <c r="Z41" s="61"/>
    </row>
    <row r="42" spans="1:28">
      <c r="A42" s="3">
        <v>2006</v>
      </c>
      <c r="B42" s="60">
        <f>Escapement!B35</f>
        <v>96203</v>
      </c>
      <c r="C42" s="1">
        <f>Age!B81+Age!Y81+Age!AV81</f>
        <v>0</v>
      </c>
      <c r="D42" s="1">
        <f>Age!C82+Age!Z82+Age!AW82</f>
        <v>0</v>
      </c>
      <c r="E42" s="1">
        <f>Age!D82+Age!AA82+Age!AX82</f>
        <v>0</v>
      </c>
      <c r="F42" s="1">
        <f>Age!E83+Age!AB83+Age!AY83</f>
        <v>0</v>
      </c>
      <c r="G42" s="1">
        <f>Age!F83+Age!AC83+Age!AZ83</f>
        <v>5408.1006891689158</v>
      </c>
      <c r="H42" s="1">
        <f>Age!G83+Age!AD83+Age!BA83</f>
        <v>0</v>
      </c>
      <c r="I42" s="1">
        <f>Age!H84+Age!AE84+Age!BB84</f>
        <v>0</v>
      </c>
      <c r="J42" s="1">
        <f>Age!I84+Age!AF84+Age!BC84</f>
        <v>49370.948686031712</v>
      </c>
      <c r="K42" s="1">
        <f>Age!J84+Age!AG84+Age!BD84</f>
        <v>1888.961725953101</v>
      </c>
      <c r="L42" s="1">
        <f>Age!K84+Age!AH84+Age!BE84</f>
        <v>0</v>
      </c>
      <c r="M42" s="1">
        <f>Age!L85+Age!AI85+Age!BF85</f>
        <v>369.27524091931656</v>
      </c>
      <c r="N42" s="1">
        <f>Age!M85+Age!AJ85+Age!BG85</f>
        <v>25524.04418056961</v>
      </c>
      <c r="O42" s="1">
        <f>Age!N85+Age!AK85+Age!BH85</f>
        <v>0</v>
      </c>
      <c r="P42" s="1">
        <f>Age!O86+Age!AL86+Age!BI86</f>
        <v>0</v>
      </c>
      <c r="Q42" s="1">
        <f>Age!P86+Age!AM86+Age!BJ86</f>
        <v>165.99496528095054</v>
      </c>
      <c r="R42" s="1">
        <f>Age!Q86+Age!AN86+Age!BK86</f>
        <v>102.22535211267606</v>
      </c>
      <c r="S42" s="1">
        <f>Age!R86+Age!AO86+Age!BL86</f>
        <v>0</v>
      </c>
      <c r="T42" s="1">
        <f>Age!S87+Age!AP87+Age!BM87</f>
        <v>0</v>
      </c>
      <c r="U42" s="1">
        <f>Age!T87+Age!AQ87+Age!BN87</f>
        <v>0</v>
      </c>
      <c r="V42" s="60">
        <f t="shared" si="3"/>
        <v>82829.550840036274</v>
      </c>
      <c r="W42" s="61">
        <f t="shared" si="4"/>
        <v>0.86098719208378405</v>
      </c>
      <c r="X42" s="158">
        <f t="shared" si="1"/>
        <v>55148.324616119949</v>
      </c>
      <c r="Y42" s="158">
        <f t="shared" si="2"/>
        <v>27579.000871803662</v>
      </c>
      <c r="Z42" s="61"/>
    </row>
    <row r="43" spans="1:28">
      <c r="A43" s="3">
        <v>2007</v>
      </c>
      <c r="B43" s="60">
        <f>Escapement!B36</f>
        <v>72678</v>
      </c>
      <c r="C43" s="1">
        <f>Age!B82+Age!Y82+Age!AV82</f>
        <v>0</v>
      </c>
      <c r="D43" s="1">
        <f>Age!C83+Age!Z83+Age!AW83</f>
        <v>0</v>
      </c>
      <c r="E43" s="1">
        <f>Age!D83+Age!AA83+Age!AX83</f>
        <v>0</v>
      </c>
      <c r="F43" s="1">
        <f>Age!E84+Age!AB84+Age!AY84</f>
        <v>4.4639639639639652</v>
      </c>
      <c r="G43" s="1">
        <f>Age!F84+Age!AC84+Age!AZ84</f>
        <v>26850.972345149152</v>
      </c>
      <c r="H43" s="1">
        <f>Age!G84+Age!AD84+Age!BA84</f>
        <v>0</v>
      </c>
      <c r="I43" s="1">
        <f>Age!H85+Age!AE85+Age!BB85</f>
        <v>0</v>
      </c>
      <c r="J43" s="1">
        <f>Age!I85+Age!AF85+Age!BC85</f>
        <v>215218.24822810251</v>
      </c>
      <c r="K43" s="1">
        <f>Age!J85+Age!AG85+Age!BD85</f>
        <v>1048.5776031980781</v>
      </c>
      <c r="L43" s="1">
        <f>Age!K85+Age!AH85+Age!BE85</f>
        <v>0</v>
      </c>
      <c r="M43" s="1">
        <f>Age!L86+Age!AI86+Age!BF86</f>
        <v>2014.43531946896</v>
      </c>
      <c r="N43" s="1">
        <f>Age!M86+Age!AJ86+Age!BG86</f>
        <v>10621.029108782977</v>
      </c>
      <c r="O43" s="1">
        <f>Age!N86+Age!AK86+Age!BH86</f>
        <v>0</v>
      </c>
      <c r="P43" s="1">
        <f>Age!O87+Age!AL87+Age!BI87</f>
        <v>34.619909502262445</v>
      </c>
      <c r="Q43" s="1">
        <f>Age!P87+Age!AM87+Age!BJ87</f>
        <v>7.729824803985931</v>
      </c>
      <c r="R43" s="1">
        <f>Age!Q87+Age!AN87+Age!BK87</f>
        <v>0</v>
      </c>
      <c r="S43" s="1">
        <f>Age!R87+Age!AO87+Age!BL87</f>
        <v>0</v>
      </c>
      <c r="T43" s="1">
        <f>Age!S88+Age!AP88+Age!BM88</f>
        <v>0</v>
      </c>
      <c r="U43" s="1">
        <f>Age!T88+Age!AQ88+Age!BN88</f>
        <v>0</v>
      </c>
      <c r="V43" s="60">
        <f t="shared" ref="V43" si="5">SUM(C43:T43)</f>
        <v>255800.07630297187</v>
      </c>
      <c r="W43" s="61">
        <f t="shared" ref="W43:W44" si="6">V43/B43</f>
        <v>3.5196356022864124</v>
      </c>
      <c r="X43" s="158">
        <f t="shared" si="1"/>
        <v>244118.2758022229</v>
      </c>
      <c r="Y43" s="158">
        <f t="shared" si="2"/>
        <v>11677.336536785042</v>
      </c>
      <c r="Z43" s="61"/>
      <c r="AA43" s="119" t="s">
        <v>34</v>
      </c>
      <c r="AB43" s="25"/>
    </row>
    <row r="44" spans="1:28">
      <c r="A44" s="3">
        <v>2008</v>
      </c>
      <c r="B44" s="60">
        <f>Escapement!B37</f>
        <v>33117</v>
      </c>
      <c r="C44" s="1">
        <f>Age!B83+Age!Y83+Age!AV83</f>
        <v>0</v>
      </c>
      <c r="D44" s="1">
        <f>Age!C84+Age!Z84+Age!AW84</f>
        <v>0</v>
      </c>
      <c r="E44" s="1">
        <f>Age!D84+Age!AA84+Age!AX84</f>
        <v>0</v>
      </c>
      <c r="F44" s="1">
        <f>Age!E85+Age!AB85+Age!AY85</f>
        <v>0</v>
      </c>
      <c r="G44" s="1">
        <f>Age!F85+Age!AC85+Age!AZ85</f>
        <v>4465.2948167386867</v>
      </c>
      <c r="H44" s="1">
        <f>Age!G85+Age!AD85+Age!BA85</f>
        <v>0</v>
      </c>
      <c r="I44" s="1">
        <f>Age!H86+Age!AE86+Age!BB86</f>
        <v>0</v>
      </c>
      <c r="J44" s="1">
        <f>Age!I86+Age!AF86+Age!BC86</f>
        <v>38796.800153195676</v>
      </c>
      <c r="K44" s="1">
        <f>Age!J86+Age!AG86+Age!BD86</f>
        <v>3630.2846903208851</v>
      </c>
      <c r="L44" s="1">
        <f>Age!K86+Age!AH86+Age!BE86</f>
        <v>0</v>
      </c>
      <c r="M44" s="1">
        <f>Age!L87+Age!AI87+Age!BF87</f>
        <v>160.63253788267349</v>
      </c>
      <c r="N44" s="1">
        <f>Age!M87+Age!AJ87+Age!BG87</f>
        <v>16842.315554301549</v>
      </c>
      <c r="O44" s="1">
        <f>Age!N87+Age!AK87+Age!BH87</f>
        <v>0</v>
      </c>
      <c r="P44" s="1">
        <f>Age!O88+Age!AL88+Age!BI88</f>
        <v>0</v>
      </c>
      <c r="Q44" s="1">
        <f>Age!P88+Age!AM88+Age!BJ88</f>
        <v>7</v>
      </c>
      <c r="R44" s="1">
        <f>Age!Q88+Age!AN88+Age!BK88</f>
        <v>0</v>
      </c>
      <c r="S44" s="1">
        <f>Age!R88+Age!AO88+Age!BL88</f>
        <v>0</v>
      </c>
      <c r="T44" s="43">
        <f>T98*AB44</f>
        <v>0</v>
      </c>
      <c r="U44" s="43">
        <f>U98*AC44</f>
        <v>0</v>
      </c>
      <c r="V44" s="60">
        <f t="shared" ref="V44" si="7">SUM(C44:T44)</f>
        <v>63902.327752439465</v>
      </c>
      <c r="W44" s="61">
        <f t="shared" si="6"/>
        <v>1.9295928904320883</v>
      </c>
      <c r="X44" s="158">
        <f t="shared" si="1"/>
        <v>43422.727507817035</v>
      </c>
      <c r="Y44" s="158">
        <f t="shared" si="2"/>
        <v>20479.600244622434</v>
      </c>
      <c r="Z44" s="61"/>
      <c r="AA44" s="25">
        <f>SUM(C44:R44)</f>
        <v>63902.327752439465</v>
      </c>
      <c r="AB44" s="25">
        <f>AA44/(1-T98)</f>
        <v>63902.327752439465</v>
      </c>
    </row>
    <row r="45" spans="1:28">
      <c r="A45" s="3">
        <v>2009</v>
      </c>
      <c r="B45" s="60">
        <f>Escapement!B38</f>
        <v>33705</v>
      </c>
      <c r="C45" s="1">
        <f>Age!B84+Age!Y84+Age!AV84</f>
        <v>0</v>
      </c>
      <c r="D45" s="1">
        <f>Age!C85+Age!Z85+Age!AW85</f>
        <v>0</v>
      </c>
      <c r="E45" s="1">
        <f>Age!D85+Age!AA85+Age!AX85</f>
        <v>0</v>
      </c>
      <c r="F45" s="1">
        <f>Age!E86+Age!AB86+Age!AY86</f>
        <v>0</v>
      </c>
      <c r="G45" s="1">
        <f>Age!F86+Age!AC86+Age!AZ86</f>
        <v>16751.897315807888</v>
      </c>
      <c r="H45" s="1">
        <f>Age!G86+Age!AD86+Age!BA86</f>
        <v>0</v>
      </c>
      <c r="I45" s="1">
        <f>Age!H87+Age!AE87+Age!BB87</f>
        <v>0</v>
      </c>
      <c r="J45" s="1">
        <f>Age!I87+Age!AF87+Age!BC87</f>
        <v>141235.87015376543</v>
      </c>
      <c r="K45" s="1">
        <f>Age!J87+Age!AG87+Age!BD87</f>
        <v>10488.867734717798</v>
      </c>
      <c r="L45" s="1">
        <f>Age!K87+Age!AH87+Age!BE87</f>
        <v>0</v>
      </c>
      <c r="M45" s="1">
        <f>Age!L88+Age!AI88+Age!BF88</f>
        <v>312.06000937255465</v>
      </c>
      <c r="N45" s="1">
        <f>Age!M88+Age!AJ88+Age!BG88</f>
        <v>8657.3771356513989</v>
      </c>
      <c r="O45" s="1">
        <f>Age!N88+Age!AK88+Age!BH88</f>
        <v>0</v>
      </c>
      <c r="P45" s="1">
        <f>Age!O89+Age!AL89+Age!BI89</f>
        <v>0</v>
      </c>
      <c r="Q45" s="1">
        <f>Age!P89+Age!AM89+Age!BJ89</f>
        <v>0</v>
      </c>
      <c r="R45" s="1">
        <f>Age!Q89+Age!AN89+Age!BK89</f>
        <v>8.6747967479675054</v>
      </c>
      <c r="S45" s="1">
        <f>Age!R89+Age!AO89+Age!BL89</f>
        <v>0</v>
      </c>
      <c r="T45" s="43">
        <f>T$98*$AB45</f>
        <v>0</v>
      </c>
      <c r="U45" s="43">
        <f>U$98*$AB45</f>
        <v>0</v>
      </c>
      <c r="V45" s="60">
        <f t="shared" ref="V45" si="8">SUM(C45:T45)</f>
        <v>177454.74714606302</v>
      </c>
      <c r="W45" s="61">
        <f t="shared" ref="W45" si="9">V45/B45</f>
        <v>5.2649383517597688</v>
      </c>
      <c r="X45" s="158">
        <f t="shared" si="1"/>
        <v>158299.82747894587</v>
      </c>
      <c r="Y45" s="158">
        <f t="shared" si="2"/>
        <v>19146.244870369199</v>
      </c>
      <c r="Z45" s="61"/>
      <c r="AA45" s="25">
        <f>SUM(C45:O45)</f>
        <v>177446.07234931504</v>
      </c>
      <c r="AB45" s="25">
        <f>AA45/(1-SUM(P98:T98))</f>
        <v>177653.61511603414</v>
      </c>
    </row>
    <row r="46" spans="1:28">
      <c r="A46" s="3">
        <v>2010</v>
      </c>
      <c r="B46" s="60">
        <f>Escapement!B39</f>
        <v>71657</v>
      </c>
      <c r="C46" s="1">
        <f>Age!B85+Age!Y85+Age!AV85</f>
        <v>0</v>
      </c>
      <c r="D46" s="1">
        <f>Age!C86+Age!Z86+Age!AW86</f>
        <v>0</v>
      </c>
      <c r="E46" s="1">
        <f>Age!D86+Age!AA86+Age!AX86</f>
        <v>0</v>
      </c>
      <c r="F46" s="1">
        <f>Age!E87+Age!AB87+Age!AY87</f>
        <v>0</v>
      </c>
      <c r="G46" s="1">
        <f>Age!F87+Age!AC87+Age!AZ87</f>
        <v>50733.448860542252</v>
      </c>
      <c r="H46" s="1">
        <f>Age!G87+Age!AD87+Age!BA87</f>
        <v>0</v>
      </c>
      <c r="I46" s="1">
        <f>Age!H88+Age!AE88+Age!BB88</f>
        <v>0</v>
      </c>
      <c r="J46" s="1">
        <f>Age!I88+Age!AF88+Age!BC88</f>
        <v>108121.56224875267</v>
      </c>
      <c r="K46" s="1">
        <f>Age!J88+Age!AG88+Age!BD88</f>
        <v>2006.2149011888971</v>
      </c>
      <c r="L46" s="1">
        <f>Age!K88+Age!AH88+Age!BE88</f>
        <v>0</v>
      </c>
      <c r="M46" s="1">
        <f>Age!L89+Age!AI89+Age!BF89</f>
        <v>183.78584170295375</v>
      </c>
      <c r="N46" s="1">
        <f>Age!M89+Age!AJ89+Age!BG89</f>
        <v>26466.332829052797</v>
      </c>
      <c r="O46" s="1">
        <f>Age!N89+Age!AK89+Age!BH89</f>
        <v>0</v>
      </c>
      <c r="P46" s="1"/>
      <c r="Q46" s="1"/>
      <c r="R46" s="1"/>
      <c r="S46" s="1"/>
      <c r="T46" s="1"/>
      <c r="U46" s="1"/>
      <c r="V46" s="60">
        <f t="shared" ref="V46" si="10">SUM(C46:T46)</f>
        <v>187511.34468123954</v>
      </c>
      <c r="W46" s="61">
        <f t="shared" ref="W46" si="11">V46/B46</f>
        <v>2.6167903300618161</v>
      </c>
      <c r="X46" s="158">
        <f t="shared" si="1"/>
        <v>159038.79695099787</v>
      </c>
      <c r="Y46" s="158">
        <f t="shared" si="2"/>
        <v>28472.547730241695</v>
      </c>
      <c r="Z46" s="61"/>
    </row>
    <row r="47" spans="1:28">
      <c r="A47" s="3">
        <v>2011</v>
      </c>
      <c r="B47" s="60">
        <f>Escapement!B40</f>
        <v>65915</v>
      </c>
      <c r="C47" s="1">
        <f>Age!B86+Age!Y86+Age!AV86</f>
        <v>0</v>
      </c>
      <c r="D47" s="1">
        <f>Age!C87+Age!Z87+Age!AW87</f>
        <v>0</v>
      </c>
      <c r="E47" s="1">
        <f>Age!D87+Age!AA87+Age!AX87</f>
        <v>0</v>
      </c>
      <c r="F47" s="1">
        <f>Age!E88+Age!AB88+Age!AY88</f>
        <v>9.4491017964071862</v>
      </c>
      <c r="G47" s="1">
        <f>Age!F88+Age!AC88+Age!AZ88</f>
        <v>12798.740088110328</v>
      </c>
      <c r="H47" s="1">
        <f>Age!G88+Age!AD88+Age!BA88</f>
        <v>0</v>
      </c>
      <c r="I47" s="1">
        <f>Age!H89+Age!AE89+Age!BB89</f>
        <v>0</v>
      </c>
      <c r="J47" s="1">
        <f>Age!I89+Age!AF89+Age!BC89</f>
        <v>180288.66660940289</v>
      </c>
      <c r="K47" s="1">
        <f>Age!J89+Age!AG89+Age!BD89</f>
        <v>688.92455848187592</v>
      </c>
      <c r="L47" s="1">
        <f>Age!K89+Age!AH89+Age!BE89</f>
        <v>0</v>
      </c>
      <c r="M47" s="1"/>
      <c r="N47" s="121">
        <f>10564+4.8126*K47</f>
        <v>13879.518330149876</v>
      </c>
      <c r="O47" s="1"/>
      <c r="P47" s="1"/>
      <c r="Q47" s="1"/>
      <c r="R47" s="1"/>
      <c r="S47" s="1"/>
      <c r="T47" s="1"/>
      <c r="U47" s="1"/>
      <c r="V47" s="60">
        <f t="shared" ref="V47" si="12">SUM(C47:T47)</f>
        <v>207665.29868794137</v>
      </c>
      <c r="W47" s="61">
        <f t="shared" ref="W47" si="13">V47/B47</f>
        <v>3.1505013834171489</v>
      </c>
      <c r="X47" s="158">
        <f t="shared" ref="X47" si="14">E47+G47+J47+M47+P47</f>
        <v>193087.40669751322</v>
      </c>
      <c r="Y47" s="158">
        <f t="shared" ref="Y47" si="15">H47+K47+N47+Q47</f>
        <v>14568.442888631753</v>
      </c>
      <c r="Z47" s="61"/>
    </row>
    <row r="48" spans="1:28">
      <c r="A48" s="3">
        <v>2012</v>
      </c>
      <c r="B48" s="60">
        <f>Escapement!B41</f>
        <v>118166</v>
      </c>
      <c r="C48" s="1">
        <f>Age!B87+Age!Y87+Age!AV87</f>
        <v>0</v>
      </c>
      <c r="D48" s="1">
        <f>Age!C88+Age!Z88+Age!AW88</f>
        <v>0</v>
      </c>
      <c r="E48" s="1">
        <f>Age!D88+Age!AA88+Age!AX88</f>
        <v>0</v>
      </c>
      <c r="F48" s="1">
        <f>Age!E89+Age!AB89+Age!AY89</f>
        <v>0</v>
      </c>
      <c r="G48" s="1">
        <f>Age!F89+Age!AC89+Age!AZ89</f>
        <v>3826.3985610187578</v>
      </c>
      <c r="H48" s="1">
        <f>Age!G89+Age!AD89+Age!BA89</f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60"/>
      <c r="W48" s="61"/>
      <c r="X48" s="61"/>
      <c r="Y48" s="61"/>
      <c r="Z48" s="61"/>
    </row>
    <row r="49" spans="1:28">
      <c r="A49" s="3">
        <v>2013</v>
      </c>
      <c r="B49" s="60">
        <f>Escapement!B42</f>
        <v>46329</v>
      </c>
      <c r="C49" s="1">
        <f>Age!B88+Age!Y88+Age!AV88</f>
        <v>0</v>
      </c>
      <c r="D49" s="1">
        <f>Age!C89+Age!Z89+Age!AW89</f>
        <v>0</v>
      </c>
      <c r="E49" s="1">
        <f>Age!D89+Age!AA89+Age!AX89</f>
        <v>5.4885057471264416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60"/>
      <c r="W49" s="61"/>
      <c r="X49" s="61"/>
      <c r="Y49" s="61"/>
      <c r="Z49" s="61"/>
      <c r="AB49" s="24"/>
    </row>
    <row r="50" spans="1:28">
      <c r="A50" s="3">
        <v>2014</v>
      </c>
      <c r="B50" s="60">
        <f>Escapement!B43</f>
        <v>105467</v>
      </c>
      <c r="C50" s="1">
        <f>Age!B89+Age!Y89+Age!AV89</f>
        <v>56.237334860615519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60"/>
      <c r="W50" s="61"/>
      <c r="X50" s="61"/>
      <c r="Y50" s="61"/>
      <c r="Z50" s="61"/>
      <c r="AB50" s="24"/>
    </row>
    <row r="51" spans="1:28">
      <c r="A51" s="3">
        <v>2015</v>
      </c>
      <c r="B51" s="60">
        <f>Escapement!B44</f>
        <v>71122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60"/>
      <c r="W51" s="61"/>
      <c r="X51" s="61"/>
      <c r="Y51" s="61"/>
      <c r="Z51" s="61"/>
      <c r="AB51" s="24"/>
    </row>
    <row r="52" spans="1:28">
      <c r="A52" s="3">
        <v>2016</v>
      </c>
      <c r="B52" s="60">
        <f>Escapement!B45</f>
        <v>86700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60"/>
      <c r="W52" s="61"/>
      <c r="X52" s="61"/>
      <c r="Y52" s="61"/>
      <c r="Z52" s="61"/>
      <c r="AB52" s="24"/>
    </row>
    <row r="53" spans="1:28">
      <c r="A53" s="3"/>
      <c r="B53" s="60"/>
      <c r="C53" s="1"/>
      <c r="D53" s="1"/>
      <c r="E53" s="1"/>
      <c r="H53" s="43">
        <v>0.8584944457219269</v>
      </c>
      <c r="I53" s="43">
        <v>2.2288927342646021</v>
      </c>
      <c r="J53" s="43">
        <v>13.5395674368834</v>
      </c>
      <c r="AB53" s="24"/>
    </row>
    <row r="54" spans="1:28">
      <c r="A54" s="3"/>
      <c r="B54" s="60"/>
      <c r="C54" s="1"/>
      <c r="H54" s="43">
        <v>1.1057708269159967</v>
      </c>
    </row>
    <row r="55" spans="1:28">
      <c r="A55" s="3"/>
      <c r="B55" s="60"/>
    </row>
    <row r="56" spans="1:28">
      <c r="A56" s="66"/>
      <c r="B56" s="66"/>
      <c r="C56" s="77" t="s">
        <v>32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</row>
    <row r="57" spans="1:28">
      <c r="A57" s="78" t="s">
        <v>29</v>
      </c>
      <c r="B57" s="67"/>
      <c r="C57" s="71">
        <v>2</v>
      </c>
      <c r="D57" s="32">
        <v>3</v>
      </c>
      <c r="E57" s="32">
        <v>3</v>
      </c>
      <c r="F57" s="32">
        <v>4</v>
      </c>
      <c r="G57" s="32">
        <v>4</v>
      </c>
      <c r="H57" s="32">
        <v>4</v>
      </c>
      <c r="I57" s="32">
        <v>5</v>
      </c>
      <c r="J57" s="32">
        <v>5</v>
      </c>
      <c r="K57" s="32">
        <v>5</v>
      </c>
      <c r="L57" s="32">
        <v>5</v>
      </c>
      <c r="M57" s="32">
        <v>6</v>
      </c>
      <c r="N57" s="32">
        <v>6</v>
      </c>
      <c r="O57" s="32">
        <v>6</v>
      </c>
      <c r="P57" s="32">
        <v>7</v>
      </c>
      <c r="Q57" s="32">
        <v>7</v>
      </c>
      <c r="R57" s="32">
        <v>7</v>
      </c>
      <c r="S57" s="32">
        <v>7</v>
      </c>
      <c r="T57" s="32">
        <v>8</v>
      </c>
      <c r="U57" s="32">
        <v>8</v>
      </c>
      <c r="V57" s="71"/>
      <c r="W57" s="78"/>
      <c r="X57" s="78"/>
      <c r="Y57" s="78"/>
      <c r="Z57" s="78"/>
      <c r="AA57" s="66"/>
    </row>
    <row r="58" spans="1:28">
      <c r="A58" s="78" t="s">
        <v>2</v>
      </c>
      <c r="B58" s="67"/>
      <c r="C58" s="47">
        <v>0.1</v>
      </c>
      <c r="D58" s="47">
        <v>0.2</v>
      </c>
      <c r="E58" s="47">
        <v>1.1000000000000001</v>
      </c>
      <c r="F58" s="47">
        <v>0.3</v>
      </c>
      <c r="G58" s="47">
        <v>1.2</v>
      </c>
      <c r="H58" s="47">
        <v>2.1</v>
      </c>
      <c r="I58" s="47">
        <v>0.4</v>
      </c>
      <c r="J58" s="47">
        <v>1.3</v>
      </c>
      <c r="K58" s="47">
        <v>2.2000000000000002</v>
      </c>
      <c r="L58" s="47">
        <v>3.1</v>
      </c>
      <c r="M58" s="47">
        <v>1.4</v>
      </c>
      <c r="N58" s="47">
        <v>2.2999999999999998</v>
      </c>
      <c r="O58" s="47">
        <v>3.2</v>
      </c>
      <c r="P58" s="47">
        <v>1.5</v>
      </c>
      <c r="Q58" s="47">
        <v>2.4</v>
      </c>
      <c r="R58" s="47">
        <v>3.3</v>
      </c>
      <c r="S58" s="47">
        <v>4.2</v>
      </c>
      <c r="T58" s="47">
        <v>2.5</v>
      </c>
      <c r="U58" s="47">
        <v>4.3</v>
      </c>
      <c r="V58" s="73" t="s">
        <v>6</v>
      </c>
      <c r="W58" s="78"/>
      <c r="X58" s="78"/>
      <c r="Y58" s="78"/>
      <c r="Z58" s="78"/>
      <c r="AA58" s="66"/>
    </row>
    <row r="59" spans="1:28">
      <c r="A59" s="3">
        <v>1973</v>
      </c>
      <c r="B59" s="67"/>
      <c r="C59" s="65">
        <f>C9/$V9</f>
        <v>0</v>
      </c>
      <c r="D59" s="65">
        <f>D9/$V9</f>
        <v>0</v>
      </c>
      <c r="E59" s="65">
        <f t="shared" ref="E59:U59" si="16">E9/$V9</f>
        <v>1.0963494097369002E-2</v>
      </c>
      <c r="F59" s="65">
        <f t="shared" si="16"/>
        <v>0</v>
      </c>
      <c r="G59" s="65">
        <f t="shared" si="16"/>
        <v>0.11769306457892036</v>
      </c>
      <c r="H59" s="65">
        <f t="shared" si="16"/>
        <v>0</v>
      </c>
      <c r="I59" s="65">
        <f t="shared" si="16"/>
        <v>0</v>
      </c>
      <c r="J59" s="65">
        <f>J9/$V9</f>
        <v>0.44376570148350125</v>
      </c>
      <c r="K59" s="65">
        <f t="shared" si="16"/>
        <v>3.3024206132643147E-2</v>
      </c>
      <c r="L59" s="65">
        <f t="shared" si="16"/>
        <v>0</v>
      </c>
      <c r="M59" s="65">
        <f t="shared" si="16"/>
        <v>0</v>
      </c>
      <c r="N59" s="65">
        <f t="shared" si="16"/>
        <v>0.40402372214980892</v>
      </c>
      <c r="O59" s="65">
        <f t="shared" si="16"/>
        <v>1.2715108983653509E-3</v>
      </c>
      <c r="P59" s="65">
        <f t="shared" si="16"/>
        <v>0</v>
      </c>
      <c r="Q59" s="65">
        <f t="shared" si="16"/>
        <v>0</v>
      </c>
      <c r="R59" s="65">
        <f t="shared" si="16"/>
        <v>0</v>
      </c>
      <c r="S59" s="65">
        <f t="shared" si="16"/>
        <v>0</v>
      </c>
      <c r="T59" s="65">
        <f t="shared" si="16"/>
        <v>0</v>
      </c>
      <c r="U59" s="65">
        <f t="shared" si="16"/>
        <v>0</v>
      </c>
      <c r="V59" s="62">
        <f>SUM(C59:T59)</f>
        <v>1.010741699340608</v>
      </c>
      <c r="W59" s="78"/>
      <c r="X59" s="78"/>
      <c r="Y59" s="78"/>
      <c r="Z59" s="78"/>
      <c r="AA59" s="66"/>
    </row>
    <row r="60" spans="1:28">
      <c r="A60" s="3">
        <v>1974</v>
      </c>
      <c r="B60" s="67"/>
      <c r="C60" s="65">
        <f t="shared" ref="C60:U60" si="17">C10/$V10</f>
        <v>0</v>
      </c>
      <c r="D60" s="65">
        <f t="shared" si="17"/>
        <v>0</v>
      </c>
      <c r="E60" s="65">
        <f t="shared" si="17"/>
        <v>0</v>
      </c>
      <c r="F60" s="65">
        <f t="shared" si="17"/>
        <v>0</v>
      </c>
      <c r="G60" s="65">
        <f t="shared" si="17"/>
        <v>4.6323136329385624E-2</v>
      </c>
      <c r="H60" s="65">
        <f t="shared" si="17"/>
        <v>0</v>
      </c>
      <c r="I60" s="65">
        <f t="shared" si="17"/>
        <v>0</v>
      </c>
      <c r="J60" s="65">
        <f t="shared" si="17"/>
        <v>0.68312521050085795</v>
      </c>
      <c r="K60" s="65">
        <f t="shared" si="17"/>
        <v>5.461140472107865E-2</v>
      </c>
      <c r="L60" s="65">
        <f t="shared" si="17"/>
        <v>0</v>
      </c>
      <c r="M60" s="65">
        <f t="shared" si="17"/>
        <v>1.8920581477609792E-4</v>
      </c>
      <c r="N60" s="65">
        <f t="shared" si="17"/>
        <v>0.22503145576785419</v>
      </c>
      <c r="O60" s="65">
        <f t="shared" si="17"/>
        <v>2.3614494524931929E-3</v>
      </c>
      <c r="P60" s="65">
        <f t="shared" si="17"/>
        <v>0</v>
      </c>
      <c r="Q60" s="65">
        <f t="shared" si="17"/>
        <v>1.7113970403698046E-4</v>
      </c>
      <c r="R60" s="65">
        <f t="shared" si="17"/>
        <v>3.8895387281131919E-4</v>
      </c>
      <c r="S60" s="65">
        <f t="shared" si="17"/>
        <v>0</v>
      </c>
      <c r="T60" s="65">
        <f t="shared" si="17"/>
        <v>0</v>
      </c>
      <c r="U60" s="65">
        <f t="shared" si="17"/>
        <v>0</v>
      </c>
      <c r="V60" s="62">
        <f t="shared" ref="V60:V61" si="18">SUM(C60:T60)</f>
        <v>1.012201956163294</v>
      </c>
      <c r="W60" s="78"/>
      <c r="X60" s="78"/>
      <c r="Y60" s="78"/>
      <c r="Z60" s="78"/>
      <c r="AA60" s="66"/>
    </row>
    <row r="61" spans="1:28">
      <c r="A61" s="3">
        <v>1975</v>
      </c>
      <c r="B61" s="67"/>
      <c r="C61" s="65">
        <f t="shared" ref="C61:U61" si="19">C11/$V11</f>
        <v>0</v>
      </c>
      <c r="D61" s="65">
        <f t="shared" si="19"/>
        <v>0</v>
      </c>
      <c r="E61" s="65">
        <f t="shared" si="19"/>
        <v>0</v>
      </c>
      <c r="F61" s="65">
        <f t="shared" si="19"/>
        <v>0</v>
      </c>
      <c r="G61" s="65">
        <f t="shared" si="19"/>
        <v>0.28322078628222008</v>
      </c>
      <c r="H61" s="65">
        <f t="shared" si="19"/>
        <v>0</v>
      </c>
      <c r="I61" s="65">
        <f t="shared" si="19"/>
        <v>0</v>
      </c>
      <c r="J61" s="65">
        <f t="shared" si="19"/>
        <v>0.53250599922569641</v>
      </c>
      <c r="K61" s="65">
        <f t="shared" si="19"/>
        <v>7.296499846828873E-2</v>
      </c>
      <c r="L61" s="65">
        <f t="shared" si="19"/>
        <v>0</v>
      </c>
      <c r="M61" s="65">
        <f t="shared" si="19"/>
        <v>2.0606434288703546E-3</v>
      </c>
      <c r="N61" s="65">
        <f t="shared" si="19"/>
        <v>0.13219064604696343</v>
      </c>
      <c r="O61" s="65">
        <f t="shared" si="19"/>
        <v>0</v>
      </c>
      <c r="P61" s="65">
        <f t="shared" si="19"/>
        <v>0</v>
      </c>
      <c r="Q61" s="65">
        <f t="shared" si="19"/>
        <v>0</v>
      </c>
      <c r="R61" s="65">
        <f t="shared" si="19"/>
        <v>8.1228694469023571E-4</v>
      </c>
      <c r="S61" s="65">
        <f t="shared" si="19"/>
        <v>0</v>
      </c>
      <c r="T61" s="65">
        <f t="shared" si="19"/>
        <v>0</v>
      </c>
      <c r="U61" s="65">
        <f t="shared" si="19"/>
        <v>0</v>
      </c>
      <c r="V61" s="62">
        <f t="shared" si="18"/>
        <v>1.0237553603967293</v>
      </c>
      <c r="W61" s="78"/>
      <c r="X61" s="78"/>
      <c r="Y61" s="78"/>
      <c r="Z61" s="78"/>
      <c r="AA61" s="66"/>
    </row>
    <row r="62" spans="1:28">
      <c r="A62" s="3">
        <v>1976</v>
      </c>
      <c r="B62" s="67"/>
      <c r="C62" s="65">
        <f t="shared" ref="C62:U62" si="20">C12/$V12</f>
        <v>0</v>
      </c>
      <c r="D62" s="65">
        <f t="shared" si="20"/>
        <v>0</v>
      </c>
      <c r="E62" s="65">
        <f t="shared" si="20"/>
        <v>0</v>
      </c>
      <c r="F62" s="65">
        <f>F12/$V12</f>
        <v>0</v>
      </c>
      <c r="G62" s="65">
        <f t="shared" si="20"/>
        <v>7.4480562656458846E-2</v>
      </c>
      <c r="H62" s="65">
        <f t="shared" si="20"/>
        <v>0</v>
      </c>
      <c r="I62" s="65">
        <f t="shared" si="20"/>
        <v>0</v>
      </c>
      <c r="J62" s="65">
        <f t="shared" si="20"/>
        <v>0.80937366934234101</v>
      </c>
      <c r="K62" s="65">
        <f t="shared" si="20"/>
        <v>2.3554020987295459E-2</v>
      </c>
      <c r="L62" s="65">
        <f t="shared" si="20"/>
        <v>0</v>
      </c>
      <c r="M62" s="65">
        <f t="shared" si="20"/>
        <v>1.1475596999938931E-2</v>
      </c>
      <c r="N62" s="65">
        <f t="shared" si="20"/>
        <v>0.10694198434933606</v>
      </c>
      <c r="O62" s="65">
        <f t="shared" si="20"/>
        <v>3.268658620602207E-5</v>
      </c>
      <c r="P62" s="65">
        <f t="shared" si="20"/>
        <v>0</v>
      </c>
      <c r="Q62" s="65">
        <f t="shared" si="20"/>
        <v>3.7669673852436947E-4</v>
      </c>
      <c r="R62" s="65">
        <f t="shared" si="20"/>
        <v>0</v>
      </c>
      <c r="S62" s="65">
        <f t="shared" si="20"/>
        <v>0</v>
      </c>
      <c r="T62" s="65">
        <f t="shared" si="20"/>
        <v>0</v>
      </c>
      <c r="U62" s="65">
        <f t="shared" si="20"/>
        <v>0</v>
      </c>
      <c r="V62" s="62">
        <f t="shared" ref="V62:V67" si="21">SUM(C62:T62)</f>
        <v>1.0262352176601006</v>
      </c>
      <c r="W62" s="78"/>
      <c r="X62" s="78"/>
      <c r="Y62" s="78"/>
      <c r="Z62" s="78"/>
      <c r="AA62" s="66"/>
    </row>
    <row r="63" spans="1:28">
      <c r="A63" s="3">
        <v>1977</v>
      </c>
      <c r="B63" s="67"/>
      <c r="C63" s="65">
        <f t="shared" ref="C63:U63" si="22">C13/$V13</f>
        <v>0</v>
      </c>
      <c r="D63" s="65">
        <f t="shared" si="22"/>
        <v>0</v>
      </c>
      <c r="E63" s="65">
        <f t="shared" si="22"/>
        <v>0</v>
      </c>
      <c r="F63" s="65">
        <f t="shared" si="22"/>
        <v>0</v>
      </c>
      <c r="G63" s="65">
        <f t="shared" si="22"/>
        <v>3.3163573487354207E-2</v>
      </c>
      <c r="H63" s="65">
        <f t="shared" si="22"/>
        <v>0</v>
      </c>
      <c r="I63" s="65">
        <f t="shared" si="22"/>
        <v>0</v>
      </c>
      <c r="J63" s="65">
        <f t="shared" si="22"/>
        <v>0.69266500692015365</v>
      </c>
      <c r="K63" s="65">
        <f t="shared" si="22"/>
        <v>7.1512191580006658E-3</v>
      </c>
      <c r="L63" s="65">
        <f t="shared" si="22"/>
        <v>0</v>
      </c>
      <c r="M63" s="65">
        <f t="shared" si="22"/>
        <v>3.3556017211155593E-3</v>
      </c>
      <c r="N63" s="65">
        <f t="shared" si="22"/>
        <v>0.26995354231871554</v>
      </c>
      <c r="O63" s="65">
        <f t="shared" si="22"/>
        <v>0</v>
      </c>
      <c r="P63" s="65">
        <f t="shared" si="22"/>
        <v>0</v>
      </c>
      <c r="Q63" s="65">
        <f t="shared" si="22"/>
        <v>5.543971522282067E-4</v>
      </c>
      <c r="R63" s="65">
        <f t="shared" si="22"/>
        <v>0</v>
      </c>
      <c r="S63" s="65">
        <f t="shared" si="22"/>
        <v>0</v>
      </c>
      <c r="T63" s="65">
        <f t="shared" si="22"/>
        <v>0</v>
      </c>
      <c r="U63" s="65">
        <f t="shared" si="22"/>
        <v>0</v>
      </c>
      <c r="V63" s="62">
        <f t="shared" si="21"/>
        <v>1.0068433407575679</v>
      </c>
      <c r="W63" s="78"/>
      <c r="X63" s="78"/>
      <c r="Y63" s="78"/>
      <c r="Z63" s="78"/>
      <c r="AA63" s="66"/>
    </row>
    <row r="64" spans="1:28">
      <c r="A64" s="3">
        <v>1978</v>
      </c>
      <c r="B64" s="67"/>
      <c r="C64" s="65">
        <f t="shared" ref="C64:U64" si="23">C14/$V14</f>
        <v>0</v>
      </c>
      <c r="D64" s="65">
        <f t="shared" si="23"/>
        <v>0</v>
      </c>
      <c r="E64" s="65">
        <f t="shared" si="23"/>
        <v>8.6767667070240345E-5</v>
      </c>
      <c r="F64" s="65">
        <f t="shared" si="23"/>
        <v>4.9955116216246411E-4</v>
      </c>
      <c r="G64" s="65">
        <f t="shared" si="23"/>
        <v>0.1072467931171471</v>
      </c>
      <c r="H64" s="65">
        <f t="shared" si="23"/>
        <v>2.335976653077636E-4</v>
      </c>
      <c r="I64" s="65">
        <f t="shared" si="23"/>
        <v>0</v>
      </c>
      <c r="J64" s="65">
        <f t="shared" si="23"/>
        <v>0.80298439447953573</v>
      </c>
      <c r="K64" s="65">
        <f t="shared" si="23"/>
        <v>7.4210431982643177E-3</v>
      </c>
      <c r="L64" s="65">
        <f t="shared" si="23"/>
        <v>0</v>
      </c>
      <c r="M64" s="65">
        <f t="shared" si="23"/>
        <v>5.0078153777610981E-3</v>
      </c>
      <c r="N64" s="65">
        <f t="shared" si="23"/>
        <v>7.8898309940378705E-2</v>
      </c>
      <c r="O64" s="65">
        <f t="shared" si="23"/>
        <v>0</v>
      </c>
      <c r="P64" s="65">
        <f t="shared" si="23"/>
        <v>0</v>
      </c>
      <c r="Q64" s="65">
        <f t="shared" si="23"/>
        <v>1.2528218014066343E-3</v>
      </c>
      <c r="R64" s="65">
        <f t="shared" si="23"/>
        <v>1.912501952608129E-4</v>
      </c>
      <c r="S64" s="65">
        <f t="shared" si="23"/>
        <v>0</v>
      </c>
      <c r="T64" s="65">
        <f t="shared" si="23"/>
        <v>0</v>
      </c>
      <c r="U64" s="65">
        <f t="shared" si="23"/>
        <v>0</v>
      </c>
      <c r="V64" s="62">
        <f t="shared" si="21"/>
        <v>1.0038223446042949</v>
      </c>
      <c r="W64" s="78"/>
      <c r="X64" s="78"/>
      <c r="Y64" s="78"/>
      <c r="Z64" s="78"/>
      <c r="AA64" s="66"/>
    </row>
    <row r="65" spans="1:27">
      <c r="A65" s="3">
        <v>1979</v>
      </c>
      <c r="B65" s="67"/>
      <c r="C65" s="65">
        <f t="shared" ref="C65:U65" si="24">C15/$V15</f>
        <v>0</v>
      </c>
      <c r="D65" s="65">
        <f t="shared" si="24"/>
        <v>0</v>
      </c>
      <c r="E65" s="65">
        <f t="shared" si="24"/>
        <v>0</v>
      </c>
      <c r="F65" s="65">
        <f t="shared" si="24"/>
        <v>2.7063272941423808E-4</v>
      </c>
      <c r="G65" s="65">
        <f t="shared" si="24"/>
        <v>4.8522094035062246E-2</v>
      </c>
      <c r="H65" s="65">
        <f t="shared" si="24"/>
        <v>1.2006440997580791E-4</v>
      </c>
      <c r="I65" s="65">
        <f t="shared" si="24"/>
        <v>0</v>
      </c>
      <c r="J65" s="65">
        <f t="shared" si="24"/>
        <v>0.83667451130898618</v>
      </c>
      <c r="K65" s="65">
        <f t="shared" si="24"/>
        <v>1.7562531467405079E-3</v>
      </c>
      <c r="L65" s="65">
        <f t="shared" si="24"/>
        <v>0</v>
      </c>
      <c r="M65" s="65">
        <f t="shared" si="24"/>
        <v>1.2970774305705087E-2</v>
      </c>
      <c r="N65" s="65">
        <f t="shared" si="24"/>
        <v>9.0407078170513522E-2</v>
      </c>
      <c r="O65" s="65">
        <f t="shared" si="24"/>
        <v>1.5886434983275265E-4</v>
      </c>
      <c r="P65" s="65">
        <f t="shared" si="24"/>
        <v>0</v>
      </c>
      <c r="Q65" s="65">
        <f t="shared" si="24"/>
        <v>9.0634216275920973E-4</v>
      </c>
      <c r="R65" s="65">
        <f t="shared" si="24"/>
        <v>6.1261378897607211E-4</v>
      </c>
      <c r="S65" s="65">
        <f t="shared" si="24"/>
        <v>0</v>
      </c>
      <c r="T65" s="65">
        <f t="shared" si="24"/>
        <v>0</v>
      </c>
      <c r="U65" s="65">
        <f t="shared" si="24"/>
        <v>0</v>
      </c>
      <c r="V65" s="62">
        <f t="shared" si="21"/>
        <v>0.99239922840796546</v>
      </c>
      <c r="W65" s="78"/>
      <c r="X65" s="78"/>
      <c r="Y65" s="78"/>
      <c r="Z65" s="78"/>
      <c r="AA65" s="66"/>
    </row>
    <row r="66" spans="1:27">
      <c r="A66" s="3">
        <v>1980</v>
      </c>
      <c r="B66" s="67"/>
      <c r="C66" s="65">
        <f t="shared" ref="C66:U66" si="25">C16/$V16</f>
        <v>3.078012759307551E-4</v>
      </c>
      <c r="D66" s="65">
        <f t="shared" si="25"/>
        <v>0</v>
      </c>
      <c r="E66" s="65">
        <f t="shared" si="25"/>
        <v>3.9392235137359553E-4</v>
      </c>
      <c r="F66" s="65">
        <f t="shared" si="25"/>
        <v>0</v>
      </c>
      <c r="G66" s="65">
        <f t="shared" si="25"/>
        <v>4.6483614985821722E-2</v>
      </c>
      <c r="H66" s="65">
        <f t="shared" si="25"/>
        <v>0</v>
      </c>
      <c r="I66" s="65">
        <f t="shared" si="25"/>
        <v>0</v>
      </c>
      <c r="J66" s="65">
        <f t="shared" si="25"/>
        <v>0.78987566293048483</v>
      </c>
      <c r="K66" s="65">
        <f t="shared" si="25"/>
        <v>1.3999330381557819E-2</v>
      </c>
      <c r="L66" s="65">
        <f t="shared" si="25"/>
        <v>0</v>
      </c>
      <c r="M66" s="65">
        <f t="shared" si="25"/>
        <v>4.8869916219766406E-3</v>
      </c>
      <c r="N66" s="65">
        <f t="shared" si="25"/>
        <v>0.14123683024171532</v>
      </c>
      <c r="O66" s="65">
        <f t="shared" si="25"/>
        <v>0</v>
      </c>
      <c r="P66" s="65">
        <f t="shared" si="25"/>
        <v>0</v>
      </c>
      <c r="Q66" s="65">
        <f t="shared" si="25"/>
        <v>1.4077532804357706E-3</v>
      </c>
      <c r="R66" s="65">
        <f t="shared" si="25"/>
        <v>1.4080929307034305E-3</v>
      </c>
      <c r="S66" s="65">
        <f t="shared" si="25"/>
        <v>0</v>
      </c>
      <c r="T66" s="65">
        <f t="shared" si="25"/>
        <v>0</v>
      </c>
      <c r="U66" s="65">
        <f t="shared" si="25"/>
        <v>0</v>
      </c>
      <c r="V66" s="62">
        <f t="shared" si="21"/>
        <v>0.99999999999999978</v>
      </c>
      <c r="W66" s="78"/>
      <c r="X66" s="78"/>
      <c r="Y66" s="78"/>
      <c r="Z66" s="78"/>
      <c r="AA66" s="66"/>
    </row>
    <row r="67" spans="1:27">
      <c r="A67" s="3">
        <v>1981</v>
      </c>
      <c r="B67" s="67"/>
      <c r="C67" s="65">
        <f t="shared" ref="C67:U67" si="26">C17/$V17</f>
        <v>0</v>
      </c>
      <c r="D67" s="65">
        <f t="shared" si="26"/>
        <v>0</v>
      </c>
      <c r="E67" s="65">
        <f t="shared" si="26"/>
        <v>0</v>
      </c>
      <c r="F67" s="65">
        <f t="shared" si="26"/>
        <v>0</v>
      </c>
      <c r="G67" s="65">
        <f t="shared" si="26"/>
        <v>5.8729596664490888E-2</v>
      </c>
      <c r="H67" s="65">
        <f t="shared" si="26"/>
        <v>2.1446168955972078E-5</v>
      </c>
      <c r="I67" s="65">
        <f t="shared" si="26"/>
        <v>0</v>
      </c>
      <c r="J67" s="65">
        <f t="shared" si="26"/>
        <v>0.53866545561916934</v>
      </c>
      <c r="K67" s="65">
        <f t="shared" si="26"/>
        <v>1.1846460209738187E-2</v>
      </c>
      <c r="L67" s="65">
        <f t="shared" si="26"/>
        <v>0</v>
      </c>
      <c r="M67" s="65">
        <f t="shared" si="26"/>
        <v>2.5233654989333856E-3</v>
      </c>
      <c r="N67" s="65">
        <f t="shared" si="26"/>
        <v>0.38557306016459458</v>
      </c>
      <c r="O67" s="65">
        <f t="shared" si="26"/>
        <v>0</v>
      </c>
      <c r="P67" s="65">
        <f t="shared" si="26"/>
        <v>0</v>
      </c>
      <c r="Q67" s="65">
        <f t="shared" si="26"/>
        <v>2.4540938634970808E-3</v>
      </c>
      <c r="R67" s="65">
        <f t="shared" si="26"/>
        <v>1.8652181062041453E-4</v>
      </c>
      <c r="S67" s="65">
        <f t="shared" si="26"/>
        <v>0</v>
      </c>
      <c r="T67" s="65">
        <f t="shared" si="26"/>
        <v>0</v>
      </c>
      <c r="U67" s="65">
        <f t="shared" si="26"/>
        <v>0</v>
      </c>
      <c r="V67" s="62">
        <f t="shared" si="21"/>
        <v>0.99999999999999989</v>
      </c>
      <c r="W67" s="78"/>
      <c r="X67" s="78"/>
      <c r="Y67" s="78"/>
      <c r="Z67" s="78"/>
      <c r="AA67" s="66"/>
    </row>
    <row r="68" spans="1:27">
      <c r="A68" s="3">
        <v>1982</v>
      </c>
      <c r="B68" s="63"/>
      <c r="C68" s="65">
        <f t="shared" ref="C68:C95" si="27">C18/$V18</f>
        <v>0</v>
      </c>
      <c r="D68" s="65">
        <f t="shared" ref="D68:R68" si="28">D18/$V18</f>
        <v>0</v>
      </c>
      <c r="E68" s="65">
        <f t="shared" si="28"/>
        <v>3.4357140675723383E-4</v>
      </c>
      <c r="F68" s="65">
        <f t="shared" si="28"/>
        <v>0</v>
      </c>
      <c r="G68" s="65">
        <f t="shared" si="28"/>
        <v>5.379378486450951E-2</v>
      </c>
      <c r="H68" s="65">
        <f t="shared" si="28"/>
        <v>0</v>
      </c>
      <c r="I68" s="65">
        <f t="shared" si="28"/>
        <v>0</v>
      </c>
      <c r="J68" s="65">
        <f t="shared" si="28"/>
        <v>0.81596843206285874</v>
      </c>
      <c r="K68" s="65">
        <f t="shared" si="28"/>
        <v>1.3145826863720398E-2</v>
      </c>
      <c r="L68" s="65">
        <f t="shared" si="28"/>
        <v>0</v>
      </c>
      <c r="M68" s="65">
        <f t="shared" si="28"/>
        <v>5.9481984422332466E-3</v>
      </c>
      <c r="N68" s="65">
        <f t="shared" si="28"/>
        <v>0.10298349776430667</v>
      </c>
      <c r="O68" s="65">
        <f t="shared" si="28"/>
        <v>0</v>
      </c>
      <c r="P68" s="65">
        <f t="shared" si="28"/>
        <v>0</v>
      </c>
      <c r="Q68" s="65">
        <f t="shared" si="28"/>
        <v>1.2697986539746389E-3</v>
      </c>
      <c r="R68" s="65">
        <f t="shared" si="28"/>
        <v>6.5468899416394905E-3</v>
      </c>
      <c r="S68" s="65">
        <f t="shared" ref="S68:U68" si="29">S18/$V18</f>
        <v>0</v>
      </c>
      <c r="T68" s="65">
        <f t="shared" si="29"/>
        <v>0</v>
      </c>
      <c r="U68" s="65">
        <f t="shared" si="29"/>
        <v>0</v>
      </c>
      <c r="V68" s="62">
        <f>SUM(C68:T68)</f>
        <v>0.99999999999999989</v>
      </c>
    </row>
    <row r="69" spans="1:27">
      <c r="A69" s="3">
        <v>1983</v>
      </c>
      <c r="B69" s="63"/>
      <c r="C69" s="65">
        <f t="shared" si="27"/>
        <v>0</v>
      </c>
      <c r="D69" s="65">
        <f t="shared" ref="D69:H78" si="30">D19/$V19</f>
        <v>0</v>
      </c>
      <c r="E69" s="65">
        <f t="shared" si="30"/>
        <v>1.0080705807972886E-4</v>
      </c>
      <c r="F69" s="65">
        <f t="shared" si="30"/>
        <v>0</v>
      </c>
      <c r="G69" s="65">
        <f t="shared" si="30"/>
        <v>6.4568777740949448E-2</v>
      </c>
      <c r="H69" s="65">
        <f t="shared" si="30"/>
        <v>0</v>
      </c>
      <c r="I69" s="65">
        <f t="shared" ref="I69" si="31">I19/$V19</f>
        <v>0</v>
      </c>
      <c r="J69" s="65">
        <f t="shared" ref="J69:O78" si="32">J19/$V19</f>
        <v>0.61654594367566018</v>
      </c>
      <c r="K69" s="65">
        <f t="shared" si="32"/>
        <v>2.4712249901239283E-2</v>
      </c>
      <c r="L69" s="65">
        <f t="shared" si="32"/>
        <v>0</v>
      </c>
      <c r="M69" s="65">
        <f t="shared" si="32"/>
        <v>2.9721293942819933E-3</v>
      </c>
      <c r="N69" s="65">
        <f t="shared" si="32"/>
        <v>0.28699721037764786</v>
      </c>
      <c r="O69" s="65">
        <f t="shared" si="32"/>
        <v>0</v>
      </c>
      <c r="P69" s="65">
        <f t="shared" ref="P69" si="33">P19/$V19</f>
        <v>0</v>
      </c>
      <c r="Q69" s="65">
        <f t="shared" ref="Q69:R92" si="34">Q19/$V19</f>
        <v>3.6459166931034348E-3</v>
      </c>
      <c r="R69" s="65">
        <f t="shared" si="34"/>
        <v>4.5696515903804552E-4</v>
      </c>
      <c r="S69" s="65">
        <f t="shared" ref="S69:U69" si="35">S19/$V19</f>
        <v>0</v>
      </c>
      <c r="T69" s="65">
        <f t="shared" si="35"/>
        <v>0</v>
      </c>
      <c r="U69" s="65">
        <f t="shared" si="35"/>
        <v>0</v>
      </c>
      <c r="V69" s="62">
        <f t="shared" ref="V69:V89" si="36">SUM(C69:T69)</f>
        <v>1.0000000000000002</v>
      </c>
    </row>
    <row r="70" spans="1:27">
      <c r="A70" s="3">
        <v>1984</v>
      </c>
      <c r="C70" s="65">
        <f t="shared" si="27"/>
        <v>0</v>
      </c>
      <c r="D70" s="65">
        <f t="shared" si="30"/>
        <v>0</v>
      </c>
      <c r="E70" s="65">
        <f t="shared" si="30"/>
        <v>7.7523033145406256E-5</v>
      </c>
      <c r="F70" s="65">
        <f t="shared" si="30"/>
        <v>0</v>
      </c>
      <c r="G70" s="65">
        <f t="shared" si="30"/>
        <v>6.2230753096922754E-2</v>
      </c>
      <c r="H70" s="65">
        <f t="shared" si="30"/>
        <v>9.6067891427451021E-5</v>
      </c>
      <c r="I70" s="65">
        <f t="shared" ref="I70" si="37">I20/$V20</f>
        <v>0</v>
      </c>
      <c r="J70" s="65">
        <f t="shared" si="32"/>
        <v>0.56069731695619984</v>
      </c>
      <c r="K70" s="65">
        <f t="shared" si="32"/>
        <v>4.2378238063752904E-2</v>
      </c>
      <c r="L70" s="65">
        <f t="shared" si="32"/>
        <v>0</v>
      </c>
      <c r="M70" s="65">
        <f t="shared" si="32"/>
        <v>3.7342864509938402E-3</v>
      </c>
      <c r="N70" s="65">
        <f t="shared" si="32"/>
        <v>0.32921931306579821</v>
      </c>
      <c r="O70" s="65">
        <f t="shared" si="32"/>
        <v>2.9821140554168955E-5</v>
      </c>
      <c r="P70" s="65">
        <f t="shared" ref="P70" si="38">P20/$V20</f>
        <v>0</v>
      </c>
      <c r="Q70" s="65">
        <f t="shared" si="34"/>
        <v>8.4465589734148707E-4</v>
      </c>
      <c r="R70" s="65">
        <f t="shared" si="34"/>
        <v>6.9202440386390907E-4</v>
      </c>
      <c r="S70" s="65">
        <f t="shared" ref="S70:U70" si="39">S20/$V20</f>
        <v>0</v>
      </c>
      <c r="T70" s="65">
        <f t="shared" si="39"/>
        <v>0</v>
      </c>
      <c r="U70" s="65">
        <f t="shared" si="39"/>
        <v>0</v>
      </c>
      <c r="V70" s="62">
        <f t="shared" si="36"/>
        <v>1</v>
      </c>
    </row>
    <row r="71" spans="1:27">
      <c r="A71" s="3">
        <v>1985</v>
      </c>
      <c r="C71" s="65">
        <f t="shared" si="27"/>
        <v>0</v>
      </c>
      <c r="D71" s="65">
        <f t="shared" si="30"/>
        <v>0</v>
      </c>
      <c r="E71" s="65">
        <f t="shared" si="30"/>
        <v>0</v>
      </c>
      <c r="F71" s="65">
        <f t="shared" si="30"/>
        <v>0</v>
      </c>
      <c r="G71" s="65">
        <f t="shared" si="30"/>
        <v>5.5302471829075064E-2</v>
      </c>
      <c r="H71" s="65">
        <f t="shared" si="30"/>
        <v>0</v>
      </c>
      <c r="I71" s="65">
        <f t="shared" ref="I71" si="40">I21/$V21</f>
        <v>0</v>
      </c>
      <c r="J71" s="65">
        <f t="shared" si="32"/>
        <v>0.56122980505885611</v>
      </c>
      <c r="K71" s="65">
        <f t="shared" si="32"/>
        <v>2.0143805106751362E-2</v>
      </c>
      <c r="L71" s="65">
        <f t="shared" si="32"/>
        <v>0</v>
      </c>
      <c r="M71" s="65">
        <f t="shared" si="32"/>
        <v>2.4974052631207234E-3</v>
      </c>
      <c r="N71" s="65">
        <f t="shared" si="32"/>
        <v>0.35674813651532022</v>
      </c>
      <c r="O71" s="65">
        <f t="shared" si="32"/>
        <v>3.3936833650447212E-4</v>
      </c>
      <c r="P71" s="65">
        <f t="shared" ref="P71" si="41">P21/$V21</f>
        <v>0</v>
      </c>
      <c r="Q71" s="65">
        <f t="shared" si="34"/>
        <v>2.2924890796363908E-3</v>
      </c>
      <c r="R71" s="65">
        <f t="shared" si="34"/>
        <v>1.4465188107357239E-3</v>
      </c>
      <c r="S71" s="65">
        <f t="shared" ref="S71:U71" si="42">S21/$V21</f>
        <v>0</v>
      </c>
      <c r="T71" s="65">
        <f t="shared" si="42"/>
        <v>0</v>
      </c>
      <c r="U71" s="65">
        <f t="shared" si="42"/>
        <v>0</v>
      </c>
      <c r="V71" s="62">
        <f t="shared" si="36"/>
        <v>1.0000000000000002</v>
      </c>
    </row>
    <row r="72" spans="1:27">
      <c r="A72" s="3">
        <v>1986</v>
      </c>
      <c r="C72" s="65">
        <f t="shared" si="27"/>
        <v>0</v>
      </c>
      <c r="D72" s="65">
        <f t="shared" si="30"/>
        <v>0</v>
      </c>
      <c r="E72" s="65">
        <f t="shared" si="30"/>
        <v>2.1255638264316694E-4</v>
      </c>
      <c r="F72" s="65">
        <f t="shared" si="30"/>
        <v>0</v>
      </c>
      <c r="G72" s="65">
        <f t="shared" si="30"/>
        <v>3.3100750910269039E-2</v>
      </c>
      <c r="H72" s="65">
        <f t="shared" si="30"/>
        <v>0</v>
      </c>
      <c r="I72" s="65">
        <f t="shared" ref="I72" si="43">I22/$V22</f>
        <v>0</v>
      </c>
      <c r="J72" s="65">
        <f t="shared" si="32"/>
        <v>0.70817345645151764</v>
      </c>
      <c r="K72" s="65">
        <f t="shared" si="32"/>
        <v>2.7308508565126514E-2</v>
      </c>
      <c r="L72" s="65">
        <f t="shared" si="32"/>
        <v>0</v>
      </c>
      <c r="M72" s="65">
        <f t="shared" si="32"/>
        <v>5.3303507722863982E-3</v>
      </c>
      <c r="N72" s="65">
        <f t="shared" si="32"/>
        <v>0.22387464873624285</v>
      </c>
      <c r="O72" s="65">
        <f t="shared" si="32"/>
        <v>3.2329177187818118E-4</v>
      </c>
      <c r="P72" s="65">
        <f t="shared" ref="P72" si="44">P22/$V22</f>
        <v>0</v>
      </c>
      <c r="Q72" s="65">
        <f t="shared" si="34"/>
        <v>1.1900111490561959E-3</v>
      </c>
      <c r="R72" s="65">
        <f t="shared" si="34"/>
        <v>4.8642526098002553E-4</v>
      </c>
      <c r="S72" s="65">
        <f t="shared" ref="S72:U72" si="45">S22/$V22</f>
        <v>0</v>
      </c>
      <c r="T72" s="65">
        <f t="shared" si="45"/>
        <v>0</v>
      </c>
      <c r="U72" s="65">
        <f t="shared" si="45"/>
        <v>0</v>
      </c>
      <c r="V72" s="62">
        <f t="shared" si="36"/>
        <v>0.99999999999999989</v>
      </c>
    </row>
    <row r="73" spans="1:27">
      <c r="A73" s="3">
        <v>1987</v>
      </c>
      <c r="C73" s="65">
        <f t="shared" si="27"/>
        <v>0</v>
      </c>
      <c r="D73" s="65">
        <f t="shared" si="30"/>
        <v>0</v>
      </c>
      <c r="E73" s="65">
        <f t="shared" si="30"/>
        <v>3.3166294001879743E-4</v>
      </c>
      <c r="F73" s="65">
        <f t="shared" si="30"/>
        <v>0</v>
      </c>
      <c r="G73" s="65">
        <f t="shared" si="30"/>
        <v>0.10698073315344921</v>
      </c>
      <c r="H73" s="65">
        <f t="shared" si="30"/>
        <v>0</v>
      </c>
      <c r="I73" s="65">
        <f t="shared" ref="I73" si="46">I23/$V23</f>
        <v>0</v>
      </c>
      <c r="J73" s="65">
        <f t="shared" si="32"/>
        <v>0.61124301455081942</v>
      </c>
      <c r="K73" s="65">
        <f t="shared" si="32"/>
        <v>3.4771721776701958E-2</v>
      </c>
      <c r="L73" s="65">
        <f t="shared" si="32"/>
        <v>0</v>
      </c>
      <c r="M73" s="65">
        <f t="shared" si="32"/>
        <v>1.4174053591406947E-3</v>
      </c>
      <c r="N73" s="65">
        <f t="shared" si="32"/>
        <v>0.24484348861249086</v>
      </c>
      <c r="O73" s="65">
        <f t="shared" si="32"/>
        <v>0</v>
      </c>
      <c r="P73" s="65">
        <f t="shared" ref="P73" si="47">P23/$V23</f>
        <v>0</v>
      </c>
      <c r="Q73" s="65">
        <f t="shared" si="34"/>
        <v>3.1944333758333453E-4</v>
      </c>
      <c r="R73" s="65">
        <f t="shared" si="34"/>
        <v>9.253026979565783E-5</v>
      </c>
      <c r="S73" s="65">
        <f t="shared" ref="S73:U73" si="48">S23/$V23</f>
        <v>0</v>
      </c>
      <c r="T73" s="65">
        <f t="shared" si="48"/>
        <v>0</v>
      </c>
      <c r="U73" s="65">
        <f t="shared" si="48"/>
        <v>0</v>
      </c>
      <c r="V73" s="62">
        <f t="shared" si="36"/>
        <v>0.99999999999999989</v>
      </c>
    </row>
    <row r="74" spans="1:27">
      <c r="A74" s="3">
        <v>1988</v>
      </c>
      <c r="C74" s="65">
        <f t="shared" si="27"/>
        <v>0</v>
      </c>
      <c r="D74" s="65">
        <f t="shared" si="30"/>
        <v>0</v>
      </c>
      <c r="E74" s="65">
        <f t="shared" si="30"/>
        <v>2.8167000070744753E-4</v>
      </c>
      <c r="F74" s="65">
        <f t="shared" si="30"/>
        <v>2.4802171160886386E-4</v>
      </c>
      <c r="G74" s="65">
        <f t="shared" si="30"/>
        <v>6.635742275639675E-2</v>
      </c>
      <c r="H74" s="65">
        <f t="shared" si="30"/>
        <v>0</v>
      </c>
      <c r="I74" s="65">
        <f t="shared" ref="I74" si="49">I24/$V24</f>
        <v>0</v>
      </c>
      <c r="J74" s="65">
        <f t="shared" si="32"/>
        <v>0.65496861878908263</v>
      </c>
      <c r="K74" s="65">
        <f t="shared" si="32"/>
        <v>2.1668946483227383E-2</v>
      </c>
      <c r="L74" s="65">
        <f t="shared" si="32"/>
        <v>2.7755342789331018E-4</v>
      </c>
      <c r="M74" s="65">
        <f t="shared" si="32"/>
        <v>5.3079481924719271E-3</v>
      </c>
      <c r="N74" s="65">
        <f t="shared" si="32"/>
        <v>0.24960513535542364</v>
      </c>
      <c r="O74" s="65">
        <f t="shared" si="32"/>
        <v>3.3650230343721212E-4</v>
      </c>
      <c r="P74" s="65">
        <f t="shared" ref="P74" si="50">P24/$V24</f>
        <v>0</v>
      </c>
      <c r="Q74" s="65">
        <f t="shared" si="34"/>
        <v>8.0797901947004776E-4</v>
      </c>
      <c r="R74" s="65">
        <f t="shared" si="34"/>
        <v>1.4020196028119281E-4</v>
      </c>
      <c r="S74" s="65">
        <f t="shared" ref="S74:U74" si="51">S24/$V24</f>
        <v>0</v>
      </c>
      <c r="T74" s="65">
        <f t="shared" si="51"/>
        <v>0</v>
      </c>
      <c r="U74" s="65">
        <f t="shared" si="51"/>
        <v>0</v>
      </c>
      <c r="V74" s="62">
        <f t="shared" si="36"/>
        <v>1.0000000000000002</v>
      </c>
    </row>
    <row r="75" spans="1:27">
      <c r="A75" s="3">
        <v>1989</v>
      </c>
      <c r="C75" s="65">
        <f t="shared" si="27"/>
        <v>0</v>
      </c>
      <c r="D75" s="65">
        <f t="shared" si="30"/>
        <v>0</v>
      </c>
      <c r="E75" s="65">
        <f t="shared" si="30"/>
        <v>0</v>
      </c>
      <c r="F75" s="65">
        <f t="shared" si="30"/>
        <v>0</v>
      </c>
      <c r="G75" s="65">
        <f t="shared" si="30"/>
        <v>5.2070426412852484E-2</v>
      </c>
      <c r="H75" s="65">
        <f t="shared" si="30"/>
        <v>0</v>
      </c>
      <c r="I75" s="65">
        <f t="shared" ref="I75" si="52">I25/$V25</f>
        <v>0</v>
      </c>
      <c r="J75" s="65">
        <f t="shared" si="32"/>
        <v>0.86366490126248252</v>
      </c>
      <c r="K75" s="65">
        <f t="shared" si="32"/>
        <v>1.4163265260661504E-2</v>
      </c>
      <c r="L75" s="65">
        <f t="shared" si="32"/>
        <v>0</v>
      </c>
      <c r="M75" s="65">
        <f t="shared" si="32"/>
        <v>3.8158700651052179E-3</v>
      </c>
      <c r="N75" s="65">
        <f t="shared" si="32"/>
        <v>6.6285536998898206E-2</v>
      </c>
      <c r="O75" s="65">
        <f t="shared" si="32"/>
        <v>0</v>
      </c>
      <c r="P75" s="65">
        <f t="shared" ref="P75" si="53">P25/$V25</f>
        <v>0</v>
      </c>
      <c r="Q75" s="65">
        <f t="shared" si="34"/>
        <v>0</v>
      </c>
      <c r="R75" s="65">
        <f t="shared" si="34"/>
        <v>0</v>
      </c>
      <c r="S75" s="65">
        <f t="shared" ref="S75:U75" si="54">S25/$V25</f>
        <v>0</v>
      </c>
      <c r="T75" s="65">
        <f t="shared" si="54"/>
        <v>0</v>
      </c>
      <c r="U75" s="65">
        <f t="shared" si="54"/>
        <v>0</v>
      </c>
      <c r="V75" s="62">
        <f t="shared" si="36"/>
        <v>0.99999999999999989</v>
      </c>
    </row>
    <row r="76" spans="1:27">
      <c r="A76" s="3">
        <v>1990</v>
      </c>
      <c r="C76" s="65">
        <f t="shared" si="27"/>
        <v>0</v>
      </c>
      <c r="D76" s="65">
        <f t="shared" si="30"/>
        <v>0</v>
      </c>
      <c r="E76" s="65">
        <f t="shared" si="30"/>
        <v>0</v>
      </c>
      <c r="F76" s="65">
        <f t="shared" si="30"/>
        <v>3.5884226366241097E-3</v>
      </c>
      <c r="G76" s="65">
        <f t="shared" si="30"/>
        <v>7.5102034593910544E-2</v>
      </c>
      <c r="H76" s="65">
        <f t="shared" si="30"/>
        <v>0</v>
      </c>
      <c r="I76" s="65">
        <f t="shared" ref="I76" si="55">I26/$V26</f>
        <v>0</v>
      </c>
      <c r="J76" s="65">
        <f t="shared" si="32"/>
        <v>0.48724765162937789</v>
      </c>
      <c r="K76" s="65">
        <f t="shared" si="32"/>
        <v>4.000431180556243E-2</v>
      </c>
      <c r="L76" s="65">
        <f t="shared" si="32"/>
        <v>0</v>
      </c>
      <c r="M76" s="65">
        <f t="shared" si="32"/>
        <v>3.2487000770246104E-3</v>
      </c>
      <c r="N76" s="65">
        <f t="shared" si="32"/>
        <v>0.38850585070523691</v>
      </c>
      <c r="O76" s="65">
        <f t="shared" si="32"/>
        <v>1.6751467194690178E-3</v>
      </c>
      <c r="P76" s="65">
        <f t="shared" ref="P76" si="56">P26/$V26</f>
        <v>0</v>
      </c>
      <c r="Q76" s="65">
        <f t="shared" si="34"/>
        <v>0</v>
      </c>
      <c r="R76" s="65">
        <f t="shared" si="34"/>
        <v>6.2788183279440023E-4</v>
      </c>
      <c r="S76" s="65">
        <f t="shared" ref="S76:U76" si="57">S26/$V26</f>
        <v>0</v>
      </c>
      <c r="T76" s="65">
        <f t="shared" si="57"/>
        <v>0</v>
      </c>
      <c r="U76" s="65">
        <f t="shared" si="57"/>
        <v>0</v>
      </c>
      <c r="V76" s="62">
        <f t="shared" si="36"/>
        <v>0.99999999999999989</v>
      </c>
    </row>
    <row r="77" spans="1:27">
      <c r="A77" s="3">
        <v>1991</v>
      </c>
      <c r="C77" s="65">
        <f t="shared" si="27"/>
        <v>0</v>
      </c>
      <c r="D77" s="65">
        <f t="shared" si="30"/>
        <v>0</v>
      </c>
      <c r="E77" s="65">
        <f t="shared" si="30"/>
        <v>3.3010027737320475E-4</v>
      </c>
      <c r="F77" s="65">
        <f t="shared" si="30"/>
        <v>0</v>
      </c>
      <c r="G77" s="65">
        <f t="shared" si="30"/>
        <v>8.6943487095147737E-2</v>
      </c>
      <c r="H77" s="65">
        <f t="shared" si="30"/>
        <v>0</v>
      </c>
      <c r="I77" s="65">
        <f t="shared" ref="I77" si="58">I27/$V27</f>
        <v>0</v>
      </c>
      <c r="J77" s="65">
        <f t="shared" si="32"/>
        <v>0.82135570916385381</v>
      </c>
      <c r="K77" s="65">
        <f t="shared" si="32"/>
        <v>1.1467278306435964E-2</v>
      </c>
      <c r="L77" s="65">
        <f t="shared" si="32"/>
        <v>0</v>
      </c>
      <c r="M77" s="65">
        <f t="shared" si="32"/>
        <v>1.5387700298147679E-3</v>
      </c>
      <c r="N77" s="65">
        <f t="shared" si="32"/>
        <v>7.8018218326697641E-2</v>
      </c>
      <c r="O77" s="65">
        <f t="shared" si="32"/>
        <v>0</v>
      </c>
      <c r="P77" s="65">
        <f t="shared" ref="P77" si="59">P27/$V27</f>
        <v>0</v>
      </c>
      <c r="Q77" s="65">
        <f t="shared" si="34"/>
        <v>1.7321840033840259E-4</v>
      </c>
      <c r="R77" s="65">
        <f t="shared" si="34"/>
        <v>1.7321840033840259E-4</v>
      </c>
      <c r="S77" s="65">
        <f t="shared" ref="S77:U77" si="60">S27/$V27</f>
        <v>0</v>
      </c>
      <c r="T77" s="65">
        <f t="shared" si="60"/>
        <v>0</v>
      </c>
      <c r="U77" s="65">
        <f t="shared" si="60"/>
        <v>0</v>
      </c>
      <c r="V77" s="62">
        <f t="shared" si="36"/>
        <v>0.99999999999999978</v>
      </c>
    </row>
    <row r="78" spans="1:27">
      <c r="A78" s="3">
        <v>1992</v>
      </c>
      <c r="C78" s="65">
        <f t="shared" si="27"/>
        <v>0</v>
      </c>
      <c r="D78" s="65">
        <f t="shared" si="30"/>
        <v>0</v>
      </c>
      <c r="E78" s="65">
        <f t="shared" si="30"/>
        <v>0</v>
      </c>
      <c r="F78" s="65">
        <f t="shared" si="30"/>
        <v>1.3465098188203008E-4</v>
      </c>
      <c r="G78" s="65">
        <f t="shared" si="30"/>
        <v>6.5151489183478156E-2</v>
      </c>
      <c r="H78" s="65">
        <f t="shared" si="30"/>
        <v>0</v>
      </c>
      <c r="I78" s="65">
        <f t="shared" ref="I78:I92" si="61">I28/$V28</f>
        <v>0</v>
      </c>
      <c r="J78" s="65">
        <f t="shared" si="32"/>
        <v>0.87633968483871549</v>
      </c>
      <c r="K78" s="65">
        <f t="shared" si="32"/>
        <v>4.0823198298202317E-3</v>
      </c>
      <c r="L78" s="65">
        <f t="shared" si="32"/>
        <v>0</v>
      </c>
      <c r="M78" s="65">
        <f t="shared" si="32"/>
        <v>2.1947885133528139E-3</v>
      </c>
      <c r="N78" s="65">
        <f t="shared" si="32"/>
        <v>5.1676493712445752E-2</v>
      </c>
      <c r="O78" s="65">
        <f t="shared" si="32"/>
        <v>0</v>
      </c>
      <c r="P78" s="65">
        <f t="shared" ref="P78:P92" si="62">P28/$V28</f>
        <v>0</v>
      </c>
      <c r="Q78" s="65">
        <f t="shared" si="34"/>
        <v>4.2057294030547815E-4</v>
      </c>
      <c r="R78" s="65">
        <f t="shared" si="34"/>
        <v>0</v>
      </c>
      <c r="S78" s="65">
        <f t="shared" ref="S78:U78" si="63">S28/$V28</f>
        <v>0</v>
      </c>
      <c r="T78" s="65">
        <f t="shared" si="63"/>
        <v>0</v>
      </c>
      <c r="U78" s="65">
        <f t="shared" si="63"/>
        <v>0</v>
      </c>
      <c r="V78" s="62">
        <f t="shared" si="36"/>
        <v>1</v>
      </c>
    </row>
    <row r="79" spans="1:27">
      <c r="A79" s="3">
        <v>1993</v>
      </c>
      <c r="C79" s="65">
        <f t="shared" si="27"/>
        <v>0</v>
      </c>
      <c r="D79" s="65">
        <f t="shared" ref="D79:H88" si="64">D29/$V29</f>
        <v>0</v>
      </c>
      <c r="E79" s="65">
        <f t="shared" si="64"/>
        <v>0</v>
      </c>
      <c r="F79" s="65">
        <f t="shared" si="64"/>
        <v>1.3939279718585384E-3</v>
      </c>
      <c r="G79" s="65">
        <f t="shared" si="64"/>
        <v>0.12453447742154523</v>
      </c>
      <c r="H79" s="65">
        <f t="shared" si="64"/>
        <v>0</v>
      </c>
      <c r="I79" s="65">
        <f t="shared" si="61"/>
        <v>0</v>
      </c>
      <c r="J79" s="65">
        <f t="shared" ref="J79:O88" si="65">J29/$V29</f>
        <v>0.59052484421778506</v>
      </c>
      <c r="K79" s="65">
        <f t="shared" si="65"/>
        <v>2.7246112898722138E-2</v>
      </c>
      <c r="L79" s="65">
        <f t="shared" si="65"/>
        <v>0</v>
      </c>
      <c r="M79" s="65">
        <f t="shared" si="65"/>
        <v>2.5193542489080974E-3</v>
      </c>
      <c r="N79" s="65">
        <f t="shared" si="65"/>
        <v>0.25287094158313844</v>
      </c>
      <c r="O79" s="65">
        <f t="shared" si="65"/>
        <v>0</v>
      </c>
      <c r="P79" s="65">
        <f t="shared" si="62"/>
        <v>0</v>
      </c>
      <c r="Q79" s="65">
        <f t="shared" si="34"/>
        <v>9.1034165804236935E-4</v>
      </c>
      <c r="R79" s="65">
        <f t="shared" si="34"/>
        <v>0</v>
      </c>
      <c r="S79" s="65">
        <f t="shared" ref="S79:U79" si="66">S29/$V29</f>
        <v>0</v>
      </c>
      <c r="T79" s="65">
        <f t="shared" si="66"/>
        <v>0</v>
      </c>
      <c r="U79" s="65">
        <f t="shared" si="66"/>
        <v>0</v>
      </c>
      <c r="V79" s="62">
        <f t="shared" si="36"/>
        <v>0.99999999999999989</v>
      </c>
    </row>
    <row r="80" spans="1:27">
      <c r="A80" s="3">
        <v>1994</v>
      </c>
      <c r="C80" s="65">
        <f t="shared" si="27"/>
        <v>0</v>
      </c>
      <c r="D80" s="65">
        <f t="shared" si="64"/>
        <v>0</v>
      </c>
      <c r="E80" s="65">
        <f t="shared" si="64"/>
        <v>0</v>
      </c>
      <c r="F80" s="65">
        <f t="shared" si="64"/>
        <v>0</v>
      </c>
      <c r="G80" s="65">
        <f t="shared" si="64"/>
        <v>3.0322505326823759E-2</v>
      </c>
      <c r="H80" s="65">
        <f t="shared" si="64"/>
        <v>0</v>
      </c>
      <c r="I80" s="65">
        <f t="shared" si="61"/>
        <v>0</v>
      </c>
      <c r="J80" s="65">
        <f t="shared" si="65"/>
        <v>0.42830767971358008</v>
      </c>
      <c r="K80" s="65">
        <f t="shared" si="65"/>
        <v>7.4669892147932057E-2</v>
      </c>
      <c r="L80" s="65">
        <f t="shared" si="65"/>
        <v>0</v>
      </c>
      <c r="M80" s="65">
        <f t="shared" si="65"/>
        <v>2.2013954426803989E-3</v>
      </c>
      <c r="N80" s="65">
        <f t="shared" si="65"/>
        <v>0.46449852736898373</v>
      </c>
      <c r="O80" s="65">
        <f t="shared" si="65"/>
        <v>0</v>
      </c>
      <c r="P80" s="65">
        <f t="shared" si="62"/>
        <v>0</v>
      </c>
      <c r="Q80" s="65">
        <f t="shared" si="34"/>
        <v>0</v>
      </c>
      <c r="R80" s="65">
        <f t="shared" si="34"/>
        <v>0</v>
      </c>
      <c r="S80" s="65">
        <f t="shared" ref="S80:U80" si="67">S30/$V30</f>
        <v>0</v>
      </c>
      <c r="T80" s="65">
        <f t="shared" si="67"/>
        <v>0</v>
      </c>
      <c r="U80" s="65">
        <f t="shared" si="67"/>
        <v>0</v>
      </c>
      <c r="V80" s="62">
        <f t="shared" si="36"/>
        <v>1</v>
      </c>
    </row>
    <row r="81" spans="1:22">
      <c r="A81" s="3">
        <v>1995</v>
      </c>
      <c r="C81" s="65">
        <f t="shared" si="27"/>
        <v>0</v>
      </c>
      <c r="D81" s="65">
        <f t="shared" si="64"/>
        <v>0</v>
      </c>
      <c r="E81" s="65">
        <f t="shared" si="64"/>
        <v>0</v>
      </c>
      <c r="F81" s="65">
        <f t="shared" si="64"/>
        <v>0</v>
      </c>
      <c r="G81" s="65">
        <f t="shared" si="64"/>
        <v>0.13230170407068043</v>
      </c>
      <c r="H81" s="65">
        <f t="shared" si="64"/>
        <v>0</v>
      </c>
      <c r="I81" s="65">
        <f t="shared" si="61"/>
        <v>0</v>
      </c>
      <c r="J81" s="65">
        <f t="shared" si="65"/>
        <v>0.70307892476670686</v>
      </c>
      <c r="K81" s="65">
        <f t="shared" si="65"/>
        <v>2.8666707975569024E-2</v>
      </c>
      <c r="L81" s="65">
        <f t="shared" si="65"/>
        <v>0</v>
      </c>
      <c r="M81" s="65">
        <f t="shared" si="65"/>
        <v>1.5741054012352932E-3</v>
      </c>
      <c r="N81" s="65">
        <f t="shared" si="65"/>
        <v>0.13437855778580854</v>
      </c>
      <c r="O81" s="65">
        <f t="shared" si="65"/>
        <v>0</v>
      </c>
      <c r="P81" s="65">
        <f t="shared" si="62"/>
        <v>0</v>
      </c>
      <c r="Q81" s="65">
        <f t="shared" si="34"/>
        <v>0</v>
      </c>
      <c r="R81" s="65">
        <f t="shared" si="34"/>
        <v>0</v>
      </c>
      <c r="S81" s="65">
        <f t="shared" ref="S81:U81" si="68">S31/$V31</f>
        <v>0</v>
      </c>
      <c r="T81" s="65">
        <f t="shared" si="68"/>
        <v>0</v>
      </c>
      <c r="U81" s="65">
        <f t="shared" si="68"/>
        <v>0</v>
      </c>
      <c r="V81" s="62">
        <f t="shared" si="36"/>
        <v>1</v>
      </c>
    </row>
    <row r="82" spans="1:22">
      <c r="A82" s="3">
        <v>1996</v>
      </c>
      <c r="C82" s="65">
        <f t="shared" si="27"/>
        <v>1.0299193251662691E-4</v>
      </c>
      <c r="D82" s="65">
        <f t="shared" si="64"/>
        <v>0</v>
      </c>
      <c r="E82" s="65">
        <f t="shared" si="64"/>
        <v>0</v>
      </c>
      <c r="F82" s="65">
        <f t="shared" si="64"/>
        <v>0</v>
      </c>
      <c r="G82" s="65">
        <f t="shared" si="64"/>
        <v>6.2848041426960405E-2</v>
      </c>
      <c r="H82" s="65">
        <f t="shared" si="64"/>
        <v>0</v>
      </c>
      <c r="I82" s="65">
        <f t="shared" si="61"/>
        <v>0</v>
      </c>
      <c r="J82" s="65">
        <f t="shared" si="65"/>
        <v>0.91926315054845698</v>
      </c>
      <c r="K82" s="65">
        <f t="shared" si="65"/>
        <v>3.4232143064917971E-4</v>
      </c>
      <c r="L82" s="65">
        <f t="shared" si="65"/>
        <v>0</v>
      </c>
      <c r="M82" s="65">
        <f t="shared" si="65"/>
        <v>2.5255557426665403E-3</v>
      </c>
      <c r="N82" s="65">
        <f t="shared" si="65"/>
        <v>1.4693535699879577E-2</v>
      </c>
      <c r="O82" s="65">
        <f t="shared" si="65"/>
        <v>0</v>
      </c>
      <c r="P82" s="65">
        <f t="shared" si="62"/>
        <v>0</v>
      </c>
      <c r="Q82" s="65">
        <f t="shared" si="34"/>
        <v>2.2440321887078499E-4</v>
      </c>
      <c r="R82" s="65">
        <f t="shared" si="34"/>
        <v>0</v>
      </c>
      <c r="S82" s="65">
        <f t="shared" ref="S82:U82" si="69">S32/$V32</f>
        <v>0</v>
      </c>
      <c r="T82" s="65">
        <f t="shared" si="69"/>
        <v>0</v>
      </c>
      <c r="U82" s="65">
        <f t="shared" si="69"/>
        <v>0</v>
      </c>
      <c r="V82" s="62">
        <f t="shared" si="36"/>
        <v>1</v>
      </c>
    </row>
    <row r="83" spans="1:22">
      <c r="A83" s="3">
        <v>1997</v>
      </c>
      <c r="C83" s="65">
        <f t="shared" si="27"/>
        <v>0</v>
      </c>
      <c r="D83" s="65">
        <f t="shared" si="64"/>
        <v>2.6529730444637057E-4</v>
      </c>
      <c r="E83" s="65">
        <f t="shared" si="64"/>
        <v>0</v>
      </c>
      <c r="F83" s="65">
        <f t="shared" si="64"/>
        <v>1.729012448638527E-3</v>
      </c>
      <c r="G83" s="65">
        <f t="shared" si="64"/>
        <v>5.6187661731653696E-2</v>
      </c>
      <c r="H83" s="65">
        <f t="shared" si="64"/>
        <v>0</v>
      </c>
      <c r="I83" s="65">
        <f t="shared" si="61"/>
        <v>0</v>
      </c>
      <c r="J83" s="65">
        <f t="shared" si="65"/>
        <v>0.83713161542834458</v>
      </c>
      <c r="K83" s="65">
        <f t="shared" si="65"/>
        <v>9.3041053862497232E-3</v>
      </c>
      <c r="L83" s="65">
        <f t="shared" si="65"/>
        <v>0</v>
      </c>
      <c r="M83" s="65">
        <f t="shared" si="65"/>
        <v>2.3983486692965663E-3</v>
      </c>
      <c r="N83" s="65">
        <f t="shared" si="65"/>
        <v>9.2983959031370661E-2</v>
      </c>
      <c r="O83" s="65">
        <f t="shared" si="65"/>
        <v>0</v>
      </c>
      <c r="P83" s="65">
        <f t="shared" si="62"/>
        <v>0</v>
      </c>
      <c r="Q83" s="65">
        <f t="shared" si="34"/>
        <v>0</v>
      </c>
      <c r="R83" s="65">
        <f t="shared" si="34"/>
        <v>0</v>
      </c>
      <c r="S83" s="65">
        <f t="shared" ref="S83:U83" si="70">S33/$V33</f>
        <v>0</v>
      </c>
      <c r="T83" s="65">
        <f t="shared" si="70"/>
        <v>0</v>
      </c>
      <c r="U83" s="65">
        <f t="shared" si="70"/>
        <v>0</v>
      </c>
      <c r="V83" s="62">
        <f t="shared" si="36"/>
        <v>1</v>
      </c>
    </row>
    <row r="84" spans="1:22">
      <c r="A84" s="3">
        <v>1998</v>
      </c>
      <c r="C84" s="65">
        <f t="shared" si="27"/>
        <v>0</v>
      </c>
      <c r="D84" s="65">
        <f t="shared" si="64"/>
        <v>0</v>
      </c>
      <c r="E84" s="65">
        <f t="shared" si="64"/>
        <v>0</v>
      </c>
      <c r="F84" s="65">
        <f t="shared" si="64"/>
        <v>0</v>
      </c>
      <c r="G84" s="65">
        <f t="shared" si="64"/>
        <v>9.0920651704816141E-2</v>
      </c>
      <c r="H84" s="65">
        <f t="shared" si="64"/>
        <v>0</v>
      </c>
      <c r="I84" s="65">
        <f t="shared" si="61"/>
        <v>0</v>
      </c>
      <c r="J84" s="65">
        <f t="shared" si="65"/>
        <v>0.70113566586255993</v>
      </c>
      <c r="K84" s="65">
        <f t="shared" si="65"/>
        <v>4.885703117098724E-2</v>
      </c>
      <c r="L84" s="65">
        <f t="shared" si="65"/>
        <v>0</v>
      </c>
      <c r="M84" s="65">
        <f t="shared" si="65"/>
        <v>1.6981551470879547E-3</v>
      </c>
      <c r="N84" s="65">
        <f t="shared" si="65"/>
        <v>0.15738849611454875</v>
      </c>
      <c r="O84" s="65">
        <f t="shared" si="65"/>
        <v>0</v>
      </c>
      <c r="P84" s="65">
        <f t="shared" si="62"/>
        <v>0</v>
      </c>
      <c r="Q84" s="65">
        <f t="shared" si="34"/>
        <v>0</v>
      </c>
      <c r="R84" s="65">
        <f t="shared" si="34"/>
        <v>0</v>
      </c>
      <c r="S84" s="65">
        <f t="shared" ref="S84:U84" si="71">S34/$V34</f>
        <v>0</v>
      </c>
      <c r="T84" s="65">
        <f t="shared" si="71"/>
        <v>0</v>
      </c>
      <c r="U84" s="65">
        <f t="shared" si="71"/>
        <v>0</v>
      </c>
      <c r="V84" s="62">
        <f t="shared" si="36"/>
        <v>1</v>
      </c>
    </row>
    <row r="85" spans="1:22">
      <c r="A85" s="3">
        <v>1999</v>
      </c>
      <c r="C85" s="65">
        <f t="shared" si="27"/>
        <v>0</v>
      </c>
      <c r="D85" s="65">
        <f t="shared" si="64"/>
        <v>0</v>
      </c>
      <c r="E85" s="65">
        <f t="shared" si="64"/>
        <v>0</v>
      </c>
      <c r="F85" s="65">
        <f t="shared" si="64"/>
        <v>0</v>
      </c>
      <c r="G85" s="65">
        <f t="shared" si="64"/>
        <v>0.2983165697276956</v>
      </c>
      <c r="H85" s="65">
        <f t="shared" si="64"/>
        <v>0</v>
      </c>
      <c r="I85" s="65">
        <f t="shared" si="61"/>
        <v>0</v>
      </c>
      <c r="J85" s="65">
        <f t="shared" si="65"/>
        <v>0.59726529446261045</v>
      </c>
      <c r="K85" s="65">
        <f t="shared" si="65"/>
        <v>4.9905461661251892E-2</v>
      </c>
      <c r="L85" s="65">
        <f t="shared" si="65"/>
        <v>0</v>
      </c>
      <c r="M85" s="65">
        <f t="shared" si="65"/>
        <v>9.1789139048767388E-4</v>
      </c>
      <c r="N85" s="65">
        <f t="shared" si="65"/>
        <v>5.3402546388025968E-2</v>
      </c>
      <c r="O85" s="65">
        <f t="shared" si="65"/>
        <v>0</v>
      </c>
      <c r="P85" s="65">
        <f t="shared" si="62"/>
        <v>0</v>
      </c>
      <c r="Q85" s="65">
        <f t="shared" si="34"/>
        <v>1.9223636992836938E-4</v>
      </c>
      <c r="R85" s="65">
        <f t="shared" si="34"/>
        <v>0</v>
      </c>
      <c r="S85" s="65">
        <f t="shared" ref="S85:U85" si="72">S35/$V35</f>
        <v>0</v>
      </c>
      <c r="T85" s="65">
        <f t="shared" si="72"/>
        <v>0</v>
      </c>
      <c r="U85" s="65">
        <f t="shared" si="72"/>
        <v>0</v>
      </c>
      <c r="V85" s="62">
        <f t="shared" si="36"/>
        <v>1</v>
      </c>
    </row>
    <row r="86" spans="1:22">
      <c r="A86" s="3">
        <v>2000</v>
      </c>
      <c r="C86" s="65">
        <f t="shared" si="27"/>
        <v>0</v>
      </c>
      <c r="D86" s="65">
        <f t="shared" si="64"/>
        <v>0</v>
      </c>
      <c r="E86" s="65">
        <f t="shared" si="64"/>
        <v>0</v>
      </c>
      <c r="F86" s="65">
        <f t="shared" si="64"/>
        <v>0</v>
      </c>
      <c r="G86" s="65">
        <f t="shared" si="64"/>
        <v>0.20504412733611813</v>
      </c>
      <c r="H86" s="65">
        <f t="shared" si="64"/>
        <v>0</v>
      </c>
      <c r="I86" s="65">
        <f t="shared" si="61"/>
        <v>0</v>
      </c>
      <c r="J86" s="65">
        <f t="shared" si="65"/>
        <v>0.53983598404861222</v>
      </c>
      <c r="K86" s="65">
        <f t="shared" si="65"/>
        <v>2.899919641045192E-2</v>
      </c>
      <c r="L86" s="65">
        <f t="shared" si="65"/>
        <v>0</v>
      </c>
      <c r="M86" s="65">
        <f t="shared" si="65"/>
        <v>1.5395359965157695E-3</v>
      </c>
      <c r="N86" s="65">
        <f t="shared" si="65"/>
        <v>0.22424256242904367</v>
      </c>
      <c r="O86" s="65">
        <f t="shared" si="65"/>
        <v>0</v>
      </c>
      <c r="P86" s="65">
        <f t="shared" si="62"/>
        <v>0</v>
      </c>
      <c r="Q86" s="65">
        <f t="shared" si="34"/>
        <v>3.3859377925826917E-4</v>
      </c>
      <c r="R86" s="65">
        <f t="shared" si="34"/>
        <v>0</v>
      </c>
      <c r="S86" s="65">
        <f t="shared" ref="S86:U86" si="73">S36/$V36</f>
        <v>0</v>
      </c>
      <c r="T86" s="65">
        <f t="shared" si="73"/>
        <v>0</v>
      </c>
      <c r="U86" s="65">
        <f t="shared" si="73"/>
        <v>0</v>
      </c>
      <c r="V86" s="62">
        <f t="shared" si="36"/>
        <v>0.99999999999999989</v>
      </c>
    </row>
    <row r="87" spans="1:22">
      <c r="A87" s="3">
        <v>2001</v>
      </c>
      <c r="C87" s="65">
        <f t="shared" si="27"/>
        <v>0</v>
      </c>
      <c r="D87" s="65">
        <f t="shared" si="64"/>
        <v>0</v>
      </c>
      <c r="E87" s="65">
        <f t="shared" si="64"/>
        <v>0</v>
      </c>
      <c r="F87" s="65">
        <f t="shared" si="64"/>
        <v>0</v>
      </c>
      <c r="G87" s="65">
        <f t="shared" si="64"/>
        <v>6.6122024522477812E-2</v>
      </c>
      <c r="H87" s="65">
        <f t="shared" si="64"/>
        <v>0</v>
      </c>
      <c r="I87" s="65">
        <f t="shared" si="61"/>
        <v>0</v>
      </c>
      <c r="J87" s="65">
        <f t="shared" si="65"/>
        <v>0.81057152189599124</v>
      </c>
      <c r="K87" s="65">
        <f t="shared" si="65"/>
        <v>7.2177185328492757E-3</v>
      </c>
      <c r="L87" s="65">
        <f t="shared" si="65"/>
        <v>0</v>
      </c>
      <c r="M87" s="65">
        <f t="shared" si="65"/>
        <v>3.6154937055618004E-3</v>
      </c>
      <c r="N87" s="65">
        <f t="shared" si="65"/>
        <v>0.11225108167244126</v>
      </c>
      <c r="O87" s="65">
        <f t="shared" si="65"/>
        <v>0</v>
      </c>
      <c r="P87" s="65">
        <f t="shared" si="62"/>
        <v>0</v>
      </c>
      <c r="Q87" s="65">
        <f t="shared" si="34"/>
        <v>2.2215967067877555E-4</v>
      </c>
      <c r="R87" s="65">
        <f t="shared" si="34"/>
        <v>0</v>
      </c>
      <c r="S87" s="65">
        <f t="shared" ref="S87:U87" si="74">S37/$V37</f>
        <v>0</v>
      </c>
      <c r="T87" s="65">
        <f t="shared" si="74"/>
        <v>0</v>
      </c>
      <c r="U87" s="65">
        <f t="shared" si="74"/>
        <v>0</v>
      </c>
      <c r="V87" s="62">
        <f t="shared" si="36"/>
        <v>1.0000000000000002</v>
      </c>
    </row>
    <row r="88" spans="1:22">
      <c r="A88" s="3">
        <v>2002</v>
      </c>
      <c r="C88" s="65">
        <f t="shared" si="27"/>
        <v>0</v>
      </c>
      <c r="D88" s="65">
        <f t="shared" si="64"/>
        <v>0</v>
      </c>
      <c r="E88" s="65">
        <f t="shared" si="64"/>
        <v>0</v>
      </c>
      <c r="F88" s="65">
        <f t="shared" si="64"/>
        <v>1.2047624113088162E-4</v>
      </c>
      <c r="G88" s="65">
        <f t="shared" si="64"/>
        <v>8.1675770603006861E-2</v>
      </c>
      <c r="H88" s="65">
        <f t="shared" si="64"/>
        <v>0</v>
      </c>
      <c r="I88" s="65">
        <f t="shared" si="61"/>
        <v>0</v>
      </c>
      <c r="J88" s="65">
        <f t="shared" si="65"/>
        <v>0.89337386276616682</v>
      </c>
      <c r="K88" s="65">
        <f t="shared" si="65"/>
        <v>5.7659901964648057E-3</v>
      </c>
      <c r="L88" s="65">
        <f t="shared" si="65"/>
        <v>0</v>
      </c>
      <c r="M88" s="65">
        <f t="shared" si="65"/>
        <v>8.5044159320305859E-3</v>
      </c>
      <c r="N88" s="65">
        <f t="shared" si="65"/>
        <v>1.0559484261200104E-2</v>
      </c>
      <c r="O88" s="65">
        <f t="shared" si="65"/>
        <v>0</v>
      </c>
      <c r="P88" s="65">
        <f t="shared" si="62"/>
        <v>0</v>
      </c>
      <c r="Q88" s="65">
        <f t="shared" si="34"/>
        <v>0</v>
      </c>
      <c r="R88" s="65">
        <f t="shared" si="34"/>
        <v>0</v>
      </c>
      <c r="S88" s="65">
        <f t="shared" ref="S88:U88" si="75">S38/$V38</f>
        <v>0</v>
      </c>
      <c r="T88" s="65">
        <f t="shared" si="75"/>
        <v>0</v>
      </c>
      <c r="U88" s="65">
        <f t="shared" si="75"/>
        <v>0</v>
      </c>
      <c r="V88" s="62">
        <f t="shared" si="36"/>
        <v>1</v>
      </c>
    </row>
    <row r="89" spans="1:22">
      <c r="A89" s="3">
        <v>2003</v>
      </c>
      <c r="C89" s="65">
        <f t="shared" si="27"/>
        <v>0</v>
      </c>
      <c r="D89" s="65">
        <f t="shared" ref="D89:H92" si="76">D39/$V39</f>
        <v>0</v>
      </c>
      <c r="E89" s="65">
        <f t="shared" si="76"/>
        <v>0</v>
      </c>
      <c r="F89" s="65">
        <f t="shared" si="76"/>
        <v>0</v>
      </c>
      <c r="G89" s="65">
        <f t="shared" si="76"/>
        <v>0.27172870409907518</v>
      </c>
      <c r="H89" s="65">
        <f t="shared" si="76"/>
        <v>0</v>
      </c>
      <c r="I89" s="65">
        <f t="shared" si="61"/>
        <v>0</v>
      </c>
      <c r="J89" s="65">
        <f t="shared" ref="J89:O92" si="77">J39/$V39</f>
        <v>0.68587138937158521</v>
      </c>
      <c r="K89" s="65">
        <f t="shared" si="77"/>
        <v>7.4378289753578852E-3</v>
      </c>
      <c r="L89" s="65">
        <f t="shared" si="77"/>
        <v>0</v>
      </c>
      <c r="M89" s="65">
        <f t="shared" si="77"/>
        <v>4.1317460978330329E-3</v>
      </c>
      <c r="N89" s="65">
        <f t="shared" si="77"/>
        <v>3.0830331456148555E-2</v>
      </c>
      <c r="O89" s="65">
        <f t="shared" si="77"/>
        <v>0</v>
      </c>
      <c r="P89" s="65">
        <f t="shared" si="62"/>
        <v>0</v>
      </c>
      <c r="Q89" s="65">
        <f t="shared" si="34"/>
        <v>0</v>
      </c>
      <c r="R89" s="65">
        <f t="shared" si="34"/>
        <v>0</v>
      </c>
      <c r="S89" s="65">
        <f t="shared" ref="S89:U89" si="78">S39/$V39</f>
        <v>0</v>
      </c>
      <c r="T89" s="65">
        <f t="shared" si="78"/>
        <v>0</v>
      </c>
      <c r="U89" s="65">
        <f t="shared" si="78"/>
        <v>0</v>
      </c>
      <c r="V89" s="62">
        <f t="shared" si="36"/>
        <v>0.99999999999999978</v>
      </c>
    </row>
    <row r="90" spans="1:22">
      <c r="A90" s="3">
        <v>2004</v>
      </c>
      <c r="C90" s="65">
        <f t="shared" si="27"/>
        <v>0</v>
      </c>
      <c r="D90" s="65">
        <f t="shared" si="76"/>
        <v>0</v>
      </c>
      <c r="E90" s="65">
        <f t="shared" si="76"/>
        <v>0</v>
      </c>
      <c r="F90" s="65">
        <f t="shared" si="76"/>
        <v>1.0398137864582456E-3</v>
      </c>
      <c r="G90" s="65">
        <f t="shared" si="76"/>
        <v>7.722541344909431E-2</v>
      </c>
      <c r="H90" s="65">
        <f t="shared" si="76"/>
        <v>0</v>
      </c>
      <c r="I90" s="65">
        <f t="shared" si="61"/>
        <v>0</v>
      </c>
      <c r="J90" s="65">
        <f t="shared" si="77"/>
        <v>0.71254915957366882</v>
      </c>
      <c r="K90" s="65">
        <f t="shared" si="77"/>
        <v>1.635592504100437E-2</v>
      </c>
      <c r="L90" s="65">
        <f t="shared" si="77"/>
        <v>0</v>
      </c>
      <c r="M90" s="65">
        <f t="shared" si="77"/>
        <v>2.3417020716557245E-3</v>
      </c>
      <c r="N90" s="65">
        <f t="shared" si="77"/>
        <v>0.18647909790248826</v>
      </c>
      <c r="O90" s="65">
        <f t="shared" si="77"/>
        <v>6.4714511437314801E-4</v>
      </c>
      <c r="P90" s="65">
        <f t="shared" si="62"/>
        <v>0</v>
      </c>
      <c r="Q90" s="65">
        <f t="shared" si="34"/>
        <v>1.4218322208473335E-4</v>
      </c>
      <c r="R90" s="65">
        <f t="shared" si="34"/>
        <v>3.2195598391723803E-3</v>
      </c>
      <c r="S90" s="65">
        <f t="shared" ref="S90:U90" si="79">S40/$V40</f>
        <v>0</v>
      </c>
      <c r="T90" s="65">
        <f t="shared" si="79"/>
        <v>0</v>
      </c>
      <c r="U90" s="65">
        <f t="shared" si="79"/>
        <v>0</v>
      </c>
      <c r="V90" s="62">
        <f t="shared" ref="V90:V91" si="80">SUM(C90:T90)</f>
        <v>0.99999999999999989</v>
      </c>
    </row>
    <row r="91" spans="1:22">
      <c r="A91" s="3">
        <v>2005</v>
      </c>
      <c r="C91" s="65">
        <f t="shared" si="27"/>
        <v>0</v>
      </c>
      <c r="D91" s="65">
        <f t="shared" si="76"/>
        <v>0</v>
      </c>
      <c r="E91" s="65">
        <f t="shared" si="76"/>
        <v>0</v>
      </c>
      <c r="F91" s="65">
        <f t="shared" si="76"/>
        <v>0</v>
      </c>
      <c r="G91" s="65">
        <f t="shared" si="76"/>
        <v>9.2365215701762232E-2</v>
      </c>
      <c r="H91" s="65">
        <f t="shared" si="76"/>
        <v>0</v>
      </c>
      <c r="I91" s="65">
        <f t="shared" si="61"/>
        <v>0</v>
      </c>
      <c r="J91" s="65">
        <f t="shared" si="77"/>
        <v>0.73354827276898094</v>
      </c>
      <c r="K91" s="65">
        <f t="shared" si="77"/>
        <v>2.8893668261531832E-2</v>
      </c>
      <c r="L91" s="65">
        <f t="shared" si="77"/>
        <v>0</v>
      </c>
      <c r="M91" s="65">
        <f t="shared" si="77"/>
        <v>1.0002315962131286E-3</v>
      </c>
      <c r="N91" s="65">
        <f t="shared" si="77"/>
        <v>0.14409826516523647</v>
      </c>
      <c r="O91" s="65">
        <f t="shared" si="77"/>
        <v>0</v>
      </c>
      <c r="P91" s="65">
        <f t="shared" si="62"/>
        <v>0</v>
      </c>
      <c r="Q91" s="65">
        <f t="shared" si="34"/>
        <v>9.4346506275382681E-5</v>
      </c>
      <c r="R91" s="65">
        <f t="shared" si="34"/>
        <v>0</v>
      </c>
      <c r="S91" s="65">
        <f t="shared" ref="S91:U91" si="81">S41/$V41</f>
        <v>0</v>
      </c>
      <c r="T91" s="65">
        <f t="shared" si="81"/>
        <v>0</v>
      </c>
      <c r="U91" s="65">
        <f t="shared" si="81"/>
        <v>0</v>
      </c>
      <c r="V91" s="62">
        <f t="shared" si="80"/>
        <v>1</v>
      </c>
    </row>
    <row r="92" spans="1:22">
      <c r="A92" s="3">
        <v>2006</v>
      </c>
      <c r="C92" s="65">
        <f t="shared" si="27"/>
        <v>0</v>
      </c>
      <c r="D92" s="65">
        <f t="shared" si="76"/>
        <v>0</v>
      </c>
      <c r="E92" s="65">
        <f t="shared" si="76"/>
        <v>0</v>
      </c>
      <c r="F92" s="65">
        <f t="shared" si="76"/>
        <v>0</v>
      </c>
      <c r="G92" s="65">
        <f t="shared" si="76"/>
        <v>6.5291923405612268E-2</v>
      </c>
      <c r="H92" s="65">
        <f t="shared" si="76"/>
        <v>0</v>
      </c>
      <c r="I92" s="65">
        <f t="shared" si="61"/>
        <v>0</v>
      </c>
      <c r="J92" s="65">
        <f t="shared" si="77"/>
        <v>0.59605476771664323</v>
      </c>
      <c r="K92" s="65">
        <f t="shared" si="77"/>
        <v>2.2805408296866649E-2</v>
      </c>
      <c r="L92" s="65">
        <f t="shared" si="77"/>
        <v>0</v>
      </c>
      <c r="M92" s="65">
        <f t="shared" si="77"/>
        <v>4.4582547795348499E-3</v>
      </c>
      <c r="N92" s="65">
        <f t="shared" si="77"/>
        <v>0.30815142568939752</v>
      </c>
      <c r="O92" s="65">
        <f t="shared" si="77"/>
        <v>0</v>
      </c>
      <c r="P92" s="65">
        <f t="shared" si="62"/>
        <v>0</v>
      </c>
      <c r="Q92" s="65">
        <f t="shared" si="34"/>
        <v>2.0040548765201762E-3</v>
      </c>
      <c r="R92" s="65">
        <f t="shared" si="34"/>
        <v>1.2341652354254308E-3</v>
      </c>
      <c r="S92" s="65">
        <f t="shared" ref="S92:U92" si="82">S42/$V42</f>
        <v>0</v>
      </c>
      <c r="T92" s="65">
        <f t="shared" si="82"/>
        <v>0</v>
      </c>
      <c r="U92" s="65">
        <f t="shared" si="82"/>
        <v>0</v>
      </c>
      <c r="V92" s="62">
        <f t="shared" ref="V92:V93" si="83">SUM(C92:T92)</f>
        <v>1.0000000000000002</v>
      </c>
    </row>
    <row r="93" spans="1:22">
      <c r="A93" s="3">
        <v>2007</v>
      </c>
      <c r="C93" s="65">
        <f t="shared" si="27"/>
        <v>0</v>
      </c>
      <c r="D93" s="65">
        <f t="shared" ref="D93:R93" si="84">D43/$V43</f>
        <v>0</v>
      </c>
      <c r="E93" s="65">
        <f t="shared" si="84"/>
        <v>0</v>
      </c>
      <c r="F93" s="65">
        <f t="shared" si="84"/>
        <v>1.7450987616895028E-5</v>
      </c>
      <c r="G93" s="65">
        <f t="shared" si="84"/>
        <v>0.10496858614438653</v>
      </c>
      <c r="H93" s="65">
        <f t="shared" si="84"/>
        <v>0</v>
      </c>
      <c r="I93" s="65">
        <f t="shared" si="84"/>
        <v>0</v>
      </c>
      <c r="J93" s="65">
        <f t="shared" si="84"/>
        <v>0.84135333866435646</v>
      </c>
      <c r="K93" s="65">
        <f t="shared" si="84"/>
        <v>4.0992075465846756E-3</v>
      </c>
      <c r="L93" s="65">
        <f t="shared" si="84"/>
        <v>0</v>
      </c>
      <c r="M93" s="65">
        <f t="shared" si="84"/>
        <v>7.8750379928856831E-3</v>
      </c>
      <c r="N93" s="65">
        <f t="shared" si="84"/>
        <v>4.1520820721739495E-2</v>
      </c>
      <c r="O93" s="65">
        <f t="shared" si="84"/>
        <v>0</v>
      </c>
      <c r="P93" s="65">
        <f t="shared" si="84"/>
        <v>1.3533971530664565E-4</v>
      </c>
      <c r="Q93" s="65">
        <f t="shared" si="84"/>
        <v>3.0218227123711481E-5</v>
      </c>
      <c r="R93" s="65">
        <f t="shared" si="84"/>
        <v>0</v>
      </c>
      <c r="S93" s="65">
        <f t="shared" ref="S93:U93" si="85">S43/$V43</f>
        <v>0</v>
      </c>
      <c r="T93" s="65">
        <f t="shared" si="85"/>
        <v>0</v>
      </c>
      <c r="U93" s="65">
        <f t="shared" si="85"/>
        <v>0</v>
      </c>
      <c r="V93" s="62">
        <f t="shared" si="83"/>
        <v>1</v>
      </c>
    </row>
    <row r="94" spans="1:22">
      <c r="A94" s="3">
        <v>2008</v>
      </c>
      <c r="C94" s="65">
        <f t="shared" si="27"/>
        <v>0</v>
      </c>
      <c r="D94" s="65">
        <f t="shared" ref="D94:R94" si="86">D44/$V44</f>
        <v>0</v>
      </c>
      <c r="E94" s="65">
        <f t="shared" si="86"/>
        <v>0</v>
      </c>
      <c r="F94" s="65">
        <f t="shared" si="86"/>
        <v>0</v>
      </c>
      <c r="G94" s="65">
        <f t="shared" si="86"/>
        <v>6.9876872624068442E-2</v>
      </c>
      <c r="H94" s="65">
        <f t="shared" si="86"/>
        <v>0</v>
      </c>
      <c r="I94" s="65">
        <f t="shared" si="86"/>
        <v>0</v>
      </c>
      <c r="J94" s="65">
        <f t="shared" si="86"/>
        <v>0.60712655575703367</v>
      </c>
      <c r="K94" s="65">
        <f t="shared" si="86"/>
        <v>5.6809897510850839E-2</v>
      </c>
      <c r="L94" s="65">
        <f t="shared" si="86"/>
        <v>0</v>
      </c>
      <c r="M94" s="65">
        <f t="shared" si="86"/>
        <v>2.5137196645632579E-3</v>
      </c>
      <c r="N94" s="65">
        <f t="shared" si="86"/>
        <v>0.26356341226800767</v>
      </c>
      <c r="O94" s="65">
        <f t="shared" si="86"/>
        <v>0</v>
      </c>
      <c r="P94" s="65">
        <f t="shared" si="86"/>
        <v>0</v>
      </c>
      <c r="Q94" s="65">
        <f t="shared" si="86"/>
        <v>1.0954217547627247E-4</v>
      </c>
      <c r="R94" s="65">
        <f t="shared" si="86"/>
        <v>0</v>
      </c>
      <c r="S94" s="65">
        <f t="shared" ref="S94:U94" si="87">S44/$V44</f>
        <v>0</v>
      </c>
      <c r="T94" s="65">
        <f t="shared" si="87"/>
        <v>0</v>
      </c>
      <c r="U94" s="65">
        <f t="shared" si="87"/>
        <v>0</v>
      </c>
      <c r="V94" s="62">
        <f t="shared" ref="V94:V95" si="88">SUM(C94:T94)</f>
        <v>1.0000000000000002</v>
      </c>
    </row>
    <row r="95" spans="1:22">
      <c r="A95" s="3">
        <v>2009</v>
      </c>
      <c r="C95" s="65">
        <f t="shared" si="27"/>
        <v>0</v>
      </c>
      <c r="D95" s="65">
        <f t="shared" ref="D95:R95" si="89">D45/$V45</f>
        <v>0</v>
      </c>
      <c r="E95" s="65">
        <f t="shared" si="89"/>
        <v>0</v>
      </c>
      <c r="F95" s="65">
        <f t="shared" si="89"/>
        <v>0</v>
      </c>
      <c r="G95" s="65">
        <f t="shared" si="89"/>
        <v>9.4400953399231408E-2</v>
      </c>
      <c r="H95" s="65">
        <f t="shared" si="89"/>
        <v>0</v>
      </c>
      <c r="I95" s="65">
        <f t="shared" si="89"/>
        <v>0</v>
      </c>
      <c r="J95" s="65">
        <f t="shared" si="89"/>
        <v>0.79589795384574391</v>
      </c>
      <c r="K95" s="65">
        <f t="shared" si="89"/>
        <v>5.9107281734674645E-2</v>
      </c>
      <c r="L95" s="65">
        <f t="shared" si="89"/>
        <v>0</v>
      </c>
      <c r="M95" s="65">
        <f t="shared" si="89"/>
        <v>1.7585328901666296E-3</v>
      </c>
      <c r="N95" s="65">
        <f t="shared" si="89"/>
        <v>4.8786393572923192E-2</v>
      </c>
      <c r="O95" s="65">
        <f t="shared" si="89"/>
        <v>0</v>
      </c>
      <c r="P95" s="65">
        <f t="shared" si="89"/>
        <v>0</v>
      </c>
      <c r="Q95" s="65">
        <f t="shared" si="89"/>
        <v>0</v>
      </c>
      <c r="R95" s="65">
        <f t="shared" si="89"/>
        <v>4.8884557260264668E-5</v>
      </c>
      <c r="S95" s="65">
        <f>S45/$V45</f>
        <v>0</v>
      </c>
      <c r="T95" s="65">
        <f>T45/$V45</f>
        <v>0</v>
      </c>
      <c r="U95" s="65">
        <f>U45/$V45</f>
        <v>0</v>
      </c>
      <c r="V95" s="62">
        <f t="shared" si="88"/>
        <v>0.99999999999999989</v>
      </c>
    </row>
    <row r="96" spans="1:22">
      <c r="A96" s="3">
        <v>2010</v>
      </c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2"/>
    </row>
    <row r="97" spans="1:21">
      <c r="A97" s="3">
        <v>2011</v>
      </c>
    </row>
    <row r="98" spans="1:21">
      <c r="A98" s="69" t="s">
        <v>33</v>
      </c>
      <c r="C98" s="62">
        <f>AVERAGE(C68:C93)</f>
        <v>3.9612281737164195E-6</v>
      </c>
      <c r="D98" s="62">
        <f t="shared" ref="D98:R98" si="90">AVERAGE(D68:D93)</f>
        <v>1.0203742478706561E-5</v>
      </c>
      <c r="E98" s="62">
        <f t="shared" si="90"/>
        <v>6.4534273027884063E-5</v>
      </c>
      <c r="F98" s="62">
        <f t="shared" si="90"/>
        <v>3.1814526022377274E-4</v>
      </c>
      <c r="G98" s="62">
        <f t="shared" si="90"/>
        <v>9.5440596473410355E-2</v>
      </c>
      <c r="H98" s="62">
        <f t="shared" si="90"/>
        <v>3.6949189010558083E-6</v>
      </c>
      <c r="I98" s="62">
        <f t="shared" si="90"/>
        <v>0</v>
      </c>
      <c r="J98" s="62">
        <f t="shared" si="90"/>
        <v>0.69874230793251801</v>
      </c>
      <c r="K98" s="62">
        <f t="shared" si="90"/>
        <v>2.363127107290279E-2</v>
      </c>
      <c r="L98" s="62">
        <f t="shared" si="90"/>
        <v>1.0675131842050391E-5</v>
      </c>
      <c r="M98" s="62">
        <f t="shared" si="90"/>
        <v>3.2810414144007435E-3</v>
      </c>
      <c r="N98" s="62">
        <f t="shared" si="90"/>
        <v>0.17719642936307536</v>
      </c>
      <c r="O98" s="62">
        <f t="shared" si="90"/>
        <v>1.2889520716216155E-4</v>
      </c>
      <c r="P98" s="62">
        <f t="shared" si="90"/>
        <v>5.205373665640217E-6</v>
      </c>
      <c r="Q98" s="62">
        <f t="shared" si="90"/>
        <v>5.816393345996916E-4</v>
      </c>
      <c r="R98" s="62">
        <f t="shared" si="90"/>
        <v>5.8139927361787144E-4</v>
      </c>
      <c r="S98" s="62">
        <f t="shared" ref="S98:U98" si="91">AVERAGE(S68:S93)</f>
        <v>0</v>
      </c>
      <c r="T98" s="62">
        <f t="shared" si="91"/>
        <v>0</v>
      </c>
      <c r="U98" s="62">
        <f t="shared" si="91"/>
        <v>0</v>
      </c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zoomScale="85" zoomScaleNormal="85" zoomScalePageLayoutView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8" sqref="E18"/>
    </sheetView>
  </sheetViews>
  <sheetFormatPr baseColWidth="10" defaultColWidth="9.1640625" defaultRowHeight="14" x14ac:dyDescent="0"/>
  <cols>
    <col min="1" max="1" width="9.1640625" style="2"/>
    <col min="2" max="2" width="10.5" style="2" bestFit="1" customWidth="1"/>
    <col min="3" max="29" width="9.1640625" style="2"/>
    <col min="30" max="30" width="15.6640625" style="2" bestFit="1" customWidth="1"/>
    <col min="31" max="31" width="9.1640625" style="104"/>
    <col min="32" max="32" width="9.1640625" style="2"/>
    <col min="33" max="33" width="11" style="2" bestFit="1" customWidth="1"/>
    <col min="34" max="34" width="9.5" style="2" bestFit="1" customWidth="1"/>
    <col min="35" max="16384" width="9.1640625" style="2"/>
  </cols>
  <sheetData>
    <row r="1" spans="1:37" ht="15">
      <c r="A1" s="68" t="s">
        <v>5</v>
      </c>
      <c r="W1" s="117" t="s">
        <v>66</v>
      </c>
      <c r="X1" s="117"/>
    </row>
    <row r="2" spans="1:37" ht="15">
      <c r="A2" s="68" t="s">
        <v>28</v>
      </c>
      <c r="W2" s="117">
        <v>0</v>
      </c>
      <c r="X2" s="117">
        <v>0</v>
      </c>
    </row>
    <row r="3" spans="1:37">
      <c r="W3" s="117">
        <v>450000</v>
      </c>
      <c r="X3" s="117">
        <v>450000</v>
      </c>
    </row>
    <row r="4" spans="1:37">
      <c r="A4" s="74"/>
      <c r="B4" s="75"/>
      <c r="C4" s="76" t="s">
        <v>27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75"/>
    </row>
    <row r="5" spans="1:37">
      <c r="A5" s="71" t="s">
        <v>29</v>
      </c>
      <c r="B5" s="72" t="s">
        <v>30</v>
      </c>
      <c r="C5" s="71">
        <v>2</v>
      </c>
      <c r="D5" s="32">
        <v>3</v>
      </c>
      <c r="E5" s="32">
        <v>3</v>
      </c>
      <c r="F5" s="32">
        <v>4</v>
      </c>
      <c r="G5" s="32">
        <v>4</v>
      </c>
      <c r="H5" s="32">
        <v>4</v>
      </c>
      <c r="I5" s="32">
        <v>5</v>
      </c>
      <c r="J5" s="32">
        <v>5</v>
      </c>
      <c r="K5" s="32">
        <v>5</v>
      </c>
      <c r="L5" s="32">
        <v>5</v>
      </c>
      <c r="M5" s="32">
        <v>6</v>
      </c>
      <c r="N5" s="32">
        <v>6</v>
      </c>
      <c r="O5" s="32">
        <v>6</v>
      </c>
      <c r="P5" s="32">
        <v>7</v>
      </c>
      <c r="Q5" s="32">
        <v>7</v>
      </c>
      <c r="R5" s="32">
        <v>7</v>
      </c>
      <c r="S5" s="32">
        <v>8</v>
      </c>
      <c r="T5" s="70"/>
    </row>
    <row r="6" spans="1:37">
      <c r="A6" s="73" t="s">
        <v>2</v>
      </c>
      <c r="B6" s="73" t="s">
        <v>7</v>
      </c>
      <c r="C6" s="47">
        <v>0.1</v>
      </c>
      <c r="D6" s="47">
        <v>0.2</v>
      </c>
      <c r="E6" s="47">
        <v>1.1000000000000001</v>
      </c>
      <c r="F6" s="47">
        <v>0.3</v>
      </c>
      <c r="G6" s="47">
        <v>1.2</v>
      </c>
      <c r="H6" s="47">
        <v>2.1</v>
      </c>
      <c r="I6" s="47">
        <v>0.4</v>
      </c>
      <c r="J6" s="47">
        <v>1.3</v>
      </c>
      <c r="K6" s="47">
        <v>2.2000000000000002</v>
      </c>
      <c r="L6" s="47">
        <v>3.1</v>
      </c>
      <c r="M6" s="47">
        <v>1.4</v>
      </c>
      <c r="N6" s="47">
        <v>2.2999999999999998</v>
      </c>
      <c r="O6" s="47">
        <v>3.2</v>
      </c>
      <c r="P6" s="47">
        <v>1.5</v>
      </c>
      <c r="Q6" s="47">
        <v>2.4</v>
      </c>
      <c r="R6" s="47">
        <v>3.3</v>
      </c>
      <c r="S6" s="47">
        <v>2.5</v>
      </c>
      <c r="T6" s="73" t="s">
        <v>6</v>
      </c>
    </row>
    <row r="7" spans="1:37">
      <c r="A7" s="3">
        <v>1971</v>
      </c>
      <c r="B7" s="71"/>
      <c r="C7" s="32"/>
      <c r="D7" s="32"/>
      <c r="E7" s="32"/>
      <c r="F7" s="32"/>
      <c r="G7" s="1">
        <f>Age!AC48</f>
        <v>0</v>
      </c>
      <c r="H7" s="1">
        <f>Age!AD48</f>
        <v>0</v>
      </c>
      <c r="I7" s="1">
        <f>Age!AE49</f>
        <v>0</v>
      </c>
      <c r="J7" s="1">
        <f>Age!AF49</f>
        <v>20881.285866465314</v>
      </c>
      <c r="K7" s="1">
        <f>Age!AG49</f>
        <v>3194.5915765460722</v>
      </c>
      <c r="L7" s="1">
        <f>Age!AH49</f>
        <v>0</v>
      </c>
      <c r="M7" s="1">
        <f>Age!AI50</f>
        <v>113.33064565394267</v>
      </c>
      <c r="N7" s="1">
        <f>Age!AJ50</f>
        <v>20372.138589826984</v>
      </c>
      <c r="O7" s="1">
        <f>Age!AK50</f>
        <v>0</v>
      </c>
      <c r="P7" s="1">
        <f>Age!AL51</f>
        <v>0</v>
      </c>
      <c r="Q7" s="1">
        <f>Age!AM51</f>
        <v>0</v>
      </c>
      <c r="R7" s="1">
        <f>Age!AN51</f>
        <v>0</v>
      </c>
      <c r="S7" s="1">
        <f>Age!AP52</f>
        <v>0</v>
      </c>
      <c r="T7" s="60">
        <f t="shared" ref="T7:T15" si="0">SUM(C7:S7)</f>
        <v>44561.346678492308</v>
      </c>
    </row>
    <row r="8" spans="1:37">
      <c r="A8" s="3">
        <v>1972</v>
      </c>
      <c r="B8" s="71"/>
      <c r="C8" s="1">
        <f>Age!B47+Age!Y47</f>
        <v>0</v>
      </c>
      <c r="D8" s="1">
        <f>Age!Z48</f>
        <v>0</v>
      </c>
      <c r="E8" s="1">
        <f>Age!AA48</f>
        <v>0</v>
      </c>
      <c r="F8" s="1">
        <f>Age!AB49</f>
        <v>0</v>
      </c>
      <c r="G8" s="1">
        <f>Age!AC49</f>
        <v>8090.6694124461592</v>
      </c>
      <c r="H8" s="1">
        <f>Age!AD49</f>
        <v>0</v>
      </c>
      <c r="I8" s="1">
        <f>Age!AE50</f>
        <v>0</v>
      </c>
      <c r="J8" s="1">
        <f>Age!AF50</f>
        <v>89140.010141287567</v>
      </c>
      <c r="K8" s="1">
        <f>Age!AG50</f>
        <v>1716.5135993428623</v>
      </c>
      <c r="L8" s="1">
        <f>Age!AH50</f>
        <v>0</v>
      </c>
      <c r="M8" s="1">
        <f>Age!AI51</f>
        <v>79.840176122439615</v>
      </c>
      <c r="N8" s="1">
        <f>Age!AJ51</f>
        <v>3361.2714147547072</v>
      </c>
      <c r="O8" s="1">
        <f>Age!AK51</f>
        <v>0</v>
      </c>
      <c r="P8" s="1">
        <f>Age!AL52</f>
        <v>0</v>
      </c>
      <c r="Q8" s="1">
        <f>Age!AM52</f>
        <v>0</v>
      </c>
      <c r="R8" s="1">
        <f>Age!AN52</f>
        <v>0</v>
      </c>
      <c r="S8" s="1">
        <f>Age!AP53</f>
        <v>0</v>
      </c>
      <c r="T8" s="60">
        <f t="shared" si="0"/>
        <v>102388.30474395373</v>
      </c>
    </row>
    <row r="9" spans="1:37">
      <c r="A9" s="3">
        <v>1973</v>
      </c>
      <c r="B9" s="71"/>
      <c r="C9" s="1">
        <f>Age!B48+Age!Y48</f>
        <v>0</v>
      </c>
      <c r="D9" s="1">
        <f>Age!Z49</f>
        <v>0</v>
      </c>
      <c r="E9" s="1">
        <f>Age!AA49</f>
        <v>0</v>
      </c>
      <c r="F9" s="1">
        <f>Age!AB50</f>
        <v>0</v>
      </c>
      <c r="G9" s="1">
        <f>Age!AC50</f>
        <v>2635.3670238886507</v>
      </c>
      <c r="H9" s="1">
        <f>Age!AD50</f>
        <v>0</v>
      </c>
      <c r="I9" s="1">
        <f>Age!AE51</f>
        <v>0</v>
      </c>
      <c r="J9" s="1">
        <f>Age!AF51</f>
        <v>8672.1170993792039</v>
      </c>
      <c r="K9" s="1">
        <f>Age!AG51</f>
        <v>325.15423521864318</v>
      </c>
      <c r="L9" s="1">
        <f>Age!AH51</f>
        <v>0</v>
      </c>
      <c r="M9" s="1">
        <f>Age!AI52</f>
        <v>0</v>
      </c>
      <c r="N9" s="1">
        <f>Age!AJ52</f>
        <v>12612.673944782111</v>
      </c>
      <c r="O9" s="1">
        <f>Age!AK52</f>
        <v>19.43152233729089</v>
      </c>
      <c r="P9" s="1">
        <f>Age!AL53</f>
        <v>0</v>
      </c>
      <c r="Q9" s="1">
        <f>Age!AM53</f>
        <v>0</v>
      </c>
      <c r="R9" s="1">
        <f>Age!AN53</f>
        <v>0</v>
      </c>
      <c r="S9" s="1">
        <f>Age!AP54</f>
        <v>0</v>
      </c>
      <c r="T9" s="60">
        <f t="shared" si="0"/>
        <v>24264.743825605899</v>
      </c>
    </row>
    <row r="10" spans="1:37">
      <c r="A10" s="3">
        <v>1974</v>
      </c>
      <c r="B10" s="71"/>
      <c r="C10" s="1">
        <f>Age!B49+Age!Y49</f>
        <v>0</v>
      </c>
      <c r="D10" s="1">
        <f>Age!Z50</f>
        <v>0</v>
      </c>
      <c r="E10" s="1">
        <f>Age!AA50</f>
        <v>0</v>
      </c>
      <c r="F10" s="1">
        <f>Age!AB51</f>
        <v>0</v>
      </c>
      <c r="G10" s="1">
        <f>Age!AC51</f>
        <v>2272.497074525008</v>
      </c>
      <c r="H10" s="1">
        <f>Age!AD51</f>
        <v>0</v>
      </c>
      <c r="I10" s="1">
        <f>Age!AE52</f>
        <v>0</v>
      </c>
      <c r="J10" s="1">
        <f>Age!AF52</f>
        <v>47378.457676448488</v>
      </c>
      <c r="K10" s="1">
        <f>Age!AG52</f>
        <v>1413.6733608679804</v>
      </c>
      <c r="L10" s="1">
        <f>Age!AH52</f>
        <v>0</v>
      </c>
      <c r="M10" s="1">
        <f>Age!AI53</f>
        <v>3.1340220000399586</v>
      </c>
      <c r="N10" s="1">
        <f>Age!AJ53</f>
        <v>5573.7327661910649</v>
      </c>
      <c r="O10" s="1">
        <f>Age!AK53</f>
        <v>19.61897772025014</v>
      </c>
      <c r="P10" s="1">
        <f>Age!AL54</f>
        <v>0</v>
      </c>
      <c r="Q10" s="1">
        <f>Age!AM54</f>
        <v>22.700911598213363</v>
      </c>
      <c r="R10" s="1">
        <f>Age!AN54</f>
        <v>51.592980905030366</v>
      </c>
      <c r="S10" s="1">
        <f>Age!AP55</f>
        <v>0</v>
      </c>
      <c r="T10" s="60">
        <f t="shared" si="0"/>
        <v>56735.407770256083</v>
      </c>
    </row>
    <row r="11" spans="1:37">
      <c r="A11" s="3">
        <v>1975</v>
      </c>
      <c r="B11" s="71"/>
      <c r="C11" s="1">
        <f>Age!B50+Age!Y50</f>
        <v>0</v>
      </c>
      <c r="D11" s="1">
        <f>Age!Z51</f>
        <v>0</v>
      </c>
      <c r="E11" s="1">
        <f>Age!AA51</f>
        <v>0</v>
      </c>
      <c r="F11" s="1">
        <f>Age!AB52</f>
        <v>0</v>
      </c>
      <c r="G11" s="1">
        <f>Age!AC52</f>
        <v>8732.3514955641313</v>
      </c>
      <c r="H11" s="1">
        <f>Age!AD52</f>
        <v>0</v>
      </c>
      <c r="I11" s="1">
        <f>Age!AE53</f>
        <v>0</v>
      </c>
      <c r="J11" s="1">
        <f>Age!AF53</f>
        <v>15120.433881612786</v>
      </c>
      <c r="K11" s="1">
        <f>Age!AG53</f>
        <v>497.42152510634213</v>
      </c>
      <c r="L11" s="1">
        <f>Age!AH53</f>
        <v>0</v>
      </c>
      <c r="M11" s="1">
        <f>Age!AI54</f>
        <v>75.222566159534281</v>
      </c>
      <c r="N11" s="1">
        <f>Age!AJ54</f>
        <v>3586.7440325177113</v>
      </c>
      <c r="O11" s="1">
        <f>Age!AK54</f>
        <v>0</v>
      </c>
      <c r="P11" s="1">
        <f>Age!AL55</f>
        <v>0</v>
      </c>
      <c r="Q11" s="1">
        <f>Age!AM55</f>
        <v>0</v>
      </c>
      <c r="R11" s="1">
        <f>Age!AN55</f>
        <v>108.27693874478948</v>
      </c>
      <c r="S11" s="1">
        <f>Age!AP56</f>
        <v>0</v>
      </c>
      <c r="T11" s="60">
        <f t="shared" si="0"/>
        <v>28120.450439705292</v>
      </c>
    </row>
    <row r="12" spans="1:37">
      <c r="A12" s="3">
        <v>1976</v>
      </c>
      <c r="B12" s="60">
        <f>Escapement!B5</f>
        <v>71291</v>
      </c>
      <c r="C12" s="1">
        <f>Age!B51+Age!Y51</f>
        <v>0</v>
      </c>
      <c r="D12" s="1">
        <f>Age!Z52</f>
        <v>0</v>
      </c>
      <c r="E12" s="1">
        <f>Age!AA52</f>
        <v>0</v>
      </c>
      <c r="F12" s="1">
        <f>Age!AB53</f>
        <v>0</v>
      </c>
      <c r="G12" s="1">
        <f>Age!AC53</f>
        <v>746.56582736951873</v>
      </c>
      <c r="H12" s="1">
        <f>Age!AD53</f>
        <v>0</v>
      </c>
      <c r="I12" s="1">
        <f>Age!AE54</f>
        <v>0</v>
      </c>
      <c r="J12" s="1">
        <f>Age!AF54</f>
        <v>40032.851231525645</v>
      </c>
      <c r="K12" s="1">
        <f>Age!AG54</f>
        <v>177.68622623692457</v>
      </c>
      <c r="L12" s="1">
        <f>Age!AH54</f>
        <v>0</v>
      </c>
      <c r="M12" s="1">
        <f>Age!AI55</f>
        <v>441.32878180978076</v>
      </c>
      <c r="N12" s="1">
        <f>Age!AJ55</f>
        <v>12211.443074709929</v>
      </c>
      <c r="O12" s="1">
        <f>Age!AK55</f>
        <v>4.0102569905477576</v>
      </c>
      <c r="P12" s="1">
        <f>Age!AL56</f>
        <v>0</v>
      </c>
      <c r="Q12" s="1">
        <f>Age!AM56</f>
        <v>46.35546226017189</v>
      </c>
      <c r="R12" s="1">
        <f>Age!AN56</f>
        <v>0</v>
      </c>
      <c r="S12" s="1">
        <f>Age!AP57</f>
        <v>0</v>
      </c>
      <c r="T12" s="60">
        <f t="shared" si="0"/>
        <v>53660.240860902515</v>
      </c>
    </row>
    <row r="13" spans="1:37">
      <c r="A13" s="3">
        <v>1977</v>
      </c>
      <c r="B13" s="60">
        <f>Escapement!B6</f>
        <v>97368</v>
      </c>
      <c r="C13" s="1">
        <f>Age!B52+Age!Y52</f>
        <v>0</v>
      </c>
      <c r="D13" s="1">
        <f>Age!Z53</f>
        <v>0</v>
      </c>
      <c r="E13" s="1">
        <f>Age!AA53</f>
        <v>0</v>
      </c>
      <c r="F13" s="1">
        <f>Age!AB54</f>
        <v>0</v>
      </c>
      <c r="G13" s="1">
        <f>Age!AC54</f>
        <v>986.04505105694045</v>
      </c>
      <c r="H13" s="1">
        <f>Age!AD54</f>
        <v>0</v>
      </c>
      <c r="I13" s="1">
        <f>Age!AE55</f>
        <v>0</v>
      </c>
      <c r="J13" s="1">
        <f>Age!AF55</f>
        <v>120826.23594531056</v>
      </c>
      <c r="K13" s="1">
        <f>Age!AG55</f>
        <v>1521.8925279128741</v>
      </c>
      <c r="L13" s="1">
        <f>Age!AH55</f>
        <v>0</v>
      </c>
      <c r="M13" s="1">
        <f>Age!AI56</f>
        <v>740.6796687223117</v>
      </c>
      <c r="N13" s="1">
        <f>Age!AJ56</f>
        <v>58720.842281719146</v>
      </c>
      <c r="O13" s="1">
        <f>Age!AK56</f>
        <v>0</v>
      </c>
      <c r="P13" s="1">
        <f>Age!AL57</f>
        <v>0</v>
      </c>
      <c r="Q13" s="1">
        <f>Age!AM57</f>
        <v>161.33801752464842</v>
      </c>
      <c r="R13" s="1">
        <f>Age!AN57</f>
        <v>0</v>
      </c>
      <c r="S13" s="1">
        <f>Age!AP58</f>
        <v>0</v>
      </c>
      <c r="T13" s="60">
        <f t="shared" si="0"/>
        <v>182957.0334922465</v>
      </c>
    </row>
    <row r="14" spans="1:37">
      <c r="A14" s="3">
        <v>1978</v>
      </c>
      <c r="B14" s="60">
        <f>Escapement!B7</f>
        <v>35454</v>
      </c>
      <c r="C14" s="1">
        <f>Age!B53+Age!Y53</f>
        <v>0</v>
      </c>
      <c r="D14" s="1">
        <f>Age!Z54</f>
        <v>0</v>
      </c>
      <c r="E14" s="1">
        <f>Age!AA54</f>
        <v>0</v>
      </c>
      <c r="F14" s="1">
        <f>Age!AB55</f>
        <v>0</v>
      </c>
      <c r="G14" s="1">
        <f>Age!AC55</f>
        <v>10544.469474521511</v>
      </c>
      <c r="H14" s="1">
        <f>Age!AD55</f>
        <v>0</v>
      </c>
      <c r="I14" s="1">
        <f>Age!AE56</f>
        <v>0</v>
      </c>
      <c r="J14" s="1">
        <f>Age!AF56</f>
        <v>175332.0586614921</v>
      </c>
      <c r="K14" s="1">
        <f>Age!AG56</f>
        <v>718.6709014231343</v>
      </c>
      <c r="L14" s="1">
        <f>Age!AH56</f>
        <v>0</v>
      </c>
      <c r="M14" s="1">
        <f>Age!AI57</f>
        <v>419.16882254064234</v>
      </c>
      <c r="N14" s="1">
        <f>Age!AJ57</f>
        <v>13335.121047679004</v>
      </c>
      <c r="O14" s="1">
        <f>Age!AK57</f>
        <v>0</v>
      </c>
      <c r="P14" s="1">
        <f>Age!AL58</f>
        <v>0</v>
      </c>
      <c r="Q14" s="1">
        <f>Age!AM58</f>
        <v>140.28975380849306</v>
      </c>
      <c r="R14" s="1">
        <f>Age!AN58</f>
        <v>52.659639524847194</v>
      </c>
      <c r="S14" s="1">
        <f>Age!AP59</f>
        <v>0</v>
      </c>
      <c r="T14" s="60">
        <f t="shared" si="0"/>
        <v>200542.43830098977</v>
      </c>
      <c r="X14" s="4" t="s">
        <v>67</v>
      </c>
      <c r="AD14" s="2" t="s">
        <v>68</v>
      </c>
    </row>
    <row r="15" spans="1:37">
      <c r="A15" s="3">
        <v>1979</v>
      </c>
      <c r="B15" s="60">
        <f>Escapement!B8</f>
        <v>96122</v>
      </c>
      <c r="C15" s="1">
        <f>Age!B54+Age!Y54</f>
        <v>0</v>
      </c>
      <c r="D15" s="1">
        <f>Age!Z55</f>
        <v>0</v>
      </c>
      <c r="E15" s="1">
        <f>Age!AA55</f>
        <v>0</v>
      </c>
      <c r="F15" s="1">
        <f>Age!AB56</f>
        <v>0</v>
      </c>
      <c r="G15" s="1">
        <f>Age!AC56</f>
        <v>7138.4590243831462</v>
      </c>
      <c r="H15" s="1">
        <f>Age!AD56</f>
        <v>0</v>
      </c>
      <c r="I15" s="1">
        <f>Age!AE57</f>
        <v>0</v>
      </c>
      <c r="J15" s="1">
        <f>Age!AF57</f>
        <v>206252.01339775443</v>
      </c>
      <c r="K15" s="1">
        <f>Age!AG57</f>
        <v>269.67859268084305</v>
      </c>
      <c r="L15" s="1">
        <f>Age!AH57</f>
        <v>0</v>
      </c>
      <c r="M15" s="1">
        <f>Age!AI58</f>
        <v>2651.9996291824627</v>
      </c>
      <c r="N15" s="1">
        <f>Age!AJ58</f>
        <v>19893.642410058117</v>
      </c>
      <c r="O15" s="1">
        <f>Age!AK58</f>
        <v>10.296715741789356</v>
      </c>
      <c r="P15" s="1">
        <f>Age!AL59</f>
        <v>0</v>
      </c>
      <c r="Q15" s="1">
        <f>Age!AM59</f>
        <v>206.6601206132141</v>
      </c>
      <c r="R15" s="1">
        <f>Age!AN59</f>
        <v>141.44815305124618</v>
      </c>
      <c r="S15" s="1">
        <f>Age!AP60</f>
        <v>0</v>
      </c>
      <c r="T15" s="60">
        <f t="shared" si="0"/>
        <v>236564.19804346524</v>
      </c>
      <c r="U15" s="119" t="s">
        <v>34</v>
      </c>
      <c r="V15" s="25"/>
      <c r="Y15" s="2" t="s">
        <v>91</v>
      </c>
      <c r="Z15" s="2" t="s">
        <v>92</v>
      </c>
      <c r="AA15" s="2" t="s">
        <v>93</v>
      </c>
      <c r="AB15" s="2" t="s">
        <v>75</v>
      </c>
      <c r="AF15" s="104" t="s">
        <v>71</v>
      </c>
      <c r="AG15" s="104" t="s">
        <v>73</v>
      </c>
      <c r="AH15" s="104" t="s">
        <v>76</v>
      </c>
      <c r="AI15" s="104" t="s">
        <v>71</v>
      </c>
      <c r="AJ15" s="2" t="s">
        <v>78</v>
      </c>
    </row>
    <row r="16" spans="1:37">
      <c r="A16" s="3">
        <v>1980</v>
      </c>
      <c r="B16" s="60">
        <f>Escapement!B9</f>
        <v>98673</v>
      </c>
      <c r="C16" s="1">
        <f>Age!B55+Age!Y55</f>
        <v>65.76984126984128</v>
      </c>
      <c r="D16" s="1">
        <f>Age!Z56</f>
        <v>0</v>
      </c>
      <c r="E16" s="1">
        <f>Age!AA56</f>
        <v>0</v>
      </c>
      <c r="F16" s="1">
        <f>Age!AB57</f>
        <v>0</v>
      </c>
      <c r="G16" s="1">
        <f>Age!AC57</f>
        <v>5196.9849168961327</v>
      </c>
      <c r="H16" s="1">
        <f>Age!AD57</f>
        <v>0</v>
      </c>
      <c r="I16" s="1">
        <f>Age!AE58</f>
        <v>0</v>
      </c>
      <c r="J16" s="1">
        <f>Age!AF58</f>
        <v>121399.1059586152</v>
      </c>
      <c r="K16" s="1">
        <f>Age!AG58</f>
        <v>1312.090831118096</v>
      </c>
      <c r="L16" s="1">
        <f>Age!AH58</f>
        <v>0</v>
      </c>
      <c r="M16" s="1">
        <f>Age!AI59</f>
        <v>529.1397683641153</v>
      </c>
      <c r="N16" s="1">
        <f>Age!AJ59</f>
        <v>15117.027711856621</v>
      </c>
      <c r="O16" s="1">
        <f>Age!AK59</f>
        <v>0</v>
      </c>
      <c r="P16" s="1">
        <f>Age!AL60</f>
        <v>0</v>
      </c>
      <c r="Q16" s="1">
        <f>Age!AM60</f>
        <v>159.94907876951734</v>
      </c>
      <c r="R16" s="1">
        <f>Age!AN60</f>
        <v>219.69430431399095</v>
      </c>
      <c r="S16" s="1">
        <f>Age!AP61</f>
        <v>0</v>
      </c>
      <c r="T16" s="60">
        <f t="shared" ref="T16:T43" si="1">SUM(C16:S16)</f>
        <v>143999.76241120353</v>
      </c>
      <c r="U16" s="25">
        <f>SUM(F16:S16)</f>
        <v>143933.99256993367</v>
      </c>
      <c r="V16" s="25">
        <f>U16/(1-SUM(C88:E88))</f>
        <v>143950.95103755625</v>
      </c>
      <c r="X16" s="120">
        <v>1</v>
      </c>
      <c r="Y16" s="121">
        <v>7177</v>
      </c>
      <c r="Z16" s="121">
        <v>50663.251507771776</v>
      </c>
      <c r="AA16" s="124">
        <v>7.0591126526085795</v>
      </c>
      <c r="AB16" s="121">
        <v>14171.557704053486</v>
      </c>
      <c r="AC16" s="1"/>
      <c r="AD16" s="2" t="s">
        <v>69</v>
      </c>
      <c r="AE16" s="104" t="s">
        <v>70</v>
      </c>
      <c r="AF16" s="104" t="s">
        <v>72</v>
      </c>
      <c r="AG16" s="104" t="s">
        <v>74</v>
      </c>
      <c r="AH16" s="104" t="s">
        <v>77</v>
      </c>
      <c r="AI16" s="104" t="s">
        <v>75</v>
      </c>
      <c r="AJ16" s="2" t="s">
        <v>79</v>
      </c>
      <c r="AK16" s="2" t="s">
        <v>80</v>
      </c>
    </row>
    <row r="17" spans="1:35">
      <c r="A17" s="3">
        <v>1981</v>
      </c>
      <c r="B17" s="60">
        <f>Escapement!B10</f>
        <v>84407</v>
      </c>
      <c r="C17" s="1">
        <f>Age!B56+Age!Y56</f>
        <v>0</v>
      </c>
      <c r="D17" s="1">
        <f>Age!Z57</f>
        <v>0</v>
      </c>
      <c r="E17" s="1">
        <f>Age!AA57</f>
        <v>0</v>
      </c>
      <c r="F17" s="1">
        <f>Age!AB58</f>
        <v>0</v>
      </c>
      <c r="G17" s="1">
        <f>Age!AC58</f>
        <v>7994.249418584126</v>
      </c>
      <c r="H17" s="1">
        <f>Age!AD58</f>
        <v>5.8475390156062419</v>
      </c>
      <c r="I17" s="1">
        <f>Age!AE59</f>
        <v>0</v>
      </c>
      <c r="J17" s="1">
        <f>Age!AF59</f>
        <v>85759.624452904303</v>
      </c>
      <c r="K17" s="1">
        <f>Age!AG59</f>
        <v>1286.8426439222703</v>
      </c>
      <c r="L17" s="1">
        <f>Age!AH59</f>
        <v>0</v>
      </c>
      <c r="M17" s="1">
        <f>Age!AI60</f>
        <v>410.70769007430891</v>
      </c>
      <c r="N17" s="1">
        <f>Age!AJ60</f>
        <v>84078.806088349054</v>
      </c>
      <c r="O17" s="1">
        <f>Age!AK60</f>
        <v>0</v>
      </c>
      <c r="P17" s="1">
        <f>Age!AL61</f>
        <v>0</v>
      </c>
      <c r="Q17" s="1">
        <f>Age!AM61</f>
        <v>377.91435117933952</v>
      </c>
      <c r="R17" s="1">
        <f>Age!AN61</f>
        <v>0</v>
      </c>
      <c r="S17" s="1">
        <f>Age!AP62</f>
        <v>0</v>
      </c>
      <c r="T17" s="60">
        <f t="shared" si="1"/>
        <v>179913.99218402902</v>
      </c>
      <c r="U17" s="25">
        <f>SUM(D17:S17)</f>
        <v>179913.99218402902</v>
      </c>
      <c r="V17" s="25">
        <f>U17/(1-C88)</f>
        <v>179915.59511249498</v>
      </c>
      <c r="X17" s="120">
        <v>2</v>
      </c>
      <c r="Y17" s="121">
        <v>12335</v>
      </c>
      <c r="Z17" s="121">
        <v>63183.266133792546</v>
      </c>
      <c r="AA17" s="124">
        <v>5.1222753249933151</v>
      </c>
      <c r="AB17" s="121">
        <v>24949.555452222805</v>
      </c>
      <c r="AC17" s="1"/>
      <c r="AD17" s="122" t="s">
        <v>81</v>
      </c>
      <c r="AE17" s="104">
        <f>COUNT(Y16:Y18)</f>
        <v>3</v>
      </c>
      <c r="AF17" s="1">
        <f>AVERAGE(Y16:Y18)</f>
        <v>12932</v>
      </c>
      <c r="AG17" s="1">
        <f t="shared" ref="AG17:AI17" si="2">AVERAGE(Z16:Z18)</f>
        <v>96227.231069333488</v>
      </c>
      <c r="AH17" s="125">
        <f t="shared" si="2"/>
        <v>7.0825738319593272</v>
      </c>
      <c r="AI17" s="1">
        <f t="shared" si="2"/>
        <v>35415.878625723351</v>
      </c>
    </row>
    <row r="18" spans="1:35">
      <c r="A18" s="3">
        <v>1982</v>
      </c>
      <c r="B18" s="60">
        <f>Escapement!B11</f>
        <v>103038</v>
      </c>
      <c r="C18" s="1">
        <f>Age!B57+Age!Y57</f>
        <v>0</v>
      </c>
      <c r="D18" s="1">
        <f>Age!Z58</f>
        <v>0</v>
      </c>
      <c r="E18" s="1">
        <f>Age!AA58</f>
        <v>72.436939959736307</v>
      </c>
      <c r="F18" s="1">
        <f>Age!AB59</f>
        <v>0</v>
      </c>
      <c r="G18" s="1">
        <f>Age!AC59</f>
        <v>7073.5755301755116</v>
      </c>
      <c r="H18" s="1">
        <f>Age!AD59</f>
        <v>0</v>
      </c>
      <c r="I18" s="1">
        <f>Age!AE60</f>
        <v>0</v>
      </c>
      <c r="J18" s="1">
        <f>Age!AF60</f>
        <v>220580.25775932314</v>
      </c>
      <c r="K18" s="1">
        <f>Age!AG60</f>
        <v>2490.2248729481416</v>
      </c>
      <c r="L18" s="1">
        <f>Age!AH60</f>
        <v>0</v>
      </c>
      <c r="M18" s="1">
        <f>Age!AI61</f>
        <v>955.10757959214448</v>
      </c>
      <c r="N18" s="1">
        <f>Age!AJ61</f>
        <v>24743.134921646513</v>
      </c>
      <c r="O18" s="1">
        <f>Age!AK61</f>
        <v>0</v>
      </c>
      <c r="P18" s="1">
        <f>Age!AL62</f>
        <v>0</v>
      </c>
      <c r="Q18" s="1">
        <f>Age!AM62</f>
        <v>202.79434224661279</v>
      </c>
      <c r="R18" s="1">
        <f>Age!AN62</f>
        <v>1960.6826850824391</v>
      </c>
      <c r="S18" s="1">
        <f>Age!AP63</f>
        <v>0</v>
      </c>
      <c r="T18" s="60">
        <f t="shared" si="1"/>
        <v>258078.21463097422</v>
      </c>
      <c r="X18" s="120">
        <v>3</v>
      </c>
      <c r="Y18" s="121">
        <v>19284</v>
      </c>
      <c r="Z18" s="121">
        <v>174835.17556643614</v>
      </c>
      <c r="AA18" s="124">
        <v>9.0663335182760907</v>
      </c>
      <c r="AB18" s="121">
        <v>67126.522720893758</v>
      </c>
      <c r="AC18" s="1"/>
      <c r="AD18" s="123" t="s">
        <v>82</v>
      </c>
      <c r="AE18" s="104">
        <f>COUNT(Y17:Y18)</f>
        <v>2</v>
      </c>
      <c r="AF18" s="1">
        <f>AVERAGE(Y17:Y18)</f>
        <v>15809.5</v>
      </c>
      <c r="AG18" s="1">
        <f t="shared" ref="AG18:AI18" si="3">AVERAGE(Z17:Z18)</f>
        <v>119009.22085011435</v>
      </c>
      <c r="AH18" s="125">
        <f t="shared" si="3"/>
        <v>7.0943044216347033</v>
      </c>
      <c r="AI18" s="1">
        <f t="shared" si="3"/>
        <v>46038.039086558281</v>
      </c>
    </row>
    <row r="19" spans="1:35">
      <c r="A19" s="3">
        <v>1983</v>
      </c>
      <c r="B19" s="60">
        <f>Escapement!B12</f>
        <v>80141</v>
      </c>
      <c r="C19" s="1">
        <f>Age!B58+Age!Y58</f>
        <v>0</v>
      </c>
      <c r="D19" s="1">
        <f>Age!Z59</f>
        <v>0</v>
      </c>
      <c r="E19" s="1">
        <f>Age!AA59</f>
        <v>0</v>
      </c>
      <c r="F19" s="1">
        <f>Age!AB60</f>
        <v>0</v>
      </c>
      <c r="G19" s="1">
        <f>Age!AC60</f>
        <v>19355.844081062853</v>
      </c>
      <c r="H19" s="1">
        <f>Age!AD60</f>
        <v>0</v>
      </c>
      <c r="I19" s="1">
        <f>Age!AE61</f>
        <v>0</v>
      </c>
      <c r="J19" s="1">
        <f>Age!AF61</f>
        <v>195645.41616115527</v>
      </c>
      <c r="K19" s="1">
        <f>Age!AG61</f>
        <v>8276.9261110440839</v>
      </c>
      <c r="L19" s="1">
        <f>Age!AH61</f>
        <v>0</v>
      </c>
      <c r="M19" s="1">
        <f>Age!AI62</f>
        <v>598.99688149009432</v>
      </c>
      <c r="N19" s="1">
        <f>Age!AJ62</f>
        <v>100825.07336844083</v>
      </c>
      <c r="O19" s="1">
        <f>Age!AK62</f>
        <v>0</v>
      </c>
      <c r="P19" s="1">
        <f>Age!AL63</f>
        <v>0</v>
      </c>
      <c r="Q19" s="1">
        <f>Age!AM63</f>
        <v>808.00569097687037</v>
      </c>
      <c r="R19" s="1">
        <f>Age!AN63</f>
        <v>124.82156134851235</v>
      </c>
      <c r="S19" s="1">
        <f>Age!AP64</f>
        <v>0</v>
      </c>
      <c r="T19" s="60">
        <f t="shared" si="1"/>
        <v>325635.08385551849</v>
      </c>
      <c r="X19" s="120">
        <v>4</v>
      </c>
      <c r="Y19" s="121">
        <v>33117</v>
      </c>
      <c r="Z19" s="121">
        <v>61775.765066216729</v>
      </c>
      <c r="AA19" s="124">
        <v>1.8653792634060069</v>
      </c>
      <c r="AB19" s="121">
        <v>26839.818954051349</v>
      </c>
      <c r="AC19" s="1"/>
      <c r="AD19" s="123" t="s">
        <v>83</v>
      </c>
      <c r="AE19" s="104">
        <f>COUNT(Y19:Y21)</f>
        <v>3</v>
      </c>
      <c r="AF19" s="1">
        <f>AVERAGE(Y19:Y21)</f>
        <v>34609.666666666664</v>
      </c>
      <c r="AG19" s="1">
        <f t="shared" ref="AG19:AI19" si="4">AVERAGE(Z19:Z21)</f>
        <v>87344.191964742728</v>
      </c>
      <c r="AH19" s="125">
        <f t="shared" si="4"/>
        <v>2.5796557053425153</v>
      </c>
      <c r="AI19" s="1">
        <f t="shared" si="4"/>
        <v>39364.383556840425</v>
      </c>
    </row>
    <row r="20" spans="1:35">
      <c r="A20" s="3">
        <v>1984</v>
      </c>
      <c r="B20" s="60">
        <f>Escapement!B13</f>
        <v>100781</v>
      </c>
      <c r="C20" s="1">
        <f>Age!B59+Age!Y59</f>
        <v>0</v>
      </c>
      <c r="D20" s="1">
        <f>Age!Z60</f>
        <v>0</v>
      </c>
      <c r="E20" s="1">
        <f>Age!AA60</f>
        <v>27.126252505010012</v>
      </c>
      <c r="F20" s="1">
        <f>Age!AB61</f>
        <v>0</v>
      </c>
      <c r="G20" s="1">
        <f>Age!AC61</f>
        <v>18607.423213967224</v>
      </c>
      <c r="H20" s="1">
        <f>Age!AD61</f>
        <v>33.738782051282051</v>
      </c>
      <c r="I20" s="1">
        <f>Age!AE62</f>
        <v>0</v>
      </c>
      <c r="J20" s="1">
        <f>Age!AF62</f>
        <v>165699.31384385331</v>
      </c>
      <c r="K20" s="1">
        <f>Age!AG62</f>
        <v>12664.723136505523</v>
      </c>
      <c r="L20" s="1">
        <f>Age!AH62</f>
        <v>0</v>
      </c>
      <c r="M20" s="1">
        <f>Age!AI63</f>
        <v>566.43540276543422</v>
      </c>
      <c r="N20" s="1">
        <f>Age!AJ63</f>
        <v>77273.628380836904</v>
      </c>
      <c r="O20" s="1">
        <f>Age!AK63</f>
        <v>0</v>
      </c>
      <c r="P20" s="1">
        <f>Age!AL64</f>
        <v>0</v>
      </c>
      <c r="Q20" s="1">
        <f>Age!AM64</f>
        <v>125.87409157308528</v>
      </c>
      <c r="R20" s="1">
        <f>Age!AN64</f>
        <v>140.74361851608347</v>
      </c>
      <c r="S20" s="1">
        <f>Age!AP65</f>
        <v>0</v>
      </c>
      <c r="T20" s="60">
        <f t="shared" si="1"/>
        <v>275139.00672257383</v>
      </c>
      <c r="X20" s="120">
        <v>5</v>
      </c>
      <c r="Y20" s="121">
        <v>33705</v>
      </c>
      <c r="Z20" s="121">
        <v>174619.40738292361</v>
      </c>
      <c r="AA20" s="124">
        <v>5.1808161217304143</v>
      </c>
      <c r="AB20" s="121">
        <v>86326.609625954923</v>
      </c>
      <c r="AC20" s="1"/>
      <c r="AD20" s="123" t="s">
        <v>84</v>
      </c>
      <c r="AE20" s="104">
        <f>COUNT(Y19:Y23)</f>
        <v>5</v>
      </c>
      <c r="AF20" s="1">
        <f>AVERAGE(Y19:Y23)</f>
        <v>38327.599999999999</v>
      </c>
      <c r="AG20" s="1">
        <f t="shared" ref="AG20:AI20" si="5">AVERAGE(Z19:Z23)</f>
        <v>89990.705775858645</v>
      </c>
      <c r="AH20" s="125">
        <f t="shared" si="5"/>
        <v>2.4043425517710832</v>
      </c>
      <c r="AI20" s="1">
        <f t="shared" si="5"/>
        <v>37611.795407139914</v>
      </c>
    </row>
    <row r="21" spans="1:35">
      <c r="A21" s="3">
        <v>1985</v>
      </c>
      <c r="B21" s="60">
        <f>Escapement!B14</f>
        <v>69141</v>
      </c>
      <c r="C21" s="1">
        <f>Age!B60+Age!Y60</f>
        <v>0</v>
      </c>
      <c r="D21" s="1">
        <f>Age!Z61</f>
        <v>0</v>
      </c>
      <c r="E21" s="1">
        <f>Age!AA61</f>
        <v>0</v>
      </c>
      <c r="F21" s="1">
        <f>Age!AB62</f>
        <v>0</v>
      </c>
      <c r="G21" s="1">
        <f>Age!AC62</f>
        <v>10816.451145527017</v>
      </c>
      <c r="H21" s="1">
        <f>Age!AD62</f>
        <v>0</v>
      </c>
      <c r="I21" s="1">
        <f>Age!AE63</f>
        <v>0</v>
      </c>
      <c r="J21" s="1">
        <f>Age!AF63</f>
        <v>90538.202460165659</v>
      </c>
      <c r="K21" s="1">
        <f>Age!AG63</f>
        <v>3511.8782147422339</v>
      </c>
      <c r="L21" s="1">
        <f>Age!AH63</f>
        <v>0</v>
      </c>
      <c r="M21" s="1">
        <f>Age!AI64</f>
        <v>404.70798467280082</v>
      </c>
      <c r="N21" s="1">
        <f>Age!AJ64</f>
        <v>56210.374518403361</v>
      </c>
      <c r="O21" s="1">
        <f>Age!AK64</f>
        <v>76.031746031746025</v>
      </c>
      <c r="P21" s="1">
        <f>Age!AL65</f>
        <v>0</v>
      </c>
      <c r="Q21" s="1">
        <f>Age!AM65</f>
        <v>177.69785038026609</v>
      </c>
      <c r="R21" s="1">
        <f>Age!AN65</f>
        <v>218.96355144454299</v>
      </c>
      <c r="S21" s="1">
        <f>Age!AP66</f>
        <v>0</v>
      </c>
      <c r="T21" s="60">
        <f t="shared" si="1"/>
        <v>161954.30747136765</v>
      </c>
      <c r="X21" s="120">
        <v>6</v>
      </c>
      <c r="Y21" s="121">
        <v>37007</v>
      </c>
      <c r="Z21" s="121">
        <v>25637.403445087846</v>
      </c>
      <c r="AA21" s="124">
        <v>0.69277173089112454</v>
      </c>
      <c r="AB21" s="121">
        <v>4926.7220905150189</v>
      </c>
      <c r="AC21" s="1">
        <f>AVERAGE(AB16:AB25)</f>
        <v>39344.447565128539</v>
      </c>
      <c r="AD21" s="123" t="s">
        <v>85</v>
      </c>
      <c r="AE21" s="104">
        <f>COUNT(Y22:Y28)</f>
        <v>7</v>
      </c>
      <c r="AF21" s="1">
        <f>AVERAGE(Y22:Y28)</f>
        <v>50723.857142857145</v>
      </c>
      <c r="AG21" s="1">
        <f t="shared" ref="AG21:AI21" si="6">AVERAGE(Z22:Z28)</f>
        <v>99208.124882501623</v>
      </c>
      <c r="AH21" s="125">
        <f t="shared" si="6"/>
        <v>1.9572534626585332</v>
      </c>
      <c r="AI21" s="1">
        <f t="shared" si="6"/>
        <v>44202.081036703348</v>
      </c>
    </row>
    <row r="22" spans="1:35">
      <c r="A22" s="3">
        <v>1986</v>
      </c>
      <c r="B22" s="60">
        <f>Escapement!B15</f>
        <v>88024</v>
      </c>
      <c r="C22" s="1">
        <f>Age!B61+Age!Y61</f>
        <v>0</v>
      </c>
      <c r="D22" s="1">
        <f>Age!Z62</f>
        <v>0</v>
      </c>
      <c r="E22" s="1">
        <f>Age!AA62</f>
        <v>62.418010752688183</v>
      </c>
      <c r="F22" s="1">
        <f>Age!AB63</f>
        <v>0</v>
      </c>
      <c r="G22" s="1">
        <f>Age!AC63</f>
        <v>8361.2810219974854</v>
      </c>
      <c r="H22" s="1">
        <f>Age!AD63</f>
        <v>0</v>
      </c>
      <c r="I22" s="1">
        <f>Age!AE64</f>
        <v>0</v>
      </c>
      <c r="J22" s="1">
        <f>Age!AF64</f>
        <v>156030.18622441404</v>
      </c>
      <c r="K22" s="1">
        <f>Age!AG64</f>
        <v>3376.4604707465492</v>
      </c>
      <c r="L22" s="1">
        <f>Age!AH64</f>
        <v>0</v>
      </c>
      <c r="M22" s="1">
        <f>Age!AI65</f>
        <v>1125.4497757997419</v>
      </c>
      <c r="N22" s="1">
        <f>Age!AJ65</f>
        <v>46492.208720592964</v>
      </c>
      <c r="O22" s="1">
        <f>Age!AK65</f>
        <v>38.957264957264947</v>
      </c>
      <c r="P22" s="1">
        <f>Age!AL66</f>
        <v>0</v>
      </c>
      <c r="Q22" s="1">
        <f>Age!AM66</f>
        <v>107.41871572780522</v>
      </c>
      <c r="R22" s="1">
        <f>Age!AN66</f>
        <v>50.339568482794135</v>
      </c>
      <c r="S22" s="1">
        <f>Age!AP67</f>
        <v>0</v>
      </c>
      <c r="T22" s="60">
        <f t="shared" si="1"/>
        <v>215644.71977347133</v>
      </c>
      <c r="X22" s="120">
        <v>7</v>
      </c>
      <c r="Y22" s="121">
        <v>43555</v>
      </c>
      <c r="Z22" s="121">
        <v>100174.79846625998</v>
      </c>
      <c r="AA22" s="124">
        <v>2.2999609336760414</v>
      </c>
      <c r="AB22" s="121">
        <v>42552.588069766112</v>
      </c>
      <c r="AC22" s="1"/>
      <c r="AD22" s="123" t="s">
        <v>86</v>
      </c>
      <c r="AE22" s="104">
        <f>COUNT(Y24:Y29)</f>
        <v>6</v>
      </c>
      <c r="AF22" s="1">
        <f>AVERAGE(Y24:Y29)</f>
        <v>56066.5</v>
      </c>
      <c r="AG22" s="1">
        <f t="shared" ref="AG22:AI22" si="7">AVERAGE(Z24:Z29)</f>
        <v>121938.51082002746</v>
      </c>
      <c r="AH22" s="125">
        <f t="shared" si="7"/>
        <v>2.1122707194203922</v>
      </c>
      <c r="AI22" s="1">
        <f t="shared" si="7"/>
        <v>66900.508060518812</v>
      </c>
    </row>
    <row r="23" spans="1:35">
      <c r="A23" s="3">
        <v>1987</v>
      </c>
      <c r="B23" s="60">
        <f>Escapement!B16</f>
        <v>94208</v>
      </c>
      <c r="C23" s="1">
        <f>Age!B62+Age!Y62</f>
        <v>0</v>
      </c>
      <c r="D23" s="1">
        <f>Age!Z63</f>
        <v>0</v>
      </c>
      <c r="E23" s="1">
        <f>Age!AA63</f>
        <v>75.535570469798657</v>
      </c>
      <c r="F23" s="1">
        <f>Age!AB64</f>
        <v>0</v>
      </c>
      <c r="G23" s="1">
        <f>Age!AC64</f>
        <v>12223.561951442103</v>
      </c>
      <c r="H23" s="1">
        <f>Age!AD64</f>
        <v>0</v>
      </c>
      <c r="I23" s="1">
        <f>Age!AE65</f>
        <v>0</v>
      </c>
      <c r="J23" s="1">
        <f>Age!AF65</f>
        <v>87804.769142190795</v>
      </c>
      <c r="K23" s="1">
        <f>Age!AG65</f>
        <v>3980.9802468514945</v>
      </c>
      <c r="L23" s="1">
        <f>Age!AH65</f>
        <v>0</v>
      </c>
      <c r="M23" s="1">
        <f>Age!AI66</f>
        <v>143.5756756557812</v>
      </c>
      <c r="N23" s="1">
        <f>Age!AJ66</f>
        <v>25438.300411429347</v>
      </c>
      <c r="O23" s="1">
        <f>Age!AK66</f>
        <v>0</v>
      </c>
      <c r="P23" s="1">
        <f>Age!AL67</f>
        <v>0</v>
      </c>
      <c r="Q23" s="1">
        <f>Age!AM67</f>
        <v>22.883544303797468</v>
      </c>
      <c r="R23" s="1">
        <f>Age!AN67</f>
        <v>0</v>
      </c>
      <c r="S23" s="1">
        <f>Age!AP68</f>
        <v>0</v>
      </c>
      <c r="T23" s="60">
        <f t="shared" si="1"/>
        <v>129689.60654234311</v>
      </c>
      <c r="X23" s="120">
        <v>8</v>
      </c>
      <c r="Y23" s="121">
        <v>44254</v>
      </c>
      <c r="Z23" s="121">
        <v>87746.154518805066</v>
      </c>
      <c r="AA23" s="124">
        <v>1.9827847091518296</v>
      </c>
      <c r="AB23" s="121">
        <v>27413.238295412171</v>
      </c>
      <c r="AC23" s="1"/>
      <c r="AD23" s="123" t="s">
        <v>87</v>
      </c>
      <c r="AE23" s="104">
        <f>COUNT(Y29:Y35)</f>
        <v>7</v>
      </c>
      <c r="AF23" s="1">
        <f>AVERAGE(Y29:Y35)</f>
        <v>74935.28571428571</v>
      </c>
      <c r="AG23" s="1">
        <f t="shared" ref="AG23:AI23" si="8">AVERAGE(Z29:Z35)</f>
        <v>126319.42135646559</v>
      </c>
      <c r="AH23" s="125">
        <f t="shared" si="8"/>
        <v>1.7201442836489502</v>
      </c>
      <c r="AI23" s="1">
        <f t="shared" si="8"/>
        <v>67171.537478775645</v>
      </c>
    </row>
    <row r="24" spans="1:35">
      <c r="A24" s="3">
        <v>1988</v>
      </c>
      <c r="B24" s="60">
        <f>Escapement!B17</f>
        <v>81274</v>
      </c>
      <c r="C24" s="1">
        <f>Age!B63+Age!Y63</f>
        <v>0</v>
      </c>
      <c r="D24" s="1">
        <f>Age!Z64</f>
        <v>0</v>
      </c>
      <c r="E24" s="1">
        <f>Age!AA64</f>
        <v>18.848754448398573</v>
      </c>
      <c r="F24" s="1">
        <f>Age!AB65</f>
        <v>0</v>
      </c>
      <c r="G24" s="1">
        <f>Age!AC65</f>
        <v>2631.7594919738744</v>
      </c>
      <c r="H24" s="1">
        <f>Age!AD65</f>
        <v>0</v>
      </c>
      <c r="I24" s="1">
        <f>Age!AE66</f>
        <v>0</v>
      </c>
      <c r="J24" s="1">
        <f>Age!AF66</f>
        <v>24701.919211940076</v>
      </c>
      <c r="K24" s="1">
        <f>Age!AG66</f>
        <v>549.62643169217711</v>
      </c>
      <c r="L24" s="1">
        <f>Age!AH66</f>
        <v>0</v>
      </c>
      <c r="M24" s="1">
        <f>Age!AI67</f>
        <v>156.69069290271011</v>
      </c>
      <c r="N24" s="1">
        <f>Age!AJ67</f>
        <v>6033.3449100834887</v>
      </c>
      <c r="O24" s="1">
        <f>Age!AK67</f>
        <v>0</v>
      </c>
      <c r="P24" s="1">
        <f>Age!AL68</f>
        <v>0</v>
      </c>
      <c r="Q24" s="1">
        <f>Age!AM68</f>
        <v>9.0451263537906144</v>
      </c>
      <c r="R24" s="1">
        <f>Age!AN68</f>
        <v>9.0451263537906144</v>
      </c>
      <c r="S24" s="1">
        <f>Age!AP69</f>
        <v>0</v>
      </c>
      <c r="T24" s="60">
        <f t="shared" si="1"/>
        <v>34110.27974574831</v>
      </c>
      <c r="X24" s="120">
        <v>9</v>
      </c>
      <c r="Y24" s="121">
        <v>50739</v>
      </c>
      <c r="Z24" s="121">
        <v>142218.17350983174</v>
      </c>
      <c r="AA24" s="124">
        <v>2.8029360750080166</v>
      </c>
      <c r="AB24" s="121">
        <v>64906.364820101779</v>
      </c>
      <c r="AC24" s="1"/>
      <c r="AD24" s="123" t="s">
        <v>88</v>
      </c>
      <c r="AE24" s="104">
        <f>COUNT(Y30:Y39)</f>
        <v>10</v>
      </c>
      <c r="AF24" s="1">
        <f>AVERAGE(Y30:Y39)</f>
        <v>78925.2</v>
      </c>
      <c r="AG24" s="1">
        <f t="shared" ref="AG24:AI24" si="9">AVERAGE(Z30:Z39)</f>
        <v>170940.87209979925</v>
      </c>
      <c r="AH24" s="125">
        <f t="shared" si="9"/>
        <v>2.1381946006771129</v>
      </c>
      <c r="AI24" s="1">
        <f t="shared" si="9"/>
        <v>106472.22049016075</v>
      </c>
    </row>
    <row r="25" spans="1:35">
      <c r="A25" s="3">
        <v>1989</v>
      </c>
      <c r="B25" s="60">
        <f>Escapement!B18</f>
        <v>54900</v>
      </c>
      <c r="C25" s="1">
        <f>Age!B64+Age!Y64</f>
        <v>0</v>
      </c>
      <c r="D25" s="1">
        <f>Age!Z65</f>
        <v>0</v>
      </c>
      <c r="E25" s="1">
        <f>Age!AA65</f>
        <v>0</v>
      </c>
      <c r="F25" s="1">
        <f>Age!AB66</f>
        <v>0</v>
      </c>
      <c r="G25" s="1">
        <f>Age!AC66</f>
        <v>1089.0043947129338</v>
      </c>
      <c r="H25" s="1">
        <f>Age!AD66</f>
        <v>0</v>
      </c>
      <c r="I25" s="1">
        <f>Age!AE67</f>
        <v>0</v>
      </c>
      <c r="J25" s="1">
        <f>Age!AF67</f>
        <v>18638.257919469765</v>
      </c>
      <c r="K25" s="1">
        <f>Age!AG67</f>
        <v>174.70846289605919</v>
      </c>
      <c r="L25" s="1">
        <f>Age!AH67</f>
        <v>0</v>
      </c>
      <c r="M25" s="1">
        <f>Age!AI68</f>
        <v>114.27742277398316</v>
      </c>
      <c r="N25" s="1">
        <f>Age!AJ68</f>
        <v>2104.8862073259133</v>
      </c>
      <c r="O25" s="1">
        <f>Age!AK68</f>
        <v>0</v>
      </c>
      <c r="P25" s="1">
        <f>Age!AL69</f>
        <v>0</v>
      </c>
      <c r="Q25" s="1">
        <f>Age!AM69</f>
        <v>0</v>
      </c>
      <c r="R25" s="1">
        <f>Age!AN69</f>
        <v>0</v>
      </c>
      <c r="S25" s="1">
        <f>Age!AP70</f>
        <v>0</v>
      </c>
      <c r="T25" s="60">
        <f t="shared" si="1"/>
        <v>22121.134407178652</v>
      </c>
      <c r="X25" s="120">
        <v>10</v>
      </c>
      <c r="Y25" s="121">
        <v>51178</v>
      </c>
      <c r="Z25" s="121">
        <v>116397.4061593707</v>
      </c>
      <c r="AA25" s="124">
        <v>2.2743641048765233</v>
      </c>
      <c r="AB25" s="121">
        <v>34231.497918314017</v>
      </c>
      <c r="AC25" s="1"/>
      <c r="AD25" s="123" t="s">
        <v>89</v>
      </c>
      <c r="AE25" s="104">
        <f>COUNT(Y36:Y43)</f>
        <v>8</v>
      </c>
      <c r="AF25" s="1">
        <f>AVERAGE(Y36:Y43)</f>
        <v>89413.125</v>
      </c>
      <c r="AG25" s="1">
        <f t="shared" ref="AG25:AI25" si="10">AVERAGE(Z36:Z43)</f>
        <v>205506.28728874074</v>
      </c>
      <c r="AH25" s="125">
        <f t="shared" si="10"/>
        <v>2.3494504932555795</v>
      </c>
      <c r="AI25" s="1">
        <f t="shared" si="10"/>
        <v>135351.29820980766</v>
      </c>
    </row>
    <row r="26" spans="1:35">
      <c r="A26" s="3">
        <v>1990</v>
      </c>
      <c r="B26" s="60">
        <f>Escapement!B19</f>
        <v>76119</v>
      </c>
      <c r="C26" s="1">
        <f>Age!B65+Age!Y65</f>
        <v>0</v>
      </c>
      <c r="D26" s="1">
        <f>Age!Z66</f>
        <v>0</v>
      </c>
      <c r="E26" s="1">
        <f>Age!AA66</f>
        <v>0</v>
      </c>
      <c r="F26" s="1">
        <f>Age!AB67</f>
        <v>0</v>
      </c>
      <c r="G26" s="1">
        <f>Age!AC67</f>
        <v>317.51103332325528</v>
      </c>
      <c r="H26" s="1">
        <f>Age!AD67</f>
        <v>0</v>
      </c>
      <c r="I26" s="1">
        <f>Age!AE68</f>
        <v>0</v>
      </c>
      <c r="J26" s="1">
        <f>Age!AF68</f>
        <v>4149.7935186094237</v>
      </c>
      <c r="K26" s="1">
        <f>Age!AG68</f>
        <v>227.96775937390956</v>
      </c>
      <c r="L26" s="1">
        <f>Age!AH68</f>
        <v>0</v>
      </c>
      <c r="M26" s="1">
        <f>Age!AI69</f>
        <v>7.6063829787234027</v>
      </c>
      <c r="N26" s="1">
        <f>Age!AJ69</f>
        <v>1478.4988776550576</v>
      </c>
      <c r="O26" s="1">
        <f>Age!AK69</f>
        <v>0</v>
      </c>
      <c r="P26" s="1">
        <f>Age!AL70</f>
        <v>0</v>
      </c>
      <c r="Q26" s="1">
        <f>Age!AM70</f>
        <v>0</v>
      </c>
      <c r="R26" s="1">
        <f>Age!AN70</f>
        <v>0</v>
      </c>
      <c r="S26" s="1">
        <f>Age!AP71</f>
        <v>0</v>
      </c>
      <c r="T26" s="60">
        <f t="shared" si="1"/>
        <v>6181.3775719403693</v>
      </c>
      <c r="X26" s="2">
        <v>11</v>
      </c>
      <c r="Y26" s="1">
        <v>52080</v>
      </c>
      <c r="Z26" s="1">
        <v>16297.23662632191</v>
      </c>
      <c r="AA26" s="125">
        <v>0.31292697055149599</v>
      </c>
      <c r="AB26" s="1">
        <v>4322.5591075444945</v>
      </c>
      <c r="AC26" s="1"/>
      <c r="AD26" s="104" t="s">
        <v>90</v>
      </c>
      <c r="AE26" s="104">
        <f>COUNT(Y40:Y45)</f>
        <v>6</v>
      </c>
      <c r="AF26" s="1">
        <f>AVERAGE(Y40:Y45)</f>
        <v>97546.333333333328</v>
      </c>
      <c r="AG26" s="1">
        <f t="shared" ref="AG26:AI26" si="11">AVERAGE(Z40:Z45)</f>
        <v>214875.64380983679</v>
      </c>
      <c r="AH26" s="125">
        <f t="shared" si="11"/>
        <v>2.1707646009619581</v>
      </c>
      <c r="AI26" s="1">
        <f t="shared" si="11"/>
        <v>143258.64283507733</v>
      </c>
    </row>
    <row r="27" spans="1:35">
      <c r="A27" s="3">
        <v>1991</v>
      </c>
      <c r="B27" s="60">
        <f>Escapement!B20</f>
        <v>92375</v>
      </c>
      <c r="C27" s="1">
        <f>Age!B66+Age!Y66</f>
        <v>0</v>
      </c>
      <c r="D27" s="1">
        <f>Age!Z67</f>
        <v>0</v>
      </c>
      <c r="E27" s="1">
        <f>Age!AA67</f>
        <v>23.114021571648689</v>
      </c>
      <c r="F27" s="1">
        <f>Age!AB68</f>
        <v>0</v>
      </c>
      <c r="G27" s="1">
        <f>Age!AC68</f>
        <v>3022.1727943012529</v>
      </c>
      <c r="H27" s="1">
        <f>Age!AD68</f>
        <v>0</v>
      </c>
      <c r="I27" s="1">
        <f>Age!AE69</f>
        <v>0</v>
      </c>
      <c r="J27" s="1">
        <f>Age!AF69</f>
        <v>16482.162539531688</v>
      </c>
      <c r="K27" s="1">
        <f>Age!AG69</f>
        <v>306.03357393862876</v>
      </c>
      <c r="L27" s="1">
        <f>Age!AH69</f>
        <v>0</v>
      </c>
      <c r="M27" s="1">
        <f>Age!AI70</f>
        <v>66.576999354410219</v>
      </c>
      <c r="N27" s="1">
        <f>Age!AJ70</f>
        <v>2592.8837218602694</v>
      </c>
      <c r="O27" s="1">
        <f>Age!AK70</f>
        <v>0</v>
      </c>
      <c r="P27" s="1">
        <f>Age!AL71</f>
        <v>0</v>
      </c>
      <c r="Q27" s="1">
        <f>Age!AM71</f>
        <v>0</v>
      </c>
      <c r="R27" s="1">
        <f>Age!AN71</f>
        <v>0</v>
      </c>
      <c r="S27" s="1">
        <f>Age!AP72</f>
        <v>0</v>
      </c>
      <c r="T27" s="60">
        <f t="shared" si="1"/>
        <v>22492.9436505579</v>
      </c>
      <c r="X27" s="2">
        <v>12</v>
      </c>
      <c r="Y27" s="1">
        <v>54900</v>
      </c>
      <c r="Z27" s="1">
        <v>54621.062552535252</v>
      </c>
      <c r="AA27" s="125">
        <v>0.99491917217732695</v>
      </c>
      <c r="AB27" s="1">
        <v>26338.668881808371</v>
      </c>
      <c r="AC27" s="1"/>
    </row>
    <row r="28" spans="1:35">
      <c r="A28" s="3">
        <v>1992</v>
      </c>
      <c r="B28" s="60">
        <f>Escapement!B21</f>
        <v>77601</v>
      </c>
      <c r="C28" s="1">
        <f>Age!B67+Age!Y67</f>
        <v>0</v>
      </c>
      <c r="D28" s="1">
        <f>Age!Z68</f>
        <v>0</v>
      </c>
      <c r="E28" s="1">
        <f>Age!AA68</f>
        <v>0</v>
      </c>
      <c r="F28" s="1">
        <f>Age!AB69</f>
        <v>0</v>
      </c>
      <c r="G28" s="1">
        <f>Age!AC69</f>
        <v>1607.7966541959051</v>
      </c>
      <c r="H28" s="1">
        <f>Age!AD69</f>
        <v>0</v>
      </c>
      <c r="I28" s="1">
        <f>Age!AE70</f>
        <v>0</v>
      </c>
      <c r="J28" s="1">
        <f>Age!AF70</f>
        <v>28061.141725626541</v>
      </c>
      <c r="K28" s="1">
        <f>Age!AG70</f>
        <v>132.97585575630171</v>
      </c>
      <c r="L28" s="1">
        <f>Age!AH70</f>
        <v>0</v>
      </c>
      <c r="M28" s="1">
        <f>Age!AI71</f>
        <v>9.9538106235565795</v>
      </c>
      <c r="N28" s="1">
        <f>Age!AJ71</f>
        <v>350.11671236257718</v>
      </c>
      <c r="O28" s="1">
        <f>Age!AK71</f>
        <v>0</v>
      </c>
      <c r="P28" s="1">
        <f>Age!AL72</f>
        <v>0</v>
      </c>
      <c r="Q28" s="1">
        <f>Age!AM72</f>
        <v>0</v>
      </c>
      <c r="R28" s="1">
        <f>Age!AN72</f>
        <v>0</v>
      </c>
      <c r="S28" s="1">
        <f>Age!AP73</f>
        <v>0</v>
      </c>
      <c r="T28" s="60">
        <f t="shared" si="1"/>
        <v>30161.984758564882</v>
      </c>
      <c r="X28" s="2">
        <v>13</v>
      </c>
      <c r="Y28" s="1">
        <v>58361</v>
      </c>
      <c r="Z28" s="1">
        <v>177002.04234438669</v>
      </c>
      <c r="AA28" s="125">
        <v>3.0328822731684975</v>
      </c>
      <c r="AB28" s="1">
        <v>109649.65016397653</v>
      </c>
      <c r="AC28" s="1"/>
    </row>
    <row r="29" spans="1:35">
      <c r="A29" s="3">
        <v>1993</v>
      </c>
      <c r="B29" s="60">
        <f>Escapement!B22</f>
        <v>52080</v>
      </c>
      <c r="C29" s="1">
        <f>Age!B68+Age!Y68</f>
        <v>0</v>
      </c>
      <c r="D29" s="1">
        <f>Age!Z69</f>
        <v>0</v>
      </c>
      <c r="E29" s="1">
        <f>Age!AA69</f>
        <v>0</v>
      </c>
      <c r="F29" s="1">
        <f>Age!AB70</f>
        <v>0</v>
      </c>
      <c r="G29" s="1">
        <f>Age!AC70</f>
        <v>967.94301032836324</v>
      </c>
      <c r="H29" s="1">
        <f>Age!AD70</f>
        <v>0</v>
      </c>
      <c r="I29" s="1">
        <f>Age!AE71</f>
        <v>0</v>
      </c>
      <c r="J29" s="1">
        <f>Age!AF71</f>
        <v>2161.1339519165294</v>
      </c>
      <c r="K29" s="1">
        <f>Age!AG71</f>
        <v>173.01748027445115</v>
      </c>
      <c r="L29" s="1">
        <f>Age!AH71</f>
        <v>0</v>
      </c>
      <c r="M29" s="1">
        <f>Age!AI72</f>
        <v>7.8305489260143188</v>
      </c>
      <c r="N29" s="1">
        <f>Age!AJ72</f>
        <v>1012.6341160991363</v>
      </c>
      <c r="O29" s="1">
        <f>Age!AK72</f>
        <v>0</v>
      </c>
      <c r="P29" s="1">
        <f>Age!AL73</f>
        <v>0</v>
      </c>
      <c r="Q29" s="1">
        <f>Age!AM73</f>
        <v>0</v>
      </c>
      <c r="R29" s="1">
        <f>Age!AN73</f>
        <v>0</v>
      </c>
      <c r="S29" s="1">
        <f>Age!AP74</f>
        <v>0</v>
      </c>
      <c r="T29" s="60">
        <f t="shared" si="1"/>
        <v>4322.5591075444945</v>
      </c>
      <c r="X29" s="2">
        <v>14</v>
      </c>
      <c r="Y29" s="1">
        <v>69141</v>
      </c>
      <c r="Z29" s="1">
        <v>225095.14372771845</v>
      </c>
      <c r="AA29" s="125">
        <v>3.2555957207404931</v>
      </c>
      <c r="AB29" s="1">
        <v>161954.30747136765</v>
      </c>
      <c r="AC29" s="1"/>
    </row>
    <row r="30" spans="1:35">
      <c r="A30" s="3">
        <v>1994</v>
      </c>
      <c r="B30" s="60">
        <f>Escapement!B23</f>
        <v>37007</v>
      </c>
      <c r="C30" s="1">
        <f>Age!B69+Age!Y69</f>
        <v>0</v>
      </c>
      <c r="D30" s="1">
        <f>Age!Z70</f>
        <v>0</v>
      </c>
      <c r="E30" s="1">
        <f>Age!AA70</f>
        <v>0</v>
      </c>
      <c r="F30" s="1">
        <f>Age!AB71</f>
        <v>0</v>
      </c>
      <c r="G30" s="1">
        <f>Age!AC71</f>
        <v>143.67638736130601</v>
      </c>
      <c r="H30" s="1">
        <f>Age!AD71</f>
        <v>0</v>
      </c>
      <c r="I30" s="1">
        <f>Age!AE72</f>
        <v>0</v>
      </c>
      <c r="J30" s="1">
        <f>Age!AF72</f>
        <v>2433.133929699768</v>
      </c>
      <c r="K30" s="1">
        <f>Age!AG72</f>
        <v>321.03958875936172</v>
      </c>
      <c r="L30" s="1">
        <f>Age!AH72</f>
        <v>0</v>
      </c>
      <c r="M30" s="1">
        <f>Age!AI73</f>
        <v>26.232558139534884</v>
      </c>
      <c r="N30" s="1">
        <f>Age!AJ73</f>
        <v>2002.6396265550479</v>
      </c>
      <c r="O30" s="1">
        <f>Age!AK73</f>
        <v>0</v>
      </c>
      <c r="P30" s="1">
        <f>Age!AL74</f>
        <v>0</v>
      </c>
      <c r="Q30" s="1">
        <f>Age!AM74</f>
        <v>0</v>
      </c>
      <c r="R30" s="1">
        <f>Age!AN74</f>
        <v>0</v>
      </c>
      <c r="S30" s="1">
        <f>Age!AP75</f>
        <v>0</v>
      </c>
      <c r="T30" s="60">
        <f t="shared" si="1"/>
        <v>4926.7220905150189</v>
      </c>
      <c r="X30" s="2">
        <v>15</v>
      </c>
      <c r="Y30" s="1">
        <v>72678</v>
      </c>
      <c r="Z30" s="1">
        <v>251009.5799782754</v>
      </c>
      <c r="AA30" s="125">
        <v>3.4537216210995818</v>
      </c>
      <c r="AB30" s="1">
        <v>119826.44668398272</v>
      </c>
      <c r="AC30" s="1"/>
    </row>
    <row r="31" spans="1:35">
      <c r="A31" s="3">
        <v>1995</v>
      </c>
      <c r="B31" s="60">
        <f>Escapement!B24</f>
        <v>7177</v>
      </c>
      <c r="C31" s="1">
        <f>Age!B70+Age!Y70</f>
        <v>0</v>
      </c>
      <c r="D31" s="1">
        <f>Age!Z71</f>
        <v>0</v>
      </c>
      <c r="E31" s="1">
        <f>Age!AA71</f>
        <v>0</v>
      </c>
      <c r="F31" s="1">
        <f>Age!AB72</f>
        <v>0</v>
      </c>
      <c r="G31" s="1">
        <f>Age!AC72</f>
        <v>829.32210334528281</v>
      </c>
      <c r="H31" s="1">
        <f>Age!AD72</f>
        <v>0</v>
      </c>
      <c r="I31" s="1">
        <f>Age!AE73</f>
        <v>0</v>
      </c>
      <c r="J31" s="1">
        <f>Age!AF73</f>
        <v>9788.1863479087297</v>
      </c>
      <c r="K31" s="1">
        <f>Age!AG73</f>
        <v>412.11978323018354</v>
      </c>
      <c r="L31" s="1">
        <f>Age!AH73</f>
        <v>0</v>
      </c>
      <c r="M31" s="1">
        <f>Age!AI74</f>
        <v>26.510225563909763</v>
      </c>
      <c r="N31" s="1">
        <f>Age!AJ74</f>
        <v>3115.4192440053798</v>
      </c>
      <c r="O31" s="1">
        <f>Age!AK74</f>
        <v>0</v>
      </c>
      <c r="P31" s="1">
        <f>Age!AL75</f>
        <v>0</v>
      </c>
      <c r="Q31" s="1">
        <f>Age!AM75</f>
        <v>0</v>
      </c>
      <c r="R31" s="1">
        <f>Age!AN75</f>
        <v>0</v>
      </c>
      <c r="S31" s="1">
        <f>Age!AP76</f>
        <v>0</v>
      </c>
      <c r="T31" s="60">
        <f t="shared" si="1"/>
        <v>14171.557704053486</v>
      </c>
      <c r="X31" s="2">
        <v>16</v>
      </c>
      <c r="Y31" s="1">
        <v>75065</v>
      </c>
      <c r="Z31" s="1">
        <v>48633.014555351248</v>
      </c>
      <c r="AA31" s="125">
        <v>0.64787869919871111</v>
      </c>
      <c r="AB31" s="1">
        <v>13784.761670316642</v>
      </c>
      <c r="AC31" s="1">
        <f>AVERAGE(AB26:AB35)</f>
        <v>61051.164050475883</v>
      </c>
    </row>
    <row r="32" spans="1:35">
      <c r="A32" s="3">
        <v>1996</v>
      </c>
      <c r="B32" s="60">
        <f>Escapement!B25</f>
        <v>50739</v>
      </c>
      <c r="C32" s="1">
        <f>Age!B71+Age!Y71</f>
        <v>15.035087719298248</v>
      </c>
      <c r="D32" s="1">
        <f>Age!Z72</f>
        <v>0</v>
      </c>
      <c r="E32" s="1">
        <f>Age!AA72</f>
        <v>0</v>
      </c>
      <c r="F32" s="1">
        <f>Age!AB73</f>
        <v>0</v>
      </c>
      <c r="G32" s="1">
        <f>Age!AC73</f>
        <v>2392.8574491057384</v>
      </c>
      <c r="H32" s="1">
        <f>Age!AD73</f>
        <v>0</v>
      </c>
      <c r="I32" s="1">
        <f>Age!AE74</f>
        <v>0</v>
      </c>
      <c r="J32" s="1">
        <f>Age!AF74</f>
        <v>61761.138538011197</v>
      </c>
      <c r="K32" s="1">
        <f>Age!AG74</f>
        <v>0</v>
      </c>
      <c r="L32" s="1">
        <f>Age!AH74</f>
        <v>0</v>
      </c>
      <c r="M32" s="1">
        <f>Age!AI75</f>
        <v>69.000368166367139</v>
      </c>
      <c r="N32" s="1">
        <f>Age!AJ75</f>
        <v>668.33337709918396</v>
      </c>
      <c r="O32" s="1">
        <f>Age!AK75</f>
        <v>0</v>
      </c>
      <c r="P32" s="1">
        <f>Age!AL76</f>
        <v>0</v>
      </c>
      <c r="Q32" s="1">
        <f>Age!AM76</f>
        <v>0</v>
      </c>
      <c r="R32" s="1">
        <f>Age!AN76</f>
        <v>0</v>
      </c>
      <c r="S32" s="1">
        <f>Age!AP77</f>
        <v>0</v>
      </c>
      <c r="T32" s="60">
        <f t="shared" si="1"/>
        <v>64906.364820101779</v>
      </c>
      <c r="X32" s="2">
        <v>17</v>
      </c>
      <c r="Y32" s="1">
        <v>76119</v>
      </c>
      <c r="Z32" s="1">
        <v>12964.367418620313</v>
      </c>
      <c r="AA32" s="125">
        <v>0.17031710109986092</v>
      </c>
      <c r="AB32" s="1">
        <v>6144.9675352202576</v>
      </c>
      <c r="AC32" s="1"/>
    </row>
    <row r="33" spans="1:29">
      <c r="A33" s="3">
        <v>1997</v>
      </c>
      <c r="B33" s="60">
        <f>Escapement!B26</f>
        <v>44254</v>
      </c>
      <c r="C33" s="1">
        <f>Age!B72+Age!Y72</f>
        <v>0</v>
      </c>
      <c r="D33" s="1">
        <f>Age!Z73</f>
        <v>0</v>
      </c>
      <c r="E33" s="1">
        <f>Age!AA73</f>
        <v>0</v>
      </c>
      <c r="F33" s="1">
        <f>Age!AB74</f>
        <v>0</v>
      </c>
      <c r="G33" s="1">
        <f>Age!AC74</f>
        <v>1451.8563895403161</v>
      </c>
      <c r="H33" s="1">
        <f>Age!AD74</f>
        <v>0</v>
      </c>
      <c r="I33" s="1">
        <f>Age!AE75</f>
        <v>0</v>
      </c>
      <c r="J33" s="1">
        <f>Age!AF75</f>
        <v>22544.428082732698</v>
      </c>
      <c r="K33" s="1">
        <f>Age!AG75</f>
        <v>40.370203160270869</v>
      </c>
      <c r="L33" s="1">
        <f>Age!AH75</f>
        <v>0</v>
      </c>
      <c r="M33" s="1">
        <f>Age!AI76</f>
        <v>77.065759637188208</v>
      </c>
      <c r="N33" s="1">
        <f>Age!AJ76</f>
        <v>3299.5178603416962</v>
      </c>
      <c r="O33" s="1">
        <f>Age!AK76</f>
        <v>0</v>
      </c>
      <c r="P33" s="1">
        <f>Age!AL77</f>
        <v>0</v>
      </c>
      <c r="Q33" s="1">
        <f>Age!AM77</f>
        <v>0</v>
      </c>
      <c r="R33" s="1">
        <f>Age!AN77</f>
        <v>0</v>
      </c>
      <c r="S33" s="1">
        <f>Age!AP78</f>
        <v>0</v>
      </c>
      <c r="T33" s="60">
        <f t="shared" si="1"/>
        <v>27413.238295412171</v>
      </c>
      <c r="X33" s="2">
        <v>18</v>
      </c>
      <c r="Y33" s="1">
        <v>76283</v>
      </c>
      <c r="Z33" s="1">
        <v>217457.81395260381</v>
      </c>
      <c r="AA33" s="125">
        <v>2.8506720232896425</v>
      </c>
      <c r="AB33" s="1">
        <v>120014.36908497608</v>
      </c>
      <c r="AC33" s="1"/>
    </row>
    <row r="34" spans="1:29">
      <c r="A34" s="3">
        <v>1998</v>
      </c>
      <c r="B34" s="60">
        <f>Escapement!B27</f>
        <v>12335</v>
      </c>
      <c r="C34" s="1">
        <f>Age!B73+Age!Y73</f>
        <v>0</v>
      </c>
      <c r="D34" s="1">
        <f>Age!Z74</f>
        <v>0</v>
      </c>
      <c r="E34" s="1">
        <f>Age!AA74</f>
        <v>0</v>
      </c>
      <c r="F34" s="1">
        <f>Age!AB75</f>
        <v>0</v>
      </c>
      <c r="G34" s="1">
        <f>Age!AC75</f>
        <v>877.92510005226359</v>
      </c>
      <c r="H34" s="1">
        <f>Age!AD75</f>
        <v>0</v>
      </c>
      <c r="I34" s="1">
        <f>Age!AE76</f>
        <v>0</v>
      </c>
      <c r="J34" s="1">
        <f>Age!AF76</f>
        <v>19024.956283940061</v>
      </c>
      <c r="K34" s="1">
        <f>Age!AG76</f>
        <v>551.93623556325724</v>
      </c>
      <c r="L34" s="1">
        <f>Age!AH76</f>
        <v>0</v>
      </c>
      <c r="M34" s="1">
        <f>Age!AI77</f>
        <v>72.925181974262344</v>
      </c>
      <c r="N34" s="1">
        <f>Age!AJ77</f>
        <v>4421.8126506929602</v>
      </c>
      <c r="O34" s="1">
        <f>Age!AK77</f>
        <v>0</v>
      </c>
      <c r="P34" s="1">
        <f>Age!AL78</f>
        <v>0</v>
      </c>
      <c r="Q34" s="1">
        <f>Age!AM78</f>
        <v>0</v>
      </c>
      <c r="R34" s="1">
        <f>Age!AN78</f>
        <v>0</v>
      </c>
      <c r="S34" s="1">
        <f>Age!AP79</f>
        <v>0</v>
      </c>
      <c r="T34" s="60">
        <f t="shared" si="1"/>
        <v>24949.555452222805</v>
      </c>
      <c r="X34" s="2">
        <v>19</v>
      </c>
      <c r="Y34" s="1">
        <v>77601</v>
      </c>
      <c r="Z34" s="1">
        <v>77529.537885365862</v>
      </c>
      <c r="AA34" s="125">
        <v>0.99907910832806102</v>
      </c>
      <c r="AB34" s="1">
        <v>30161.984758564882</v>
      </c>
      <c r="AC34" s="1"/>
    </row>
    <row r="35" spans="1:29">
      <c r="A35" s="3">
        <v>1999</v>
      </c>
      <c r="B35" s="60">
        <f>Escapement!B28</f>
        <v>19284</v>
      </c>
      <c r="C35" s="1">
        <f>Age!B74+Age!Y74</f>
        <v>0</v>
      </c>
      <c r="D35" s="1">
        <f>Age!Z75</f>
        <v>0</v>
      </c>
      <c r="E35" s="1">
        <f>Age!AA75</f>
        <v>0</v>
      </c>
      <c r="F35" s="1">
        <f>Age!AB76</f>
        <v>0</v>
      </c>
      <c r="G35" s="1">
        <f>Age!AC76</f>
        <v>9492.89077599964</v>
      </c>
      <c r="H35" s="1">
        <f>Age!AD76</f>
        <v>0</v>
      </c>
      <c r="I35" s="1">
        <f>Age!AE77</f>
        <v>0</v>
      </c>
      <c r="J35" s="1">
        <f>Age!AF77</f>
        <v>50187.952698338646</v>
      </c>
      <c r="K35" s="1">
        <f>Age!AG77</f>
        <v>3039.4415022770936</v>
      </c>
      <c r="L35" s="1">
        <f>Age!AH77</f>
        <v>0</v>
      </c>
      <c r="M35" s="1">
        <f>Age!AI78</f>
        <v>86.509092027037596</v>
      </c>
      <c r="N35" s="1">
        <f>Age!AJ78</f>
        <v>4319.7286522513405</v>
      </c>
      <c r="O35" s="1">
        <f>Age!AK78</f>
        <v>0</v>
      </c>
      <c r="P35" s="1">
        <f>Age!AL79</f>
        <v>0</v>
      </c>
      <c r="Q35" s="1">
        <f>Age!AM79</f>
        <v>0</v>
      </c>
      <c r="R35" s="1">
        <f>Age!AN79</f>
        <v>0</v>
      </c>
      <c r="S35" s="1">
        <f>Age!AP80</f>
        <v>0</v>
      </c>
      <c r="T35" s="60">
        <f t="shared" si="1"/>
        <v>67126.522720893758</v>
      </c>
      <c r="X35" s="2">
        <v>20</v>
      </c>
      <c r="Y35" s="1">
        <v>77660</v>
      </c>
      <c r="Z35" s="1">
        <v>51546.491977324171</v>
      </c>
      <c r="AA35" s="125">
        <v>0.66374571178630148</v>
      </c>
      <c r="AB35" s="1">
        <v>18313.925147001268</v>
      </c>
      <c r="AC35" s="1"/>
    </row>
    <row r="36" spans="1:29">
      <c r="A36" s="3">
        <v>2000</v>
      </c>
      <c r="B36" s="60">
        <f>Escapement!B29</f>
        <v>43555</v>
      </c>
      <c r="C36" s="1">
        <f>Age!B75+Age!Y75</f>
        <v>0</v>
      </c>
      <c r="D36" s="1">
        <f>Age!Z76</f>
        <v>0</v>
      </c>
      <c r="E36" s="1">
        <f>Age!AA76</f>
        <v>0</v>
      </c>
      <c r="F36" s="1">
        <f>Age!AB77</f>
        <v>0</v>
      </c>
      <c r="G36" s="1">
        <f>Age!AC77</f>
        <v>8775.7653572845193</v>
      </c>
      <c r="H36" s="1">
        <f>Age!AD77</f>
        <v>0</v>
      </c>
      <c r="I36" s="1">
        <f>Age!AE78</f>
        <v>0</v>
      </c>
      <c r="J36" s="1">
        <f>Age!AF78</f>
        <v>20884.854025687913</v>
      </c>
      <c r="K36" s="1">
        <f>Age!AG78</f>
        <v>677.99358334364251</v>
      </c>
      <c r="L36" s="1">
        <f>Age!AH78</f>
        <v>0</v>
      </c>
      <c r="M36" s="1">
        <f>Age!AI79</f>
        <v>106.58204135480753</v>
      </c>
      <c r="N36" s="1">
        <f>Age!AJ79</f>
        <v>12073.727798937336</v>
      </c>
      <c r="O36" s="1">
        <f>Age!AK79</f>
        <v>0</v>
      </c>
      <c r="P36" s="1">
        <f>Age!AL80</f>
        <v>0</v>
      </c>
      <c r="Q36" s="1">
        <f>Age!AM80</f>
        <v>33.665263157894735</v>
      </c>
      <c r="R36" s="1">
        <f>Age!AN80</f>
        <v>0</v>
      </c>
      <c r="S36" s="1">
        <f>Age!AP81</f>
        <v>0</v>
      </c>
      <c r="T36" s="60">
        <f t="shared" si="1"/>
        <v>42552.588069766112</v>
      </c>
      <c r="X36" s="120">
        <v>21</v>
      </c>
      <c r="Y36" s="121">
        <v>80141</v>
      </c>
      <c r="Z36" s="121">
        <v>419500.5795070593</v>
      </c>
      <c r="AA36" s="124">
        <v>5.2345313822769777</v>
      </c>
      <c r="AB36" s="121">
        <v>325635.08385551849</v>
      </c>
      <c r="AC36" s="1"/>
    </row>
    <row r="37" spans="1:29">
      <c r="A37" s="3">
        <v>2001</v>
      </c>
      <c r="B37" s="60">
        <f>Escapement!B30</f>
        <v>76283</v>
      </c>
      <c r="C37" s="1">
        <f>Age!B76+Age!Y76</f>
        <v>0</v>
      </c>
      <c r="D37" s="1">
        <f>Age!Z77</f>
        <v>0</v>
      </c>
      <c r="E37" s="1">
        <f>Age!AA77</f>
        <v>0</v>
      </c>
      <c r="F37" s="1">
        <f>Age!AB78</f>
        <v>0</v>
      </c>
      <c r="G37" s="1">
        <f>Age!AC78</f>
        <v>3306.9096484649776</v>
      </c>
      <c r="H37" s="1">
        <f>Age!AD78</f>
        <v>0</v>
      </c>
      <c r="I37" s="1">
        <f>Age!AE79</f>
        <v>0</v>
      </c>
      <c r="J37" s="1">
        <f>Age!AF79</f>
        <v>100173.6061460255</v>
      </c>
      <c r="K37" s="1">
        <f>Age!AG79</f>
        <v>757.271858485758</v>
      </c>
      <c r="L37" s="1">
        <f>Age!AH79</f>
        <v>0</v>
      </c>
      <c r="M37" s="1">
        <f>Age!AI80</f>
        <v>366.2021173053339</v>
      </c>
      <c r="N37" s="1">
        <f>Age!AJ80</f>
        <v>15402.537209431332</v>
      </c>
      <c r="O37" s="1">
        <f>Age!AK80</f>
        <v>0</v>
      </c>
      <c r="P37" s="1">
        <f>Age!AL81</f>
        <v>0</v>
      </c>
      <c r="Q37" s="1">
        <f>Age!AM81</f>
        <v>7.8421052631578938</v>
      </c>
      <c r="R37" s="1">
        <f>Age!AN81</f>
        <v>0</v>
      </c>
      <c r="S37" s="1">
        <f>Age!AP82</f>
        <v>0</v>
      </c>
      <c r="T37" s="60">
        <f t="shared" si="1"/>
        <v>120014.36908497608</v>
      </c>
      <c r="X37" s="120">
        <v>22</v>
      </c>
      <c r="Y37" s="121">
        <v>81274</v>
      </c>
      <c r="Z37" s="121">
        <v>67569.997900336311</v>
      </c>
      <c r="AA37" s="124">
        <v>0.83138516500155413</v>
      </c>
      <c r="AB37" s="121">
        <v>35280.351280060742</v>
      </c>
      <c r="AC37" s="1"/>
    </row>
    <row r="38" spans="1:29">
      <c r="A38" s="3">
        <v>2002</v>
      </c>
      <c r="B38" s="60">
        <f>Escapement!B31</f>
        <v>58361</v>
      </c>
      <c r="C38" s="1">
        <f>Age!B77+Age!Y77</f>
        <v>0</v>
      </c>
      <c r="D38" s="1">
        <f>Age!Z78</f>
        <v>0</v>
      </c>
      <c r="E38" s="1">
        <f>Age!AA78</f>
        <v>0</v>
      </c>
      <c r="F38" s="1">
        <f>Age!AB79</f>
        <v>0</v>
      </c>
      <c r="G38" s="1">
        <f>Age!AC79</f>
        <v>6089.5730560558413</v>
      </c>
      <c r="H38" s="1">
        <f>Age!AD79</f>
        <v>0</v>
      </c>
      <c r="I38" s="1">
        <f>Age!AE80</f>
        <v>0</v>
      </c>
      <c r="J38" s="1">
        <f>Age!AF80</f>
        <v>102515.33270453151</v>
      </c>
      <c r="K38" s="1">
        <f>Age!AG80</f>
        <v>410.12358782453333</v>
      </c>
      <c r="L38" s="1">
        <f>Age!AH80</f>
        <v>0</v>
      </c>
      <c r="M38" s="1">
        <f>Age!AI81</f>
        <v>247.3454529050976</v>
      </c>
      <c r="N38" s="1">
        <f>Age!AJ81</f>
        <v>387.27536265955848</v>
      </c>
      <c r="O38" s="1">
        <f>Age!AK81</f>
        <v>0</v>
      </c>
      <c r="P38" s="1">
        <f>Age!AL82</f>
        <v>0</v>
      </c>
      <c r="Q38" s="1">
        <f>Age!AM82</f>
        <v>0</v>
      </c>
      <c r="R38" s="1">
        <f>Age!AN82</f>
        <v>0</v>
      </c>
      <c r="S38" s="1">
        <f>Age!AP83</f>
        <v>0</v>
      </c>
      <c r="T38" s="60">
        <f t="shared" si="1"/>
        <v>109649.65016397653</v>
      </c>
      <c r="X38" s="120">
        <v>23</v>
      </c>
      <c r="Y38" s="121">
        <v>84407</v>
      </c>
      <c r="Z38" s="121">
        <v>271949.08781194157</v>
      </c>
      <c r="AA38" s="124">
        <v>3.2218783727882947</v>
      </c>
      <c r="AB38" s="121">
        <v>179915.59511249498</v>
      </c>
      <c r="AC38" s="1"/>
    </row>
    <row r="39" spans="1:29">
      <c r="A39" s="3">
        <v>2003</v>
      </c>
      <c r="B39" s="60">
        <f>Escapement!B32</f>
        <v>75065</v>
      </c>
      <c r="C39" s="1">
        <f>Age!B78+Age!Y78</f>
        <v>0</v>
      </c>
      <c r="D39" s="1">
        <f>Age!Z79</f>
        <v>0</v>
      </c>
      <c r="E39" s="1">
        <f>Age!AA79</f>
        <v>0</v>
      </c>
      <c r="F39" s="1">
        <f>Age!AB80</f>
        <v>0</v>
      </c>
      <c r="G39" s="1">
        <f>Age!AC80</f>
        <v>6471.4336805455232</v>
      </c>
      <c r="H39" s="1">
        <f>Age!AD80</f>
        <v>0</v>
      </c>
      <c r="I39" s="1">
        <f>Age!AE81</f>
        <v>0</v>
      </c>
      <c r="J39" s="1">
        <f>Age!AF81</f>
        <v>6284.6646151325722</v>
      </c>
      <c r="K39" s="1">
        <f>Age!AG81</f>
        <v>36.581527484143763</v>
      </c>
      <c r="L39" s="1">
        <f>Age!AH81</f>
        <v>0</v>
      </c>
      <c r="M39" s="1">
        <f>Age!AI82</f>
        <v>99.96258386319073</v>
      </c>
      <c r="N39" s="1">
        <f>Age!AJ82</f>
        <v>892.11926329121081</v>
      </c>
      <c r="O39" s="1">
        <f>Age!AK82</f>
        <v>0</v>
      </c>
      <c r="P39" s="1">
        <f>Age!AL83</f>
        <v>0</v>
      </c>
      <c r="Q39" s="1">
        <f>Age!AM83</f>
        <v>0</v>
      </c>
      <c r="R39" s="1">
        <f>Age!AN83</f>
        <v>0</v>
      </c>
      <c r="S39" s="1">
        <f>Age!AP84</f>
        <v>0</v>
      </c>
      <c r="T39" s="60">
        <f t="shared" si="1"/>
        <v>13784.761670316642</v>
      </c>
      <c r="U39" s="80"/>
      <c r="V39" s="25"/>
      <c r="X39" s="120">
        <v>24</v>
      </c>
      <c r="Y39" s="121">
        <v>88024</v>
      </c>
      <c r="Z39" s="121">
        <v>291248.2500111144</v>
      </c>
      <c r="AA39" s="124">
        <v>3.3087368219021451</v>
      </c>
      <c r="AB39" s="121">
        <v>215644.71977347133</v>
      </c>
      <c r="AC39" s="1"/>
    </row>
    <row r="40" spans="1:29">
      <c r="A40" s="3">
        <v>2004</v>
      </c>
      <c r="B40" s="60">
        <f>Escapement!B33</f>
        <v>77660</v>
      </c>
      <c r="C40" s="1">
        <f>Age!B79+Age!Y79</f>
        <v>0</v>
      </c>
      <c r="D40" s="1">
        <f>Age!Z80</f>
        <v>0</v>
      </c>
      <c r="E40" s="1">
        <f>Age!AA80</f>
        <v>0</v>
      </c>
      <c r="F40" s="1">
        <f>Age!AB81</f>
        <v>0</v>
      </c>
      <c r="G40" s="1">
        <f>Age!AC81</f>
        <v>527.53771761669191</v>
      </c>
      <c r="H40" s="1">
        <f>Age!AD81</f>
        <v>0</v>
      </c>
      <c r="I40" s="1">
        <f>Age!AE82</f>
        <v>0</v>
      </c>
      <c r="J40" s="1">
        <f>Age!AF82</f>
        <v>14015.733867944442</v>
      </c>
      <c r="K40" s="1">
        <f>Age!AG82</f>
        <v>205.06285656611959</v>
      </c>
      <c r="L40" s="1">
        <f>Age!AH82</f>
        <v>0</v>
      </c>
      <c r="M40" s="1">
        <f>Age!AI83</f>
        <v>69.514033813234704</v>
      </c>
      <c r="N40" s="1">
        <f>Age!AJ83</f>
        <v>3465.1319406641687</v>
      </c>
      <c r="O40" s="1">
        <f>Age!AK83</f>
        <v>0</v>
      </c>
      <c r="P40" s="1">
        <f>Age!AL84</f>
        <v>0</v>
      </c>
      <c r="Q40" s="1">
        <f>Age!AM84</f>
        <v>0</v>
      </c>
      <c r="R40" s="1">
        <f>Age!AN84</f>
        <v>30.944730396611412</v>
      </c>
      <c r="S40" s="1">
        <f>Age!AP85</f>
        <v>0</v>
      </c>
      <c r="T40" s="60">
        <f t="shared" si="1"/>
        <v>18313.925147001268</v>
      </c>
      <c r="U40" s="25"/>
      <c r="V40" s="25"/>
      <c r="X40" s="120">
        <v>25</v>
      </c>
      <c r="Y40" s="121">
        <v>92375</v>
      </c>
      <c r="Z40" s="121">
        <v>72790.999430764539</v>
      </c>
      <c r="AA40" s="124">
        <v>0.78799458111788401</v>
      </c>
      <c r="AB40" s="121">
        <v>22498.544575057123</v>
      </c>
      <c r="AC40" s="1">
        <f>AVERAGE(AB36:AB45)</f>
        <v>161602.76070320094</v>
      </c>
    </row>
    <row r="41" spans="1:29">
      <c r="A41" s="3">
        <v>2005</v>
      </c>
      <c r="B41" s="60">
        <f>Escapement!B34</f>
        <v>51178</v>
      </c>
      <c r="C41" s="1">
        <f>Age!B80+Age!Y80</f>
        <v>0</v>
      </c>
      <c r="D41" s="1">
        <f>Age!Z81</f>
        <v>0</v>
      </c>
      <c r="E41" s="1">
        <f>Age!AA81</f>
        <v>0</v>
      </c>
      <c r="F41" s="1">
        <f>Age!AB82</f>
        <v>0</v>
      </c>
      <c r="G41" s="1">
        <f>Age!AC82</f>
        <v>1408.6348930737929</v>
      </c>
      <c r="H41" s="1">
        <f>Age!AD82</f>
        <v>0</v>
      </c>
      <c r="I41" s="1">
        <f>Age!AE83</f>
        <v>0</v>
      </c>
      <c r="J41" s="1">
        <f>Age!AF83</f>
        <v>26994.788190184649</v>
      </c>
      <c r="K41" s="1">
        <f>Age!AG83</f>
        <v>487.61317448756603</v>
      </c>
      <c r="L41" s="1">
        <f>Age!AH83</f>
        <v>0</v>
      </c>
      <c r="M41" s="1">
        <f>Age!AI84</f>
        <v>0</v>
      </c>
      <c r="N41" s="1">
        <f>Age!AJ84</f>
        <v>5329.548407555958</v>
      </c>
      <c r="O41" s="1">
        <f>Age!AK84</f>
        <v>0</v>
      </c>
      <c r="P41" s="1">
        <f>Age!AL85</f>
        <v>0</v>
      </c>
      <c r="Q41" s="1">
        <f>Age!AM85</f>
        <v>10.913253012048198</v>
      </c>
      <c r="R41" s="1">
        <f>Age!AN85</f>
        <v>0</v>
      </c>
      <c r="S41" s="1">
        <f>Age!AP86</f>
        <v>0</v>
      </c>
      <c r="T41" s="60">
        <f t="shared" si="1"/>
        <v>34231.497918314017</v>
      </c>
      <c r="X41" s="120">
        <v>26</v>
      </c>
      <c r="Y41" s="121">
        <v>94208</v>
      </c>
      <c r="Z41" s="121">
        <v>229295.99257663894</v>
      </c>
      <c r="AA41" s="124">
        <v>2.4339333451154777</v>
      </c>
      <c r="AB41" s="121">
        <v>129683.36223854564</v>
      </c>
      <c r="AC41" s="1"/>
    </row>
    <row r="42" spans="1:29">
      <c r="A42" s="3">
        <v>2006</v>
      </c>
      <c r="B42" s="60">
        <f>Escapement!B35</f>
        <v>96203</v>
      </c>
      <c r="C42" s="1">
        <f>Age!B81+Age!Y81</f>
        <v>0</v>
      </c>
      <c r="D42" s="1">
        <f>Age!Z82</f>
        <v>0</v>
      </c>
      <c r="E42" s="1">
        <f>Age!AA82</f>
        <v>0</v>
      </c>
      <c r="F42" s="1">
        <f>Age!AB83</f>
        <v>0</v>
      </c>
      <c r="G42" s="1">
        <f>Age!AC83</f>
        <v>1046.8070613486304</v>
      </c>
      <c r="H42" s="1">
        <f>Age!AD83</f>
        <v>0</v>
      </c>
      <c r="I42" s="1">
        <f>Age!AE84</f>
        <v>0</v>
      </c>
      <c r="J42" s="1">
        <f>Age!AF84</f>
        <v>15219.037020507702</v>
      </c>
      <c r="K42" s="1">
        <f>Age!AG84</f>
        <v>421.10486359744283</v>
      </c>
      <c r="L42" s="1">
        <f>Age!AH84</f>
        <v>0</v>
      </c>
      <c r="M42" s="1">
        <f>Age!AI85</f>
        <v>134.59903911162746</v>
      </c>
      <c r="N42" s="1">
        <f>Age!AJ85</f>
        <v>13283.051208512892</v>
      </c>
      <c r="O42" s="1">
        <f>Age!AK85</f>
        <v>0</v>
      </c>
      <c r="P42" s="1">
        <f>Age!AL86</f>
        <v>0</v>
      </c>
      <c r="Q42" s="1">
        <f>Age!AM86</f>
        <v>95.902868945719277</v>
      </c>
      <c r="R42" s="1">
        <f>Age!AN86</f>
        <v>0</v>
      </c>
      <c r="S42" s="1">
        <f>Age!AP87</f>
        <v>0</v>
      </c>
      <c r="T42" s="60">
        <f t="shared" si="1"/>
        <v>30200.502062024018</v>
      </c>
      <c r="X42" s="120">
        <v>27</v>
      </c>
      <c r="Y42" s="121">
        <v>96203</v>
      </c>
      <c r="Z42" s="121">
        <v>80559.934766909602</v>
      </c>
      <c r="AA42" s="124">
        <v>0.83739524512655117</v>
      </c>
      <c r="AB42" s="121">
        <v>30200.502062024018</v>
      </c>
      <c r="AC42" s="1"/>
    </row>
    <row r="43" spans="1:29">
      <c r="A43" s="3">
        <v>2007</v>
      </c>
      <c r="B43" s="60">
        <f>Escapement!B36</f>
        <v>72678</v>
      </c>
      <c r="C43" s="1">
        <f>Age!B82+Age!Y82</f>
        <v>0</v>
      </c>
      <c r="D43" s="1">
        <f>Age!Z83</f>
        <v>0</v>
      </c>
      <c r="E43" s="1">
        <f>Age!AA83</f>
        <v>0</v>
      </c>
      <c r="F43" s="1">
        <f>Age!AB84</f>
        <v>0</v>
      </c>
      <c r="G43" s="1">
        <f>Age!AC84</f>
        <v>5765.4443891649107</v>
      </c>
      <c r="H43" s="1">
        <f>Age!AD84</f>
        <v>0</v>
      </c>
      <c r="I43" s="1">
        <f>Age!AE85</f>
        <v>0</v>
      </c>
      <c r="J43" s="1">
        <f>Age!AF85</f>
        <v>108677.19985487922</v>
      </c>
      <c r="K43" s="1">
        <f>Age!AG85</f>
        <v>580.03958104340632</v>
      </c>
      <c r="L43" s="1">
        <f>Age!AH85</f>
        <v>0</v>
      </c>
      <c r="M43" s="1">
        <f>Age!AI86</f>
        <v>566.90903258661058</v>
      </c>
      <c r="N43" s="1">
        <f>Age!AJ86</f>
        <v>4229.3645661653782</v>
      </c>
      <c r="O43" s="1">
        <f>Age!AK86</f>
        <v>0</v>
      </c>
      <c r="P43" s="1">
        <f>Age!AL87</f>
        <v>0</v>
      </c>
      <c r="Q43" s="1">
        <f>Age!AM87</f>
        <v>7.4892601431980967</v>
      </c>
      <c r="R43" s="1">
        <f>Age!AN87</f>
        <v>0</v>
      </c>
      <c r="S43" s="1">
        <f>Age!AP88</f>
        <v>0</v>
      </c>
      <c r="T43" s="60">
        <f t="shared" si="1"/>
        <v>119826.44668398272</v>
      </c>
      <c r="U43" s="119" t="s">
        <v>34</v>
      </c>
      <c r="V43" s="25"/>
      <c r="X43" s="120">
        <v>28</v>
      </c>
      <c r="Y43" s="121">
        <v>98673</v>
      </c>
      <c r="Z43" s="121">
        <v>211135.45630516129</v>
      </c>
      <c r="AA43" s="124">
        <v>2.1397490327157511</v>
      </c>
      <c r="AB43" s="121">
        <v>143952.22678128903</v>
      </c>
      <c r="AC43" s="1"/>
    </row>
    <row r="44" spans="1:29">
      <c r="A44" s="3">
        <v>2008</v>
      </c>
      <c r="B44" s="60">
        <f>Escapement!B37</f>
        <v>33117</v>
      </c>
      <c r="C44" s="1">
        <f>Age!B83+Age!Y83</f>
        <v>0</v>
      </c>
      <c r="D44" s="1">
        <f>Age!Z84</f>
        <v>0</v>
      </c>
      <c r="E44" s="1">
        <f>Age!AA84</f>
        <v>0</v>
      </c>
      <c r="F44" s="1">
        <f>Age!AB85</f>
        <v>0</v>
      </c>
      <c r="G44" s="1">
        <f>Age!AC85</f>
        <v>1679.9106050666621</v>
      </c>
      <c r="H44" s="1">
        <f>Age!AD85</f>
        <v>0</v>
      </c>
      <c r="I44" s="1">
        <f>Age!AE86</f>
        <v>0</v>
      </c>
      <c r="J44" s="1">
        <f>Age!AF86</f>
        <v>14630.687838998198</v>
      </c>
      <c r="K44" s="1">
        <f>Age!AG86</f>
        <v>725.84893554902794</v>
      </c>
      <c r="L44" s="1">
        <f>Age!AH86</f>
        <v>0</v>
      </c>
      <c r="M44" s="1">
        <f>Age!AI87</f>
        <v>43.455606297044277</v>
      </c>
      <c r="N44" s="1">
        <f>Age!AJ87</f>
        <v>9759.9159681404144</v>
      </c>
      <c r="O44" s="1">
        <f>Age!AK87</f>
        <v>0</v>
      </c>
      <c r="P44" s="1">
        <f>Age!AL88</f>
        <v>0</v>
      </c>
      <c r="Q44" s="1">
        <f>Age!AM88</f>
        <v>0</v>
      </c>
      <c r="R44" s="1">
        <f>Age!AN88</f>
        <v>0</v>
      </c>
      <c r="S44" s="43">
        <f>S88*V44</f>
        <v>0</v>
      </c>
      <c r="T44" s="60">
        <f t="shared" ref="T44" si="12">SUM(C44:S44)</f>
        <v>26839.818954051349</v>
      </c>
      <c r="U44" s="25">
        <f>SUM(C44:R44)</f>
        <v>26839.818954051349</v>
      </c>
      <c r="V44" s="25">
        <f>U44/(1-S88)</f>
        <v>26839.818954051349</v>
      </c>
      <c r="X44" s="120">
        <v>29</v>
      </c>
      <c r="Y44" s="121">
        <v>100781</v>
      </c>
      <c r="Z44" s="121">
        <v>349003.94126644993</v>
      </c>
      <c r="AA44" s="124">
        <v>3.4629934339453858</v>
      </c>
      <c r="AB44" s="121">
        <v>275139.00672257383</v>
      </c>
      <c r="AC44" s="1"/>
    </row>
    <row r="45" spans="1:29">
      <c r="A45" s="3">
        <v>2009</v>
      </c>
      <c r="B45" s="60">
        <f>Escapement!B38</f>
        <v>33705</v>
      </c>
      <c r="C45" s="1">
        <f>Age!B84+Age!Y84</f>
        <v>0</v>
      </c>
      <c r="D45" s="1">
        <f>Age!Z85</f>
        <v>0</v>
      </c>
      <c r="E45" s="1">
        <f>Age!AA85</f>
        <v>0</v>
      </c>
      <c r="F45" s="1">
        <f>Age!AB86</f>
        <v>0</v>
      </c>
      <c r="G45" s="1">
        <f>Age!AC86</f>
        <v>2861.9536627250891</v>
      </c>
      <c r="H45" s="1">
        <f>Age!AD86</f>
        <v>0</v>
      </c>
      <c r="I45" s="1">
        <f>Age!AE87</f>
        <v>0</v>
      </c>
      <c r="J45" s="1">
        <f>Age!AF87</f>
        <v>74722.011064790306</v>
      </c>
      <c r="K45" s="1">
        <f>Age!AG87</f>
        <v>4444.954044930425</v>
      </c>
      <c r="L45" s="1">
        <f>Age!AH87</f>
        <v>0</v>
      </c>
      <c r="M45" s="1">
        <f>Age!AI88</f>
        <v>127.037609552352</v>
      </c>
      <c r="N45" s="1">
        <f>Age!AJ88</f>
        <v>4097.1376251709953</v>
      </c>
      <c r="O45" s="1">
        <f>Age!AK88</f>
        <v>0</v>
      </c>
      <c r="P45" s="43">
        <f>P$88*$V45</f>
        <v>0</v>
      </c>
      <c r="Q45" s="43">
        <f>Q$88*$V45</f>
        <v>33.783327958928929</v>
      </c>
      <c r="R45" s="43">
        <f>R$88*$V45</f>
        <v>39.950720346867911</v>
      </c>
      <c r="S45" s="43">
        <f>S$88*$V45</f>
        <v>0</v>
      </c>
      <c r="T45" s="60">
        <f t="shared" ref="T45:T52" si="13">SUM(C45:S45)</f>
        <v>86326.828055474951</v>
      </c>
      <c r="U45" s="25">
        <f>SUM(C45:O45)</f>
        <v>86253.094007169158</v>
      </c>
      <c r="V45" s="25">
        <f>U45/(1-SUM(P88:S88))</f>
        <v>86326.828055474951</v>
      </c>
      <c r="X45" s="120">
        <v>30</v>
      </c>
      <c r="Y45" s="121">
        <v>103038</v>
      </c>
      <c r="Z45" s="121">
        <v>346467.53851309657</v>
      </c>
      <c r="AA45" s="124">
        <v>3.3625219677506997</v>
      </c>
      <c r="AB45" s="121">
        <v>258078.21463097422</v>
      </c>
      <c r="AC45" s="1"/>
    </row>
    <row r="46" spans="1:29">
      <c r="A46" s="3">
        <v>2010</v>
      </c>
      <c r="B46" s="60">
        <f>Escapement!B39</f>
        <v>71657</v>
      </c>
      <c r="C46" s="1">
        <f>Age!B85+Age!Y85</f>
        <v>0</v>
      </c>
      <c r="D46" s="1">
        <f>Age!Z86</f>
        <v>0</v>
      </c>
      <c r="E46" s="1">
        <f>Age!AA86</f>
        <v>0</v>
      </c>
      <c r="F46" s="1">
        <f>Age!AB87</f>
        <v>0</v>
      </c>
      <c r="G46" s="1">
        <f>Age!AC87</f>
        <v>21509.658631214555</v>
      </c>
      <c r="H46" s="1">
        <f>Age!AD87</f>
        <v>0</v>
      </c>
      <c r="I46" s="1">
        <f>Age!AE88</f>
        <v>0</v>
      </c>
      <c r="J46" s="1">
        <f>Age!AF88</f>
        <v>52182.856580052845</v>
      </c>
      <c r="K46" s="1">
        <f>Age!AG88</f>
        <v>491.20356153060732</v>
      </c>
      <c r="L46" s="1">
        <f>Age!AH88</f>
        <v>0</v>
      </c>
      <c r="M46" s="1">
        <f>Age!AI89</f>
        <v>106.35199543815219</v>
      </c>
      <c r="N46" s="1">
        <f>Age!AJ89</f>
        <v>14827.975787590505</v>
      </c>
      <c r="O46" s="1">
        <f>Age!AK89</f>
        <v>0</v>
      </c>
      <c r="P46" s="1"/>
      <c r="Q46" s="1"/>
      <c r="R46" s="1"/>
      <c r="S46" s="1"/>
      <c r="T46" s="60">
        <f t="shared" si="13"/>
        <v>89118.046555826659</v>
      </c>
    </row>
    <row r="47" spans="1:29">
      <c r="A47" s="3">
        <v>2011</v>
      </c>
      <c r="B47" s="60">
        <f>Escapement!B40</f>
        <v>65915</v>
      </c>
      <c r="C47" s="1">
        <f>Age!B86+Age!Y86</f>
        <v>0</v>
      </c>
      <c r="D47" s="1">
        <f>Age!Z87</f>
        <v>0</v>
      </c>
      <c r="E47" s="1">
        <f>Age!AA87</f>
        <v>0</v>
      </c>
      <c r="F47" s="1">
        <f>Age!AB88</f>
        <v>0</v>
      </c>
      <c r="G47" s="1">
        <f>Age!AC88</f>
        <v>1670.1681085654809</v>
      </c>
      <c r="H47" s="1">
        <f>Age!AD88</f>
        <v>0</v>
      </c>
      <c r="I47" s="1">
        <f>Age!AE89</f>
        <v>0</v>
      </c>
      <c r="J47" s="1">
        <f>Age!AF89</f>
        <v>102965.81447544477</v>
      </c>
      <c r="K47" s="1">
        <f>Age!AG89</f>
        <v>313.65268526157325</v>
      </c>
      <c r="L47" s="1">
        <f>Age!AH89</f>
        <v>0</v>
      </c>
      <c r="M47" s="1"/>
      <c r="N47" s="1"/>
      <c r="O47" s="1"/>
      <c r="P47" s="1"/>
      <c r="Q47" s="1"/>
      <c r="R47" s="1"/>
      <c r="S47" s="1"/>
      <c r="T47" s="60">
        <f t="shared" si="13"/>
        <v>104949.63526927184</v>
      </c>
    </row>
    <row r="48" spans="1:29">
      <c r="A48" s="3">
        <v>2012</v>
      </c>
      <c r="B48" s="60">
        <f>Escapement!B41</f>
        <v>118166</v>
      </c>
      <c r="C48" s="1">
        <f>Age!B87+Age!Y87</f>
        <v>0</v>
      </c>
      <c r="D48" s="1">
        <f>Age!Z88</f>
        <v>0</v>
      </c>
      <c r="E48" s="1">
        <f>Age!AA88</f>
        <v>0</v>
      </c>
      <c r="F48" s="1">
        <f>Age!AB89</f>
        <v>0</v>
      </c>
      <c r="G48" s="1">
        <f>Age!AC89</f>
        <v>1574.7213048184237</v>
      </c>
      <c r="H48" s="1">
        <f>Age!AD89</f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0">
        <f t="shared" si="13"/>
        <v>1574.7213048184237</v>
      </c>
    </row>
    <row r="49" spans="1:21">
      <c r="A49" s="3">
        <v>2013</v>
      </c>
      <c r="B49" s="60">
        <f>Escapement!B42</f>
        <v>46329</v>
      </c>
      <c r="C49" s="1">
        <f>Age!B88+Age!Y88</f>
        <v>0</v>
      </c>
      <c r="D49" s="1">
        <f>Age!Z89</f>
        <v>0</v>
      </c>
      <c r="E49" s="1">
        <f>Age!AA89</f>
        <v>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0">
        <f t="shared" si="13"/>
        <v>0</v>
      </c>
    </row>
    <row r="50" spans="1:21">
      <c r="A50" s="3">
        <v>2014</v>
      </c>
      <c r="B50" s="60">
        <f>Escapement!B43</f>
        <v>105467</v>
      </c>
      <c r="C50" s="1">
        <f>Age!B89+Age!Y89</f>
        <v>53.992788461538517</v>
      </c>
      <c r="D50" s="1"/>
      <c r="E50" s="1"/>
      <c r="T50" s="60">
        <f t="shared" si="13"/>
        <v>53.992788461538517</v>
      </c>
    </row>
    <row r="51" spans="1:21">
      <c r="A51" s="3">
        <v>2015</v>
      </c>
      <c r="B51" s="60">
        <f>Escapement!B44</f>
        <v>71122</v>
      </c>
      <c r="C51" s="1"/>
      <c r="T51" s="60">
        <f t="shared" si="13"/>
        <v>0</v>
      </c>
    </row>
    <row r="52" spans="1:21">
      <c r="A52" s="3">
        <v>2016</v>
      </c>
      <c r="B52" s="60">
        <f>Escapement!B45</f>
        <v>86700</v>
      </c>
      <c r="T52" s="60">
        <f t="shared" si="13"/>
        <v>0</v>
      </c>
    </row>
    <row r="53" spans="1:21">
      <c r="A53" s="3"/>
      <c r="B53" s="60"/>
    </row>
    <row r="54" spans="1:21">
      <c r="A54" s="3"/>
      <c r="B54" s="60"/>
    </row>
    <row r="55" spans="1:21">
      <c r="A55" s="66"/>
      <c r="B55" s="66"/>
      <c r="C55" s="77" t="s">
        <v>32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</row>
    <row r="56" spans="1:21">
      <c r="A56" s="78" t="s">
        <v>29</v>
      </c>
      <c r="B56" s="67"/>
      <c r="C56" s="71">
        <v>2</v>
      </c>
      <c r="D56" s="32">
        <v>3</v>
      </c>
      <c r="E56" s="32">
        <v>3</v>
      </c>
      <c r="F56" s="32">
        <v>4</v>
      </c>
      <c r="G56" s="32">
        <v>4</v>
      </c>
      <c r="H56" s="32">
        <v>4</v>
      </c>
      <c r="I56" s="32">
        <v>5</v>
      </c>
      <c r="J56" s="32">
        <v>5</v>
      </c>
      <c r="K56" s="32">
        <v>5</v>
      </c>
      <c r="L56" s="32">
        <v>5</v>
      </c>
      <c r="M56" s="32">
        <v>6</v>
      </c>
      <c r="N56" s="32">
        <v>6</v>
      </c>
      <c r="O56" s="32">
        <v>6</v>
      </c>
      <c r="P56" s="32">
        <v>7</v>
      </c>
      <c r="Q56" s="32">
        <v>7</v>
      </c>
      <c r="R56" s="32">
        <v>7</v>
      </c>
      <c r="S56" s="32">
        <v>8</v>
      </c>
      <c r="T56" s="71"/>
      <c r="U56" s="66"/>
    </row>
    <row r="57" spans="1:21">
      <c r="A57" s="78" t="s">
        <v>2</v>
      </c>
      <c r="B57" s="67"/>
      <c r="C57" s="47">
        <v>0.1</v>
      </c>
      <c r="D57" s="47">
        <v>0.2</v>
      </c>
      <c r="E57" s="47">
        <v>1.1000000000000001</v>
      </c>
      <c r="F57" s="47">
        <v>0.3</v>
      </c>
      <c r="G57" s="47">
        <v>1.2</v>
      </c>
      <c r="H57" s="47">
        <v>2.1</v>
      </c>
      <c r="I57" s="47">
        <v>0.4</v>
      </c>
      <c r="J57" s="47">
        <v>1.3</v>
      </c>
      <c r="K57" s="47">
        <v>2.2000000000000002</v>
      </c>
      <c r="L57" s="47">
        <v>3.1</v>
      </c>
      <c r="M57" s="47">
        <v>1.4</v>
      </c>
      <c r="N57" s="47">
        <v>2.2999999999999998</v>
      </c>
      <c r="O57" s="47">
        <v>3.2</v>
      </c>
      <c r="P57" s="47">
        <v>1.5</v>
      </c>
      <c r="Q57" s="47">
        <v>2.4</v>
      </c>
      <c r="R57" s="47">
        <v>3.3</v>
      </c>
      <c r="S57" s="47">
        <v>2.5</v>
      </c>
      <c r="T57" s="73" t="s">
        <v>6</v>
      </c>
      <c r="U57" s="66"/>
    </row>
    <row r="58" spans="1:21">
      <c r="A58" s="3">
        <v>1982</v>
      </c>
      <c r="B58" s="63"/>
      <c r="C58" s="65">
        <f t="shared" ref="C58:S58" si="14">C18/$T18</f>
        <v>0</v>
      </c>
      <c r="D58" s="65">
        <f t="shared" si="14"/>
        <v>0</v>
      </c>
      <c r="E58" s="65">
        <f t="shared" si="14"/>
        <v>2.8067824346705828E-4</v>
      </c>
      <c r="F58" s="65">
        <f t="shared" si="14"/>
        <v>0</v>
      </c>
      <c r="G58" s="65">
        <f t="shared" si="14"/>
        <v>2.7408650281814797E-2</v>
      </c>
      <c r="H58" s="65">
        <f t="shared" si="14"/>
        <v>0</v>
      </c>
      <c r="I58" s="65">
        <f t="shared" si="14"/>
        <v>0</v>
      </c>
      <c r="J58" s="65">
        <f t="shared" si="14"/>
        <v>0.85470312972650797</v>
      </c>
      <c r="K58" s="65">
        <f t="shared" si="14"/>
        <v>9.6491091916026759E-3</v>
      </c>
      <c r="L58" s="65">
        <f t="shared" si="14"/>
        <v>0</v>
      </c>
      <c r="M58" s="65">
        <f t="shared" si="14"/>
        <v>3.7008454237714402E-3</v>
      </c>
      <c r="N58" s="65">
        <f t="shared" si="14"/>
        <v>9.5874558637297991E-2</v>
      </c>
      <c r="O58" s="65">
        <f t="shared" si="14"/>
        <v>0</v>
      </c>
      <c r="P58" s="65">
        <f t="shared" si="14"/>
        <v>0</v>
      </c>
      <c r="Q58" s="65">
        <f t="shared" si="14"/>
        <v>7.8578636533342499E-4</v>
      </c>
      <c r="R58" s="65">
        <f t="shared" si="14"/>
        <v>7.5972421302046636E-3</v>
      </c>
      <c r="S58" s="65">
        <f t="shared" si="14"/>
        <v>0</v>
      </c>
      <c r="T58" s="62">
        <f>SUM(C58:S58)</f>
        <v>1</v>
      </c>
    </row>
    <row r="59" spans="1:21">
      <c r="A59" s="3">
        <v>1983</v>
      </c>
      <c r="B59" s="63"/>
      <c r="C59" s="65">
        <f t="shared" ref="C59:S59" si="15">C19/$T19</f>
        <v>0</v>
      </c>
      <c r="D59" s="65">
        <f t="shared" si="15"/>
        <v>0</v>
      </c>
      <c r="E59" s="65">
        <f t="shared" si="15"/>
        <v>0</v>
      </c>
      <c r="F59" s="65">
        <f t="shared" si="15"/>
        <v>0</v>
      </c>
      <c r="G59" s="65">
        <f t="shared" si="15"/>
        <v>5.9440290806167792E-2</v>
      </c>
      <c r="H59" s="65">
        <f t="shared" si="15"/>
        <v>0</v>
      </c>
      <c r="I59" s="65">
        <f t="shared" si="15"/>
        <v>0</v>
      </c>
      <c r="J59" s="65">
        <f t="shared" si="15"/>
        <v>0.60081184694448175</v>
      </c>
      <c r="K59" s="65">
        <f t="shared" si="15"/>
        <v>2.5417795936006963E-2</v>
      </c>
      <c r="L59" s="65">
        <f t="shared" si="15"/>
        <v>0</v>
      </c>
      <c r="M59" s="65">
        <f t="shared" si="15"/>
        <v>1.8394728061791527E-3</v>
      </c>
      <c r="N59" s="65">
        <f t="shared" si="15"/>
        <v>0.30962595361246781</v>
      </c>
      <c r="O59" s="65">
        <f t="shared" si="15"/>
        <v>0</v>
      </c>
      <c r="P59" s="65">
        <f t="shared" si="15"/>
        <v>0</v>
      </c>
      <c r="Q59" s="65">
        <f t="shared" si="15"/>
        <v>2.481322594021766E-3</v>
      </c>
      <c r="R59" s="65">
        <f t="shared" si="15"/>
        <v>3.8331730067480877E-4</v>
      </c>
      <c r="S59" s="65">
        <f t="shared" si="15"/>
        <v>0</v>
      </c>
      <c r="T59" s="62">
        <f t="shared" ref="T59:T83" si="16">SUM(C59:S59)</f>
        <v>1</v>
      </c>
    </row>
    <row r="60" spans="1:21">
      <c r="A60" s="3">
        <v>1984</v>
      </c>
      <c r="C60" s="65">
        <f t="shared" ref="C60:S60" si="17">C20/$T20</f>
        <v>0</v>
      </c>
      <c r="D60" s="65">
        <f t="shared" si="17"/>
        <v>0</v>
      </c>
      <c r="E60" s="65">
        <f t="shared" si="17"/>
        <v>9.8591082479125748E-5</v>
      </c>
      <c r="F60" s="65">
        <f t="shared" si="17"/>
        <v>0</v>
      </c>
      <c r="G60" s="65">
        <f t="shared" si="17"/>
        <v>6.7629172016054145E-2</v>
      </c>
      <c r="H60" s="65">
        <f t="shared" si="17"/>
        <v>1.2262449607990805E-4</v>
      </c>
      <c r="I60" s="65">
        <f t="shared" si="17"/>
        <v>0</v>
      </c>
      <c r="J60" s="65">
        <f t="shared" si="17"/>
        <v>0.60223854050229253</v>
      </c>
      <c r="K60" s="65">
        <f t="shared" si="17"/>
        <v>4.6030271343079771E-2</v>
      </c>
      <c r="L60" s="65">
        <f t="shared" si="17"/>
        <v>0</v>
      </c>
      <c r="M60" s="65">
        <f t="shared" si="17"/>
        <v>2.058724459002566E-3</v>
      </c>
      <c r="N60" s="65">
        <f t="shared" si="17"/>
        <v>0.28085304697909624</v>
      </c>
      <c r="O60" s="65">
        <f t="shared" si="17"/>
        <v>0</v>
      </c>
      <c r="P60" s="65">
        <f t="shared" si="17"/>
        <v>0</v>
      </c>
      <c r="Q60" s="65">
        <f t="shared" si="17"/>
        <v>4.5749271639991681E-4</v>
      </c>
      <c r="R60" s="65">
        <f t="shared" si="17"/>
        <v>5.1153640551591093E-4</v>
      </c>
      <c r="S60" s="65">
        <f t="shared" si="17"/>
        <v>0</v>
      </c>
      <c r="T60" s="62">
        <f t="shared" si="16"/>
        <v>1</v>
      </c>
    </row>
    <row r="61" spans="1:21">
      <c r="A61" s="3">
        <v>1985</v>
      </c>
      <c r="C61" s="65">
        <f t="shared" ref="C61:S61" si="18">C21/$T21</f>
        <v>0</v>
      </c>
      <c r="D61" s="65">
        <f t="shared" si="18"/>
        <v>0</v>
      </c>
      <c r="E61" s="65">
        <f t="shared" si="18"/>
        <v>0</v>
      </c>
      <c r="F61" s="65">
        <f t="shared" si="18"/>
        <v>0</v>
      </c>
      <c r="G61" s="65">
        <f t="shared" si="18"/>
        <v>6.6787054413105298E-2</v>
      </c>
      <c r="H61" s="65">
        <f t="shared" si="18"/>
        <v>0</v>
      </c>
      <c r="I61" s="65">
        <f t="shared" si="18"/>
        <v>0</v>
      </c>
      <c r="J61" s="65">
        <f t="shared" si="18"/>
        <v>0.55903547039755119</v>
      </c>
      <c r="K61" s="65">
        <f t="shared" si="18"/>
        <v>2.1684376720656897E-2</v>
      </c>
      <c r="L61" s="65">
        <f t="shared" si="18"/>
        <v>0</v>
      </c>
      <c r="M61" s="65">
        <f t="shared" si="18"/>
        <v>2.4989022582455876E-3</v>
      </c>
      <c r="N61" s="65">
        <f t="shared" si="18"/>
        <v>0.34707551405102915</v>
      </c>
      <c r="O61" s="65">
        <f t="shared" si="18"/>
        <v>4.6946417924196237E-4</v>
      </c>
      <c r="P61" s="65">
        <f t="shared" si="18"/>
        <v>0</v>
      </c>
      <c r="Q61" s="65">
        <f t="shared" si="18"/>
        <v>1.097209781911369E-3</v>
      </c>
      <c r="R61" s="65">
        <f t="shared" si="18"/>
        <v>1.3520081982583523E-3</v>
      </c>
      <c r="S61" s="65">
        <f t="shared" si="18"/>
        <v>0</v>
      </c>
      <c r="T61" s="62">
        <f t="shared" si="16"/>
        <v>0.99999999999999989</v>
      </c>
    </row>
    <row r="62" spans="1:21">
      <c r="A62" s="3">
        <v>1986</v>
      </c>
      <c r="C62" s="65">
        <f t="shared" ref="C62:S62" si="19">C22/$T22</f>
        <v>0</v>
      </c>
      <c r="D62" s="65">
        <f t="shared" si="19"/>
        <v>0</v>
      </c>
      <c r="E62" s="65">
        <f t="shared" si="19"/>
        <v>2.8944836125946666E-4</v>
      </c>
      <c r="F62" s="65">
        <f t="shared" si="19"/>
        <v>0</v>
      </c>
      <c r="G62" s="65">
        <f t="shared" si="19"/>
        <v>3.8773409480096589E-2</v>
      </c>
      <c r="H62" s="65">
        <f t="shared" si="19"/>
        <v>0</v>
      </c>
      <c r="I62" s="65">
        <f t="shared" si="19"/>
        <v>0</v>
      </c>
      <c r="J62" s="65">
        <f t="shared" si="19"/>
        <v>0.72355208320574382</v>
      </c>
      <c r="K62" s="65">
        <f t="shared" si="19"/>
        <v>1.5657515167973625E-2</v>
      </c>
      <c r="L62" s="65">
        <f t="shared" si="19"/>
        <v>0</v>
      </c>
      <c r="M62" s="65">
        <f t="shared" si="19"/>
        <v>5.2189999225670585E-3</v>
      </c>
      <c r="N62" s="65">
        <f t="shared" si="19"/>
        <v>0.21559632329245859</v>
      </c>
      <c r="O62" s="65">
        <f t="shared" si="19"/>
        <v>1.8065485210205218E-4</v>
      </c>
      <c r="P62" s="65">
        <f t="shared" si="19"/>
        <v>0</v>
      </c>
      <c r="Q62" s="65">
        <f t="shared" si="19"/>
        <v>4.9812819827281443E-4</v>
      </c>
      <c r="R62" s="65">
        <f t="shared" si="19"/>
        <v>2.3343751952597971E-4</v>
      </c>
      <c r="S62" s="65">
        <f t="shared" si="19"/>
        <v>0</v>
      </c>
      <c r="T62" s="62">
        <f t="shared" si="16"/>
        <v>1</v>
      </c>
    </row>
    <row r="63" spans="1:21">
      <c r="A63" s="3">
        <v>1987</v>
      </c>
      <c r="C63" s="65">
        <f t="shared" ref="C63:S63" si="20">C23/$T23</f>
        <v>0</v>
      </c>
      <c r="D63" s="65">
        <f t="shared" si="20"/>
        <v>0</v>
      </c>
      <c r="E63" s="65">
        <f t="shared" si="20"/>
        <v>5.8243349242590695E-4</v>
      </c>
      <c r="F63" s="65">
        <f t="shared" si="20"/>
        <v>0</v>
      </c>
      <c r="G63" s="65">
        <f t="shared" si="20"/>
        <v>9.4252440710822588E-2</v>
      </c>
      <c r="H63" s="65">
        <f t="shared" si="20"/>
        <v>0</v>
      </c>
      <c r="I63" s="65">
        <f t="shared" si="20"/>
        <v>0</v>
      </c>
      <c r="J63" s="65">
        <f t="shared" si="20"/>
        <v>0.67703782502819843</v>
      </c>
      <c r="K63" s="65">
        <f t="shared" si="20"/>
        <v>3.0696216551105975E-2</v>
      </c>
      <c r="L63" s="65">
        <f t="shared" si="20"/>
        <v>0</v>
      </c>
      <c r="M63" s="65">
        <f t="shared" si="20"/>
        <v>1.1070715648204572E-3</v>
      </c>
      <c r="N63" s="65">
        <f t="shared" si="20"/>
        <v>0.19614756409276213</v>
      </c>
      <c r="O63" s="65">
        <f t="shared" si="20"/>
        <v>0</v>
      </c>
      <c r="P63" s="65">
        <f t="shared" si="20"/>
        <v>0</v>
      </c>
      <c r="Q63" s="65">
        <f t="shared" si="20"/>
        <v>1.7644855986455698E-4</v>
      </c>
      <c r="R63" s="65">
        <f t="shared" si="20"/>
        <v>0</v>
      </c>
      <c r="S63" s="65">
        <f t="shared" si="20"/>
        <v>0</v>
      </c>
      <c r="T63" s="62">
        <f t="shared" si="16"/>
        <v>1.0000000000000002</v>
      </c>
    </row>
    <row r="64" spans="1:21">
      <c r="A64" s="3">
        <v>1988</v>
      </c>
      <c r="C64" s="65">
        <f t="shared" ref="C64:S64" si="21">C24/$T24</f>
        <v>0</v>
      </c>
      <c r="D64" s="65">
        <f t="shared" si="21"/>
        <v>0</v>
      </c>
      <c r="E64" s="65">
        <f t="shared" si="21"/>
        <v>5.5258281635019375E-4</v>
      </c>
      <c r="F64" s="65">
        <f t="shared" si="21"/>
        <v>0</v>
      </c>
      <c r="G64" s="65">
        <f t="shared" si="21"/>
        <v>7.715443882578861E-2</v>
      </c>
      <c r="H64" s="65">
        <f t="shared" si="21"/>
        <v>0</v>
      </c>
      <c r="I64" s="65">
        <f t="shared" si="21"/>
        <v>0</v>
      </c>
      <c r="J64" s="65">
        <f t="shared" si="21"/>
        <v>0.72417814793849811</v>
      </c>
      <c r="K64" s="65">
        <f t="shared" si="21"/>
        <v>1.6113219703531911E-2</v>
      </c>
      <c r="L64" s="65">
        <f t="shared" si="21"/>
        <v>0</v>
      </c>
      <c r="M64" s="65">
        <f t="shared" si="21"/>
        <v>4.5936501861214103E-3</v>
      </c>
      <c r="N64" s="65">
        <f t="shared" si="21"/>
        <v>0.17687761446270511</v>
      </c>
      <c r="O64" s="65">
        <f t="shared" si="21"/>
        <v>0</v>
      </c>
      <c r="P64" s="65">
        <f t="shared" si="21"/>
        <v>0</v>
      </c>
      <c r="Q64" s="65">
        <f t="shared" si="21"/>
        <v>2.6517303350225523E-4</v>
      </c>
      <c r="R64" s="65">
        <f t="shared" si="21"/>
        <v>2.6517303350225523E-4</v>
      </c>
      <c r="S64" s="65">
        <f t="shared" si="21"/>
        <v>0</v>
      </c>
      <c r="T64" s="62">
        <f t="shared" si="16"/>
        <v>1</v>
      </c>
    </row>
    <row r="65" spans="1:20">
      <c r="A65" s="3">
        <v>1989</v>
      </c>
      <c r="C65" s="65">
        <f t="shared" ref="C65:S65" si="22">C25/$T25</f>
        <v>0</v>
      </c>
      <c r="D65" s="65">
        <f t="shared" si="22"/>
        <v>0</v>
      </c>
      <c r="E65" s="65">
        <f t="shared" si="22"/>
        <v>0</v>
      </c>
      <c r="F65" s="65">
        <f t="shared" si="22"/>
        <v>0</v>
      </c>
      <c r="G65" s="65">
        <f t="shared" si="22"/>
        <v>4.9229138735287239E-2</v>
      </c>
      <c r="H65" s="65">
        <f t="shared" si="22"/>
        <v>0</v>
      </c>
      <c r="I65" s="65">
        <f t="shared" si="22"/>
        <v>0</v>
      </c>
      <c r="J65" s="65">
        <f t="shared" si="22"/>
        <v>0.8425543453784794</v>
      </c>
      <c r="K65" s="65">
        <f t="shared" si="22"/>
        <v>7.897807575336804E-3</v>
      </c>
      <c r="L65" s="65">
        <f t="shared" si="22"/>
        <v>0</v>
      </c>
      <c r="M65" s="65">
        <f t="shared" si="22"/>
        <v>5.1659838356616266E-3</v>
      </c>
      <c r="N65" s="65">
        <f t="shared" si="22"/>
        <v>9.5152724475235095E-2</v>
      </c>
      <c r="O65" s="65">
        <f t="shared" si="22"/>
        <v>0</v>
      </c>
      <c r="P65" s="65">
        <f t="shared" si="22"/>
        <v>0</v>
      </c>
      <c r="Q65" s="65">
        <f t="shared" si="22"/>
        <v>0</v>
      </c>
      <c r="R65" s="65">
        <f t="shared" si="22"/>
        <v>0</v>
      </c>
      <c r="S65" s="65">
        <f t="shared" si="22"/>
        <v>0</v>
      </c>
      <c r="T65" s="62">
        <f t="shared" si="16"/>
        <v>1</v>
      </c>
    </row>
    <row r="66" spans="1:20">
      <c r="A66" s="3">
        <v>1990</v>
      </c>
      <c r="C66" s="65">
        <f t="shared" ref="C66:S66" si="23">C26/$T26</f>
        <v>0</v>
      </c>
      <c r="D66" s="65">
        <f t="shared" si="23"/>
        <v>0</v>
      </c>
      <c r="E66" s="65">
        <f t="shared" si="23"/>
        <v>0</v>
      </c>
      <c r="F66" s="65">
        <f t="shared" si="23"/>
        <v>0</v>
      </c>
      <c r="G66" s="65">
        <f t="shared" si="23"/>
        <v>5.1365740019596762E-2</v>
      </c>
      <c r="H66" s="65">
        <f t="shared" si="23"/>
        <v>0</v>
      </c>
      <c r="I66" s="65">
        <f t="shared" si="23"/>
        <v>0</v>
      </c>
      <c r="J66" s="65">
        <f t="shared" si="23"/>
        <v>0.67133797771016601</v>
      </c>
      <c r="K66" s="65">
        <f t="shared" si="23"/>
        <v>3.6879766155806785E-2</v>
      </c>
      <c r="L66" s="65">
        <f t="shared" si="23"/>
        <v>0</v>
      </c>
      <c r="M66" s="65">
        <f t="shared" si="23"/>
        <v>1.2305320117074997E-3</v>
      </c>
      <c r="N66" s="65">
        <f t="shared" si="23"/>
        <v>0.23918598410272299</v>
      </c>
      <c r="O66" s="65">
        <f t="shared" si="23"/>
        <v>0</v>
      </c>
      <c r="P66" s="65">
        <f t="shared" si="23"/>
        <v>0</v>
      </c>
      <c r="Q66" s="65">
        <f t="shared" si="23"/>
        <v>0</v>
      </c>
      <c r="R66" s="65">
        <f t="shared" si="23"/>
        <v>0</v>
      </c>
      <c r="S66" s="65">
        <f t="shared" si="23"/>
        <v>0</v>
      </c>
      <c r="T66" s="62">
        <f t="shared" si="16"/>
        <v>1.0000000000000002</v>
      </c>
    </row>
    <row r="67" spans="1:20">
      <c r="A67" s="3">
        <v>1991</v>
      </c>
      <c r="C67" s="65">
        <f t="shared" ref="C67:S67" si="24">C27/$T27</f>
        <v>0</v>
      </c>
      <c r="D67" s="65">
        <f t="shared" si="24"/>
        <v>0</v>
      </c>
      <c r="E67" s="65">
        <f t="shared" si="24"/>
        <v>1.0276121227501224E-3</v>
      </c>
      <c r="F67" s="65">
        <f t="shared" si="24"/>
        <v>0</v>
      </c>
      <c r="G67" s="65">
        <f t="shared" si="24"/>
        <v>0.13436092853174836</v>
      </c>
      <c r="H67" s="65">
        <f t="shared" si="24"/>
        <v>0</v>
      </c>
      <c r="I67" s="65">
        <f t="shared" si="24"/>
        <v>0</v>
      </c>
      <c r="J67" s="65">
        <f t="shared" si="24"/>
        <v>0.7327703654796146</v>
      </c>
      <c r="K67" s="65">
        <f t="shared" si="24"/>
        <v>1.3605759152428148E-2</v>
      </c>
      <c r="L67" s="65">
        <f t="shared" si="24"/>
        <v>0</v>
      </c>
      <c r="M67" s="65">
        <f t="shared" si="24"/>
        <v>2.959906021582857E-3</v>
      </c>
      <c r="N67" s="65">
        <f t="shared" si="24"/>
        <v>0.11527542869187588</v>
      </c>
      <c r="O67" s="65">
        <f t="shared" si="24"/>
        <v>0</v>
      </c>
      <c r="P67" s="65">
        <f t="shared" si="24"/>
        <v>0</v>
      </c>
      <c r="Q67" s="65">
        <f t="shared" si="24"/>
        <v>0</v>
      </c>
      <c r="R67" s="65">
        <f t="shared" si="24"/>
        <v>0</v>
      </c>
      <c r="S67" s="65">
        <f t="shared" si="24"/>
        <v>0</v>
      </c>
      <c r="T67" s="62">
        <f t="shared" si="16"/>
        <v>0.99999999999999989</v>
      </c>
    </row>
    <row r="68" spans="1:20">
      <c r="A68" s="3">
        <v>1992</v>
      </c>
      <c r="C68" s="65">
        <f t="shared" ref="C68:S68" si="25">C28/$T28</f>
        <v>0</v>
      </c>
      <c r="D68" s="65">
        <f t="shared" si="25"/>
        <v>0</v>
      </c>
      <c r="E68" s="65">
        <f t="shared" si="25"/>
        <v>0</v>
      </c>
      <c r="F68" s="65">
        <f t="shared" si="25"/>
        <v>0</v>
      </c>
      <c r="G68" s="65">
        <f t="shared" si="25"/>
        <v>5.3305399729682929E-2</v>
      </c>
      <c r="H68" s="65">
        <f t="shared" si="25"/>
        <v>0</v>
      </c>
      <c r="I68" s="65">
        <f t="shared" si="25"/>
        <v>0</v>
      </c>
      <c r="J68" s="65">
        <f t="shared" si="25"/>
        <v>0.93034798439974087</v>
      </c>
      <c r="K68" s="65">
        <f t="shared" si="25"/>
        <v>4.4087236573031397E-3</v>
      </c>
      <c r="L68" s="65">
        <f t="shared" si="25"/>
        <v>0</v>
      </c>
      <c r="M68" s="65">
        <f t="shared" si="25"/>
        <v>3.3001179143988749E-4</v>
      </c>
      <c r="N68" s="65">
        <f t="shared" si="25"/>
        <v>1.1607880421833217E-2</v>
      </c>
      <c r="O68" s="65">
        <f t="shared" si="25"/>
        <v>0</v>
      </c>
      <c r="P68" s="65">
        <f t="shared" si="25"/>
        <v>0</v>
      </c>
      <c r="Q68" s="65">
        <f t="shared" si="25"/>
        <v>0</v>
      </c>
      <c r="R68" s="65">
        <f t="shared" si="25"/>
        <v>0</v>
      </c>
      <c r="S68" s="65">
        <f t="shared" si="25"/>
        <v>0</v>
      </c>
      <c r="T68" s="62">
        <f t="shared" si="16"/>
        <v>1</v>
      </c>
    </row>
    <row r="69" spans="1:20">
      <c r="A69" s="3">
        <v>1993</v>
      </c>
      <c r="C69" s="65">
        <f t="shared" ref="C69:S69" si="26">C29/$T29</f>
        <v>0</v>
      </c>
      <c r="D69" s="65">
        <f t="shared" si="26"/>
        <v>0</v>
      </c>
      <c r="E69" s="65">
        <f t="shared" si="26"/>
        <v>0</v>
      </c>
      <c r="F69" s="65">
        <f t="shared" si="26"/>
        <v>0</v>
      </c>
      <c r="G69" s="65">
        <f t="shared" si="26"/>
        <v>0.22392823007068613</v>
      </c>
      <c r="H69" s="65">
        <f t="shared" si="26"/>
        <v>0</v>
      </c>
      <c r="I69" s="65">
        <f t="shared" si="26"/>
        <v>0</v>
      </c>
      <c r="J69" s="65">
        <f t="shared" si="26"/>
        <v>0.49996631582076839</v>
      </c>
      <c r="K69" s="65">
        <f t="shared" si="26"/>
        <v>4.0026631439803902E-2</v>
      </c>
      <c r="L69" s="65">
        <f t="shared" si="26"/>
        <v>0</v>
      </c>
      <c r="M69" s="65">
        <f t="shared" si="26"/>
        <v>1.8115539270121396E-3</v>
      </c>
      <c r="N69" s="65">
        <f t="shared" si="26"/>
        <v>0.23426726874172946</v>
      </c>
      <c r="O69" s="65">
        <f t="shared" si="26"/>
        <v>0</v>
      </c>
      <c r="P69" s="65">
        <f t="shared" si="26"/>
        <v>0</v>
      </c>
      <c r="Q69" s="65">
        <f t="shared" si="26"/>
        <v>0</v>
      </c>
      <c r="R69" s="65">
        <f t="shared" si="26"/>
        <v>0</v>
      </c>
      <c r="S69" s="65">
        <f t="shared" si="26"/>
        <v>0</v>
      </c>
      <c r="T69" s="62">
        <f t="shared" si="16"/>
        <v>1</v>
      </c>
    </row>
    <row r="70" spans="1:20">
      <c r="A70" s="3">
        <v>1994</v>
      </c>
      <c r="C70" s="65">
        <f t="shared" ref="C70:S70" si="27">C30/$T30</f>
        <v>0</v>
      </c>
      <c r="D70" s="65">
        <f t="shared" si="27"/>
        <v>0</v>
      </c>
      <c r="E70" s="65">
        <f t="shared" si="27"/>
        <v>0</v>
      </c>
      <c r="F70" s="65">
        <f t="shared" si="27"/>
        <v>0</v>
      </c>
      <c r="G70" s="65">
        <f t="shared" si="27"/>
        <v>2.9162673420916805E-2</v>
      </c>
      <c r="H70" s="65">
        <f t="shared" si="27"/>
        <v>0</v>
      </c>
      <c r="I70" s="65">
        <f t="shared" si="27"/>
        <v>0</v>
      </c>
      <c r="J70" s="65">
        <f t="shared" si="27"/>
        <v>0.49386465990928635</v>
      </c>
      <c r="K70" s="65">
        <f t="shared" si="27"/>
        <v>6.5162918236738129E-2</v>
      </c>
      <c r="L70" s="65">
        <f t="shared" si="27"/>
        <v>0</v>
      </c>
      <c r="M70" s="65">
        <f t="shared" si="27"/>
        <v>5.324545947099006E-3</v>
      </c>
      <c r="N70" s="65">
        <f t="shared" si="27"/>
        <v>0.40648520248595965</v>
      </c>
      <c r="O70" s="65">
        <f t="shared" si="27"/>
        <v>0</v>
      </c>
      <c r="P70" s="65">
        <f t="shared" si="27"/>
        <v>0</v>
      </c>
      <c r="Q70" s="65">
        <f t="shared" si="27"/>
        <v>0</v>
      </c>
      <c r="R70" s="65">
        <f t="shared" si="27"/>
        <v>0</v>
      </c>
      <c r="S70" s="65">
        <f t="shared" si="27"/>
        <v>0</v>
      </c>
      <c r="T70" s="62">
        <f t="shared" si="16"/>
        <v>0.99999999999999989</v>
      </c>
    </row>
    <row r="71" spans="1:20">
      <c r="A71" s="3">
        <v>1995</v>
      </c>
      <c r="C71" s="65">
        <f t="shared" ref="C71:S71" si="28">C31/$T31</f>
        <v>0</v>
      </c>
      <c r="D71" s="65">
        <f t="shared" si="28"/>
        <v>0</v>
      </c>
      <c r="E71" s="65">
        <f t="shared" si="28"/>
        <v>0</v>
      </c>
      <c r="F71" s="65">
        <f t="shared" si="28"/>
        <v>0</v>
      </c>
      <c r="G71" s="65">
        <f t="shared" si="28"/>
        <v>5.852017969119034E-2</v>
      </c>
      <c r="H71" s="65">
        <f t="shared" si="28"/>
        <v>0</v>
      </c>
      <c r="I71" s="65">
        <f t="shared" si="28"/>
        <v>0</v>
      </c>
      <c r="J71" s="65">
        <f t="shared" si="28"/>
        <v>0.69069233970723043</v>
      </c>
      <c r="K71" s="65">
        <f t="shared" si="28"/>
        <v>2.9080768101611375E-2</v>
      </c>
      <c r="L71" s="65">
        <f t="shared" si="28"/>
        <v>0</v>
      </c>
      <c r="M71" s="65">
        <f t="shared" si="28"/>
        <v>1.8706641935577098E-3</v>
      </c>
      <c r="N71" s="65">
        <f t="shared" si="28"/>
        <v>0.21983604830641007</v>
      </c>
      <c r="O71" s="65">
        <f t="shared" si="28"/>
        <v>0</v>
      </c>
      <c r="P71" s="65">
        <f t="shared" si="28"/>
        <v>0</v>
      </c>
      <c r="Q71" s="65">
        <f t="shared" si="28"/>
        <v>0</v>
      </c>
      <c r="R71" s="65">
        <f t="shared" si="28"/>
        <v>0</v>
      </c>
      <c r="S71" s="65">
        <f t="shared" si="28"/>
        <v>0</v>
      </c>
      <c r="T71" s="62">
        <f t="shared" si="16"/>
        <v>1</v>
      </c>
    </row>
    <row r="72" spans="1:20">
      <c r="A72" s="3">
        <v>1996</v>
      </c>
      <c r="C72" s="65">
        <f t="shared" ref="C72:S72" si="29">C32/$T32</f>
        <v>2.3164273274231832E-4</v>
      </c>
      <c r="D72" s="65">
        <f t="shared" si="29"/>
        <v>0</v>
      </c>
      <c r="E72" s="65">
        <f t="shared" si="29"/>
        <v>0</v>
      </c>
      <c r="F72" s="65">
        <f t="shared" si="29"/>
        <v>0</v>
      </c>
      <c r="G72" s="65">
        <f t="shared" si="29"/>
        <v>3.6866298948306842E-2</v>
      </c>
      <c r="H72" s="65">
        <f t="shared" si="29"/>
        <v>0</v>
      </c>
      <c r="I72" s="65">
        <f t="shared" si="29"/>
        <v>0</v>
      </c>
      <c r="J72" s="65">
        <f t="shared" si="29"/>
        <v>0.95154209774637555</v>
      </c>
      <c r="K72" s="65">
        <f t="shared" si="29"/>
        <v>0</v>
      </c>
      <c r="L72" s="65">
        <f t="shared" si="29"/>
        <v>0</v>
      </c>
      <c r="M72" s="65">
        <f t="shared" si="29"/>
        <v>1.0630755297668039E-3</v>
      </c>
      <c r="N72" s="65">
        <f t="shared" si="29"/>
        <v>1.0296885042808594E-2</v>
      </c>
      <c r="O72" s="65">
        <f t="shared" si="29"/>
        <v>0</v>
      </c>
      <c r="P72" s="65">
        <f t="shared" si="29"/>
        <v>0</v>
      </c>
      <c r="Q72" s="65">
        <f t="shared" si="29"/>
        <v>0</v>
      </c>
      <c r="R72" s="65">
        <f t="shared" si="29"/>
        <v>0</v>
      </c>
      <c r="S72" s="65">
        <f t="shared" si="29"/>
        <v>0</v>
      </c>
      <c r="T72" s="62">
        <f t="shared" si="16"/>
        <v>1.0000000000000002</v>
      </c>
    </row>
    <row r="73" spans="1:20">
      <c r="A73" s="3">
        <v>1997</v>
      </c>
      <c r="C73" s="65">
        <f t="shared" ref="C73:S73" si="30">C33/$T33</f>
        <v>0</v>
      </c>
      <c r="D73" s="65">
        <f t="shared" si="30"/>
        <v>0</v>
      </c>
      <c r="E73" s="65">
        <f t="shared" si="30"/>
        <v>0</v>
      </c>
      <c r="F73" s="65">
        <f t="shared" si="30"/>
        <v>0</v>
      </c>
      <c r="G73" s="65">
        <f t="shared" si="30"/>
        <v>5.2961870972510976E-2</v>
      </c>
      <c r="H73" s="65">
        <f t="shared" si="30"/>
        <v>0</v>
      </c>
      <c r="I73" s="65">
        <f t="shared" si="30"/>
        <v>0</v>
      </c>
      <c r="J73" s="65">
        <f t="shared" si="30"/>
        <v>0.82239200782439814</v>
      </c>
      <c r="K73" s="65">
        <f t="shared" si="30"/>
        <v>1.4726535670551242E-3</v>
      </c>
      <c r="L73" s="65">
        <f t="shared" si="30"/>
        <v>0</v>
      </c>
      <c r="M73" s="65">
        <f t="shared" si="30"/>
        <v>2.8112607057476239E-3</v>
      </c>
      <c r="N73" s="65">
        <f t="shared" si="30"/>
        <v>0.12036220693028804</v>
      </c>
      <c r="O73" s="65">
        <f t="shared" si="30"/>
        <v>0</v>
      </c>
      <c r="P73" s="65">
        <f t="shared" si="30"/>
        <v>0</v>
      </c>
      <c r="Q73" s="65">
        <f t="shared" si="30"/>
        <v>0</v>
      </c>
      <c r="R73" s="65">
        <f t="shared" si="30"/>
        <v>0</v>
      </c>
      <c r="S73" s="65">
        <f t="shared" si="30"/>
        <v>0</v>
      </c>
      <c r="T73" s="62">
        <f t="shared" si="16"/>
        <v>1</v>
      </c>
    </row>
    <row r="74" spans="1:20">
      <c r="A74" s="3">
        <v>1998</v>
      </c>
      <c r="C74" s="65">
        <f t="shared" ref="C74:S74" si="31">C34/$T34</f>
        <v>0</v>
      </c>
      <c r="D74" s="65">
        <f t="shared" si="31"/>
        <v>0</v>
      </c>
      <c r="E74" s="65">
        <f t="shared" si="31"/>
        <v>0</v>
      </c>
      <c r="F74" s="65">
        <f t="shared" si="31"/>
        <v>0</v>
      </c>
      <c r="G74" s="65">
        <f t="shared" si="31"/>
        <v>3.5188005723526733E-2</v>
      </c>
      <c r="H74" s="65">
        <f t="shared" si="31"/>
        <v>0</v>
      </c>
      <c r="I74" s="65">
        <f t="shared" si="31"/>
        <v>0</v>
      </c>
      <c r="J74" s="65">
        <f t="shared" si="31"/>
        <v>0.76253688448966295</v>
      </c>
      <c r="K74" s="65">
        <f t="shared" si="31"/>
        <v>2.2122086969452764E-2</v>
      </c>
      <c r="L74" s="65">
        <f t="shared" si="31"/>
        <v>0</v>
      </c>
      <c r="M74" s="65">
        <f t="shared" si="31"/>
        <v>2.9229050639363314E-3</v>
      </c>
      <c r="N74" s="65">
        <f t="shared" si="31"/>
        <v>0.17723011775342123</v>
      </c>
      <c r="O74" s="65">
        <f t="shared" si="31"/>
        <v>0</v>
      </c>
      <c r="P74" s="65">
        <f t="shared" si="31"/>
        <v>0</v>
      </c>
      <c r="Q74" s="65">
        <f t="shared" si="31"/>
        <v>0</v>
      </c>
      <c r="R74" s="65">
        <f t="shared" si="31"/>
        <v>0</v>
      </c>
      <c r="S74" s="65">
        <f t="shared" si="31"/>
        <v>0</v>
      </c>
      <c r="T74" s="62">
        <f t="shared" si="16"/>
        <v>1</v>
      </c>
    </row>
    <row r="75" spans="1:20">
      <c r="A75" s="3">
        <v>1999</v>
      </c>
      <c r="C75" s="65">
        <f t="shared" ref="C75:S75" si="32">C35/$T35</f>
        <v>0</v>
      </c>
      <c r="D75" s="65">
        <f t="shared" si="32"/>
        <v>0</v>
      </c>
      <c r="E75" s="65">
        <f t="shared" si="32"/>
        <v>0</v>
      </c>
      <c r="F75" s="65">
        <f t="shared" si="32"/>
        <v>0</v>
      </c>
      <c r="G75" s="65">
        <f t="shared" si="32"/>
        <v>0.14141788359081631</v>
      </c>
      <c r="H75" s="65">
        <f t="shared" si="32"/>
        <v>0</v>
      </c>
      <c r="I75" s="65">
        <f t="shared" si="32"/>
        <v>0</v>
      </c>
      <c r="J75" s="65">
        <f t="shared" si="32"/>
        <v>0.7476620367632596</v>
      </c>
      <c r="K75" s="65">
        <f t="shared" si="32"/>
        <v>4.5279293177673256E-2</v>
      </c>
      <c r="L75" s="65">
        <f t="shared" si="32"/>
        <v>0</v>
      </c>
      <c r="M75" s="65">
        <f t="shared" si="32"/>
        <v>1.2887468100609781E-3</v>
      </c>
      <c r="N75" s="65">
        <f t="shared" si="32"/>
        <v>6.4352039658189905E-2</v>
      </c>
      <c r="O75" s="65">
        <f t="shared" si="32"/>
        <v>0</v>
      </c>
      <c r="P75" s="65">
        <f t="shared" si="32"/>
        <v>0</v>
      </c>
      <c r="Q75" s="65">
        <f t="shared" si="32"/>
        <v>0</v>
      </c>
      <c r="R75" s="65">
        <f t="shared" si="32"/>
        <v>0</v>
      </c>
      <c r="S75" s="65">
        <f t="shared" si="32"/>
        <v>0</v>
      </c>
      <c r="T75" s="62">
        <f t="shared" si="16"/>
        <v>1</v>
      </c>
    </row>
    <row r="76" spans="1:20">
      <c r="A76" s="3">
        <v>2000</v>
      </c>
      <c r="C76" s="65">
        <f t="shared" ref="C76:S76" si="33">C36/$T36</f>
        <v>0</v>
      </c>
      <c r="D76" s="65">
        <f t="shared" si="33"/>
        <v>0</v>
      </c>
      <c r="E76" s="65">
        <f t="shared" si="33"/>
        <v>0</v>
      </c>
      <c r="F76" s="65">
        <f t="shared" si="33"/>
        <v>0</v>
      </c>
      <c r="G76" s="65">
        <f t="shared" si="33"/>
        <v>0.2062334103602915</v>
      </c>
      <c r="H76" s="65">
        <f t="shared" si="33"/>
        <v>0</v>
      </c>
      <c r="I76" s="65">
        <f t="shared" si="33"/>
        <v>0</v>
      </c>
      <c r="J76" s="65">
        <f t="shared" si="33"/>
        <v>0.49080102933919395</v>
      </c>
      <c r="K76" s="65">
        <f t="shared" si="33"/>
        <v>1.5933075145324976E-2</v>
      </c>
      <c r="L76" s="65">
        <f t="shared" si="33"/>
        <v>0</v>
      </c>
      <c r="M76" s="65">
        <f t="shared" si="33"/>
        <v>2.5047134895781992E-3</v>
      </c>
      <c r="N76" s="65">
        <f t="shared" si="33"/>
        <v>0.28373662676268091</v>
      </c>
      <c r="O76" s="65">
        <f t="shared" si="33"/>
        <v>0</v>
      </c>
      <c r="P76" s="65">
        <f t="shared" si="33"/>
        <v>0</v>
      </c>
      <c r="Q76" s="65">
        <f t="shared" si="33"/>
        <v>7.9114490293045472E-4</v>
      </c>
      <c r="R76" s="65">
        <f t="shared" si="33"/>
        <v>0</v>
      </c>
      <c r="S76" s="65">
        <f t="shared" si="33"/>
        <v>0</v>
      </c>
      <c r="T76" s="62">
        <f t="shared" si="16"/>
        <v>0.99999999999999989</v>
      </c>
    </row>
    <row r="77" spans="1:20">
      <c r="A77" s="3">
        <v>2001</v>
      </c>
      <c r="C77" s="65">
        <f t="shared" ref="C77:S77" si="34">C37/$T37</f>
        <v>0</v>
      </c>
      <c r="D77" s="65">
        <f t="shared" si="34"/>
        <v>0</v>
      </c>
      <c r="E77" s="65">
        <f t="shared" si="34"/>
        <v>0</v>
      </c>
      <c r="F77" s="65">
        <f t="shared" si="34"/>
        <v>0</v>
      </c>
      <c r="G77" s="65">
        <f t="shared" si="34"/>
        <v>2.7554280988833287E-2</v>
      </c>
      <c r="H77" s="65">
        <f t="shared" si="34"/>
        <v>0</v>
      </c>
      <c r="I77" s="65">
        <f t="shared" si="34"/>
        <v>0</v>
      </c>
      <c r="J77" s="65">
        <f t="shared" si="34"/>
        <v>0.83468010463895081</v>
      </c>
      <c r="K77" s="65">
        <f t="shared" si="34"/>
        <v>6.3098432650974673E-3</v>
      </c>
      <c r="L77" s="65">
        <f t="shared" si="34"/>
        <v>0</v>
      </c>
      <c r="M77" s="65">
        <f t="shared" si="34"/>
        <v>3.0513189387017881E-3</v>
      </c>
      <c r="N77" s="65">
        <f t="shared" si="34"/>
        <v>0.12833910911555579</v>
      </c>
      <c r="O77" s="65">
        <f t="shared" si="34"/>
        <v>0</v>
      </c>
      <c r="P77" s="65">
        <f t="shared" si="34"/>
        <v>0</v>
      </c>
      <c r="Q77" s="65">
        <f t="shared" si="34"/>
        <v>6.5343052860656188E-5</v>
      </c>
      <c r="R77" s="65">
        <f t="shared" si="34"/>
        <v>0</v>
      </c>
      <c r="S77" s="65">
        <f t="shared" si="34"/>
        <v>0</v>
      </c>
      <c r="T77" s="62">
        <f t="shared" si="16"/>
        <v>0.99999999999999978</v>
      </c>
    </row>
    <row r="78" spans="1:20">
      <c r="A78" s="3">
        <v>2002</v>
      </c>
      <c r="C78" s="65">
        <f t="shared" ref="C78:S78" si="35">C38/$T38</f>
        <v>0</v>
      </c>
      <c r="D78" s="65">
        <f t="shared" si="35"/>
        <v>0</v>
      </c>
      <c r="E78" s="65">
        <f t="shared" si="35"/>
        <v>0</v>
      </c>
      <c r="F78" s="65">
        <f t="shared" si="35"/>
        <v>0</v>
      </c>
      <c r="G78" s="65">
        <f t="shared" si="35"/>
        <v>5.5536639168014997E-2</v>
      </c>
      <c r="H78" s="65">
        <f t="shared" si="35"/>
        <v>0</v>
      </c>
      <c r="I78" s="65">
        <f t="shared" si="35"/>
        <v>0</v>
      </c>
      <c r="J78" s="65">
        <f t="shared" si="35"/>
        <v>0.9349353376980597</v>
      </c>
      <c r="K78" s="65">
        <f t="shared" si="35"/>
        <v>3.7403091319599324E-3</v>
      </c>
      <c r="L78" s="65">
        <f t="shared" si="35"/>
        <v>0</v>
      </c>
      <c r="M78" s="65">
        <f t="shared" si="35"/>
        <v>2.2557796813323407E-3</v>
      </c>
      <c r="N78" s="65">
        <f t="shared" si="35"/>
        <v>3.5319343206330722E-3</v>
      </c>
      <c r="O78" s="65">
        <f t="shared" si="35"/>
        <v>0</v>
      </c>
      <c r="P78" s="65">
        <f t="shared" si="35"/>
        <v>0</v>
      </c>
      <c r="Q78" s="65">
        <f t="shared" si="35"/>
        <v>0</v>
      </c>
      <c r="R78" s="65">
        <f t="shared" si="35"/>
        <v>0</v>
      </c>
      <c r="S78" s="65">
        <f t="shared" si="35"/>
        <v>0</v>
      </c>
      <c r="T78" s="62">
        <f t="shared" si="16"/>
        <v>1</v>
      </c>
    </row>
    <row r="79" spans="1:20">
      <c r="A79" s="3">
        <v>2003</v>
      </c>
      <c r="C79" s="65">
        <f t="shared" ref="C79:S79" si="36">C39/$T39</f>
        <v>0</v>
      </c>
      <c r="D79" s="65">
        <f t="shared" si="36"/>
        <v>0</v>
      </c>
      <c r="E79" s="65">
        <f t="shared" si="36"/>
        <v>0</v>
      </c>
      <c r="F79" s="65">
        <f t="shared" si="36"/>
        <v>0</v>
      </c>
      <c r="G79" s="65">
        <f t="shared" si="36"/>
        <v>0.46946286307443075</v>
      </c>
      <c r="H79" s="65">
        <f t="shared" si="36"/>
        <v>0</v>
      </c>
      <c r="I79" s="65">
        <f t="shared" si="36"/>
        <v>0</v>
      </c>
      <c r="J79" s="65">
        <f t="shared" si="36"/>
        <v>0.45591391171206302</v>
      </c>
      <c r="K79" s="65">
        <f t="shared" si="36"/>
        <v>2.6537656840971316E-3</v>
      </c>
      <c r="L79" s="65">
        <f t="shared" si="36"/>
        <v>0</v>
      </c>
      <c r="M79" s="65">
        <f t="shared" si="36"/>
        <v>7.2516729889095383E-3</v>
      </c>
      <c r="N79" s="65">
        <f t="shared" si="36"/>
        <v>6.4717786540499422E-2</v>
      </c>
      <c r="O79" s="65">
        <f t="shared" si="36"/>
        <v>0</v>
      </c>
      <c r="P79" s="65">
        <f t="shared" si="36"/>
        <v>0</v>
      </c>
      <c r="Q79" s="65">
        <f t="shared" si="36"/>
        <v>0</v>
      </c>
      <c r="R79" s="65">
        <f t="shared" si="36"/>
        <v>0</v>
      </c>
      <c r="S79" s="65">
        <f t="shared" si="36"/>
        <v>0</v>
      </c>
      <c r="T79" s="62">
        <f t="shared" si="16"/>
        <v>0.99999999999999989</v>
      </c>
    </row>
    <row r="80" spans="1:20">
      <c r="A80" s="3">
        <v>2004</v>
      </c>
      <c r="C80" s="65">
        <f t="shared" ref="C80:S80" si="37">C40/$T40</f>
        <v>0</v>
      </c>
      <c r="D80" s="65">
        <f t="shared" si="37"/>
        <v>0</v>
      </c>
      <c r="E80" s="65">
        <f t="shared" si="37"/>
        <v>0</v>
      </c>
      <c r="F80" s="65">
        <f t="shared" si="37"/>
        <v>0</v>
      </c>
      <c r="G80" s="65">
        <f t="shared" si="37"/>
        <v>2.8805278681783366E-2</v>
      </c>
      <c r="H80" s="65">
        <f t="shared" si="37"/>
        <v>0</v>
      </c>
      <c r="I80" s="65">
        <f t="shared" si="37"/>
        <v>0</v>
      </c>
      <c r="J80" s="65">
        <f t="shared" si="37"/>
        <v>0.76530474791415137</v>
      </c>
      <c r="K80" s="65">
        <f t="shared" si="37"/>
        <v>1.1197100289540973E-2</v>
      </c>
      <c r="L80" s="65">
        <f t="shared" si="37"/>
        <v>0</v>
      </c>
      <c r="M80" s="65">
        <f t="shared" si="37"/>
        <v>3.7956927996190357E-3</v>
      </c>
      <c r="N80" s="65">
        <f t="shared" si="37"/>
        <v>0.18920749718317764</v>
      </c>
      <c r="O80" s="65">
        <f t="shared" si="37"/>
        <v>0</v>
      </c>
      <c r="P80" s="65">
        <f t="shared" si="37"/>
        <v>0</v>
      </c>
      <c r="Q80" s="65">
        <f t="shared" si="37"/>
        <v>0</v>
      </c>
      <c r="R80" s="65">
        <f t="shared" si="37"/>
        <v>1.68968313172768E-3</v>
      </c>
      <c r="S80" s="65">
        <f t="shared" si="37"/>
        <v>0</v>
      </c>
      <c r="T80" s="62">
        <f t="shared" si="16"/>
        <v>1</v>
      </c>
    </row>
    <row r="81" spans="1:20">
      <c r="A81" s="3">
        <v>2005</v>
      </c>
      <c r="C81" s="65">
        <f t="shared" ref="C81:S81" si="38">C41/$T41</f>
        <v>0</v>
      </c>
      <c r="D81" s="65">
        <f t="shared" si="38"/>
        <v>0</v>
      </c>
      <c r="E81" s="65">
        <f t="shared" si="38"/>
        <v>0</v>
      </c>
      <c r="F81" s="65">
        <f t="shared" si="38"/>
        <v>0</v>
      </c>
      <c r="G81" s="65">
        <f t="shared" si="38"/>
        <v>4.1150255721651215E-2</v>
      </c>
      <c r="H81" s="65">
        <f t="shared" si="38"/>
        <v>0</v>
      </c>
      <c r="I81" s="65">
        <f t="shared" si="38"/>
        <v>0</v>
      </c>
      <c r="J81" s="65">
        <f t="shared" si="38"/>
        <v>0.78859500260846915</v>
      </c>
      <c r="K81" s="65">
        <f t="shared" si="38"/>
        <v>1.4244576023262208E-2</v>
      </c>
      <c r="L81" s="65">
        <f t="shared" si="38"/>
        <v>0</v>
      </c>
      <c r="M81" s="65">
        <f t="shared" si="38"/>
        <v>0</v>
      </c>
      <c r="N81" s="65">
        <f t="shared" si="38"/>
        <v>0.1556913583002929</v>
      </c>
      <c r="O81" s="65">
        <f t="shared" si="38"/>
        <v>0</v>
      </c>
      <c r="P81" s="65">
        <f t="shared" si="38"/>
        <v>0</v>
      </c>
      <c r="Q81" s="65">
        <f t="shared" si="38"/>
        <v>3.188073463244375E-4</v>
      </c>
      <c r="R81" s="65">
        <f t="shared" si="38"/>
        <v>0</v>
      </c>
      <c r="S81" s="65">
        <f t="shared" si="38"/>
        <v>0</v>
      </c>
      <c r="T81" s="62">
        <f t="shared" si="16"/>
        <v>0.99999999999999989</v>
      </c>
    </row>
    <row r="82" spans="1:20">
      <c r="A82" s="3">
        <v>2006</v>
      </c>
      <c r="C82" s="65">
        <f t="shared" ref="C82:S82" si="39">C42/$T42</f>
        <v>0</v>
      </c>
      <c r="D82" s="65">
        <f t="shared" si="39"/>
        <v>0</v>
      </c>
      <c r="E82" s="65">
        <f t="shared" si="39"/>
        <v>0</v>
      </c>
      <c r="F82" s="65">
        <f t="shared" si="39"/>
        <v>0</v>
      </c>
      <c r="G82" s="65">
        <f t="shared" si="39"/>
        <v>3.4661909235772295E-2</v>
      </c>
      <c r="H82" s="65">
        <f t="shared" si="39"/>
        <v>0</v>
      </c>
      <c r="I82" s="65">
        <f t="shared" si="39"/>
        <v>0</v>
      </c>
      <c r="J82" s="65">
        <f t="shared" si="39"/>
        <v>0.50393324552193663</v>
      </c>
      <c r="K82" s="65">
        <f t="shared" si="39"/>
        <v>1.3943637848556371E-2</v>
      </c>
      <c r="L82" s="65">
        <f t="shared" si="39"/>
        <v>0</v>
      </c>
      <c r="M82" s="65">
        <f t="shared" si="39"/>
        <v>4.4568477317097534E-3</v>
      </c>
      <c r="N82" s="65">
        <f t="shared" si="39"/>
        <v>0.43982882076705021</v>
      </c>
      <c r="O82" s="65">
        <f t="shared" si="39"/>
        <v>0</v>
      </c>
      <c r="P82" s="65">
        <f t="shared" si="39"/>
        <v>0</v>
      </c>
      <c r="Q82" s="65">
        <f t="shared" si="39"/>
        <v>3.1755388949746464E-3</v>
      </c>
      <c r="R82" s="65">
        <f t="shared" si="39"/>
        <v>0</v>
      </c>
      <c r="S82" s="65">
        <f t="shared" si="39"/>
        <v>0</v>
      </c>
      <c r="T82" s="62">
        <f t="shared" si="16"/>
        <v>0.99999999999999989</v>
      </c>
    </row>
    <row r="83" spans="1:20">
      <c r="A83" s="3">
        <v>2007</v>
      </c>
      <c r="C83" s="65">
        <f t="shared" ref="C83:S83" si="40">C43/$T43</f>
        <v>0</v>
      </c>
      <c r="D83" s="65">
        <f t="shared" si="40"/>
        <v>0</v>
      </c>
      <c r="E83" s="65">
        <f t="shared" si="40"/>
        <v>0</v>
      </c>
      <c r="F83" s="65">
        <f t="shared" si="40"/>
        <v>0</v>
      </c>
      <c r="G83" s="65">
        <f t="shared" si="40"/>
        <v>4.811495749657059E-2</v>
      </c>
      <c r="H83" s="65">
        <f t="shared" si="40"/>
        <v>0</v>
      </c>
      <c r="I83" s="65">
        <f t="shared" si="40"/>
        <v>0</v>
      </c>
      <c r="J83" s="65">
        <f t="shared" si="40"/>
        <v>0.90695504091423729</v>
      </c>
      <c r="K83" s="65">
        <f t="shared" si="40"/>
        <v>4.8406641196090863E-3</v>
      </c>
      <c r="L83" s="65">
        <f t="shared" si="40"/>
        <v>0</v>
      </c>
      <c r="M83" s="65">
        <f t="shared" si="40"/>
        <v>4.7310843997712378E-3</v>
      </c>
      <c r="N83" s="65">
        <f t="shared" si="40"/>
        <v>3.5295752174972238E-2</v>
      </c>
      <c r="O83" s="65">
        <f t="shared" si="40"/>
        <v>0</v>
      </c>
      <c r="P83" s="65">
        <f t="shared" si="40"/>
        <v>0</v>
      </c>
      <c r="Q83" s="65">
        <f t="shared" si="40"/>
        <v>6.2500894839596303E-5</v>
      </c>
      <c r="R83" s="65">
        <f t="shared" si="40"/>
        <v>0</v>
      </c>
      <c r="S83" s="65">
        <f t="shared" si="40"/>
        <v>0</v>
      </c>
      <c r="T83" s="62">
        <f t="shared" si="16"/>
        <v>1</v>
      </c>
    </row>
    <row r="84" spans="1:20">
      <c r="A84" s="3">
        <v>2008</v>
      </c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2"/>
    </row>
    <row r="85" spans="1:20">
      <c r="A85" s="3">
        <v>2009</v>
      </c>
    </row>
    <row r="86" spans="1:20">
      <c r="A86" s="3">
        <v>2010</v>
      </c>
    </row>
    <row r="87" spans="1:20">
      <c r="A87" s="3">
        <v>2011</v>
      </c>
    </row>
    <row r="88" spans="1:20">
      <c r="A88" s="69" t="s">
        <v>33</v>
      </c>
      <c r="C88" s="62">
        <f>AVERAGE(C58:C83)</f>
        <v>8.90933587470455E-6</v>
      </c>
      <c r="D88" s="62">
        <f t="shared" ref="D88:S88" si="41">AVERAGE(D58:D83)</f>
        <v>0</v>
      </c>
      <c r="E88" s="62">
        <f t="shared" si="41"/>
        <v>1.0889792764353361E-4</v>
      </c>
      <c r="F88" s="62">
        <f t="shared" si="41"/>
        <v>0</v>
      </c>
      <c r="G88" s="62">
        <f t="shared" si="41"/>
        <v>8.4971976949825667E-2</v>
      </c>
      <c r="H88" s="62">
        <f t="shared" si="41"/>
        <v>4.7163267723041562E-6</v>
      </c>
      <c r="I88" s="62">
        <f t="shared" si="41"/>
        <v>0</v>
      </c>
      <c r="J88" s="62">
        <f t="shared" si="41"/>
        <v>0.71416701843535835</v>
      </c>
      <c r="K88" s="62">
        <f t="shared" si="41"/>
        <v>1.9386457082869825E-2</v>
      </c>
      <c r="L88" s="62">
        <f t="shared" si="41"/>
        <v>0</v>
      </c>
      <c r="M88" s="62">
        <f t="shared" si="41"/>
        <v>2.9170754803039241E-3</v>
      </c>
      <c r="N88" s="62">
        <f t="shared" si="41"/>
        <v>0.17755581718858279</v>
      </c>
      <c r="O88" s="62">
        <f t="shared" si="41"/>
        <v>2.5004578128615943E-5</v>
      </c>
      <c r="P88" s="62">
        <f t="shared" si="41"/>
        <v>0</v>
      </c>
      <c r="Q88" s="62">
        <f t="shared" si="41"/>
        <v>3.9134216697061131E-4</v>
      </c>
      <c r="R88" s="62">
        <f t="shared" si="41"/>
        <v>4.6278452766960191E-4</v>
      </c>
      <c r="S88" s="62">
        <f t="shared" si="41"/>
        <v>0</v>
      </c>
    </row>
  </sheetData>
  <sortState ref="AG30:AI59">
    <sortCondition ref="AG30:AG5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34" workbookViewId="0">
      <selection activeCell="U45" sqref="U45:U85"/>
    </sheetView>
  </sheetViews>
  <sheetFormatPr baseColWidth="10" defaultColWidth="8.83203125" defaultRowHeight="12" x14ac:dyDescent="0"/>
  <sheetData>
    <row r="1" spans="1:22">
      <c r="A1" s="22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2">
      <c r="A2" s="22">
        <v>1976</v>
      </c>
      <c r="B2" s="136">
        <v>0</v>
      </c>
      <c r="C2" s="136">
        <v>0</v>
      </c>
      <c r="D2" s="136">
        <v>0</v>
      </c>
      <c r="E2" s="136">
        <v>0</v>
      </c>
      <c r="F2" s="136">
        <v>8090.6694124461592</v>
      </c>
      <c r="G2" s="136">
        <v>0</v>
      </c>
      <c r="H2" s="136">
        <v>0</v>
      </c>
      <c r="I2" s="136">
        <v>20881.285866465314</v>
      </c>
      <c r="J2" s="136">
        <v>3194.5915765460722</v>
      </c>
      <c r="K2" s="136">
        <v>0</v>
      </c>
      <c r="L2" s="136">
        <v>0</v>
      </c>
      <c r="M2" s="136">
        <v>29666.49914454246</v>
      </c>
      <c r="N2" s="136">
        <v>0</v>
      </c>
      <c r="O2" s="136">
        <v>0</v>
      </c>
      <c r="P2" s="136">
        <v>0</v>
      </c>
      <c r="Q2" s="136">
        <v>0</v>
      </c>
      <c r="R2" s="136">
        <v>0</v>
      </c>
      <c r="S2" s="136">
        <v>0</v>
      </c>
      <c r="T2" s="136">
        <v>0</v>
      </c>
      <c r="U2" s="137"/>
      <c r="V2" s="136">
        <v>61833.046000000009</v>
      </c>
    </row>
    <row r="3" spans="1:22">
      <c r="A3" s="22">
        <v>1977</v>
      </c>
      <c r="B3" s="136">
        <v>0</v>
      </c>
      <c r="C3" s="136">
        <v>0</v>
      </c>
      <c r="D3" s="136">
        <v>0</v>
      </c>
      <c r="E3" s="136">
        <v>0</v>
      </c>
      <c r="F3" s="136">
        <v>2635.3670238886507</v>
      </c>
      <c r="G3" s="136">
        <v>0</v>
      </c>
      <c r="H3" s="136">
        <v>0</v>
      </c>
      <c r="I3" s="136">
        <v>89140.010141287567</v>
      </c>
      <c r="J3" s="136">
        <v>1716.5135993428623</v>
      </c>
      <c r="K3" s="136">
        <v>0</v>
      </c>
      <c r="L3" s="136">
        <v>113.33064565394267</v>
      </c>
      <c r="M3" s="136">
        <v>20372.138589826984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  <c r="U3" s="137"/>
      <c r="V3" s="136">
        <v>113977.36</v>
      </c>
    </row>
    <row r="4" spans="1:22">
      <c r="A4" s="22">
        <v>1978</v>
      </c>
      <c r="B4" s="136">
        <v>0</v>
      </c>
      <c r="C4" s="136">
        <v>0</v>
      </c>
      <c r="D4" s="136">
        <v>0</v>
      </c>
      <c r="E4" s="136">
        <v>0</v>
      </c>
      <c r="F4" s="136">
        <v>2272.497074525008</v>
      </c>
      <c r="G4" s="136">
        <v>0</v>
      </c>
      <c r="H4" s="136">
        <v>0</v>
      </c>
      <c r="I4" s="136">
        <v>8672.1170993792039</v>
      </c>
      <c r="J4" s="136">
        <v>325.15423521864318</v>
      </c>
      <c r="K4" s="136">
        <v>0</v>
      </c>
      <c r="L4" s="136">
        <v>79.840176122439615</v>
      </c>
      <c r="M4" s="136">
        <v>3361.2714147547072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  <c r="T4" s="136">
        <v>0</v>
      </c>
      <c r="U4" s="137"/>
      <c r="V4" s="136">
        <v>14710.880000000001</v>
      </c>
    </row>
    <row r="5" spans="1:22">
      <c r="A5" s="22">
        <v>1979</v>
      </c>
      <c r="B5" s="136">
        <v>0</v>
      </c>
      <c r="C5" s="136">
        <v>0</v>
      </c>
      <c r="D5" s="136">
        <v>0</v>
      </c>
      <c r="E5" s="136">
        <v>0</v>
      </c>
      <c r="F5" s="136">
        <v>8732.3514955641313</v>
      </c>
      <c r="G5" s="136">
        <v>0</v>
      </c>
      <c r="H5" s="136">
        <v>0</v>
      </c>
      <c r="I5" s="136">
        <v>47378.457676448488</v>
      </c>
      <c r="J5" s="136">
        <v>1413.6733608679804</v>
      </c>
      <c r="K5" s="136">
        <v>0</v>
      </c>
      <c r="L5" s="136">
        <v>0</v>
      </c>
      <c r="M5" s="136">
        <v>12612.673944782111</v>
      </c>
      <c r="N5" s="136">
        <v>19.43152233729089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  <c r="T5" s="136">
        <v>0</v>
      </c>
      <c r="U5" s="137"/>
      <c r="V5" s="136">
        <v>70156.588000000003</v>
      </c>
    </row>
    <row r="6" spans="1:22">
      <c r="A6" s="22">
        <v>1980</v>
      </c>
      <c r="B6" s="136">
        <v>0</v>
      </c>
      <c r="C6" s="136">
        <v>0</v>
      </c>
      <c r="D6" s="136">
        <v>0</v>
      </c>
      <c r="E6" s="136">
        <v>0</v>
      </c>
      <c r="F6" s="136">
        <v>746.56582736951873</v>
      </c>
      <c r="G6" s="136">
        <v>0</v>
      </c>
      <c r="H6" s="136">
        <v>0</v>
      </c>
      <c r="I6" s="136">
        <v>15120.433881612786</v>
      </c>
      <c r="J6" s="136">
        <v>497.42152510634213</v>
      </c>
      <c r="K6" s="136">
        <v>0</v>
      </c>
      <c r="L6" s="136">
        <v>3.1340220000399586</v>
      </c>
      <c r="M6" s="136">
        <v>5573.7327661910649</v>
      </c>
      <c r="N6" s="136">
        <v>19.61897772025014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  <c r="U6" s="137"/>
      <c r="V6" s="136">
        <v>21960.906999999999</v>
      </c>
    </row>
    <row r="7" spans="1:22">
      <c r="A7" s="22">
        <v>1981</v>
      </c>
      <c r="B7" s="136">
        <v>0</v>
      </c>
      <c r="C7" s="136">
        <v>0</v>
      </c>
      <c r="D7" s="136">
        <v>0</v>
      </c>
      <c r="E7" s="136">
        <v>0</v>
      </c>
      <c r="F7" s="136">
        <v>986.04505105694045</v>
      </c>
      <c r="G7" s="136">
        <v>0</v>
      </c>
      <c r="H7" s="136">
        <v>0</v>
      </c>
      <c r="I7" s="136">
        <v>40032.851231525645</v>
      </c>
      <c r="J7" s="136">
        <v>177.68622623692457</v>
      </c>
      <c r="K7" s="136">
        <v>0</v>
      </c>
      <c r="L7" s="136">
        <v>75.222566159534281</v>
      </c>
      <c r="M7" s="136">
        <v>3586.7440325177113</v>
      </c>
      <c r="N7" s="136">
        <v>0</v>
      </c>
      <c r="O7" s="136">
        <v>0</v>
      </c>
      <c r="P7" s="136">
        <v>22.700911598213363</v>
      </c>
      <c r="Q7" s="136">
        <v>51.592980905030366</v>
      </c>
      <c r="R7" s="136">
        <v>0</v>
      </c>
      <c r="S7" s="136">
        <v>0</v>
      </c>
      <c r="T7" s="136">
        <v>0</v>
      </c>
      <c r="U7" s="137"/>
      <c r="V7" s="136">
        <v>44932.843000000001</v>
      </c>
    </row>
    <row r="8" spans="1:22">
      <c r="A8" s="22">
        <v>1982</v>
      </c>
      <c r="B8" s="136">
        <v>0</v>
      </c>
      <c r="C8" s="136">
        <v>0</v>
      </c>
      <c r="D8" s="136">
        <v>0</v>
      </c>
      <c r="E8" s="136">
        <v>0</v>
      </c>
      <c r="F8" s="136">
        <v>10544.469474521511</v>
      </c>
      <c r="G8" s="136">
        <v>0</v>
      </c>
      <c r="H8" s="136">
        <v>0</v>
      </c>
      <c r="I8" s="136">
        <v>120826.23594531056</v>
      </c>
      <c r="J8" s="136">
        <v>1521.8925279128741</v>
      </c>
      <c r="K8" s="136">
        <v>0</v>
      </c>
      <c r="L8" s="136">
        <v>441.32878180978076</v>
      </c>
      <c r="M8" s="136">
        <v>12211.443074709929</v>
      </c>
      <c r="N8" s="136">
        <v>4.0102569905477576</v>
      </c>
      <c r="O8" s="136">
        <v>0</v>
      </c>
      <c r="P8" s="136">
        <v>0</v>
      </c>
      <c r="Q8" s="136">
        <v>108.27693874478948</v>
      </c>
      <c r="R8" s="136">
        <v>0</v>
      </c>
      <c r="S8" s="136">
        <v>0</v>
      </c>
      <c r="T8" s="136">
        <v>0</v>
      </c>
      <c r="U8" s="137"/>
      <c r="V8" s="136">
        <v>145657.65700000001</v>
      </c>
    </row>
    <row r="9" spans="1:22">
      <c r="A9" s="22">
        <v>1983</v>
      </c>
      <c r="B9" s="136">
        <v>0</v>
      </c>
      <c r="C9" s="136">
        <v>0</v>
      </c>
      <c r="D9" s="136">
        <v>0</v>
      </c>
      <c r="E9" s="136">
        <v>0</v>
      </c>
      <c r="F9" s="136">
        <v>7138.4590243831462</v>
      </c>
      <c r="G9" s="136">
        <v>0</v>
      </c>
      <c r="H9" s="136">
        <v>0</v>
      </c>
      <c r="I9" s="136">
        <v>175332.0586614921</v>
      </c>
      <c r="J9" s="136">
        <v>718.6709014231343</v>
      </c>
      <c r="K9" s="136">
        <v>0</v>
      </c>
      <c r="L9" s="136">
        <v>740.6796687223117</v>
      </c>
      <c r="M9" s="136">
        <v>58720.842281719146</v>
      </c>
      <c r="N9" s="136">
        <v>0</v>
      </c>
      <c r="O9" s="136">
        <v>0</v>
      </c>
      <c r="P9" s="136">
        <v>46.35546226017189</v>
      </c>
      <c r="Q9" s="136">
        <v>0</v>
      </c>
      <c r="R9" s="136">
        <v>0</v>
      </c>
      <c r="S9" s="136">
        <v>0</v>
      </c>
      <c r="T9" s="136">
        <v>0</v>
      </c>
      <c r="U9" s="137"/>
      <c r="V9" s="136">
        <v>242697.06600000002</v>
      </c>
    </row>
    <row r="10" spans="1:22">
      <c r="A10" s="22">
        <v>1984</v>
      </c>
      <c r="B10" s="6">
        <v>0</v>
      </c>
      <c r="C10" s="6">
        <v>0</v>
      </c>
      <c r="D10" s="6">
        <v>0</v>
      </c>
      <c r="E10" s="6">
        <v>0</v>
      </c>
      <c r="F10" s="6">
        <v>5196.9849168961327</v>
      </c>
      <c r="G10" s="6">
        <v>0</v>
      </c>
      <c r="H10" s="6">
        <v>0</v>
      </c>
      <c r="I10" s="6">
        <v>206252.01339775443</v>
      </c>
      <c r="J10" s="6">
        <v>269.67859268084305</v>
      </c>
      <c r="K10" s="6">
        <v>0</v>
      </c>
      <c r="L10" s="6">
        <v>419.16882254064234</v>
      </c>
      <c r="M10" s="6">
        <v>13335.121047679004</v>
      </c>
      <c r="N10" s="6">
        <v>0</v>
      </c>
      <c r="O10" s="6">
        <v>0</v>
      </c>
      <c r="P10" s="6">
        <v>161.33801752464842</v>
      </c>
      <c r="Q10" s="6">
        <v>0</v>
      </c>
      <c r="R10" s="6">
        <v>0</v>
      </c>
      <c r="S10" s="6">
        <v>0</v>
      </c>
      <c r="T10" s="6">
        <v>0</v>
      </c>
      <c r="U10" s="20"/>
      <c r="V10" s="6">
        <v>225634.3047950757</v>
      </c>
    </row>
    <row r="11" spans="1:22">
      <c r="A11" s="22">
        <v>1985</v>
      </c>
      <c r="B11" s="6">
        <v>0</v>
      </c>
      <c r="C11" s="6">
        <v>0</v>
      </c>
      <c r="D11" s="6">
        <v>72.436939959736307</v>
      </c>
      <c r="E11" s="6">
        <v>0</v>
      </c>
      <c r="F11" s="6">
        <v>7994.249418584126</v>
      </c>
      <c r="G11" s="6">
        <v>5.8475390156062419</v>
      </c>
      <c r="H11" s="6">
        <v>0</v>
      </c>
      <c r="I11" s="6">
        <v>121399.1059586152</v>
      </c>
      <c r="J11" s="6">
        <v>1312.090831118096</v>
      </c>
      <c r="K11" s="6">
        <v>0</v>
      </c>
      <c r="L11" s="6">
        <v>2651.9996291824627</v>
      </c>
      <c r="M11" s="6">
        <v>19893.642410058117</v>
      </c>
      <c r="N11" s="6">
        <v>10.296715741789356</v>
      </c>
      <c r="O11" s="6">
        <v>0</v>
      </c>
      <c r="P11" s="6">
        <v>140.28975380849306</v>
      </c>
      <c r="Q11" s="6">
        <v>52.659639524847194</v>
      </c>
      <c r="R11" s="6">
        <v>0</v>
      </c>
      <c r="S11" s="6">
        <v>0</v>
      </c>
      <c r="T11" s="6">
        <v>0</v>
      </c>
      <c r="U11" s="20"/>
      <c r="V11" s="6">
        <v>153532.61883560847</v>
      </c>
    </row>
    <row r="12" spans="1:22">
      <c r="A12" s="22">
        <v>1986</v>
      </c>
      <c r="B12" s="6">
        <v>0</v>
      </c>
      <c r="C12" s="6">
        <v>0</v>
      </c>
      <c r="D12" s="6">
        <v>0</v>
      </c>
      <c r="E12" s="6">
        <v>0</v>
      </c>
      <c r="F12" s="6">
        <v>7073.5755301755116</v>
      </c>
      <c r="G12" s="6">
        <v>0</v>
      </c>
      <c r="H12" s="6">
        <v>0</v>
      </c>
      <c r="I12" s="6">
        <v>85759.624452904303</v>
      </c>
      <c r="J12" s="6">
        <v>1286.8426439222703</v>
      </c>
      <c r="K12" s="6">
        <v>0</v>
      </c>
      <c r="L12" s="6">
        <v>529.1397683641153</v>
      </c>
      <c r="M12" s="6">
        <v>15117.027711856621</v>
      </c>
      <c r="N12" s="6">
        <v>0</v>
      </c>
      <c r="O12" s="6">
        <v>0</v>
      </c>
      <c r="P12" s="6">
        <v>206.6601206132141</v>
      </c>
      <c r="Q12" s="6">
        <v>141.44815305124618</v>
      </c>
      <c r="R12" s="6">
        <v>0</v>
      </c>
      <c r="S12" s="6">
        <v>0</v>
      </c>
      <c r="T12" s="6">
        <v>0</v>
      </c>
      <c r="U12" s="20"/>
      <c r="V12" s="6">
        <v>110114.31838088727</v>
      </c>
    </row>
    <row r="13" spans="1:22">
      <c r="A13" s="22">
        <v>1987</v>
      </c>
      <c r="B13" s="6">
        <v>0</v>
      </c>
      <c r="C13" s="6">
        <v>0</v>
      </c>
      <c r="D13" s="6">
        <v>27.126252505010012</v>
      </c>
      <c r="E13" s="6">
        <v>0</v>
      </c>
      <c r="F13" s="6">
        <v>19355.844081062853</v>
      </c>
      <c r="G13" s="6">
        <v>0</v>
      </c>
      <c r="H13" s="6">
        <v>0</v>
      </c>
      <c r="I13" s="6">
        <v>220580.25775932314</v>
      </c>
      <c r="J13" s="6">
        <v>2490.2248729481416</v>
      </c>
      <c r="K13" s="6">
        <v>0</v>
      </c>
      <c r="L13" s="6">
        <v>410.70769007430891</v>
      </c>
      <c r="M13" s="6">
        <v>84078.806088349054</v>
      </c>
      <c r="N13" s="6">
        <v>0</v>
      </c>
      <c r="O13" s="6">
        <v>0</v>
      </c>
      <c r="P13" s="6">
        <v>159.94907876951734</v>
      </c>
      <c r="Q13" s="6">
        <v>219.69430431399095</v>
      </c>
      <c r="R13" s="6">
        <v>0</v>
      </c>
      <c r="S13" s="6">
        <v>0</v>
      </c>
      <c r="T13" s="6">
        <v>0</v>
      </c>
      <c r="U13" s="20"/>
      <c r="V13" s="6">
        <v>327322.61012734601</v>
      </c>
    </row>
    <row r="14" spans="1:22">
      <c r="A14" s="22">
        <v>1988</v>
      </c>
      <c r="B14" s="6">
        <v>0</v>
      </c>
      <c r="C14" s="6">
        <v>0</v>
      </c>
      <c r="D14" s="6">
        <v>0</v>
      </c>
      <c r="E14" s="6">
        <v>0</v>
      </c>
      <c r="F14" s="6">
        <v>18607.423213967224</v>
      </c>
      <c r="G14" s="6">
        <v>33.738782051282051</v>
      </c>
      <c r="H14" s="6">
        <v>0</v>
      </c>
      <c r="I14" s="6">
        <v>195645.41616115527</v>
      </c>
      <c r="J14" s="6">
        <v>8276.9261110440839</v>
      </c>
      <c r="K14" s="6">
        <v>0</v>
      </c>
      <c r="L14" s="6">
        <v>955.10757959214448</v>
      </c>
      <c r="M14" s="6">
        <v>24743.134921646513</v>
      </c>
      <c r="N14" s="6">
        <v>0</v>
      </c>
      <c r="O14" s="6">
        <v>0</v>
      </c>
      <c r="P14" s="6">
        <v>377.91435117933952</v>
      </c>
      <c r="Q14" s="6">
        <v>0</v>
      </c>
      <c r="R14" s="6">
        <v>0</v>
      </c>
      <c r="S14" s="6">
        <v>0</v>
      </c>
      <c r="T14" s="6">
        <v>0</v>
      </c>
      <c r="U14" s="20"/>
      <c r="V14" s="6">
        <v>248639.66112063584</v>
      </c>
    </row>
    <row r="15" spans="1:22">
      <c r="A15" s="22">
        <v>1989</v>
      </c>
      <c r="B15" s="6">
        <v>0</v>
      </c>
      <c r="C15" s="6">
        <v>0</v>
      </c>
      <c r="D15" s="6">
        <v>62.418010752688183</v>
      </c>
      <c r="E15" s="6">
        <v>0</v>
      </c>
      <c r="F15" s="6">
        <v>10816.451145527017</v>
      </c>
      <c r="G15" s="6">
        <v>0</v>
      </c>
      <c r="H15" s="6">
        <v>0</v>
      </c>
      <c r="I15" s="6">
        <v>165699.31384385331</v>
      </c>
      <c r="J15" s="6">
        <v>12664.723136505523</v>
      </c>
      <c r="K15" s="6">
        <v>0</v>
      </c>
      <c r="L15" s="6">
        <v>598.99688149009432</v>
      </c>
      <c r="M15" s="6">
        <v>100825.07336844083</v>
      </c>
      <c r="N15" s="6">
        <v>0</v>
      </c>
      <c r="O15" s="6">
        <v>0</v>
      </c>
      <c r="P15" s="6">
        <v>202.79434224661279</v>
      </c>
      <c r="Q15" s="6">
        <v>1960.6826850824391</v>
      </c>
      <c r="R15" s="6">
        <v>0</v>
      </c>
      <c r="S15" s="6">
        <v>0</v>
      </c>
      <c r="T15" s="6">
        <v>0</v>
      </c>
      <c r="U15" s="20"/>
      <c r="V15" s="6">
        <v>292830.45341389853</v>
      </c>
    </row>
    <row r="16" spans="1:22">
      <c r="A16" s="22">
        <v>1990</v>
      </c>
      <c r="B16" s="6">
        <v>0</v>
      </c>
      <c r="C16" s="6">
        <v>0</v>
      </c>
      <c r="D16" s="6">
        <v>75.535570469798657</v>
      </c>
      <c r="E16" s="6">
        <v>0</v>
      </c>
      <c r="F16" s="6">
        <v>8361.2810219974854</v>
      </c>
      <c r="G16" s="6">
        <v>0</v>
      </c>
      <c r="H16" s="6">
        <v>0</v>
      </c>
      <c r="I16" s="6">
        <v>90538.202460165659</v>
      </c>
      <c r="J16" s="6">
        <v>3511.8782147422339</v>
      </c>
      <c r="K16" s="6">
        <v>0</v>
      </c>
      <c r="L16" s="6">
        <v>566.43540276543422</v>
      </c>
      <c r="M16" s="6">
        <v>77273.628380836904</v>
      </c>
      <c r="N16" s="6">
        <v>0</v>
      </c>
      <c r="O16" s="6">
        <v>0</v>
      </c>
      <c r="P16" s="6">
        <v>808.00569097687037</v>
      </c>
      <c r="Q16" s="6">
        <v>124.82156134851235</v>
      </c>
      <c r="R16" s="6">
        <v>0</v>
      </c>
      <c r="S16" s="6">
        <v>0</v>
      </c>
      <c r="T16" s="6">
        <v>0</v>
      </c>
      <c r="U16" s="6"/>
      <c r="V16" s="6">
        <v>181259.78830330289</v>
      </c>
    </row>
    <row r="17" spans="1:22">
      <c r="A17" s="22">
        <v>1991</v>
      </c>
      <c r="B17" s="6">
        <v>0</v>
      </c>
      <c r="C17" s="6">
        <v>0</v>
      </c>
      <c r="D17" s="6">
        <v>18.848754448398573</v>
      </c>
      <c r="E17" s="6">
        <v>0</v>
      </c>
      <c r="F17" s="6">
        <v>12223.561951442103</v>
      </c>
      <c r="G17" s="6">
        <v>0</v>
      </c>
      <c r="H17" s="6">
        <v>0</v>
      </c>
      <c r="I17" s="6">
        <v>156030.18622441404</v>
      </c>
      <c r="J17" s="6">
        <v>3376.4604707465492</v>
      </c>
      <c r="K17" s="6">
        <v>0</v>
      </c>
      <c r="L17" s="6">
        <v>404.70798467280082</v>
      </c>
      <c r="M17" s="6">
        <v>56210.374518403361</v>
      </c>
      <c r="N17" s="6">
        <v>76.031746031746025</v>
      </c>
      <c r="O17" s="6">
        <v>0</v>
      </c>
      <c r="P17" s="6">
        <v>125.87409157308528</v>
      </c>
      <c r="Q17" s="6">
        <v>140.74361851608347</v>
      </c>
      <c r="R17" s="6">
        <v>0</v>
      </c>
      <c r="S17" s="6">
        <v>0</v>
      </c>
      <c r="T17" s="6">
        <v>0</v>
      </c>
      <c r="U17" s="6"/>
      <c r="V17" s="6">
        <v>228606.78936024819</v>
      </c>
    </row>
    <row r="18" spans="1:22">
      <c r="A18" s="22">
        <v>1992</v>
      </c>
      <c r="B18" s="6">
        <v>0</v>
      </c>
      <c r="C18" s="6">
        <v>0</v>
      </c>
      <c r="D18" s="6">
        <v>0</v>
      </c>
      <c r="E18" s="6">
        <v>0</v>
      </c>
      <c r="F18" s="6">
        <v>2631.7594919738744</v>
      </c>
      <c r="G18" s="6">
        <v>0</v>
      </c>
      <c r="H18" s="6">
        <v>0</v>
      </c>
      <c r="I18" s="6">
        <v>87804.769142190795</v>
      </c>
      <c r="J18" s="6">
        <v>3980.9802468514945</v>
      </c>
      <c r="K18" s="6">
        <v>0</v>
      </c>
      <c r="L18" s="6">
        <v>1125.4497757997419</v>
      </c>
      <c r="M18" s="6">
        <v>46492.208720592964</v>
      </c>
      <c r="N18" s="6">
        <v>38.957264957264947</v>
      </c>
      <c r="O18" s="6">
        <v>0</v>
      </c>
      <c r="P18" s="6">
        <v>177.69785038026609</v>
      </c>
      <c r="Q18" s="6">
        <v>218.96355144454299</v>
      </c>
      <c r="R18" s="6">
        <v>0</v>
      </c>
      <c r="S18" s="6">
        <v>0</v>
      </c>
      <c r="T18" s="6">
        <v>0</v>
      </c>
      <c r="U18" s="6"/>
      <c r="V18" s="6">
        <v>142470.78604419096</v>
      </c>
    </row>
    <row r="19" spans="1:22">
      <c r="A19" s="22">
        <v>1993</v>
      </c>
      <c r="B19" s="6">
        <v>0</v>
      </c>
      <c r="C19" s="6">
        <v>0</v>
      </c>
      <c r="D19" s="6">
        <v>0</v>
      </c>
      <c r="E19" s="6">
        <v>0</v>
      </c>
      <c r="F19" s="6">
        <v>1089.0043947129338</v>
      </c>
      <c r="G19" s="6">
        <v>0</v>
      </c>
      <c r="H19" s="6">
        <v>0</v>
      </c>
      <c r="I19" s="6">
        <v>24701.919211940076</v>
      </c>
      <c r="J19" s="6">
        <v>549.62643169217711</v>
      </c>
      <c r="K19" s="6">
        <v>0</v>
      </c>
      <c r="L19" s="6">
        <v>143.5756756557812</v>
      </c>
      <c r="M19" s="6">
        <v>25438.300411429347</v>
      </c>
      <c r="N19" s="6">
        <v>0</v>
      </c>
      <c r="O19" s="6">
        <v>0</v>
      </c>
      <c r="P19" s="6">
        <v>107.41871572780522</v>
      </c>
      <c r="Q19" s="6">
        <v>50.339568482794135</v>
      </c>
      <c r="R19" s="6">
        <v>0</v>
      </c>
      <c r="S19" s="6">
        <v>0</v>
      </c>
      <c r="T19" s="6">
        <v>0</v>
      </c>
      <c r="U19" s="6"/>
      <c r="V19" s="6">
        <v>52080.184409640911</v>
      </c>
    </row>
    <row r="20" spans="1:22">
      <c r="A20" s="22">
        <v>1994</v>
      </c>
      <c r="B20" s="6">
        <v>0</v>
      </c>
      <c r="C20" s="6">
        <v>0</v>
      </c>
      <c r="D20" s="6">
        <v>23.114021571648689</v>
      </c>
      <c r="E20" s="6">
        <v>0</v>
      </c>
      <c r="F20" s="6">
        <v>317.51103332325528</v>
      </c>
      <c r="G20" s="6">
        <v>0</v>
      </c>
      <c r="H20" s="6">
        <v>0</v>
      </c>
      <c r="I20" s="6">
        <v>18638.257919469765</v>
      </c>
      <c r="J20" s="6">
        <v>174.70846289605919</v>
      </c>
      <c r="K20" s="6">
        <v>0</v>
      </c>
      <c r="L20" s="6">
        <v>156.69069290271011</v>
      </c>
      <c r="M20" s="6">
        <v>6033.3449100834887</v>
      </c>
      <c r="N20" s="6">
        <v>0</v>
      </c>
      <c r="O20" s="6">
        <v>0</v>
      </c>
      <c r="P20" s="6">
        <v>22.883544303797468</v>
      </c>
      <c r="Q20" s="6">
        <v>0</v>
      </c>
      <c r="R20" s="6">
        <v>0</v>
      </c>
      <c r="S20" s="6">
        <v>0</v>
      </c>
      <c r="T20" s="6">
        <v>0</v>
      </c>
      <c r="U20" s="6"/>
      <c r="V20" s="6">
        <v>25366.510584550721</v>
      </c>
    </row>
    <row r="21" spans="1:22">
      <c r="A21" s="22">
        <v>1995</v>
      </c>
      <c r="B21" s="6">
        <v>0</v>
      </c>
      <c r="C21" s="6">
        <v>0</v>
      </c>
      <c r="D21" s="6">
        <v>0</v>
      </c>
      <c r="E21" s="6">
        <v>0</v>
      </c>
      <c r="F21" s="6">
        <v>3022.1727943012529</v>
      </c>
      <c r="G21" s="6">
        <v>0</v>
      </c>
      <c r="H21" s="6">
        <v>0</v>
      </c>
      <c r="I21" s="6">
        <v>4149.7935186094237</v>
      </c>
      <c r="J21" s="6">
        <v>227.96775937390956</v>
      </c>
      <c r="K21" s="6">
        <v>0</v>
      </c>
      <c r="L21" s="6">
        <v>114.27742277398316</v>
      </c>
      <c r="M21" s="6">
        <v>2104.8862073259133</v>
      </c>
      <c r="N21" s="6">
        <v>0</v>
      </c>
      <c r="O21" s="6">
        <v>0</v>
      </c>
      <c r="P21" s="6">
        <v>9.0451263537906144</v>
      </c>
      <c r="Q21" s="6">
        <v>9.0451263537906144</v>
      </c>
      <c r="R21" s="6">
        <v>0</v>
      </c>
      <c r="S21" s="6">
        <v>0</v>
      </c>
      <c r="T21" s="6">
        <v>0</v>
      </c>
      <c r="U21" s="6"/>
      <c r="V21" s="6">
        <v>9637.1879550920639</v>
      </c>
    </row>
    <row r="22" spans="1:22">
      <c r="A22" s="22">
        <v>1996</v>
      </c>
      <c r="B22" s="6">
        <v>0</v>
      </c>
      <c r="C22" s="6">
        <v>0</v>
      </c>
      <c r="D22" s="6">
        <v>0</v>
      </c>
      <c r="E22" s="6">
        <v>0</v>
      </c>
      <c r="F22" s="6">
        <v>1607.7966541959051</v>
      </c>
      <c r="G22" s="6">
        <v>0</v>
      </c>
      <c r="H22" s="6">
        <v>0</v>
      </c>
      <c r="I22" s="6">
        <v>16482.162539531688</v>
      </c>
      <c r="J22" s="6">
        <v>306.03357393862876</v>
      </c>
      <c r="K22" s="6">
        <v>0</v>
      </c>
      <c r="L22" s="6">
        <v>7.6063829787234027</v>
      </c>
      <c r="M22" s="6">
        <v>1478.4988776550576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/>
      <c r="V22" s="6">
        <v>19882.098028300003</v>
      </c>
    </row>
    <row r="23" spans="1:22">
      <c r="A23" s="22">
        <v>1997</v>
      </c>
      <c r="B23" s="6">
        <v>0</v>
      </c>
      <c r="C23" s="6">
        <v>0</v>
      </c>
      <c r="D23" s="6">
        <v>0</v>
      </c>
      <c r="E23" s="6">
        <v>0</v>
      </c>
      <c r="F23" s="6">
        <v>967.94301032836324</v>
      </c>
      <c r="G23" s="6">
        <v>0</v>
      </c>
      <c r="H23" s="6">
        <v>0</v>
      </c>
      <c r="I23" s="6">
        <v>28061.141725626541</v>
      </c>
      <c r="J23" s="6">
        <v>132.97585575630171</v>
      </c>
      <c r="K23" s="6">
        <v>0</v>
      </c>
      <c r="L23" s="6">
        <v>66.576999354410219</v>
      </c>
      <c r="M23" s="6">
        <v>2592.8837218602694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/>
      <c r="V23" s="6">
        <v>31821.521312925885</v>
      </c>
    </row>
    <row r="24" spans="1:22">
      <c r="A24" s="22">
        <v>1998</v>
      </c>
      <c r="B24" s="6">
        <v>0</v>
      </c>
      <c r="C24" s="6">
        <v>0</v>
      </c>
      <c r="D24" s="6">
        <v>0</v>
      </c>
      <c r="E24" s="6">
        <v>0</v>
      </c>
      <c r="F24" s="6">
        <v>143.67638736130601</v>
      </c>
      <c r="G24" s="6">
        <v>0</v>
      </c>
      <c r="H24" s="6">
        <v>0</v>
      </c>
      <c r="I24" s="6">
        <v>2161.1339519165294</v>
      </c>
      <c r="J24" s="6">
        <v>173.01748027445115</v>
      </c>
      <c r="K24" s="6">
        <v>0</v>
      </c>
      <c r="L24" s="6">
        <v>9.9538106235565795</v>
      </c>
      <c r="M24" s="6">
        <v>350.11671236257718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/>
      <c r="V24" s="6">
        <v>2837.8983425384199</v>
      </c>
    </row>
    <row r="25" spans="1:22">
      <c r="A25" s="22">
        <v>1999</v>
      </c>
      <c r="B25" s="6">
        <v>0</v>
      </c>
      <c r="C25" s="6">
        <v>0</v>
      </c>
      <c r="D25" s="6">
        <v>0</v>
      </c>
      <c r="E25" s="6">
        <v>0</v>
      </c>
      <c r="F25" s="6">
        <v>829.32210334528281</v>
      </c>
      <c r="G25" s="6">
        <v>0</v>
      </c>
      <c r="H25" s="6">
        <v>0</v>
      </c>
      <c r="I25" s="6">
        <v>2433.133929699768</v>
      </c>
      <c r="J25" s="6">
        <v>321.03958875936172</v>
      </c>
      <c r="K25" s="6">
        <v>0</v>
      </c>
      <c r="L25" s="6">
        <v>7.8305489260143188</v>
      </c>
      <c r="M25" s="6">
        <v>1012.6341160991363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/>
      <c r="V25" s="6">
        <v>4603.9602868295633</v>
      </c>
    </row>
    <row r="26" spans="1:22">
      <c r="A26" s="22">
        <v>2000</v>
      </c>
      <c r="B26" s="6">
        <v>0</v>
      </c>
      <c r="C26" s="6">
        <v>0</v>
      </c>
      <c r="D26" s="6">
        <v>0</v>
      </c>
      <c r="E26" s="6">
        <v>0</v>
      </c>
      <c r="F26" s="6">
        <v>2392.8574491057384</v>
      </c>
      <c r="G26" s="6">
        <v>0</v>
      </c>
      <c r="H26" s="6">
        <v>0</v>
      </c>
      <c r="I26" s="6">
        <v>9788.1863479087297</v>
      </c>
      <c r="J26" s="6">
        <v>412.11978323018354</v>
      </c>
      <c r="K26" s="6">
        <v>0</v>
      </c>
      <c r="L26" s="6">
        <v>26.232558139534884</v>
      </c>
      <c r="M26" s="6">
        <v>2002.6396265550479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/>
      <c r="V26" s="6">
        <v>14622.035764939235</v>
      </c>
    </row>
    <row r="27" spans="1:22">
      <c r="A27" s="22">
        <v>2001</v>
      </c>
      <c r="B27" s="6">
        <v>0</v>
      </c>
      <c r="C27" s="6">
        <v>0</v>
      </c>
      <c r="D27" s="6">
        <v>0</v>
      </c>
      <c r="E27" s="6">
        <v>0</v>
      </c>
      <c r="F27" s="6">
        <v>1451.8563895403161</v>
      </c>
      <c r="G27" s="6">
        <v>0</v>
      </c>
      <c r="H27" s="6">
        <v>0</v>
      </c>
      <c r="I27" s="6">
        <v>61761.138538011197</v>
      </c>
      <c r="J27" s="6">
        <v>0</v>
      </c>
      <c r="K27" s="6">
        <v>0</v>
      </c>
      <c r="L27" s="6">
        <v>26.510225563909763</v>
      </c>
      <c r="M27" s="6">
        <v>3115.4192440053798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/>
      <c r="V27" s="6">
        <v>66354.924397120791</v>
      </c>
    </row>
    <row r="28" spans="1:22">
      <c r="A28" s="22">
        <v>2002</v>
      </c>
      <c r="B28" s="6">
        <v>0</v>
      </c>
      <c r="C28" s="6">
        <v>0</v>
      </c>
      <c r="D28" s="6">
        <v>0</v>
      </c>
      <c r="E28" s="6">
        <v>0</v>
      </c>
      <c r="F28" s="6">
        <v>877.92510005226359</v>
      </c>
      <c r="G28" s="6">
        <v>0</v>
      </c>
      <c r="H28" s="6">
        <v>0</v>
      </c>
      <c r="I28" s="6">
        <v>22544.428082732698</v>
      </c>
      <c r="J28" s="6">
        <v>40.370203160270869</v>
      </c>
      <c r="K28" s="6">
        <v>0</v>
      </c>
      <c r="L28" s="6">
        <v>69.000368166367139</v>
      </c>
      <c r="M28" s="6">
        <v>668.33337709918396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/>
      <c r="V28" s="6">
        <v>24200.057131210782</v>
      </c>
    </row>
    <row r="29" spans="1:22">
      <c r="A29" s="22">
        <v>2003</v>
      </c>
      <c r="B29" s="6">
        <v>0</v>
      </c>
      <c r="C29" s="6">
        <v>0</v>
      </c>
      <c r="D29" s="6">
        <v>0</v>
      </c>
      <c r="E29" s="6">
        <v>0</v>
      </c>
      <c r="F29" s="6">
        <v>9492.89077599964</v>
      </c>
      <c r="G29" s="6">
        <v>0</v>
      </c>
      <c r="H29" s="6">
        <v>0</v>
      </c>
      <c r="I29" s="6">
        <v>19024.956283940061</v>
      </c>
      <c r="J29" s="6">
        <v>551.93623556325724</v>
      </c>
      <c r="K29" s="6">
        <v>0</v>
      </c>
      <c r="L29" s="6">
        <v>77.065759637188208</v>
      </c>
      <c r="M29" s="6">
        <v>3299.5178603416962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/>
      <c r="V29" s="6">
        <v>32446.366915481845</v>
      </c>
    </row>
    <row r="30" spans="1:22">
      <c r="A30" s="22">
        <v>2004</v>
      </c>
      <c r="B30" s="6">
        <v>0</v>
      </c>
      <c r="C30" s="6">
        <v>0</v>
      </c>
      <c r="D30" s="6">
        <v>0</v>
      </c>
      <c r="E30" s="6">
        <v>0</v>
      </c>
      <c r="F30" s="6">
        <v>8775.7653572845193</v>
      </c>
      <c r="G30" s="6">
        <v>0</v>
      </c>
      <c r="H30" s="6">
        <v>0</v>
      </c>
      <c r="I30" s="6">
        <v>50187.952698338646</v>
      </c>
      <c r="J30" s="6">
        <v>3039.4415022770936</v>
      </c>
      <c r="K30" s="6">
        <v>0</v>
      </c>
      <c r="L30" s="6">
        <v>72.925181974262344</v>
      </c>
      <c r="M30" s="6">
        <v>4421.8126506929602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/>
      <c r="V30" s="6">
        <v>66497.897390567479</v>
      </c>
    </row>
    <row r="31" spans="1:22">
      <c r="A31" s="22">
        <v>2005</v>
      </c>
      <c r="B31" s="6">
        <v>0</v>
      </c>
      <c r="C31" s="6">
        <v>0</v>
      </c>
      <c r="D31" s="6">
        <v>0</v>
      </c>
      <c r="E31" s="6">
        <v>0</v>
      </c>
      <c r="F31" s="6">
        <v>3306.9096484649776</v>
      </c>
      <c r="G31" s="6">
        <v>0</v>
      </c>
      <c r="H31" s="6">
        <v>0</v>
      </c>
      <c r="I31" s="6">
        <v>20884.854025687913</v>
      </c>
      <c r="J31" s="6">
        <v>677.99358334364251</v>
      </c>
      <c r="K31" s="6">
        <v>0</v>
      </c>
      <c r="L31" s="6">
        <v>86.509092027037596</v>
      </c>
      <c r="M31" s="6">
        <v>4319.7286522513405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/>
      <c r="V31" s="6">
        <v>29275.995001774914</v>
      </c>
    </row>
    <row r="32" spans="1:22">
      <c r="A32" s="22">
        <v>2006</v>
      </c>
      <c r="B32" s="6">
        <v>0</v>
      </c>
      <c r="C32" s="6">
        <v>0</v>
      </c>
      <c r="D32" s="6">
        <v>0</v>
      </c>
      <c r="E32" s="6">
        <v>0</v>
      </c>
      <c r="F32" s="6">
        <v>6089.5730560558413</v>
      </c>
      <c r="G32" s="6">
        <v>0</v>
      </c>
      <c r="H32" s="6">
        <v>0</v>
      </c>
      <c r="I32" s="6">
        <v>100173.6061460255</v>
      </c>
      <c r="J32" s="6">
        <v>757.271858485758</v>
      </c>
      <c r="K32" s="6">
        <v>0</v>
      </c>
      <c r="L32" s="6">
        <v>106.58204135480753</v>
      </c>
      <c r="M32" s="6">
        <v>12073.727798937336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/>
      <c r="V32" s="6">
        <v>119200.76090085926</v>
      </c>
    </row>
    <row r="33" spans="1:22">
      <c r="A33" s="22">
        <v>2007</v>
      </c>
      <c r="B33" s="6">
        <v>0</v>
      </c>
      <c r="C33" s="6">
        <v>0</v>
      </c>
      <c r="D33" s="6">
        <v>0</v>
      </c>
      <c r="E33" s="6">
        <v>0</v>
      </c>
      <c r="F33" s="6">
        <v>6471.4336805455232</v>
      </c>
      <c r="G33" s="6">
        <v>0</v>
      </c>
      <c r="H33" s="6">
        <v>0</v>
      </c>
      <c r="I33" s="6">
        <v>102515.33270453151</v>
      </c>
      <c r="J33" s="6">
        <v>410.12358782453333</v>
      </c>
      <c r="K33" s="6">
        <v>0</v>
      </c>
      <c r="L33" s="6">
        <v>366.2021173053339</v>
      </c>
      <c r="M33" s="6">
        <v>15402.537209431332</v>
      </c>
      <c r="N33" s="6">
        <v>0</v>
      </c>
      <c r="O33" s="6">
        <v>0</v>
      </c>
      <c r="P33" s="6">
        <v>33.665263157894735</v>
      </c>
      <c r="Q33" s="6">
        <v>0</v>
      </c>
      <c r="R33" s="6">
        <v>0</v>
      </c>
      <c r="S33" s="6">
        <v>0</v>
      </c>
      <c r="T33" s="6">
        <v>0</v>
      </c>
      <c r="U33" s="6"/>
      <c r="V33" s="6">
        <v>125199.29456279613</v>
      </c>
    </row>
    <row r="34" spans="1:22">
      <c r="A34" s="22">
        <v>2008</v>
      </c>
      <c r="B34" s="6">
        <v>0</v>
      </c>
      <c r="C34" s="6">
        <v>0</v>
      </c>
      <c r="D34" s="6">
        <v>0</v>
      </c>
      <c r="E34" s="6">
        <v>0</v>
      </c>
      <c r="F34" s="6">
        <v>527.53771761669191</v>
      </c>
      <c r="G34" s="6">
        <v>0</v>
      </c>
      <c r="H34" s="6">
        <v>0</v>
      </c>
      <c r="I34" s="6">
        <v>6284.6646151325722</v>
      </c>
      <c r="J34" s="6">
        <v>36.581527484143763</v>
      </c>
      <c r="K34" s="6">
        <v>0</v>
      </c>
      <c r="L34" s="6">
        <v>247.3454529050976</v>
      </c>
      <c r="M34" s="6">
        <v>387.27536265955848</v>
      </c>
      <c r="N34" s="6">
        <v>0</v>
      </c>
      <c r="O34" s="6">
        <v>0</v>
      </c>
      <c r="P34" s="6">
        <v>7.8421052631578938</v>
      </c>
      <c r="Q34" s="6">
        <v>0</v>
      </c>
      <c r="R34" s="6">
        <v>0</v>
      </c>
      <c r="S34" s="6">
        <v>0</v>
      </c>
      <c r="T34" s="6">
        <v>0</v>
      </c>
      <c r="U34" s="6"/>
      <c r="V34" s="6">
        <v>7491.2467810612216</v>
      </c>
    </row>
    <row r="35" spans="1:22">
      <c r="A35" s="22">
        <v>2009</v>
      </c>
      <c r="B35" s="6">
        <v>0</v>
      </c>
      <c r="C35" s="6">
        <v>0</v>
      </c>
      <c r="D35" s="6">
        <v>0</v>
      </c>
      <c r="E35" s="6">
        <v>0</v>
      </c>
      <c r="F35" s="6">
        <v>1408.6348930737929</v>
      </c>
      <c r="G35" s="6">
        <v>0</v>
      </c>
      <c r="H35" s="6">
        <v>0</v>
      </c>
      <c r="I35" s="6">
        <v>14015.733867944442</v>
      </c>
      <c r="J35" s="6">
        <v>205.06285656611959</v>
      </c>
      <c r="K35" s="6">
        <v>0</v>
      </c>
      <c r="L35" s="6">
        <v>99.96258386319073</v>
      </c>
      <c r="M35" s="6">
        <v>892.11926329121081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/>
      <c r="V35" s="6">
        <v>16621.513464738757</v>
      </c>
    </row>
    <row r="36" spans="1:22">
      <c r="A36" s="22">
        <v>2010</v>
      </c>
      <c r="B36" s="6">
        <v>0</v>
      </c>
      <c r="C36" s="6">
        <v>0</v>
      </c>
      <c r="D36" s="6">
        <v>0</v>
      </c>
      <c r="E36" s="6">
        <v>0</v>
      </c>
      <c r="F36" s="6">
        <v>1046.8070613486304</v>
      </c>
      <c r="G36" s="6">
        <v>0</v>
      </c>
      <c r="H36" s="6">
        <v>0</v>
      </c>
      <c r="I36" s="6">
        <v>26994.788190184649</v>
      </c>
      <c r="J36" s="6">
        <v>487.61317448756603</v>
      </c>
      <c r="K36" s="6">
        <v>0</v>
      </c>
      <c r="L36" s="6">
        <v>69.514033813234704</v>
      </c>
      <c r="M36" s="6">
        <v>3465.1319406641687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/>
      <c r="V36" s="6">
        <v>32063.854400498247</v>
      </c>
    </row>
    <row r="37" spans="1:22">
      <c r="A37" s="22">
        <v>2011</v>
      </c>
      <c r="B37" s="6">
        <v>0</v>
      </c>
      <c r="C37" s="6">
        <v>0</v>
      </c>
      <c r="D37" s="6">
        <v>0</v>
      </c>
      <c r="E37" s="6">
        <v>0</v>
      </c>
      <c r="F37" s="6">
        <v>5765.4443891649107</v>
      </c>
      <c r="G37" s="6">
        <v>0</v>
      </c>
      <c r="H37" s="6">
        <v>0</v>
      </c>
      <c r="I37" s="6">
        <v>15219.037020507702</v>
      </c>
      <c r="J37" s="6">
        <v>421.10486359744283</v>
      </c>
      <c r="K37" s="6">
        <v>0</v>
      </c>
      <c r="L37" s="6">
        <v>0</v>
      </c>
      <c r="M37" s="6">
        <v>5329.548407555958</v>
      </c>
      <c r="N37" s="6">
        <v>0</v>
      </c>
      <c r="O37" s="6">
        <v>0</v>
      </c>
      <c r="P37" s="6">
        <v>0</v>
      </c>
      <c r="Q37" s="6">
        <v>30.944730396611412</v>
      </c>
      <c r="R37" s="6">
        <v>0</v>
      </c>
      <c r="S37" s="6">
        <v>0</v>
      </c>
      <c r="T37" s="6">
        <v>0</v>
      </c>
      <c r="U37" s="6"/>
      <c r="V37" s="6">
        <v>26766.079411222625</v>
      </c>
    </row>
    <row r="38" spans="1:22">
      <c r="A38" s="22">
        <v>2012</v>
      </c>
      <c r="B38" s="6">
        <v>0</v>
      </c>
      <c r="C38" s="6">
        <v>0</v>
      </c>
      <c r="D38" s="6">
        <v>0</v>
      </c>
      <c r="E38" s="6">
        <v>0</v>
      </c>
      <c r="F38" s="6">
        <v>1679.9106050666621</v>
      </c>
      <c r="G38" s="6">
        <v>0</v>
      </c>
      <c r="H38" s="6">
        <v>0</v>
      </c>
      <c r="I38" s="6">
        <v>108677.19985487922</v>
      </c>
      <c r="J38" s="6">
        <v>580.03958104340632</v>
      </c>
      <c r="K38" s="6">
        <v>0</v>
      </c>
      <c r="L38" s="6">
        <v>134.59903911162746</v>
      </c>
      <c r="M38" s="6">
        <v>13283.051208512892</v>
      </c>
      <c r="N38" s="6">
        <v>0</v>
      </c>
      <c r="O38" s="6">
        <v>0</v>
      </c>
      <c r="P38" s="6">
        <v>10.913253012048198</v>
      </c>
      <c r="Q38" s="6">
        <v>0</v>
      </c>
      <c r="R38" s="6">
        <v>0</v>
      </c>
      <c r="S38" s="6">
        <v>0</v>
      </c>
      <c r="T38" s="6">
        <v>0</v>
      </c>
      <c r="U38" s="6"/>
      <c r="V38" s="6">
        <v>124365.71354162585</v>
      </c>
    </row>
    <row r="39" spans="1:22">
      <c r="A39" s="22">
        <v>2013</v>
      </c>
      <c r="B39" s="6">
        <v>0</v>
      </c>
      <c r="C39" s="6">
        <v>0</v>
      </c>
      <c r="D39" s="6">
        <v>0</v>
      </c>
      <c r="E39" s="6">
        <v>0</v>
      </c>
      <c r="F39" s="6">
        <v>2861.9536627250891</v>
      </c>
      <c r="G39" s="6">
        <v>0</v>
      </c>
      <c r="H39" s="6">
        <v>0</v>
      </c>
      <c r="I39" s="6">
        <v>14630.687838998198</v>
      </c>
      <c r="J39" s="6">
        <v>725.84893554902794</v>
      </c>
      <c r="K39" s="6">
        <v>0</v>
      </c>
      <c r="L39" s="6">
        <v>566.90903258661058</v>
      </c>
      <c r="M39" s="6">
        <v>4229.3645661653782</v>
      </c>
      <c r="N39" s="6">
        <v>0</v>
      </c>
      <c r="O39" s="6">
        <v>0</v>
      </c>
      <c r="P39" s="6">
        <v>95.902868945719277</v>
      </c>
      <c r="Q39" s="6">
        <v>0</v>
      </c>
      <c r="R39" s="6">
        <v>0</v>
      </c>
      <c r="S39" s="6">
        <v>0</v>
      </c>
      <c r="T39" s="6">
        <v>0</v>
      </c>
      <c r="U39" s="6"/>
      <c r="V39" s="6">
        <v>23110.666904970021</v>
      </c>
    </row>
    <row r="40" spans="1:22">
      <c r="A40" s="22">
        <v>2014</v>
      </c>
      <c r="B40" s="6">
        <v>0</v>
      </c>
      <c r="C40" s="6">
        <v>0</v>
      </c>
      <c r="D40" s="6">
        <v>0</v>
      </c>
      <c r="E40" s="6">
        <v>0</v>
      </c>
      <c r="F40" s="6">
        <v>21509.658631214555</v>
      </c>
      <c r="G40" s="6">
        <v>0</v>
      </c>
      <c r="H40" s="6">
        <v>0</v>
      </c>
      <c r="I40" s="6">
        <v>74722.011064790306</v>
      </c>
      <c r="J40" s="6">
        <v>4444.954044930425</v>
      </c>
      <c r="K40" s="6">
        <v>0</v>
      </c>
      <c r="L40" s="6">
        <v>43.455606297044277</v>
      </c>
      <c r="M40" s="6">
        <v>9759.9159681404144</v>
      </c>
      <c r="N40" s="6">
        <v>0</v>
      </c>
      <c r="O40" s="6">
        <v>0</v>
      </c>
      <c r="P40" s="6">
        <v>7.4892601431980967</v>
      </c>
      <c r="Q40" s="6">
        <v>0</v>
      </c>
      <c r="R40" s="6">
        <v>0</v>
      </c>
      <c r="S40" s="6">
        <v>0</v>
      </c>
      <c r="T40" s="6">
        <v>0</v>
      </c>
      <c r="U40" s="6"/>
      <c r="V40" s="6">
        <v>110487.48457551593</v>
      </c>
    </row>
    <row r="41" spans="1:22">
      <c r="A41" s="22">
        <v>2015</v>
      </c>
      <c r="B41" s="6">
        <v>0</v>
      </c>
      <c r="C41" s="6">
        <v>0</v>
      </c>
      <c r="D41" s="6">
        <v>0</v>
      </c>
      <c r="E41" s="6">
        <v>0</v>
      </c>
      <c r="F41" s="6">
        <v>1670.1681085654809</v>
      </c>
      <c r="G41" s="6">
        <v>0</v>
      </c>
      <c r="H41" s="6">
        <v>0</v>
      </c>
      <c r="I41" s="6">
        <v>52182.856580052845</v>
      </c>
      <c r="J41" s="6">
        <v>491.20356153060732</v>
      </c>
      <c r="K41" s="6">
        <v>0</v>
      </c>
      <c r="L41" s="6">
        <v>127.037609552352</v>
      </c>
      <c r="M41" s="6">
        <v>4097.1376251709953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/>
      <c r="V41" s="6">
        <v>58568.40348487228</v>
      </c>
    </row>
    <row r="42" spans="1:22">
      <c r="A42" s="22">
        <v>2016</v>
      </c>
      <c r="B42" s="6">
        <v>53.992788461538517</v>
      </c>
      <c r="C42" s="6">
        <v>0</v>
      </c>
      <c r="D42" s="6">
        <v>0</v>
      </c>
      <c r="E42" s="6">
        <v>0</v>
      </c>
      <c r="F42" s="6">
        <v>1574.7213048184237</v>
      </c>
      <c r="G42" s="6">
        <v>0</v>
      </c>
      <c r="H42" s="6">
        <v>0</v>
      </c>
      <c r="I42" s="6">
        <v>102965.81447544477</v>
      </c>
      <c r="J42" s="6">
        <v>313.65268526157325</v>
      </c>
      <c r="K42" s="6">
        <v>0</v>
      </c>
      <c r="L42" s="6">
        <v>106.35199543815219</v>
      </c>
      <c r="M42" s="6">
        <v>14827.975787590505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/>
      <c r="V42" s="6">
        <v>119842.50903701497</v>
      </c>
    </row>
    <row r="44" spans="1:22">
      <c r="A44" s="22" t="s">
        <v>10</v>
      </c>
    </row>
    <row r="45" spans="1:22">
      <c r="A45" s="22">
        <v>1976</v>
      </c>
      <c r="B45" s="145">
        <f>B2/$V2</f>
        <v>0</v>
      </c>
      <c r="C45" s="145">
        <f t="shared" ref="C45:T59" si="0">C2/$V2</f>
        <v>0</v>
      </c>
      <c r="D45" s="145">
        <f t="shared" si="0"/>
        <v>0</v>
      </c>
      <c r="E45" s="145">
        <f t="shared" si="0"/>
        <v>0</v>
      </c>
      <c r="F45" s="145">
        <f t="shared" si="0"/>
        <v>0.13084701362514403</v>
      </c>
      <c r="G45" s="145">
        <f t="shared" si="0"/>
        <v>0</v>
      </c>
      <c r="H45" s="145">
        <f t="shared" si="0"/>
        <v>0</v>
      </c>
      <c r="I45" s="145">
        <f t="shared" si="0"/>
        <v>0.33770430566311277</v>
      </c>
      <c r="J45" s="145">
        <f t="shared" si="0"/>
        <v>5.166479387973337E-2</v>
      </c>
      <c r="K45" s="145">
        <f t="shared" si="0"/>
        <v>0</v>
      </c>
      <c r="L45" s="145">
        <f t="shared" si="0"/>
        <v>0</v>
      </c>
      <c r="M45" s="145">
        <f t="shared" si="0"/>
        <v>0.47978388683200979</v>
      </c>
      <c r="N45" s="145">
        <f t="shared" si="0"/>
        <v>0</v>
      </c>
      <c r="O45" s="145">
        <f t="shared" si="0"/>
        <v>0</v>
      </c>
      <c r="P45" s="145">
        <f t="shared" si="0"/>
        <v>0</v>
      </c>
      <c r="Q45" s="145">
        <f t="shared" si="0"/>
        <v>0</v>
      </c>
      <c r="R45" s="145">
        <f t="shared" si="0"/>
        <v>0</v>
      </c>
      <c r="S45" s="145">
        <f t="shared" si="0"/>
        <v>0</v>
      </c>
      <c r="T45" s="145">
        <f t="shared" si="0"/>
        <v>0</v>
      </c>
      <c r="U45" s="145">
        <f>SUM(B45:T45)</f>
        <v>0.99999999999999989</v>
      </c>
    </row>
    <row r="46" spans="1:22">
      <c r="A46" s="22">
        <v>1977</v>
      </c>
      <c r="B46" s="145">
        <f t="shared" ref="B46:Q85" si="1">B3/$V3</f>
        <v>0</v>
      </c>
      <c r="C46" s="145">
        <f t="shared" si="1"/>
        <v>0</v>
      </c>
      <c r="D46" s="145">
        <f t="shared" si="1"/>
        <v>0</v>
      </c>
      <c r="E46" s="145">
        <f t="shared" si="1"/>
        <v>0</v>
      </c>
      <c r="F46" s="145">
        <f t="shared" si="1"/>
        <v>2.3121846513102697E-2</v>
      </c>
      <c r="G46" s="145">
        <f t="shared" si="1"/>
        <v>0</v>
      </c>
      <c r="H46" s="145">
        <f t="shared" si="1"/>
        <v>0</v>
      </c>
      <c r="I46" s="145">
        <f t="shared" si="1"/>
        <v>0.78208523290316223</v>
      </c>
      <c r="J46" s="145">
        <f t="shared" si="1"/>
        <v>1.5060127724864503E-2</v>
      </c>
      <c r="K46" s="145">
        <f t="shared" si="1"/>
        <v>0</v>
      </c>
      <c r="L46" s="145">
        <f t="shared" si="1"/>
        <v>9.9432594029149886E-4</v>
      </c>
      <c r="M46" s="145">
        <f t="shared" si="1"/>
        <v>0.17873846691857911</v>
      </c>
      <c r="N46" s="145">
        <f t="shared" si="1"/>
        <v>0</v>
      </c>
      <c r="O46" s="145">
        <f t="shared" si="1"/>
        <v>0</v>
      </c>
      <c r="P46" s="145">
        <f t="shared" si="1"/>
        <v>0</v>
      </c>
      <c r="Q46" s="145">
        <f t="shared" si="1"/>
        <v>0</v>
      </c>
      <c r="R46" s="145">
        <f t="shared" si="0"/>
        <v>0</v>
      </c>
      <c r="S46" s="145">
        <f t="shared" si="0"/>
        <v>0</v>
      </c>
      <c r="T46" s="145">
        <f t="shared" si="0"/>
        <v>0</v>
      </c>
      <c r="U46" s="145">
        <f t="shared" ref="U46:U85" si="2">SUM(B46:T46)</f>
        <v>1</v>
      </c>
    </row>
    <row r="47" spans="1:22">
      <c r="A47" s="22">
        <v>1978</v>
      </c>
      <c r="B47" s="145">
        <f t="shared" si="1"/>
        <v>0</v>
      </c>
      <c r="C47" s="145">
        <f t="shared" si="0"/>
        <v>0</v>
      </c>
      <c r="D47" s="145">
        <f t="shared" si="0"/>
        <v>0</v>
      </c>
      <c r="E47" s="145">
        <f t="shared" si="0"/>
        <v>0</v>
      </c>
      <c r="F47" s="145">
        <f t="shared" si="0"/>
        <v>0.15447730350087879</v>
      </c>
      <c r="G47" s="145">
        <f t="shared" si="0"/>
        <v>0</v>
      </c>
      <c r="H47" s="145">
        <f t="shared" si="0"/>
        <v>0</v>
      </c>
      <c r="I47" s="145">
        <f t="shared" si="0"/>
        <v>0.58950362584557847</v>
      </c>
      <c r="J47" s="145">
        <f t="shared" si="0"/>
        <v>2.2102976519327407E-2</v>
      </c>
      <c r="K47" s="145">
        <f t="shared" si="0"/>
        <v>0</v>
      </c>
      <c r="L47" s="145">
        <f t="shared" si="0"/>
        <v>5.4272875669191516E-3</v>
      </c>
      <c r="M47" s="145">
        <f t="shared" si="0"/>
        <v>0.22848880656729625</v>
      </c>
      <c r="N47" s="145">
        <f t="shared" si="0"/>
        <v>0</v>
      </c>
      <c r="O47" s="145">
        <f t="shared" si="0"/>
        <v>0</v>
      </c>
      <c r="P47" s="145">
        <f t="shared" si="0"/>
        <v>0</v>
      </c>
      <c r="Q47" s="145">
        <f t="shared" si="0"/>
        <v>0</v>
      </c>
      <c r="R47" s="145">
        <f t="shared" si="0"/>
        <v>0</v>
      </c>
      <c r="S47" s="145">
        <f t="shared" si="0"/>
        <v>0</v>
      </c>
      <c r="T47" s="145">
        <f t="shared" si="0"/>
        <v>0</v>
      </c>
      <c r="U47" s="145">
        <f t="shared" si="2"/>
        <v>1</v>
      </c>
    </row>
    <row r="48" spans="1:22">
      <c r="A48" s="22">
        <v>1979</v>
      </c>
      <c r="B48" s="145">
        <f t="shared" si="1"/>
        <v>0</v>
      </c>
      <c r="C48" s="145">
        <f t="shared" si="0"/>
        <v>0</v>
      </c>
      <c r="D48" s="145">
        <f t="shared" si="0"/>
        <v>0</v>
      </c>
      <c r="E48" s="145">
        <f t="shared" si="0"/>
        <v>0</v>
      </c>
      <c r="F48" s="145">
        <f t="shared" si="0"/>
        <v>0.12446944391828364</v>
      </c>
      <c r="G48" s="145">
        <f t="shared" si="0"/>
        <v>0</v>
      </c>
      <c r="H48" s="145">
        <f t="shared" si="0"/>
        <v>0</v>
      </c>
      <c r="I48" s="145">
        <f t="shared" si="0"/>
        <v>0.67532442821262184</v>
      </c>
      <c r="J48" s="145">
        <f t="shared" si="0"/>
        <v>2.0150258174869911E-2</v>
      </c>
      <c r="K48" s="145">
        <f t="shared" si="0"/>
        <v>0</v>
      </c>
      <c r="L48" s="145">
        <f t="shared" si="0"/>
        <v>0</v>
      </c>
      <c r="M48" s="145">
        <f t="shared" si="0"/>
        <v>0.17977889609999434</v>
      </c>
      <c r="N48" s="145">
        <f t="shared" si="0"/>
        <v>2.7697359423025091E-4</v>
      </c>
      <c r="O48" s="145">
        <f t="shared" si="0"/>
        <v>0</v>
      </c>
      <c r="P48" s="145">
        <f t="shared" si="0"/>
        <v>0</v>
      </c>
      <c r="Q48" s="145">
        <f t="shared" si="0"/>
        <v>0</v>
      </c>
      <c r="R48" s="145">
        <f t="shared" si="0"/>
        <v>0</v>
      </c>
      <c r="S48" s="145">
        <f t="shared" si="0"/>
        <v>0</v>
      </c>
      <c r="T48" s="145">
        <f t="shared" si="0"/>
        <v>0</v>
      </c>
      <c r="U48" s="145">
        <f t="shared" si="2"/>
        <v>1</v>
      </c>
    </row>
    <row r="49" spans="1:21">
      <c r="A49" s="22">
        <v>1980</v>
      </c>
      <c r="B49" s="145">
        <f t="shared" si="1"/>
        <v>0</v>
      </c>
      <c r="C49" s="145">
        <f t="shared" si="0"/>
        <v>0</v>
      </c>
      <c r="D49" s="145">
        <f t="shared" si="0"/>
        <v>0</v>
      </c>
      <c r="E49" s="145">
        <f t="shared" si="0"/>
        <v>0</v>
      </c>
      <c r="F49" s="145">
        <f t="shared" si="0"/>
        <v>3.3995218292646963E-2</v>
      </c>
      <c r="G49" s="145">
        <f t="shared" si="0"/>
        <v>0</v>
      </c>
      <c r="H49" s="145">
        <f t="shared" si="0"/>
        <v>0</v>
      </c>
      <c r="I49" s="145">
        <f t="shared" si="0"/>
        <v>0.68851591064124928</v>
      </c>
      <c r="J49" s="145">
        <f t="shared" si="0"/>
        <v>2.2650317908378837E-2</v>
      </c>
      <c r="K49" s="145">
        <f t="shared" si="0"/>
        <v>0</v>
      </c>
      <c r="L49" s="145">
        <f t="shared" si="0"/>
        <v>1.4270913309910008E-4</v>
      </c>
      <c r="M49" s="145">
        <f t="shared" si="0"/>
        <v>0.25380248485142554</v>
      </c>
      <c r="N49" s="145">
        <f t="shared" si="0"/>
        <v>8.9335917320036641E-4</v>
      </c>
      <c r="O49" s="145">
        <f t="shared" si="0"/>
        <v>0</v>
      </c>
      <c r="P49" s="145">
        <f t="shared" si="0"/>
        <v>0</v>
      </c>
      <c r="Q49" s="145">
        <f t="shared" si="0"/>
        <v>0</v>
      </c>
      <c r="R49" s="145">
        <f t="shared" si="0"/>
        <v>0</v>
      </c>
      <c r="S49" s="145">
        <f t="shared" si="0"/>
        <v>0</v>
      </c>
      <c r="T49" s="145">
        <f t="shared" si="0"/>
        <v>0</v>
      </c>
      <c r="U49" s="145">
        <f t="shared" si="2"/>
        <v>1</v>
      </c>
    </row>
    <row r="50" spans="1:21">
      <c r="A50" s="22">
        <v>1981</v>
      </c>
      <c r="B50" s="145">
        <f t="shared" si="1"/>
        <v>0</v>
      </c>
      <c r="C50" s="145">
        <f t="shared" si="0"/>
        <v>0</v>
      </c>
      <c r="D50" s="145">
        <f t="shared" si="0"/>
        <v>0</v>
      </c>
      <c r="E50" s="145">
        <f t="shared" si="0"/>
        <v>0</v>
      </c>
      <c r="F50" s="145">
        <f t="shared" si="0"/>
        <v>2.1944862270498675E-2</v>
      </c>
      <c r="G50" s="145">
        <f t="shared" si="0"/>
        <v>0</v>
      </c>
      <c r="H50" s="145">
        <f t="shared" si="0"/>
        <v>0</v>
      </c>
      <c r="I50" s="145">
        <f t="shared" si="0"/>
        <v>0.89094854807040913</v>
      </c>
      <c r="J50" s="145">
        <f t="shared" si="0"/>
        <v>3.954484389891033E-3</v>
      </c>
      <c r="K50" s="145">
        <f t="shared" si="0"/>
        <v>0</v>
      </c>
      <c r="L50" s="145">
        <f t="shared" si="0"/>
        <v>1.6741109873580507E-3</v>
      </c>
      <c r="M50" s="145">
        <f t="shared" si="0"/>
        <v>7.9824551331366039E-2</v>
      </c>
      <c r="N50" s="145">
        <f t="shared" si="0"/>
        <v>0</v>
      </c>
      <c r="O50" s="145">
        <f t="shared" si="0"/>
        <v>0</v>
      </c>
      <c r="P50" s="145">
        <f t="shared" si="0"/>
        <v>5.0521867931244331E-4</v>
      </c>
      <c r="Q50" s="145">
        <f t="shared" si="0"/>
        <v>1.1482242711646437E-3</v>
      </c>
      <c r="R50" s="145">
        <f t="shared" si="0"/>
        <v>0</v>
      </c>
      <c r="S50" s="145">
        <f t="shared" si="0"/>
        <v>0</v>
      </c>
      <c r="T50" s="145">
        <f t="shared" si="0"/>
        <v>0</v>
      </c>
      <c r="U50" s="145">
        <f t="shared" si="2"/>
        <v>0.99999999999999989</v>
      </c>
    </row>
    <row r="51" spans="1:21">
      <c r="A51" s="22">
        <v>1982</v>
      </c>
      <c r="B51" s="145">
        <f t="shared" si="1"/>
        <v>0</v>
      </c>
      <c r="C51" s="145">
        <f t="shared" si="0"/>
        <v>0</v>
      </c>
      <c r="D51" s="145">
        <f t="shared" si="0"/>
        <v>0</v>
      </c>
      <c r="E51" s="145">
        <f t="shared" si="0"/>
        <v>0</v>
      </c>
      <c r="F51" s="145">
        <f t="shared" si="0"/>
        <v>7.239213984144692E-2</v>
      </c>
      <c r="G51" s="145">
        <f t="shared" si="0"/>
        <v>0</v>
      </c>
      <c r="H51" s="145">
        <f t="shared" si="0"/>
        <v>0</v>
      </c>
      <c r="I51" s="145">
        <f t="shared" si="0"/>
        <v>0.82952203429518678</v>
      </c>
      <c r="J51" s="145">
        <f t="shared" si="0"/>
        <v>1.0448421039155354E-2</v>
      </c>
      <c r="K51" s="145">
        <f t="shared" si="0"/>
        <v>0</v>
      </c>
      <c r="L51" s="145">
        <f t="shared" si="0"/>
        <v>3.0299044409988055E-3</v>
      </c>
      <c r="M51" s="145">
        <f t="shared" si="0"/>
        <v>8.3836602388228224E-2</v>
      </c>
      <c r="N51" s="145">
        <f t="shared" si="0"/>
        <v>2.7532071249421219E-5</v>
      </c>
      <c r="O51" s="145">
        <f t="shared" si="0"/>
        <v>0</v>
      </c>
      <c r="P51" s="145">
        <f t="shared" si="0"/>
        <v>0</v>
      </c>
      <c r="Q51" s="145">
        <f t="shared" si="0"/>
        <v>7.4336592373437302E-4</v>
      </c>
      <c r="R51" s="145">
        <f t="shared" si="0"/>
        <v>0</v>
      </c>
      <c r="S51" s="145">
        <f t="shared" si="0"/>
        <v>0</v>
      </c>
      <c r="T51" s="145">
        <f t="shared" si="0"/>
        <v>0</v>
      </c>
      <c r="U51" s="145">
        <f t="shared" si="2"/>
        <v>0.99999999999999978</v>
      </c>
    </row>
    <row r="52" spans="1:21">
      <c r="A52" s="22">
        <v>1983</v>
      </c>
      <c r="B52" s="145">
        <f t="shared" si="1"/>
        <v>0</v>
      </c>
      <c r="C52" s="145">
        <f t="shared" si="0"/>
        <v>0</v>
      </c>
      <c r="D52" s="145">
        <f t="shared" si="0"/>
        <v>0</v>
      </c>
      <c r="E52" s="145">
        <f t="shared" si="0"/>
        <v>0</v>
      </c>
      <c r="F52" s="145">
        <f t="shared" si="0"/>
        <v>2.9413042118865772E-2</v>
      </c>
      <c r="G52" s="145">
        <f t="shared" si="0"/>
        <v>0</v>
      </c>
      <c r="H52" s="145">
        <f t="shared" si="0"/>
        <v>0</v>
      </c>
      <c r="I52" s="145">
        <f t="shared" si="0"/>
        <v>0.72243171930843242</v>
      </c>
      <c r="J52" s="145">
        <f t="shared" si="0"/>
        <v>2.9611849589608729E-3</v>
      </c>
      <c r="K52" s="145">
        <f t="shared" si="0"/>
        <v>0</v>
      </c>
      <c r="L52" s="145">
        <f t="shared" si="0"/>
        <v>3.0518690684225728E-3</v>
      </c>
      <c r="M52" s="145">
        <f t="shared" si="0"/>
        <v>0.24195118321586606</v>
      </c>
      <c r="N52" s="145">
        <f t="shared" si="0"/>
        <v>0</v>
      </c>
      <c r="O52" s="145">
        <f t="shared" si="0"/>
        <v>0</v>
      </c>
      <c r="P52" s="145">
        <f t="shared" si="0"/>
        <v>1.9100132945229706E-4</v>
      </c>
      <c r="Q52" s="145">
        <f t="shared" si="0"/>
        <v>0</v>
      </c>
      <c r="R52" s="145">
        <f t="shared" si="0"/>
        <v>0</v>
      </c>
      <c r="S52" s="145">
        <f t="shared" si="0"/>
        <v>0</v>
      </c>
      <c r="T52" s="145">
        <f t="shared" si="0"/>
        <v>0</v>
      </c>
      <c r="U52" s="145">
        <f t="shared" si="2"/>
        <v>1</v>
      </c>
    </row>
    <row r="53" spans="1:21">
      <c r="A53" s="22">
        <v>1984</v>
      </c>
      <c r="B53" s="145">
        <f t="shared" si="1"/>
        <v>0</v>
      </c>
      <c r="C53" s="145">
        <f t="shared" si="0"/>
        <v>0</v>
      </c>
      <c r="D53" s="145">
        <f t="shared" si="0"/>
        <v>0</v>
      </c>
      <c r="E53" s="145">
        <f t="shared" si="0"/>
        <v>0</v>
      </c>
      <c r="F53" s="145">
        <f t="shared" si="0"/>
        <v>2.3032778289702485E-2</v>
      </c>
      <c r="G53" s="145">
        <f t="shared" si="0"/>
        <v>0</v>
      </c>
      <c r="H53" s="145">
        <f t="shared" si="0"/>
        <v>0</v>
      </c>
      <c r="I53" s="145">
        <f t="shared" si="0"/>
        <v>0.91409864995961254</v>
      </c>
      <c r="J53" s="145">
        <f t="shared" si="0"/>
        <v>1.1952020900623645E-3</v>
      </c>
      <c r="K53" s="145">
        <f t="shared" si="0"/>
        <v>0</v>
      </c>
      <c r="L53" s="145">
        <f t="shared" si="0"/>
        <v>1.8577353426879723E-3</v>
      </c>
      <c r="M53" s="145">
        <f t="shared" si="0"/>
        <v>5.9100592260517081E-2</v>
      </c>
      <c r="N53" s="145">
        <f t="shared" si="0"/>
        <v>0</v>
      </c>
      <c r="O53" s="145">
        <f t="shared" si="0"/>
        <v>0</v>
      </c>
      <c r="P53" s="145">
        <f t="shared" si="0"/>
        <v>7.1504205741754526E-4</v>
      </c>
      <c r="Q53" s="145">
        <f t="shared" si="0"/>
        <v>0</v>
      </c>
      <c r="R53" s="145">
        <f t="shared" si="0"/>
        <v>0</v>
      </c>
      <c r="S53" s="145">
        <f t="shared" si="0"/>
        <v>0</v>
      </c>
      <c r="T53" s="145">
        <f t="shared" si="0"/>
        <v>0</v>
      </c>
      <c r="U53" s="145">
        <f t="shared" si="2"/>
        <v>1</v>
      </c>
    </row>
    <row r="54" spans="1:21">
      <c r="A54" s="22">
        <v>1985</v>
      </c>
      <c r="B54" s="145">
        <f t="shared" si="1"/>
        <v>0</v>
      </c>
      <c r="C54" s="145">
        <f t="shared" si="0"/>
        <v>0</v>
      </c>
      <c r="D54" s="145">
        <f t="shared" si="0"/>
        <v>4.7180163087881993E-4</v>
      </c>
      <c r="E54" s="145">
        <f t="shared" si="0"/>
        <v>0</v>
      </c>
      <c r="F54" s="145">
        <f t="shared" si="0"/>
        <v>5.2068736137066647E-2</v>
      </c>
      <c r="G54" s="145">
        <f t="shared" si="0"/>
        <v>3.8086623285357755E-5</v>
      </c>
      <c r="H54" s="145">
        <f t="shared" si="0"/>
        <v>0</v>
      </c>
      <c r="I54" s="145">
        <f t="shared" si="0"/>
        <v>0.79070562906635822</v>
      </c>
      <c r="J54" s="145">
        <f t="shared" si="0"/>
        <v>8.546006972778776E-3</v>
      </c>
      <c r="K54" s="145">
        <f t="shared" si="0"/>
        <v>0</v>
      </c>
      <c r="L54" s="145">
        <f t="shared" si="0"/>
        <v>1.7273199983789962E-2</v>
      </c>
      <c r="M54" s="145">
        <f t="shared" si="0"/>
        <v>0.12957274200708305</v>
      </c>
      <c r="N54" s="145">
        <f t="shared" si="0"/>
        <v>6.7065329959715782E-5</v>
      </c>
      <c r="O54" s="145">
        <f t="shared" si="0"/>
        <v>0</v>
      </c>
      <c r="P54" s="145">
        <f t="shared" si="0"/>
        <v>9.1374559277664048E-4</v>
      </c>
      <c r="Q54" s="145">
        <f t="shared" si="0"/>
        <v>3.4298665602279141E-4</v>
      </c>
      <c r="R54" s="145">
        <f t="shared" si="0"/>
        <v>0</v>
      </c>
      <c r="S54" s="145">
        <f t="shared" si="0"/>
        <v>0</v>
      </c>
      <c r="T54" s="145">
        <f t="shared" si="0"/>
        <v>0</v>
      </c>
      <c r="U54" s="145">
        <f t="shared" si="2"/>
        <v>1</v>
      </c>
    </row>
    <row r="55" spans="1:21">
      <c r="A55" s="22">
        <v>1986</v>
      </c>
      <c r="B55" s="145">
        <f t="shared" si="1"/>
        <v>0</v>
      </c>
      <c r="C55" s="145">
        <f t="shared" si="0"/>
        <v>0</v>
      </c>
      <c r="D55" s="145">
        <f t="shared" si="0"/>
        <v>0</v>
      </c>
      <c r="E55" s="145">
        <f t="shared" si="0"/>
        <v>0</v>
      </c>
      <c r="F55" s="145">
        <f t="shared" si="0"/>
        <v>6.4238471746316361E-2</v>
      </c>
      <c r="G55" s="145">
        <f t="shared" si="0"/>
        <v>0</v>
      </c>
      <c r="H55" s="145">
        <f t="shared" si="0"/>
        <v>0</v>
      </c>
      <c r="I55" s="145">
        <f t="shared" si="0"/>
        <v>0.77882355095965206</v>
      </c>
      <c r="J55" s="145">
        <f t="shared" si="0"/>
        <v>1.1686424280183618E-2</v>
      </c>
      <c r="K55" s="145">
        <f t="shared" si="0"/>
        <v>0</v>
      </c>
      <c r="L55" s="145">
        <f t="shared" si="0"/>
        <v>4.8053675139123325E-3</v>
      </c>
      <c r="M55" s="145">
        <f t="shared" si="0"/>
        <v>0.13728485027320941</v>
      </c>
      <c r="N55" s="145">
        <f t="shared" si="0"/>
        <v>0</v>
      </c>
      <c r="O55" s="145">
        <f t="shared" si="0"/>
        <v>0</v>
      </c>
      <c r="P55" s="145">
        <f t="shared" si="0"/>
        <v>1.876777912735865E-3</v>
      </c>
      <c r="Q55" s="145">
        <f t="shared" si="0"/>
        <v>1.2845573139904898E-3</v>
      </c>
      <c r="R55" s="145">
        <f t="shared" si="0"/>
        <v>0</v>
      </c>
      <c r="S55" s="145">
        <f t="shared" si="0"/>
        <v>0</v>
      </c>
      <c r="T55" s="145">
        <f t="shared" si="0"/>
        <v>0</v>
      </c>
      <c r="U55" s="145">
        <f t="shared" si="2"/>
        <v>1.0000000000000002</v>
      </c>
    </row>
    <row r="56" spans="1:21">
      <c r="A56" s="22">
        <v>1987</v>
      </c>
      <c r="B56" s="145">
        <f t="shared" si="1"/>
        <v>0</v>
      </c>
      <c r="C56" s="145">
        <f t="shared" si="0"/>
        <v>0</v>
      </c>
      <c r="D56" s="145">
        <f t="shared" si="0"/>
        <v>8.2873140032875965E-5</v>
      </c>
      <c r="E56" s="145">
        <f t="shared" si="0"/>
        <v>0</v>
      </c>
      <c r="F56" s="145">
        <f t="shared" si="0"/>
        <v>5.9133843743737695E-2</v>
      </c>
      <c r="G56" s="145">
        <f t="shared" si="0"/>
        <v>0</v>
      </c>
      <c r="H56" s="145">
        <f t="shared" si="0"/>
        <v>0</v>
      </c>
      <c r="I56" s="145">
        <f t="shared" si="0"/>
        <v>0.67389251745702994</v>
      </c>
      <c r="J56" s="145">
        <f t="shared" si="0"/>
        <v>7.6078608562338878E-3</v>
      </c>
      <c r="K56" s="145">
        <f t="shared" si="0"/>
        <v>0</v>
      </c>
      <c r="L56" s="145">
        <f t="shared" si="0"/>
        <v>1.2547489154950879E-3</v>
      </c>
      <c r="M56" s="145">
        <f t="shared" si="0"/>
        <v>0.25686831122249054</v>
      </c>
      <c r="N56" s="145">
        <f t="shared" si="0"/>
        <v>0</v>
      </c>
      <c r="O56" s="145">
        <f t="shared" si="0"/>
        <v>0</v>
      </c>
      <c r="P56" s="145">
        <f t="shared" si="0"/>
        <v>4.8865881494495169E-4</v>
      </c>
      <c r="Q56" s="145">
        <f t="shared" si="0"/>
        <v>6.7118585003497961E-4</v>
      </c>
      <c r="R56" s="145">
        <f t="shared" si="0"/>
        <v>0</v>
      </c>
      <c r="S56" s="145">
        <f t="shared" si="0"/>
        <v>0</v>
      </c>
      <c r="T56" s="145">
        <f t="shared" si="0"/>
        <v>0</v>
      </c>
      <c r="U56" s="145">
        <f t="shared" si="2"/>
        <v>1</v>
      </c>
    </row>
    <row r="57" spans="1:21">
      <c r="A57" s="22">
        <v>1988</v>
      </c>
      <c r="B57" s="145">
        <f t="shared" si="1"/>
        <v>0</v>
      </c>
      <c r="C57" s="145">
        <f t="shared" si="0"/>
        <v>0</v>
      </c>
      <c r="D57" s="145">
        <f t="shared" si="0"/>
        <v>0</v>
      </c>
      <c r="E57" s="145">
        <f t="shared" si="0"/>
        <v>0</v>
      </c>
      <c r="F57" s="145">
        <f t="shared" si="0"/>
        <v>7.4836907073080397E-2</v>
      </c>
      <c r="G57" s="145">
        <f t="shared" si="0"/>
        <v>1.3569348469676587E-4</v>
      </c>
      <c r="H57" s="145">
        <f t="shared" si="0"/>
        <v>0</v>
      </c>
      <c r="I57" s="145">
        <f t="shared" si="0"/>
        <v>0.78686326742631518</v>
      </c>
      <c r="J57" s="145">
        <f t="shared" si="0"/>
        <v>3.3288840862070901E-2</v>
      </c>
      <c r="K57" s="145">
        <f t="shared" si="0"/>
        <v>0</v>
      </c>
      <c r="L57" s="145">
        <f t="shared" si="0"/>
        <v>3.8413323734733619E-3</v>
      </c>
      <c r="M57" s="145">
        <f t="shared" si="0"/>
        <v>9.9514030907730186E-2</v>
      </c>
      <c r="N57" s="145">
        <f t="shared" si="0"/>
        <v>0</v>
      </c>
      <c r="O57" s="145">
        <f t="shared" si="0"/>
        <v>0</v>
      </c>
      <c r="P57" s="145">
        <f t="shared" si="0"/>
        <v>1.5199278726332473E-3</v>
      </c>
      <c r="Q57" s="145">
        <f t="shared" si="0"/>
        <v>0</v>
      </c>
      <c r="R57" s="145">
        <f t="shared" si="0"/>
        <v>0</v>
      </c>
      <c r="S57" s="145">
        <f t="shared" si="0"/>
        <v>0</v>
      </c>
      <c r="T57" s="145">
        <f t="shared" si="0"/>
        <v>0</v>
      </c>
      <c r="U57" s="145">
        <f t="shared" si="2"/>
        <v>0.99999999999999989</v>
      </c>
    </row>
    <row r="58" spans="1:21">
      <c r="A58" s="22">
        <v>1989</v>
      </c>
      <c r="B58" s="145">
        <f t="shared" si="1"/>
        <v>0</v>
      </c>
      <c r="C58" s="145">
        <f t="shared" si="0"/>
        <v>0</v>
      </c>
      <c r="D58" s="145">
        <f t="shared" si="0"/>
        <v>2.1315409659412716E-4</v>
      </c>
      <c r="E58" s="145">
        <f t="shared" si="0"/>
        <v>0</v>
      </c>
      <c r="F58" s="145">
        <f t="shared" si="0"/>
        <v>3.6937589719326779E-2</v>
      </c>
      <c r="G58" s="145">
        <f t="shared" si="0"/>
        <v>0</v>
      </c>
      <c r="H58" s="145">
        <f t="shared" si="0"/>
        <v>0</v>
      </c>
      <c r="I58" s="145">
        <f t="shared" si="0"/>
        <v>0.56585410401167235</v>
      </c>
      <c r="J58" s="145">
        <f t="shared" si="0"/>
        <v>4.3249337590597813E-2</v>
      </c>
      <c r="K58" s="145">
        <f t="shared" si="0"/>
        <v>0</v>
      </c>
      <c r="L58" s="145">
        <f t="shared" si="0"/>
        <v>2.0455416248782283E-3</v>
      </c>
      <c r="M58" s="145">
        <f t="shared" si="0"/>
        <v>0.34431211710733706</v>
      </c>
      <c r="N58" s="145">
        <f t="shared" si="0"/>
        <v>0</v>
      </c>
      <c r="O58" s="145">
        <f t="shared" si="0"/>
        <v>0</v>
      </c>
      <c r="P58" s="145">
        <f t="shared" si="0"/>
        <v>6.9253159936878206E-4</v>
      </c>
      <c r="Q58" s="145">
        <f t="shared" si="0"/>
        <v>6.6956242502248563E-3</v>
      </c>
      <c r="R58" s="145">
        <f t="shared" si="0"/>
        <v>0</v>
      </c>
      <c r="S58" s="145">
        <f t="shared" si="0"/>
        <v>0</v>
      </c>
      <c r="T58" s="145">
        <f t="shared" si="0"/>
        <v>0</v>
      </c>
      <c r="U58" s="145">
        <f t="shared" si="2"/>
        <v>1</v>
      </c>
    </row>
    <row r="59" spans="1:21">
      <c r="A59" s="22">
        <v>1990</v>
      </c>
      <c r="B59" s="145">
        <f t="shared" si="1"/>
        <v>0</v>
      </c>
      <c r="C59" s="145">
        <f t="shared" si="0"/>
        <v>0</v>
      </c>
      <c r="D59" s="145">
        <f t="shared" si="0"/>
        <v>4.1672546998347266E-4</v>
      </c>
      <c r="E59" s="145">
        <f t="shared" si="0"/>
        <v>0</v>
      </c>
      <c r="F59" s="145">
        <f t="shared" si="0"/>
        <v>4.6128714483581502E-2</v>
      </c>
      <c r="G59" s="145">
        <f t="shared" si="0"/>
        <v>0</v>
      </c>
      <c r="H59" s="145">
        <f t="shared" si="0"/>
        <v>0</v>
      </c>
      <c r="I59" s="145">
        <f t="shared" si="0"/>
        <v>0.49949414212416293</v>
      </c>
      <c r="J59" s="145">
        <f t="shared" si="0"/>
        <v>1.9374833478596979E-2</v>
      </c>
      <c r="K59" s="145">
        <f t="shared" si="0"/>
        <v>0</v>
      </c>
      <c r="L59" s="145">
        <f t="shared" si="0"/>
        <v>3.1249920794214716E-3</v>
      </c>
      <c r="M59" s="145">
        <f t="shared" si="0"/>
        <v>0.42631423717396472</v>
      </c>
      <c r="N59" s="145">
        <f t="shared" si="0"/>
        <v>0</v>
      </c>
      <c r="O59" s="145">
        <f t="shared" si="0"/>
        <v>0</v>
      </c>
      <c r="P59" s="145">
        <f t="shared" si="0"/>
        <v>4.4577216962475453E-3</v>
      </c>
      <c r="Q59" s="145">
        <f t="shared" si="0"/>
        <v>6.8863349404142422E-4</v>
      </c>
      <c r="R59" s="145">
        <f t="shared" si="0"/>
        <v>0</v>
      </c>
      <c r="S59" s="145">
        <f t="shared" si="0"/>
        <v>0</v>
      </c>
      <c r="T59" s="145">
        <f t="shared" si="0"/>
        <v>0</v>
      </c>
      <c r="U59" s="145">
        <f t="shared" si="2"/>
        <v>1.0000000000000002</v>
      </c>
    </row>
    <row r="60" spans="1:21">
      <c r="A60" s="22">
        <v>1991</v>
      </c>
      <c r="B60" s="145">
        <f t="shared" si="1"/>
        <v>0</v>
      </c>
      <c r="C60" s="145">
        <f t="shared" ref="C60:T74" si="3">C17/$V17</f>
        <v>0</v>
      </c>
      <c r="D60" s="145">
        <f t="shared" si="3"/>
        <v>8.2450545327837627E-5</v>
      </c>
      <c r="E60" s="145">
        <f t="shared" si="3"/>
        <v>0</v>
      </c>
      <c r="F60" s="145">
        <f t="shared" si="3"/>
        <v>5.3469811573179919E-2</v>
      </c>
      <c r="G60" s="145">
        <f t="shared" si="3"/>
        <v>0</v>
      </c>
      <c r="H60" s="145">
        <f t="shared" si="3"/>
        <v>0</v>
      </c>
      <c r="I60" s="145">
        <f t="shared" si="3"/>
        <v>0.68252647553058932</v>
      </c>
      <c r="J60" s="145">
        <f t="shared" si="3"/>
        <v>1.4769729631370574E-2</v>
      </c>
      <c r="K60" s="145">
        <f t="shared" si="3"/>
        <v>0</v>
      </c>
      <c r="L60" s="145">
        <f t="shared" si="3"/>
        <v>1.7703235577795765E-3</v>
      </c>
      <c r="M60" s="145">
        <f t="shared" si="3"/>
        <v>0.24588234966995967</v>
      </c>
      <c r="N60" s="145">
        <f t="shared" si="3"/>
        <v>3.3258743646467996E-4</v>
      </c>
      <c r="O60" s="145">
        <f t="shared" si="3"/>
        <v>0</v>
      </c>
      <c r="P60" s="145">
        <f t="shared" si="3"/>
        <v>5.5061396875106627E-4</v>
      </c>
      <c r="Q60" s="145">
        <f t="shared" si="3"/>
        <v>6.1565808657718275E-4</v>
      </c>
      <c r="R60" s="145">
        <f t="shared" si="3"/>
        <v>0</v>
      </c>
      <c r="S60" s="145">
        <f t="shared" si="3"/>
        <v>0</v>
      </c>
      <c r="T60" s="145">
        <f t="shared" si="3"/>
        <v>0</v>
      </c>
      <c r="U60" s="145">
        <f t="shared" si="2"/>
        <v>0.99999999999999989</v>
      </c>
    </row>
    <row r="61" spans="1:21">
      <c r="A61" s="22">
        <v>1992</v>
      </c>
      <c r="B61" s="145">
        <f t="shared" si="1"/>
        <v>0</v>
      </c>
      <c r="C61" s="145">
        <f t="shared" si="3"/>
        <v>0</v>
      </c>
      <c r="D61" s="145">
        <f t="shared" si="3"/>
        <v>0</v>
      </c>
      <c r="E61" s="145">
        <f t="shared" si="3"/>
        <v>0</v>
      </c>
      <c r="F61" s="145">
        <f t="shared" si="3"/>
        <v>1.8472274667998018E-2</v>
      </c>
      <c r="G61" s="145">
        <f t="shared" si="3"/>
        <v>0</v>
      </c>
      <c r="H61" s="145">
        <f t="shared" si="3"/>
        <v>0</v>
      </c>
      <c r="I61" s="145">
        <f t="shared" si="3"/>
        <v>0.61630016637204421</v>
      </c>
      <c r="J61" s="145">
        <f t="shared" si="3"/>
        <v>2.7942431970696728E-2</v>
      </c>
      <c r="K61" s="145">
        <f t="shared" si="3"/>
        <v>0</v>
      </c>
      <c r="L61" s="145">
        <f t="shared" si="3"/>
        <v>7.8995126443020744E-3</v>
      </c>
      <c r="M61" s="145">
        <f t="shared" si="3"/>
        <v>0.32632801440550918</v>
      </c>
      <c r="N61" s="145">
        <f t="shared" si="3"/>
        <v>2.7344037355968087E-4</v>
      </c>
      <c r="O61" s="145">
        <f t="shared" si="3"/>
        <v>0</v>
      </c>
      <c r="P61" s="145">
        <f t="shared" si="3"/>
        <v>1.2472581594738204E-3</v>
      </c>
      <c r="Q61" s="145">
        <f t="shared" si="3"/>
        <v>1.5369014064162308E-3</v>
      </c>
      <c r="R61" s="145">
        <f t="shared" si="3"/>
        <v>0</v>
      </c>
      <c r="S61" s="145">
        <f t="shared" si="3"/>
        <v>0</v>
      </c>
      <c r="T61" s="145">
        <f t="shared" si="3"/>
        <v>0</v>
      </c>
      <c r="U61" s="145">
        <f t="shared" si="2"/>
        <v>1</v>
      </c>
    </row>
    <row r="62" spans="1:21">
      <c r="A62" s="22">
        <v>1993</v>
      </c>
      <c r="B62" s="145">
        <f t="shared" si="1"/>
        <v>0</v>
      </c>
      <c r="C62" s="145">
        <f t="shared" si="3"/>
        <v>0</v>
      </c>
      <c r="D62" s="145">
        <f t="shared" si="3"/>
        <v>0</v>
      </c>
      <c r="E62" s="145">
        <f t="shared" si="3"/>
        <v>0</v>
      </c>
      <c r="F62" s="145">
        <f t="shared" si="3"/>
        <v>2.0910148592164758E-2</v>
      </c>
      <c r="G62" s="145">
        <f t="shared" si="3"/>
        <v>0</v>
      </c>
      <c r="H62" s="145">
        <f t="shared" si="3"/>
        <v>0</v>
      </c>
      <c r="I62" s="145">
        <f t="shared" si="3"/>
        <v>0.47430552506583173</v>
      </c>
      <c r="J62" s="145">
        <f t="shared" si="3"/>
        <v>1.0553465543997423E-2</v>
      </c>
      <c r="K62" s="145">
        <f t="shared" si="3"/>
        <v>0</v>
      </c>
      <c r="L62" s="145">
        <f t="shared" si="3"/>
        <v>2.7568196480733456E-3</v>
      </c>
      <c r="M62" s="145">
        <f t="shared" si="3"/>
        <v>0.48844489895316678</v>
      </c>
      <c r="N62" s="145">
        <f t="shared" si="3"/>
        <v>0</v>
      </c>
      <c r="O62" s="145">
        <f t="shared" si="3"/>
        <v>0</v>
      </c>
      <c r="P62" s="145">
        <f t="shared" si="3"/>
        <v>2.0625640432240908E-3</v>
      </c>
      <c r="Q62" s="145">
        <f t="shared" si="3"/>
        <v>9.6657815354193411E-4</v>
      </c>
      <c r="R62" s="145">
        <f t="shared" si="3"/>
        <v>0</v>
      </c>
      <c r="S62" s="145">
        <f t="shared" si="3"/>
        <v>0</v>
      </c>
      <c r="T62" s="145">
        <f t="shared" si="3"/>
        <v>0</v>
      </c>
      <c r="U62" s="145">
        <f t="shared" si="2"/>
        <v>1.0000000000000002</v>
      </c>
    </row>
    <row r="63" spans="1:21">
      <c r="A63" s="22">
        <v>1994</v>
      </c>
      <c r="B63" s="145">
        <f t="shared" si="1"/>
        <v>0</v>
      </c>
      <c r="C63" s="145">
        <f t="shared" si="3"/>
        <v>0</v>
      </c>
      <c r="D63" s="145">
        <f t="shared" si="3"/>
        <v>9.1120225206403073E-4</v>
      </c>
      <c r="E63" s="145">
        <f t="shared" si="3"/>
        <v>0</v>
      </c>
      <c r="F63" s="145">
        <f t="shared" si="3"/>
        <v>1.2516937726414485E-2</v>
      </c>
      <c r="G63" s="145">
        <f t="shared" si="3"/>
        <v>0</v>
      </c>
      <c r="H63" s="145">
        <f t="shared" si="3"/>
        <v>0</v>
      </c>
      <c r="I63" s="145">
        <f t="shared" si="3"/>
        <v>0.73475844686423897</v>
      </c>
      <c r="J63" s="145">
        <f t="shared" si="3"/>
        <v>6.8873668025299485E-3</v>
      </c>
      <c r="K63" s="145">
        <f t="shared" si="3"/>
        <v>0</v>
      </c>
      <c r="L63" s="145">
        <f t="shared" si="3"/>
        <v>6.1770692654172692E-3</v>
      </c>
      <c r="M63" s="145">
        <f t="shared" si="3"/>
        <v>0.23784686072502426</v>
      </c>
      <c r="N63" s="145">
        <f t="shared" si="3"/>
        <v>0</v>
      </c>
      <c r="O63" s="145">
        <f t="shared" si="3"/>
        <v>0</v>
      </c>
      <c r="P63" s="145">
        <f t="shared" si="3"/>
        <v>9.0211636431123939E-4</v>
      </c>
      <c r="Q63" s="145">
        <f t="shared" si="3"/>
        <v>0</v>
      </c>
      <c r="R63" s="145">
        <f t="shared" si="3"/>
        <v>0</v>
      </c>
      <c r="S63" s="145">
        <f t="shared" si="3"/>
        <v>0</v>
      </c>
      <c r="T63" s="145">
        <f t="shared" si="3"/>
        <v>0</v>
      </c>
      <c r="U63" s="145">
        <f t="shared" si="2"/>
        <v>1.0000000000000002</v>
      </c>
    </row>
    <row r="64" spans="1:21">
      <c r="A64" s="22">
        <v>1995</v>
      </c>
      <c r="B64" s="145">
        <f t="shared" si="1"/>
        <v>0</v>
      </c>
      <c r="C64" s="145">
        <f t="shared" si="3"/>
        <v>0</v>
      </c>
      <c r="D64" s="145">
        <f t="shared" si="3"/>
        <v>0</v>
      </c>
      <c r="E64" s="145">
        <f t="shared" si="3"/>
        <v>0</v>
      </c>
      <c r="F64" s="145">
        <f t="shared" si="3"/>
        <v>0.31359487937603292</v>
      </c>
      <c r="G64" s="145">
        <f t="shared" si="3"/>
        <v>0</v>
      </c>
      <c r="H64" s="145">
        <f t="shared" si="3"/>
        <v>0</v>
      </c>
      <c r="I64" s="145">
        <f t="shared" si="3"/>
        <v>0.43060211525881575</v>
      </c>
      <c r="J64" s="145">
        <f t="shared" si="3"/>
        <v>2.3655008124383082E-2</v>
      </c>
      <c r="K64" s="145">
        <f t="shared" si="3"/>
        <v>0</v>
      </c>
      <c r="L64" s="145">
        <f t="shared" si="3"/>
        <v>1.1857963475082132E-2</v>
      </c>
      <c r="M64" s="145">
        <f t="shared" si="3"/>
        <v>0.21841290396476504</v>
      </c>
      <c r="N64" s="145">
        <f t="shared" si="3"/>
        <v>0</v>
      </c>
      <c r="O64" s="145">
        <f t="shared" si="3"/>
        <v>0</v>
      </c>
      <c r="P64" s="145">
        <f t="shared" si="3"/>
        <v>9.3856490046055206E-4</v>
      </c>
      <c r="Q64" s="145">
        <f t="shared" si="3"/>
        <v>9.3856490046055206E-4</v>
      </c>
      <c r="R64" s="145">
        <f t="shared" si="3"/>
        <v>0</v>
      </c>
      <c r="S64" s="145">
        <f t="shared" si="3"/>
        <v>0</v>
      </c>
      <c r="T64" s="145">
        <f t="shared" si="3"/>
        <v>0</v>
      </c>
      <c r="U64" s="145">
        <f t="shared" si="2"/>
        <v>1</v>
      </c>
    </row>
    <row r="65" spans="1:21">
      <c r="A65" s="22">
        <v>1996</v>
      </c>
      <c r="B65" s="145">
        <f t="shared" si="1"/>
        <v>0</v>
      </c>
      <c r="C65" s="145">
        <f t="shared" si="3"/>
        <v>0</v>
      </c>
      <c r="D65" s="145">
        <f t="shared" si="3"/>
        <v>0</v>
      </c>
      <c r="E65" s="145">
        <f t="shared" si="3"/>
        <v>0</v>
      </c>
      <c r="F65" s="145">
        <f t="shared" si="3"/>
        <v>8.0866548988310069E-2</v>
      </c>
      <c r="G65" s="145">
        <f t="shared" si="3"/>
        <v>0</v>
      </c>
      <c r="H65" s="145">
        <f t="shared" si="3"/>
        <v>0</v>
      </c>
      <c r="I65" s="145">
        <f t="shared" si="3"/>
        <v>0.82899513502403632</v>
      </c>
      <c r="J65" s="145">
        <f t="shared" si="3"/>
        <v>1.5392418521577717E-2</v>
      </c>
      <c r="K65" s="145">
        <f t="shared" si="3"/>
        <v>0</v>
      </c>
      <c r="L65" s="145">
        <f t="shared" si="3"/>
        <v>3.8257446311232068E-4</v>
      </c>
      <c r="M65" s="145">
        <f t="shared" si="3"/>
        <v>7.4363323002963541E-2</v>
      </c>
      <c r="N65" s="145">
        <f t="shared" si="3"/>
        <v>0</v>
      </c>
      <c r="O65" s="145">
        <f t="shared" si="3"/>
        <v>0</v>
      </c>
      <c r="P65" s="145">
        <f t="shared" si="3"/>
        <v>0</v>
      </c>
      <c r="Q65" s="145">
        <f t="shared" si="3"/>
        <v>0</v>
      </c>
      <c r="R65" s="145">
        <f t="shared" si="3"/>
        <v>0</v>
      </c>
      <c r="S65" s="145">
        <f t="shared" si="3"/>
        <v>0</v>
      </c>
      <c r="T65" s="145">
        <f t="shared" si="3"/>
        <v>0</v>
      </c>
      <c r="U65" s="145">
        <f t="shared" si="2"/>
        <v>0.99999999999999989</v>
      </c>
    </row>
    <row r="66" spans="1:21">
      <c r="A66" s="22">
        <v>1997</v>
      </c>
      <c r="B66" s="145">
        <f t="shared" si="1"/>
        <v>0</v>
      </c>
      <c r="C66" s="145">
        <f t="shared" si="3"/>
        <v>0</v>
      </c>
      <c r="D66" s="145">
        <f t="shared" si="3"/>
        <v>0</v>
      </c>
      <c r="E66" s="145">
        <f t="shared" si="3"/>
        <v>0</v>
      </c>
      <c r="F66" s="145">
        <f t="shared" si="3"/>
        <v>3.0417873514274295E-2</v>
      </c>
      <c r="G66" s="145">
        <f t="shared" si="3"/>
        <v>0</v>
      </c>
      <c r="H66" s="145">
        <f t="shared" si="3"/>
        <v>0</v>
      </c>
      <c r="I66" s="145">
        <f t="shared" si="3"/>
        <v>0.88182904423957009</v>
      </c>
      <c r="J66" s="145">
        <f t="shared" si="3"/>
        <v>4.1788025923916779E-3</v>
      </c>
      <c r="K66" s="145">
        <f t="shared" si="3"/>
        <v>0</v>
      </c>
      <c r="L66" s="145">
        <f t="shared" si="3"/>
        <v>2.0922003916691023E-3</v>
      </c>
      <c r="M66" s="145">
        <f t="shared" si="3"/>
        <v>8.1482079262094914E-2</v>
      </c>
      <c r="N66" s="145">
        <f t="shared" si="3"/>
        <v>0</v>
      </c>
      <c r="O66" s="145">
        <f t="shared" si="3"/>
        <v>0</v>
      </c>
      <c r="P66" s="145">
        <f t="shared" si="3"/>
        <v>0</v>
      </c>
      <c r="Q66" s="145">
        <f t="shared" si="3"/>
        <v>0</v>
      </c>
      <c r="R66" s="145">
        <f t="shared" si="3"/>
        <v>0</v>
      </c>
      <c r="S66" s="145">
        <f t="shared" si="3"/>
        <v>0</v>
      </c>
      <c r="T66" s="145">
        <f t="shared" si="3"/>
        <v>0</v>
      </c>
      <c r="U66" s="145">
        <f t="shared" si="2"/>
        <v>1</v>
      </c>
    </row>
    <row r="67" spans="1:21">
      <c r="A67" s="22">
        <v>1998</v>
      </c>
      <c r="B67" s="145">
        <f t="shared" si="1"/>
        <v>0</v>
      </c>
      <c r="C67" s="145">
        <f t="shared" si="3"/>
        <v>0</v>
      </c>
      <c r="D67" s="145">
        <f t="shared" si="3"/>
        <v>0</v>
      </c>
      <c r="E67" s="145">
        <f t="shared" si="3"/>
        <v>0</v>
      </c>
      <c r="F67" s="145">
        <f t="shared" si="3"/>
        <v>5.0627742793912606E-2</v>
      </c>
      <c r="G67" s="145">
        <f t="shared" si="3"/>
        <v>0</v>
      </c>
      <c r="H67" s="145">
        <f t="shared" si="3"/>
        <v>0</v>
      </c>
      <c r="I67" s="145">
        <f t="shared" si="3"/>
        <v>0.76152620392436476</v>
      </c>
      <c r="J67" s="145">
        <f t="shared" si="3"/>
        <v>6.0966764623320471E-2</v>
      </c>
      <c r="K67" s="145">
        <f t="shared" si="3"/>
        <v>0</v>
      </c>
      <c r="L67" s="145">
        <f t="shared" si="3"/>
        <v>3.5074584858642882E-3</v>
      </c>
      <c r="M67" s="145">
        <f t="shared" si="3"/>
        <v>0.12337183017253806</v>
      </c>
      <c r="N67" s="145">
        <f t="shared" si="3"/>
        <v>0</v>
      </c>
      <c r="O67" s="145">
        <f t="shared" si="3"/>
        <v>0</v>
      </c>
      <c r="P67" s="145">
        <f t="shared" si="3"/>
        <v>0</v>
      </c>
      <c r="Q67" s="145">
        <f t="shared" si="3"/>
        <v>0</v>
      </c>
      <c r="R67" s="145">
        <f t="shared" si="3"/>
        <v>0</v>
      </c>
      <c r="S67" s="145">
        <f t="shared" si="3"/>
        <v>0</v>
      </c>
      <c r="T67" s="145">
        <f t="shared" si="3"/>
        <v>0</v>
      </c>
      <c r="U67" s="145">
        <f t="shared" si="2"/>
        <v>1.0000000000000002</v>
      </c>
    </row>
    <row r="68" spans="1:21">
      <c r="A68" s="22">
        <v>1999</v>
      </c>
      <c r="B68" s="145">
        <f t="shared" si="1"/>
        <v>0</v>
      </c>
      <c r="C68" s="145">
        <f t="shared" si="3"/>
        <v>0</v>
      </c>
      <c r="D68" s="145">
        <f t="shared" si="3"/>
        <v>0</v>
      </c>
      <c r="E68" s="145">
        <f t="shared" si="3"/>
        <v>0</v>
      </c>
      <c r="F68" s="145">
        <f t="shared" si="3"/>
        <v>0.18013233209628335</v>
      </c>
      <c r="G68" s="145">
        <f t="shared" si="3"/>
        <v>0</v>
      </c>
      <c r="H68" s="145">
        <f t="shared" si="3"/>
        <v>0</v>
      </c>
      <c r="I68" s="145">
        <f t="shared" si="3"/>
        <v>0.52848716715914656</v>
      </c>
      <c r="J68" s="145">
        <f t="shared" si="3"/>
        <v>6.97311811480546E-2</v>
      </c>
      <c r="K68" s="145">
        <f t="shared" si="3"/>
        <v>0</v>
      </c>
      <c r="L68" s="145">
        <f t="shared" si="3"/>
        <v>1.7008289468558144E-3</v>
      </c>
      <c r="M68" s="145">
        <f t="shared" si="3"/>
        <v>0.2199484906496596</v>
      </c>
      <c r="N68" s="145">
        <f t="shared" si="3"/>
        <v>0</v>
      </c>
      <c r="O68" s="145">
        <f t="shared" si="3"/>
        <v>0</v>
      </c>
      <c r="P68" s="145">
        <f t="shared" si="3"/>
        <v>0</v>
      </c>
      <c r="Q68" s="145">
        <f t="shared" si="3"/>
        <v>0</v>
      </c>
      <c r="R68" s="145">
        <f t="shared" si="3"/>
        <v>0</v>
      </c>
      <c r="S68" s="145">
        <f t="shared" si="3"/>
        <v>0</v>
      </c>
      <c r="T68" s="145">
        <f t="shared" si="3"/>
        <v>0</v>
      </c>
      <c r="U68" s="145">
        <f t="shared" si="2"/>
        <v>1</v>
      </c>
    </row>
    <row r="69" spans="1:21">
      <c r="A69" s="22">
        <v>2000</v>
      </c>
      <c r="B69" s="145">
        <f t="shared" si="1"/>
        <v>0</v>
      </c>
      <c r="C69" s="145">
        <f t="shared" si="3"/>
        <v>0</v>
      </c>
      <c r="D69" s="145">
        <f t="shared" si="3"/>
        <v>0</v>
      </c>
      <c r="E69" s="145">
        <f t="shared" si="3"/>
        <v>0</v>
      </c>
      <c r="F69" s="145">
        <f t="shared" si="3"/>
        <v>0.16364735304801672</v>
      </c>
      <c r="G69" s="145">
        <f t="shared" si="3"/>
        <v>0</v>
      </c>
      <c r="H69" s="145">
        <f t="shared" si="3"/>
        <v>0</v>
      </c>
      <c r="I69" s="145">
        <f t="shared" si="3"/>
        <v>0.66941337753932151</v>
      </c>
      <c r="J69" s="145">
        <f t="shared" si="3"/>
        <v>2.8184843058472454E-2</v>
      </c>
      <c r="K69" s="145">
        <f t="shared" si="3"/>
        <v>0</v>
      </c>
      <c r="L69" s="145">
        <f t="shared" si="3"/>
        <v>1.794042810539104E-3</v>
      </c>
      <c r="M69" s="145">
        <f t="shared" si="3"/>
        <v>0.13696038354365017</v>
      </c>
      <c r="N69" s="145">
        <f t="shared" si="3"/>
        <v>0</v>
      </c>
      <c r="O69" s="145">
        <f t="shared" si="3"/>
        <v>0</v>
      </c>
      <c r="P69" s="145">
        <f t="shared" si="3"/>
        <v>0</v>
      </c>
      <c r="Q69" s="145">
        <f t="shared" si="3"/>
        <v>0</v>
      </c>
      <c r="R69" s="145">
        <f t="shared" si="3"/>
        <v>0</v>
      </c>
      <c r="S69" s="145">
        <f t="shared" si="3"/>
        <v>0</v>
      </c>
      <c r="T69" s="145">
        <f t="shared" si="3"/>
        <v>0</v>
      </c>
      <c r="U69" s="145">
        <f t="shared" si="2"/>
        <v>0.99999999999999989</v>
      </c>
    </row>
    <row r="70" spans="1:21">
      <c r="A70" s="22">
        <v>2001</v>
      </c>
      <c r="B70" s="145">
        <f t="shared" si="1"/>
        <v>0</v>
      </c>
      <c r="C70" s="145">
        <f t="shared" si="3"/>
        <v>0</v>
      </c>
      <c r="D70" s="145">
        <f t="shared" si="3"/>
        <v>0</v>
      </c>
      <c r="E70" s="145">
        <f t="shared" si="3"/>
        <v>0</v>
      </c>
      <c r="F70" s="145">
        <f t="shared" si="3"/>
        <v>2.1880160406049887E-2</v>
      </c>
      <c r="G70" s="145">
        <f t="shared" si="3"/>
        <v>0</v>
      </c>
      <c r="H70" s="145">
        <f t="shared" si="3"/>
        <v>0</v>
      </c>
      <c r="I70" s="145">
        <f t="shared" si="3"/>
        <v>0.93076948092628797</v>
      </c>
      <c r="J70" s="145">
        <f t="shared" si="3"/>
        <v>0</v>
      </c>
      <c r="K70" s="145">
        <f t="shared" si="3"/>
        <v>0</v>
      </c>
      <c r="L70" s="145">
        <f t="shared" si="3"/>
        <v>3.9952160001345836E-4</v>
      </c>
      <c r="M70" s="145">
        <f t="shared" si="3"/>
        <v>4.695083706764891E-2</v>
      </c>
      <c r="N70" s="145">
        <f t="shared" si="3"/>
        <v>0</v>
      </c>
      <c r="O70" s="145">
        <f t="shared" si="3"/>
        <v>0</v>
      </c>
      <c r="P70" s="145">
        <f t="shared" si="3"/>
        <v>0</v>
      </c>
      <c r="Q70" s="145">
        <f t="shared" si="3"/>
        <v>0</v>
      </c>
      <c r="R70" s="145">
        <f t="shared" si="3"/>
        <v>0</v>
      </c>
      <c r="S70" s="145">
        <f t="shared" si="3"/>
        <v>0</v>
      </c>
      <c r="T70" s="145">
        <f t="shared" si="3"/>
        <v>0</v>
      </c>
      <c r="U70" s="145">
        <f t="shared" si="2"/>
        <v>1.0000000000000002</v>
      </c>
    </row>
    <row r="71" spans="1:21">
      <c r="A71" s="22">
        <v>2002</v>
      </c>
      <c r="B71" s="145">
        <f t="shared" si="1"/>
        <v>0</v>
      </c>
      <c r="C71" s="145">
        <f t="shared" si="3"/>
        <v>0</v>
      </c>
      <c r="D71" s="145">
        <f t="shared" si="3"/>
        <v>0</v>
      </c>
      <c r="E71" s="145">
        <f t="shared" si="3"/>
        <v>0</v>
      </c>
      <c r="F71" s="145">
        <f t="shared" si="3"/>
        <v>3.6277811051941888E-2</v>
      </c>
      <c r="G71" s="145">
        <f t="shared" si="3"/>
        <v>0</v>
      </c>
      <c r="H71" s="145">
        <f t="shared" si="3"/>
        <v>0</v>
      </c>
      <c r="I71" s="145">
        <f t="shared" si="3"/>
        <v>0.93158573802113798</v>
      </c>
      <c r="J71" s="145">
        <f t="shared" si="3"/>
        <v>1.6681862749904615E-3</v>
      </c>
      <c r="K71" s="145">
        <f t="shared" si="3"/>
        <v>0</v>
      </c>
      <c r="L71" s="145">
        <f t="shared" si="3"/>
        <v>2.8512481516986773E-3</v>
      </c>
      <c r="M71" s="145">
        <f t="shared" si="3"/>
        <v>2.7617016500231122E-2</v>
      </c>
      <c r="N71" s="145">
        <f t="shared" si="3"/>
        <v>0</v>
      </c>
      <c r="O71" s="145">
        <f t="shared" si="3"/>
        <v>0</v>
      </c>
      <c r="P71" s="145">
        <f t="shared" si="3"/>
        <v>0</v>
      </c>
      <c r="Q71" s="145">
        <f t="shared" si="3"/>
        <v>0</v>
      </c>
      <c r="R71" s="145">
        <f t="shared" si="3"/>
        <v>0</v>
      </c>
      <c r="S71" s="145">
        <f t="shared" si="3"/>
        <v>0</v>
      </c>
      <c r="T71" s="145">
        <f t="shared" si="3"/>
        <v>0</v>
      </c>
      <c r="U71" s="145">
        <f t="shared" si="2"/>
        <v>1</v>
      </c>
    </row>
    <row r="72" spans="1:21">
      <c r="A72" s="22">
        <v>2003</v>
      </c>
      <c r="B72" s="145">
        <f t="shared" si="1"/>
        <v>0</v>
      </c>
      <c r="C72" s="145">
        <f t="shared" si="3"/>
        <v>0</v>
      </c>
      <c r="D72" s="145">
        <f t="shared" si="3"/>
        <v>0</v>
      </c>
      <c r="E72" s="145">
        <f t="shared" si="3"/>
        <v>0</v>
      </c>
      <c r="F72" s="145">
        <f t="shared" si="3"/>
        <v>0.29257176314153338</v>
      </c>
      <c r="G72" s="145">
        <f t="shared" si="3"/>
        <v>0</v>
      </c>
      <c r="H72" s="145">
        <f t="shared" si="3"/>
        <v>0</v>
      </c>
      <c r="I72" s="145">
        <f t="shared" si="3"/>
        <v>0.5863508951093771</v>
      </c>
      <c r="J72" s="145">
        <f t="shared" si="3"/>
        <v>1.7010725330234119E-2</v>
      </c>
      <c r="K72" s="145">
        <f t="shared" si="3"/>
        <v>0</v>
      </c>
      <c r="L72" s="145">
        <f t="shared" si="3"/>
        <v>2.3751737702385452E-3</v>
      </c>
      <c r="M72" s="145">
        <f t="shared" si="3"/>
        <v>0.1016914426486167</v>
      </c>
      <c r="N72" s="145">
        <f t="shared" si="3"/>
        <v>0</v>
      </c>
      <c r="O72" s="145">
        <f t="shared" si="3"/>
        <v>0</v>
      </c>
      <c r="P72" s="145">
        <f t="shared" si="3"/>
        <v>0</v>
      </c>
      <c r="Q72" s="145">
        <f t="shared" si="3"/>
        <v>0</v>
      </c>
      <c r="R72" s="145">
        <f t="shared" si="3"/>
        <v>0</v>
      </c>
      <c r="S72" s="145">
        <f t="shared" si="3"/>
        <v>0</v>
      </c>
      <c r="T72" s="145">
        <f t="shared" si="3"/>
        <v>0</v>
      </c>
      <c r="U72" s="145">
        <f t="shared" si="2"/>
        <v>0.99999999999999978</v>
      </c>
    </row>
    <row r="73" spans="1:21">
      <c r="A73" s="22">
        <v>2004</v>
      </c>
      <c r="B73" s="145">
        <f t="shared" si="1"/>
        <v>0</v>
      </c>
      <c r="C73" s="145">
        <f t="shared" si="3"/>
        <v>0</v>
      </c>
      <c r="D73" s="145">
        <f t="shared" si="3"/>
        <v>0</v>
      </c>
      <c r="E73" s="145">
        <f t="shared" si="3"/>
        <v>0</v>
      </c>
      <c r="F73" s="145">
        <f t="shared" si="3"/>
        <v>0.13197056902026702</v>
      </c>
      <c r="G73" s="145">
        <f t="shared" si="3"/>
        <v>0</v>
      </c>
      <c r="H73" s="145">
        <f t="shared" si="3"/>
        <v>0</v>
      </c>
      <c r="I73" s="145">
        <f t="shared" si="3"/>
        <v>0.75472991880578844</v>
      </c>
      <c r="J73" s="145">
        <f t="shared" si="3"/>
        <v>4.5707332435269282E-2</v>
      </c>
      <c r="K73" s="145">
        <f t="shared" si="3"/>
        <v>0</v>
      </c>
      <c r="L73" s="145">
        <f t="shared" si="3"/>
        <v>1.0966539520181364E-3</v>
      </c>
      <c r="M73" s="145">
        <f t="shared" si="3"/>
        <v>6.6495525786657142E-2</v>
      </c>
      <c r="N73" s="145">
        <f t="shared" si="3"/>
        <v>0</v>
      </c>
      <c r="O73" s="145">
        <f t="shared" si="3"/>
        <v>0</v>
      </c>
      <c r="P73" s="145">
        <f t="shared" si="3"/>
        <v>0</v>
      </c>
      <c r="Q73" s="145">
        <f t="shared" si="3"/>
        <v>0</v>
      </c>
      <c r="R73" s="145">
        <f t="shared" si="3"/>
        <v>0</v>
      </c>
      <c r="S73" s="145">
        <f t="shared" si="3"/>
        <v>0</v>
      </c>
      <c r="T73" s="145">
        <f t="shared" si="3"/>
        <v>0</v>
      </c>
      <c r="U73" s="145">
        <f t="shared" si="2"/>
        <v>1</v>
      </c>
    </row>
    <row r="74" spans="1:21">
      <c r="A74" s="22">
        <v>2005</v>
      </c>
      <c r="B74" s="145">
        <f t="shared" si="1"/>
        <v>0</v>
      </c>
      <c r="C74" s="145">
        <f t="shared" si="3"/>
        <v>0</v>
      </c>
      <c r="D74" s="145">
        <f t="shared" si="3"/>
        <v>0</v>
      </c>
      <c r="E74" s="145">
        <f t="shared" si="3"/>
        <v>0</v>
      </c>
      <c r="F74" s="145">
        <f t="shared" ref="C74:T85" si="4">F31/$V31</f>
        <v>0.11295635377258706</v>
      </c>
      <c r="G74" s="145">
        <f t="shared" si="4"/>
        <v>0</v>
      </c>
      <c r="H74" s="145">
        <f t="shared" si="4"/>
        <v>0</v>
      </c>
      <c r="I74" s="145">
        <f t="shared" si="4"/>
        <v>0.71337811146715002</v>
      </c>
      <c r="J74" s="145">
        <f t="shared" si="4"/>
        <v>2.315868626506248E-2</v>
      </c>
      <c r="K74" s="145">
        <f t="shared" si="4"/>
        <v>0</v>
      </c>
      <c r="L74" s="145">
        <f t="shared" si="4"/>
        <v>2.9549496787997405E-3</v>
      </c>
      <c r="M74" s="145">
        <f t="shared" si="4"/>
        <v>0.14755189881640055</v>
      </c>
      <c r="N74" s="145">
        <f t="shared" si="4"/>
        <v>0</v>
      </c>
      <c r="O74" s="145">
        <f t="shared" si="4"/>
        <v>0</v>
      </c>
      <c r="P74" s="145">
        <f t="shared" si="4"/>
        <v>0</v>
      </c>
      <c r="Q74" s="145">
        <f t="shared" si="4"/>
        <v>0</v>
      </c>
      <c r="R74" s="145">
        <f t="shared" si="4"/>
        <v>0</v>
      </c>
      <c r="S74" s="145">
        <f t="shared" si="4"/>
        <v>0</v>
      </c>
      <c r="T74" s="145">
        <f t="shared" si="4"/>
        <v>0</v>
      </c>
      <c r="U74" s="145">
        <f t="shared" si="2"/>
        <v>0.99999999999999978</v>
      </c>
    </row>
    <row r="75" spans="1:21">
      <c r="A75" s="22">
        <v>2006</v>
      </c>
      <c r="B75" s="145">
        <f t="shared" si="1"/>
        <v>0</v>
      </c>
      <c r="C75" s="145">
        <f t="shared" si="4"/>
        <v>0</v>
      </c>
      <c r="D75" s="145">
        <f t="shared" si="4"/>
        <v>0</v>
      </c>
      <c r="E75" s="145">
        <f t="shared" si="4"/>
        <v>0</v>
      </c>
      <c r="F75" s="145">
        <f t="shared" si="4"/>
        <v>5.108669617571162E-2</v>
      </c>
      <c r="G75" s="145">
        <f t="shared" si="4"/>
        <v>0</v>
      </c>
      <c r="H75" s="145">
        <f t="shared" si="4"/>
        <v>0</v>
      </c>
      <c r="I75" s="145">
        <f t="shared" si="4"/>
        <v>0.84037723743509596</v>
      </c>
      <c r="J75" s="145">
        <f t="shared" si="4"/>
        <v>6.3529112797827718E-3</v>
      </c>
      <c r="K75" s="145">
        <f t="shared" si="4"/>
        <v>0</v>
      </c>
      <c r="L75" s="145">
        <f t="shared" si="4"/>
        <v>8.9413893459499921E-4</v>
      </c>
      <c r="M75" s="145">
        <f t="shared" si="4"/>
        <v>0.10128901617481456</v>
      </c>
      <c r="N75" s="145">
        <f t="shared" si="4"/>
        <v>0</v>
      </c>
      <c r="O75" s="145">
        <f t="shared" si="4"/>
        <v>0</v>
      </c>
      <c r="P75" s="145">
        <f t="shared" si="4"/>
        <v>0</v>
      </c>
      <c r="Q75" s="145">
        <f t="shared" si="4"/>
        <v>0</v>
      </c>
      <c r="R75" s="145">
        <f t="shared" si="4"/>
        <v>0</v>
      </c>
      <c r="S75" s="145">
        <f t="shared" si="4"/>
        <v>0</v>
      </c>
      <c r="T75" s="145">
        <f t="shared" si="4"/>
        <v>0</v>
      </c>
      <c r="U75" s="145">
        <f t="shared" si="2"/>
        <v>0.99999999999999989</v>
      </c>
    </row>
    <row r="76" spans="1:21">
      <c r="A76" s="22">
        <v>2007</v>
      </c>
      <c r="B76" s="145">
        <f t="shared" si="1"/>
        <v>0</v>
      </c>
      <c r="C76" s="145">
        <f t="shared" si="4"/>
        <v>0</v>
      </c>
      <c r="D76" s="145">
        <f t="shared" si="4"/>
        <v>0</v>
      </c>
      <c r="E76" s="145">
        <f t="shared" si="4"/>
        <v>0</v>
      </c>
      <c r="F76" s="145">
        <f t="shared" si="4"/>
        <v>5.1689058657592116E-2</v>
      </c>
      <c r="G76" s="145">
        <f t="shared" si="4"/>
        <v>0</v>
      </c>
      <c r="H76" s="145">
        <f t="shared" si="4"/>
        <v>0</v>
      </c>
      <c r="I76" s="145">
        <f t="shared" si="4"/>
        <v>0.81881717514880215</v>
      </c>
      <c r="J76" s="145">
        <f t="shared" si="4"/>
        <v>3.2757659638315926E-3</v>
      </c>
      <c r="K76" s="145">
        <f t="shared" si="4"/>
        <v>0</v>
      </c>
      <c r="L76" s="145">
        <f t="shared" si="4"/>
        <v>2.924953519779284E-3</v>
      </c>
      <c r="M76" s="145">
        <f t="shared" si="4"/>
        <v>0.12302415331666179</v>
      </c>
      <c r="N76" s="145">
        <f t="shared" si="4"/>
        <v>0</v>
      </c>
      <c r="O76" s="145">
        <f t="shared" si="4"/>
        <v>0</v>
      </c>
      <c r="P76" s="145">
        <f t="shared" si="4"/>
        <v>2.6889339333305322E-4</v>
      </c>
      <c r="Q76" s="145">
        <f t="shared" si="4"/>
        <v>0</v>
      </c>
      <c r="R76" s="145">
        <f t="shared" si="4"/>
        <v>0</v>
      </c>
      <c r="S76" s="145">
        <f t="shared" si="4"/>
        <v>0</v>
      </c>
      <c r="T76" s="145">
        <f t="shared" si="4"/>
        <v>0</v>
      </c>
      <c r="U76" s="145">
        <f t="shared" si="2"/>
        <v>1</v>
      </c>
    </row>
    <row r="77" spans="1:21">
      <c r="A77" s="22">
        <v>2008</v>
      </c>
      <c r="B77" s="145">
        <f t="shared" si="1"/>
        <v>0</v>
      </c>
      <c r="C77" s="145">
        <f t="shared" si="4"/>
        <v>0</v>
      </c>
      <c r="D77" s="145">
        <f t="shared" si="4"/>
        <v>0</v>
      </c>
      <c r="E77" s="145">
        <f t="shared" si="4"/>
        <v>0</v>
      </c>
      <c r="F77" s="145">
        <f t="shared" si="4"/>
        <v>7.0420549881011943E-2</v>
      </c>
      <c r="G77" s="145">
        <f t="shared" si="4"/>
        <v>0</v>
      </c>
      <c r="H77" s="145">
        <f t="shared" si="4"/>
        <v>0</v>
      </c>
      <c r="I77" s="145">
        <f t="shared" si="4"/>
        <v>0.83893439888016574</v>
      </c>
      <c r="J77" s="145">
        <f t="shared" si="4"/>
        <v>4.883236202634025E-3</v>
      </c>
      <c r="K77" s="145">
        <f t="shared" si="4"/>
        <v>0</v>
      </c>
      <c r="L77" s="145">
        <f t="shared" si="4"/>
        <v>3.3017928808648629E-2</v>
      </c>
      <c r="M77" s="145">
        <f t="shared" si="4"/>
        <v>5.1697050434733702E-2</v>
      </c>
      <c r="N77" s="145">
        <f t="shared" si="4"/>
        <v>0</v>
      </c>
      <c r="O77" s="145">
        <f t="shared" si="4"/>
        <v>0</v>
      </c>
      <c r="P77" s="145">
        <f t="shared" si="4"/>
        <v>1.0468357928060366E-3</v>
      </c>
      <c r="Q77" s="145">
        <f t="shared" si="4"/>
        <v>0</v>
      </c>
      <c r="R77" s="145">
        <f t="shared" si="4"/>
        <v>0</v>
      </c>
      <c r="S77" s="145">
        <f t="shared" si="4"/>
        <v>0</v>
      </c>
      <c r="T77" s="145">
        <f t="shared" si="4"/>
        <v>0</v>
      </c>
      <c r="U77" s="145">
        <f t="shared" si="2"/>
        <v>1</v>
      </c>
    </row>
    <row r="78" spans="1:21">
      <c r="A78" s="22">
        <v>2009</v>
      </c>
      <c r="B78" s="145">
        <f t="shared" si="1"/>
        <v>0</v>
      </c>
      <c r="C78" s="145">
        <f t="shared" si="4"/>
        <v>0</v>
      </c>
      <c r="D78" s="145">
        <f t="shared" si="4"/>
        <v>0</v>
      </c>
      <c r="E78" s="145">
        <f t="shared" si="4"/>
        <v>0</v>
      </c>
      <c r="F78" s="145">
        <f t="shared" si="4"/>
        <v>8.4747691361686278E-2</v>
      </c>
      <c r="G78" s="145">
        <f t="shared" si="4"/>
        <v>0</v>
      </c>
      <c r="H78" s="145">
        <f t="shared" si="4"/>
        <v>0</v>
      </c>
      <c r="I78" s="145">
        <f t="shared" si="4"/>
        <v>0.84322850008079753</v>
      </c>
      <c r="J78" s="145">
        <f t="shared" si="4"/>
        <v>1.2337195226003001E-2</v>
      </c>
      <c r="K78" s="145">
        <f t="shared" si="4"/>
        <v>0</v>
      </c>
      <c r="L78" s="145">
        <f t="shared" si="4"/>
        <v>6.014048243877042E-3</v>
      </c>
      <c r="M78" s="145">
        <f t="shared" si="4"/>
        <v>5.3672565087636105E-2</v>
      </c>
      <c r="N78" s="145">
        <f t="shared" si="4"/>
        <v>0</v>
      </c>
      <c r="O78" s="145">
        <f t="shared" si="4"/>
        <v>0</v>
      </c>
      <c r="P78" s="145">
        <f t="shared" si="4"/>
        <v>0</v>
      </c>
      <c r="Q78" s="145">
        <f t="shared" si="4"/>
        <v>0</v>
      </c>
      <c r="R78" s="145">
        <f t="shared" si="4"/>
        <v>0</v>
      </c>
      <c r="S78" s="145">
        <f t="shared" si="4"/>
        <v>0</v>
      </c>
      <c r="T78" s="145">
        <f t="shared" si="4"/>
        <v>0</v>
      </c>
      <c r="U78" s="145">
        <f t="shared" si="2"/>
        <v>0.99999999999999989</v>
      </c>
    </row>
    <row r="79" spans="1:21">
      <c r="A79" s="22">
        <v>2010</v>
      </c>
      <c r="B79" s="145">
        <f t="shared" si="1"/>
        <v>0</v>
      </c>
      <c r="C79" s="145">
        <f t="shared" si="4"/>
        <v>0</v>
      </c>
      <c r="D79" s="145">
        <f t="shared" si="4"/>
        <v>0</v>
      </c>
      <c r="E79" s="145">
        <f t="shared" si="4"/>
        <v>0</v>
      </c>
      <c r="F79" s="145">
        <f t="shared" si="4"/>
        <v>3.2647574064968432E-2</v>
      </c>
      <c r="G79" s="145">
        <f t="shared" si="4"/>
        <v>0</v>
      </c>
      <c r="H79" s="145">
        <f t="shared" si="4"/>
        <v>0</v>
      </c>
      <c r="I79" s="145">
        <f t="shared" si="4"/>
        <v>0.84190714731305571</v>
      </c>
      <c r="J79" s="145">
        <f t="shared" si="4"/>
        <v>1.5207565765393099E-2</v>
      </c>
      <c r="K79" s="145">
        <f t="shared" si="4"/>
        <v>0</v>
      </c>
      <c r="L79" s="145">
        <f t="shared" si="4"/>
        <v>2.1679874460805472E-3</v>
      </c>
      <c r="M79" s="145">
        <f t="shared" si="4"/>
        <v>0.10806972541050222</v>
      </c>
      <c r="N79" s="145">
        <f t="shared" si="4"/>
        <v>0</v>
      </c>
      <c r="O79" s="145">
        <f t="shared" si="4"/>
        <v>0</v>
      </c>
      <c r="P79" s="145">
        <f t="shared" si="4"/>
        <v>0</v>
      </c>
      <c r="Q79" s="145">
        <f t="shared" si="4"/>
        <v>0</v>
      </c>
      <c r="R79" s="145">
        <f t="shared" si="4"/>
        <v>0</v>
      </c>
      <c r="S79" s="145">
        <f t="shared" si="4"/>
        <v>0</v>
      </c>
      <c r="T79" s="145">
        <f t="shared" si="4"/>
        <v>0</v>
      </c>
      <c r="U79" s="145">
        <f t="shared" si="2"/>
        <v>1</v>
      </c>
    </row>
    <row r="80" spans="1:21">
      <c r="A80" s="22">
        <v>2011</v>
      </c>
      <c r="B80" s="145">
        <f t="shared" si="1"/>
        <v>0</v>
      </c>
      <c r="C80" s="145">
        <f t="shared" si="4"/>
        <v>0</v>
      </c>
      <c r="D80" s="145">
        <f t="shared" si="4"/>
        <v>0</v>
      </c>
      <c r="E80" s="145">
        <f t="shared" si="4"/>
        <v>0</v>
      </c>
      <c r="F80" s="145">
        <f t="shared" si="4"/>
        <v>0.21540115384801348</v>
      </c>
      <c r="G80" s="145">
        <f t="shared" si="4"/>
        <v>0</v>
      </c>
      <c r="H80" s="145">
        <f t="shared" si="4"/>
        <v>0</v>
      </c>
      <c r="I80" s="145">
        <f t="shared" si="4"/>
        <v>0.56859418171368725</v>
      </c>
      <c r="J80" s="145">
        <f t="shared" si="4"/>
        <v>1.5732780924982228E-2</v>
      </c>
      <c r="K80" s="145">
        <f t="shared" si="4"/>
        <v>0</v>
      </c>
      <c r="L80" s="145">
        <f t="shared" si="4"/>
        <v>0</v>
      </c>
      <c r="M80" s="145">
        <f t="shared" si="4"/>
        <v>0.19911576610362131</v>
      </c>
      <c r="N80" s="145">
        <f t="shared" si="4"/>
        <v>0</v>
      </c>
      <c r="O80" s="145">
        <f t="shared" si="4"/>
        <v>0</v>
      </c>
      <c r="P80" s="145">
        <f t="shared" si="4"/>
        <v>0</v>
      </c>
      <c r="Q80" s="145">
        <f t="shared" si="4"/>
        <v>1.156117409695674E-3</v>
      </c>
      <c r="R80" s="145">
        <f t="shared" si="4"/>
        <v>0</v>
      </c>
      <c r="S80" s="145">
        <f t="shared" si="4"/>
        <v>0</v>
      </c>
      <c r="T80" s="145">
        <f t="shared" si="4"/>
        <v>0</v>
      </c>
      <c r="U80" s="145">
        <f t="shared" si="2"/>
        <v>1</v>
      </c>
    </row>
    <row r="81" spans="1:21">
      <c r="A81" s="22">
        <v>2012</v>
      </c>
      <c r="B81" s="145">
        <f t="shared" si="1"/>
        <v>0</v>
      </c>
      <c r="C81" s="145">
        <f t="shared" si="4"/>
        <v>0</v>
      </c>
      <c r="D81" s="145">
        <f t="shared" si="4"/>
        <v>0</v>
      </c>
      <c r="E81" s="145">
        <f t="shared" si="4"/>
        <v>0</v>
      </c>
      <c r="F81" s="145">
        <f t="shared" si="4"/>
        <v>1.3507827497040712E-2</v>
      </c>
      <c r="G81" s="145">
        <f t="shared" si="4"/>
        <v>0</v>
      </c>
      <c r="H81" s="145">
        <f t="shared" si="4"/>
        <v>0</v>
      </c>
      <c r="I81" s="145">
        <f t="shared" si="4"/>
        <v>0.87385177763246136</v>
      </c>
      <c r="J81" s="145">
        <f t="shared" si="4"/>
        <v>4.6639830587170963E-3</v>
      </c>
      <c r="K81" s="145">
        <f t="shared" si="4"/>
        <v>0</v>
      </c>
      <c r="L81" s="145">
        <f t="shared" si="4"/>
        <v>1.0822841382771985E-3</v>
      </c>
      <c r="M81" s="145">
        <f t="shared" si="4"/>
        <v>0.10680637637371804</v>
      </c>
      <c r="N81" s="145">
        <f t="shared" si="4"/>
        <v>0</v>
      </c>
      <c r="O81" s="145">
        <f t="shared" si="4"/>
        <v>0</v>
      </c>
      <c r="P81" s="145">
        <f t="shared" si="4"/>
        <v>8.7751299785655753E-5</v>
      </c>
      <c r="Q81" s="145">
        <f t="shared" si="4"/>
        <v>0</v>
      </c>
      <c r="R81" s="145">
        <f t="shared" si="4"/>
        <v>0</v>
      </c>
      <c r="S81" s="145">
        <f t="shared" si="4"/>
        <v>0</v>
      </c>
      <c r="T81" s="145">
        <f t="shared" si="4"/>
        <v>0</v>
      </c>
      <c r="U81" s="145">
        <f t="shared" si="2"/>
        <v>1</v>
      </c>
    </row>
    <row r="82" spans="1:21">
      <c r="A82" s="22">
        <v>2013</v>
      </c>
      <c r="B82" s="145">
        <f t="shared" si="1"/>
        <v>0</v>
      </c>
      <c r="C82" s="145">
        <f t="shared" si="4"/>
        <v>0</v>
      </c>
      <c r="D82" s="145">
        <f t="shared" si="4"/>
        <v>0</v>
      </c>
      <c r="E82" s="145">
        <f t="shared" si="4"/>
        <v>0</v>
      </c>
      <c r="F82" s="145">
        <f t="shared" si="4"/>
        <v>0.12383691368549893</v>
      </c>
      <c r="G82" s="145">
        <f t="shared" si="4"/>
        <v>0</v>
      </c>
      <c r="H82" s="145">
        <f t="shared" si="4"/>
        <v>0</v>
      </c>
      <c r="I82" s="145">
        <f t="shared" si="4"/>
        <v>0.63307077632847641</v>
      </c>
      <c r="J82" s="145">
        <f t="shared" si="4"/>
        <v>3.1407528762959748E-2</v>
      </c>
      <c r="K82" s="145">
        <f t="shared" si="4"/>
        <v>0</v>
      </c>
      <c r="L82" s="145">
        <f t="shared" si="4"/>
        <v>2.4530189237624078E-2</v>
      </c>
      <c r="M82" s="145">
        <f t="shared" si="4"/>
        <v>0.18300486885801812</v>
      </c>
      <c r="N82" s="145">
        <f t="shared" si="4"/>
        <v>0</v>
      </c>
      <c r="O82" s="145">
        <f t="shared" si="4"/>
        <v>0</v>
      </c>
      <c r="P82" s="145">
        <f t="shared" si="4"/>
        <v>4.1497231274228207E-3</v>
      </c>
      <c r="Q82" s="145">
        <f t="shared" si="4"/>
        <v>0</v>
      </c>
      <c r="R82" s="145">
        <f t="shared" si="4"/>
        <v>0</v>
      </c>
      <c r="S82" s="145">
        <f t="shared" si="4"/>
        <v>0</v>
      </c>
      <c r="T82" s="145">
        <f t="shared" si="4"/>
        <v>0</v>
      </c>
      <c r="U82" s="145">
        <f t="shared" si="2"/>
        <v>1</v>
      </c>
    </row>
    <row r="83" spans="1:21">
      <c r="A83" s="22">
        <v>2014</v>
      </c>
      <c r="B83" s="145">
        <f t="shared" si="1"/>
        <v>0</v>
      </c>
      <c r="C83" s="145">
        <f t="shared" si="4"/>
        <v>0</v>
      </c>
      <c r="D83" s="145">
        <f t="shared" si="4"/>
        <v>0</v>
      </c>
      <c r="E83" s="145">
        <f t="shared" si="4"/>
        <v>0</v>
      </c>
      <c r="F83" s="145">
        <f t="shared" si="4"/>
        <v>0.19467959392733883</v>
      </c>
      <c r="G83" s="145">
        <f t="shared" si="4"/>
        <v>0</v>
      </c>
      <c r="H83" s="145">
        <f t="shared" si="4"/>
        <v>0</v>
      </c>
      <c r="I83" s="145">
        <f t="shared" si="4"/>
        <v>0.67629389294060127</v>
      </c>
      <c r="J83" s="145">
        <f t="shared" si="4"/>
        <v>4.023038502512373E-2</v>
      </c>
      <c r="K83" s="145">
        <f t="shared" si="4"/>
        <v>0</v>
      </c>
      <c r="L83" s="145">
        <f t="shared" si="4"/>
        <v>3.9330795215401304E-4</v>
      </c>
      <c r="M83" s="145">
        <f t="shared" si="4"/>
        <v>8.8335036367578015E-2</v>
      </c>
      <c r="N83" s="145">
        <f t="shared" si="4"/>
        <v>0</v>
      </c>
      <c r="O83" s="145">
        <f t="shared" si="4"/>
        <v>0</v>
      </c>
      <c r="P83" s="145">
        <f t="shared" si="4"/>
        <v>6.7783787204236162E-5</v>
      </c>
      <c r="Q83" s="145">
        <f t="shared" si="4"/>
        <v>0</v>
      </c>
      <c r="R83" s="145">
        <f t="shared" si="4"/>
        <v>0</v>
      </c>
      <c r="S83" s="145">
        <f t="shared" si="4"/>
        <v>0</v>
      </c>
      <c r="T83" s="145">
        <f t="shared" si="4"/>
        <v>0</v>
      </c>
      <c r="U83" s="145">
        <f t="shared" si="2"/>
        <v>1</v>
      </c>
    </row>
    <row r="84" spans="1:21">
      <c r="A84" s="22">
        <v>2015</v>
      </c>
      <c r="B84" s="145">
        <f t="shared" si="1"/>
        <v>0</v>
      </c>
      <c r="C84" s="145">
        <f t="shared" si="4"/>
        <v>0</v>
      </c>
      <c r="D84" s="145">
        <f t="shared" si="4"/>
        <v>0</v>
      </c>
      <c r="E84" s="145">
        <f t="shared" si="4"/>
        <v>0</v>
      </c>
      <c r="F84" s="145">
        <f t="shared" si="4"/>
        <v>2.8516538085195903E-2</v>
      </c>
      <c r="G84" s="145">
        <f t="shared" si="4"/>
        <v>0</v>
      </c>
      <c r="H84" s="145">
        <f t="shared" si="4"/>
        <v>0</v>
      </c>
      <c r="I84" s="145">
        <f t="shared" si="4"/>
        <v>0.89097283646345649</v>
      </c>
      <c r="J84" s="145">
        <f t="shared" si="4"/>
        <v>8.3868354317952511E-3</v>
      </c>
      <c r="K84" s="145">
        <f t="shared" si="4"/>
        <v>0</v>
      </c>
      <c r="L84" s="145">
        <f t="shared" si="4"/>
        <v>2.1690468237735849E-3</v>
      </c>
      <c r="M84" s="145">
        <f t="shared" si="4"/>
        <v>6.9954743195778782E-2</v>
      </c>
      <c r="N84" s="145">
        <f t="shared" si="4"/>
        <v>0</v>
      </c>
      <c r="O84" s="145">
        <f t="shared" si="4"/>
        <v>0</v>
      </c>
      <c r="P84" s="145">
        <f t="shared" si="4"/>
        <v>0</v>
      </c>
      <c r="Q84" s="145">
        <f t="shared" si="4"/>
        <v>0</v>
      </c>
      <c r="R84" s="145">
        <f t="shared" si="4"/>
        <v>0</v>
      </c>
      <c r="S84" s="145">
        <f t="shared" si="4"/>
        <v>0</v>
      </c>
      <c r="T84" s="145">
        <f t="shared" si="4"/>
        <v>0</v>
      </c>
      <c r="U84" s="145">
        <f t="shared" si="2"/>
        <v>1.0000000000000002</v>
      </c>
    </row>
    <row r="85" spans="1:21">
      <c r="A85" s="22">
        <v>2016</v>
      </c>
      <c r="B85" s="145">
        <f t="shared" si="1"/>
        <v>4.5053119210698532E-4</v>
      </c>
      <c r="C85" s="145">
        <f t="shared" si="4"/>
        <v>0</v>
      </c>
      <c r="D85" s="145">
        <f t="shared" si="4"/>
        <v>0</v>
      </c>
      <c r="E85" s="145">
        <f t="shared" si="4"/>
        <v>0</v>
      </c>
      <c r="F85" s="145">
        <f t="shared" si="4"/>
        <v>1.3139922699148847E-2</v>
      </c>
      <c r="G85" s="145">
        <f t="shared" si="4"/>
        <v>0</v>
      </c>
      <c r="H85" s="145">
        <f t="shared" si="4"/>
        <v>0</v>
      </c>
      <c r="I85" s="145">
        <f t="shared" si="4"/>
        <v>0.85917605783472373</v>
      </c>
      <c r="J85" s="145">
        <f t="shared" si="4"/>
        <v>2.6172072646167429E-3</v>
      </c>
      <c r="K85" s="145">
        <f t="shared" si="4"/>
        <v>0</v>
      </c>
      <c r="L85" s="145">
        <f t="shared" si="4"/>
        <v>8.8743131542167516E-4</v>
      </c>
      <c r="M85" s="145">
        <f t="shared" si="4"/>
        <v>0.123728849693982</v>
      </c>
      <c r="N85" s="145">
        <f t="shared" si="4"/>
        <v>0</v>
      </c>
      <c r="O85" s="145">
        <f t="shared" si="4"/>
        <v>0</v>
      </c>
      <c r="P85" s="145">
        <f t="shared" si="4"/>
        <v>0</v>
      </c>
      <c r="Q85" s="145">
        <f t="shared" si="4"/>
        <v>0</v>
      </c>
      <c r="R85" s="145">
        <f t="shared" si="4"/>
        <v>0</v>
      </c>
      <c r="S85" s="145">
        <f t="shared" si="4"/>
        <v>0</v>
      </c>
      <c r="T85" s="145">
        <f t="shared" si="4"/>
        <v>0</v>
      </c>
      <c r="U85" s="145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Harvest</vt:lpstr>
      <vt:lpstr>Escapement</vt:lpstr>
      <vt:lpstr>Age</vt:lpstr>
      <vt:lpstr>Return</vt:lpstr>
      <vt:lpstr>Yield</vt:lpstr>
      <vt:lpstr>Sheet1</vt:lpstr>
      <vt:lpstr>Chart Recruits</vt:lpstr>
      <vt:lpstr>Chart R-S</vt:lpstr>
      <vt:lpstr>Chart Yield</vt:lpstr>
    </vt:vector>
  </TitlesOfParts>
  <Company>State of Alaska Dept. Fish &amp;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dmeggers</dc:creator>
  <cp:lastModifiedBy>Greg Ruggerone</cp:lastModifiedBy>
  <dcterms:created xsi:type="dcterms:W3CDTF">2008-04-30T20:44:39Z</dcterms:created>
  <dcterms:modified xsi:type="dcterms:W3CDTF">2017-08-02T23:17:49Z</dcterms:modified>
</cp:coreProperties>
</file>