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NCHRP-08-135-Team_GitHub\CompEngine\"/>
    </mc:Choice>
  </mc:AlternateContent>
  <xr:revisionPtr revIDLastSave="0" documentId="13_ncr:1_{C5820948-22C2-454A-A173-4D342AC5C18D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TestHighway4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" i="1" l="1"/>
  <c r="U21" i="1"/>
  <c r="AP3" i="1"/>
  <c r="AP4" i="1"/>
  <c r="AP5" i="1"/>
  <c r="AP6" i="1"/>
  <c r="AP9" i="1"/>
  <c r="AP10" i="1"/>
  <c r="AP11" i="1"/>
  <c r="AP12" i="1"/>
  <c r="AP13" i="1"/>
  <c r="AP14" i="1"/>
  <c r="AP15" i="1"/>
  <c r="AP16" i="1"/>
  <c r="AP17" i="1"/>
  <c r="AP18" i="1"/>
  <c r="AP19" i="1"/>
  <c r="AP2" i="1"/>
  <c r="AO2" i="1"/>
  <c r="I3" i="1"/>
  <c r="I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" i="1"/>
  <c r="W3" i="1"/>
  <c r="W4" i="1"/>
  <c r="W5" i="1"/>
  <c r="W6" i="1"/>
  <c r="W9" i="1"/>
  <c r="W10" i="1"/>
  <c r="W11" i="1"/>
  <c r="W12" i="1"/>
  <c r="W13" i="1"/>
  <c r="W14" i="1"/>
  <c r="W15" i="1"/>
  <c r="W16" i="1"/>
  <c r="W17" i="1"/>
  <c r="W18" i="1"/>
  <c r="W19" i="1"/>
  <c r="W2" i="1"/>
  <c r="AF21" i="1"/>
  <c r="H20" i="1"/>
  <c r="E20" i="1"/>
  <c r="AO3" i="1"/>
  <c r="AO4" i="1"/>
  <c r="AO5" i="1"/>
  <c r="AO6" i="1"/>
  <c r="AO9" i="1"/>
  <c r="AO10" i="1"/>
  <c r="AO11" i="1"/>
  <c r="AO12" i="1"/>
  <c r="AO13" i="1"/>
  <c r="AO14" i="1"/>
  <c r="AO15" i="1"/>
  <c r="AO16" i="1"/>
  <c r="AO17" i="1"/>
  <c r="AO18" i="1"/>
  <c r="AO19" i="1"/>
  <c r="AF20" i="1"/>
  <c r="U20" i="1"/>
  <c r="V11" i="1" s="1"/>
  <c r="AN11" i="1" s="1"/>
  <c r="X6" i="1" l="1"/>
  <c r="AQ6" i="1" s="1"/>
  <c r="X10" i="1"/>
  <c r="AQ10" i="1" s="1"/>
  <c r="AO20" i="1"/>
  <c r="AO21" i="1" s="1"/>
  <c r="V9" i="1"/>
  <c r="AN9" i="1" s="1"/>
  <c r="V17" i="1"/>
  <c r="AN17" i="1" s="1"/>
  <c r="V16" i="1"/>
  <c r="AN16" i="1" s="1"/>
  <c r="V15" i="1"/>
  <c r="AN15" i="1" s="1"/>
  <c r="V14" i="1"/>
  <c r="AN14" i="1" s="1"/>
  <c r="V2" i="1"/>
  <c r="AN2" i="1" s="1"/>
  <c r="V6" i="1"/>
  <c r="AN6" i="1" s="1"/>
  <c r="V5" i="1"/>
  <c r="AN5" i="1" s="1"/>
  <c r="V13" i="1"/>
  <c r="AN13" i="1" s="1"/>
  <c r="V4" i="1"/>
  <c r="AN4" i="1" s="1"/>
  <c r="V12" i="1"/>
  <c r="AN12" i="1" s="1"/>
  <c r="V3" i="1"/>
  <c r="AN3" i="1" s="1"/>
  <c r="V18" i="1"/>
  <c r="AN18" i="1" s="1"/>
  <c r="V10" i="1"/>
  <c r="AN10" i="1" s="1"/>
  <c r="V19" i="1"/>
  <c r="AN19" i="1" s="1"/>
  <c r="X18" i="1" l="1"/>
  <c r="AQ18" i="1" s="1"/>
  <c r="X5" i="1"/>
  <c r="AQ5" i="1" s="1"/>
  <c r="X13" i="1"/>
  <c r="AQ13" i="1" s="1"/>
  <c r="X16" i="1"/>
  <c r="AQ16" i="1" s="1"/>
  <c r="X12" i="1"/>
  <c r="AQ12" i="1" s="1"/>
  <c r="X4" i="1"/>
  <c r="AQ4" i="1" s="1"/>
  <c r="X14" i="1"/>
  <c r="AQ14" i="1" s="1"/>
  <c r="X9" i="1"/>
  <c r="AQ9" i="1" s="1"/>
  <c r="X17" i="1"/>
  <c r="AQ17" i="1" s="1"/>
  <c r="X11" i="1"/>
  <c r="AQ11" i="1" s="1"/>
  <c r="X19" i="1"/>
  <c r="AQ19" i="1" s="1"/>
  <c r="X3" i="1"/>
  <c r="AQ3" i="1" s="1"/>
  <c r="X15" i="1"/>
  <c r="AQ15" i="1" s="1"/>
  <c r="X2" i="1"/>
  <c r="AQ2" i="1" s="1"/>
  <c r="I20" i="1"/>
  <c r="AN20" i="1"/>
  <c r="V20" i="1"/>
  <c r="AQ20" i="1" l="1"/>
  <c r="X20" i="1"/>
  <c r="AP20" i="1"/>
</calcChain>
</file>

<file path=xl/sharedStrings.xml><?xml version="1.0" encoding="utf-8"?>
<sst xmlns="http://schemas.openxmlformats.org/spreadsheetml/2006/main" count="254" uniqueCount="63">
  <si>
    <t>Seg ID</t>
  </si>
  <si>
    <t>Hwy Seg Type</t>
  </si>
  <si>
    <t>Two-Lane Seg Type</t>
  </si>
  <si>
    <t># Dir Lanes</t>
  </si>
  <si>
    <t>Length (mi)</t>
  </si>
  <si>
    <t>Eff. Len. Upstream (mi)</t>
  </si>
  <si>
    <t xml:space="preserve"> Eff. Len. Downstream (mi)</t>
  </si>
  <si>
    <t>Adj. Length (mi)</t>
  </si>
  <si>
    <t>Posted Speed (mi/h)</t>
  </si>
  <si>
    <t>Dir Volume (veh/h)</t>
  </si>
  <si>
    <t>Opp Volume (veh/h)</t>
  </si>
  <si>
    <t>PHF</t>
  </si>
  <si>
    <t xml:space="preserve"> Dir Truck%</t>
  </si>
  <si>
    <t xml:space="preserve"> Analysis Flow Rate (veh/h/ln)</t>
  </si>
  <si>
    <t>Analysis Flow Rate (pc/h/ln)</t>
  </si>
  <si>
    <t>Vertical Align Class</t>
  </si>
  <si>
    <t>FFS (mi/h)</t>
  </si>
  <si>
    <t xml:space="preserve"> Free-Flow Trav Time (s)</t>
  </si>
  <si>
    <t>Avg Speed (mi/h)</t>
  </si>
  <si>
    <t>Avg Travel Time (s)</t>
  </si>
  <si>
    <t>% Followers</t>
  </si>
  <si>
    <t>Density (veh/mi/ln)</t>
  </si>
  <si>
    <t>Density (pc/mi/ln)</t>
  </si>
  <si>
    <t>Follower Density (veh/mi/ln)</t>
  </si>
  <si>
    <t>Adj. Follower Density (veh/mi/ln)</t>
  </si>
  <si>
    <t>Control Delay (s/veh)</t>
  </si>
  <si>
    <t>LOS</t>
  </si>
  <si>
    <t>LOS Value</t>
  </si>
  <si>
    <t>Demand/Capacity</t>
  </si>
  <si>
    <t>Momentum (vol*speed)</t>
  </si>
  <si>
    <t>FFS Delay (s)</t>
  </si>
  <si>
    <t>VMT</t>
  </si>
  <si>
    <t>VHT</t>
  </si>
  <si>
    <t>VHD</t>
  </si>
  <si>
    <t>MultilaneHwy</t>
  </si>
  <si>
    <t>---</t>
  </si>
  <si>
    <t>A</t>
  </si>
  <si>
    <t>B</t>
  </si>
  <si>
    <t>SigIntersection</t>
  </si>
  <si>
    <t>C</t>
  </si>
  <si>
    <t>TwoLaneHwy</t>
  </si>
  <si>
    <t>PassingConstrained</t>
  </si>
  <si>
    <t>PassingLane</t>
  </si>
  <si>
    <t>Faster Lane55</t>
  </si>
  <si>
    <t>Slower Lane</t>
  </si>
  <si>
    <t>PassingZone</t>
  </si>
  <si>
    <t>Roundabout</t>
  </si>
  <si>
    <t>D</t>
  </si>
  <si>
    <t>AWSCIntersection</t>
  </si>
  <si>
    <t>F</t>
  </si>
  <si>
    <t>Facility Results</t>
  </si>
  <si>
    <t>Free Flow Travel Time (s)</t>
  </si>
  <si>
    <t>Avg. Travel Time (s)</t>
  </si>
  <si>
    <t>Delay (veh-h)</t>
  </si>
  <si>
    <t>Total Delay (s)</t>
  </si>
  <si>
    <t>Maximum d/c</t>
  </si>
  <si>
    <t>% TravTime</t>
  </si>
  <si>
    <t>Trav Time Wtd</t>
  </si>
  <si>
    <t>Seg Len Wtd</t>
  </si>
  <si>
    <t>Travel Rate Wtd</t>
  </si>
  <si>
    <t>Travel Rate</t>
  </si>
  <si>
    <t>Length %</t>
  </si>
  <si>
    <t>% Travel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</si>
</sst>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0.0"/>
    <numFmt numFmtId="168" formatCode="0.0000000"/>
    <numFmt numFmtId="169" formatCode="0.000000"/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topLeftCell="K1" workbookViewId="0">
      <selection activeCell="AD23" sqref="AD23"/>
    </sheetView>
  </sheetViews>
  <sheetFormatPr defaultRowHeight="15" x14ac:dyDescent="0.25"/>
  <cols>
    <col min="1" max="1" width="21.7109375" bestFit="1" customWidth="1"/>
    <col min="8" max="8" width="15.28515625" bestFit="1" customWidth="1"/>
    <col min="9" max="9" width="9" bestFit="1" customWidth="1"/>
    <col min="14" max="14" width="10.7109375" bestFit="1" customWidth="1"/>
    <col min="18" max="18" width="10.140625" bestFit="1" customWidth="1"/>
    <col min="21" max="21" width="18" bestFit="1" customWidth="1"/>
    <col min="22" max="22" width="11.140625" bestFit="1" customWidth="1"/>
    <col min="23" max="23" width="10.85546875" bestFit="1" customWidth="1"/>
    <col min="24" max="24" width="12.85546875" bestFit="1" customWidth="1"/>
    <col min="33" max="33" width="16.85546875" bestFit="1" customWidth="1"/>
    <col min="34" max="34" width="22.85546875" bestFit="1" customWidth="1"/>
    <col min="40" max="40" width="13.85546875" bestFit="1" customWidth="1"/>
    <col min="41" max="41" width="11.85546875" bestFit="1" customWidth="1"/>
    <col min="42" max="42" width="12" bestFit="1" customWidth="1"/>
    <col min="43" max="43" width="15.1406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56</v>
      </c>
      <c r="W1" t="s">
        <v>60</v>
      </c>
      <c r="X1" t="s">
        <v>62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N1" t="s">
        <v>57</v>
      </c>
      <c r="AO1" t="s">
        <v>58</v>
      </c>
      <c r="AP1" t="s">
        <v>58</v>
      </c>
      <c r="AQ1" t="s">
        <v>59</v>
      </c>
    </row>
    <row r="2" spans="1:43" x14ac:dyDescent="0.25">
      <c r="A2">
        <v>1</v>
      </c>
      <c r="B2" t="s">
        <v>34</v>
      </c>
      <c r="C2" t="s">
        <v>35</v>
      </c>
      <c r="D2">
        <v>2</v>
      </c>
      <c r="E2">
        <v>1</v>
      </c>
      <c r="F2" t="s">
        <v>35</v>
      </c>
      <c r="G2" t="s">
        <v>35</v>
      </c>
      <c r="H2">
        <v>1</v>
      </c>
      <c r="I2" s="2">
        <f>H2/$H$20*100</f>
        <v>5.7875729234188347</v>
      </c>
      <c r="J2">
        <v>55</v>
      </c>
      <c r="K2">
        <v>1100</v>
      </c>
      <c r="L2" t="s">
        <v>35</v>
      </c>
      <c r="M2">
        <v>0.95</v>
      </c>
      <c r="N2">
        <v>0</v>
      </c>
      <c r="O2">
        <v>1157.9000000000001</v>
      </c>
      <c r="P2">
        <v>578.9</v>
      </c>
      <c r="Q2" t="s">
        <v>35</v>
      </c>
      <c r="R2">
        <v>60</v>
      </c>
      <c r="S2">
        <v>60</v>
      </c>
      <c r="T2">
        <v>60</v>
      </c>
      <c r="U2">
        <v>60</v>
      </c>
      <c r="V2" s="7">
        <f>U2/$U$20*100</f>
        <v>4.5123978129911935</v>
      </c>
      <c r="W2" s="3">
        <f>1/T2</f>
        <v>1.6666666666666666E-2</v>
      </c>
      <c r="X2" s="7">
        <f>W2/$W$20*100</f>
        <v>3.6506835231229107</v>
      </c>
      <c r="Y2" t="s">
        <v>35</v>
      </c>
      <c r="Z2" t="s">
        <v>35</v>
      </c>
      <c r="AA2">
        <v>9.6</v>
      </c>
      <c r="AB2" t="s">
        <v>35</v>
      </c>
      <c r="AC2" t="s">
        <v>35</v>
      </c>
      <c r="AD2" t="s">
        <v>35</v>
      </c>
      <c r="AE2" t="s">
        <v>36</v>
      </c>
      <c r="AF2">
        <v>0.88</v>
      </c>
      <c r="AG2">
        <v>0.26300000000000001</v>
      </c>
      <c r="AH2">
        <v>69473.7</v>
      </c>
      <c r="AI2">
        <v>0</v>
      </c>
      <c r="AJ2">
        <v>1157.9000000000001</v>
      </c>
      <c r="AK2">
        <v>19.297999999999998</v>
      </c>
      <c r="AL2">
        <v>0</v>
      </c>
      <c r="AN2" s="5">
        <f>AF2*V2/100</f>
        <v>3.9709100754322504E-2</v>
      </c>
      <c r="AO2">
        <f>AF2*H2</f>
        <v>0.88</v>
      </c>
      <c r="AP2" s="6">
        <f>AF2*I2/100</f>
        <v>5.0930641726085746E-2</v>
      </c>
      <c r="AQ2" s="6">
        <f>AF2*X2/100</f>
        <v>3.2126015003481612E-2</v>
      </c>
    </row>
    <row r="3" spans="1:43" x14ac:dyDescent="0.25">
      <c r="A3">
        <v>2</v>
      </c>
      <c r="B3" t="s">
        <v>34</v>
      </c>
      <c r="C3" t="s">
        <v>35</v>
      </c>
      <c r="D3">
        <v>2</v>
      </c>
      <c r="E3">
        <v>1</v>
      </c>
      <c r="F3" t="s">
        <v>35</v>
      </c>
      <c r="G3" t="s">
        <v>35</v>
      </c>
      <c r="H3">
        <v>0.98670000000000002</v>
      </c>
      <c r="I3" s="2">
        <f t="shared" ref="I3:I19" si="0">H3/$H$20*100</f>
        <v>5.7105982035373639</v>
      </c>
      <c r="J3">
        <v>55</v>
      </c>
      <c r="K3">
        <v>1100</v>
      </c>
      <c r="L3" t="s">
        <v>35</v>
      </c>
      <c r="M3">
        <v>0.95</v>
      </c>
      <c r="N3">
        <v>5</v>
      </c>
      <c r="O3">
        <v>1157.9000000000001</v>
      </c>
      <c r="P3">
        <v>607.9</v>
      </c>
      <c r="Q3" t="s">
        <v>35</v>
      </c>
      <c r="R3">
        <v>52.5</v>
      </c>
      <c r="S3">
        <v>67.66</v>
      </c>
      <c r="T3">
        <v>52.5</v>
      </c>
      <c r="U3">
        <v>67.66</v>
      </c>
      <c r="V3" s="7">
        <f t="shared" ref="V3:V6" si="1">U3/$U$20*100</f>
        <v>5.0884806004497349</v>
      </c>
      <c r="W3" s="3">
        <f t="shared" ref="W3:W19" si="2">1/T3</f>
        <v>1.9047619047619049E-2</v>
      </c>
      <c r="X3" s="7">
        <f t="shared" ref="X3:X19" si="3">W3/$W$20*100</f>
        <v>4.1722097407118985</v>
      </c>
      <c r="Y3" t="s">
        <v>35</v>
      </c>
      <c r="Z3" t="s">
        <v>35</v>
      </c>
      <c r="AA3">
        <v>11.6</v>
      </c>
      <c r="AB3" t="s">
        <v>35</v>
      </c>
      <c r="AC3" t="s">
        <v>35</v>
      </c>
      <c r="AD3" t="s">
        <v>35</v>
      </c>
      <c r="AE3" t="s">
        <v>37</v>
      </c>
      <c r="AF3">
        <v>1.08</v>
      </c>
      <c r="AG3">
        <v>0.29699999999999999</v>
      </c>
      <c r="AH3">
        <v>60789.5</v>
      </c>
      <c r="AI3">
        <v>0</v>
      </c>
      <c r="AJ3">
        <v>1142.54</v>
      </c>
      <c r="AK3">
        <v>21.763000000000002</v>
      </c>
      <c r="AL3">
        <v>0</v>
      </c>
      <c r="AN3" s="5">
        <f t="shared" ref="AN3:AN19" si="4">AF3*V3/100</f>
        <v>5.4955590484857139E-2</v>
      </c>
      <c r="AO3">
        <f>AF3*H3</f>
        <v>1.065636</v>
      </c>
      <c r="AP3" s="6">
        <f t="shared" ref="AP3:AP19" si="5">AF3*I3/100</f>
        <v>6.1674460598203529E-2</v>
      </c>
      <c r="AQ3" s="6">
        <f t="shared" ref="AQ3:AQ19" si="6">AF3*X3/100</f>
        <v>4.5059865199688513E-2</v>
      </c>
    </row>
    <row r="4" spans="1:43" x14ac:dyDescent="0.25">
      <c r="A4">
        <v>3</v>
      </c>
      <c r="B4" t="s">
        <v>38</v>
      </c>
      <c r="C4" t="s">
        <v>35</v>
      </c>
      <c r="D4">
        <v>2</v>
      </c>
      <c r="E4">
        <v>0.3314394</v>
      </c>
      <c r="F4">
        <v>0.155</v>
      </c>
      <c r="G4">
        <v>0.35699999999999998</v>
      </c>
      <c r="H4">
        <v>0.51249999999999996</v>
      </c>
      <c r="I4" s="2">
        <f t="shared" si="0"/>
        <v>2.9661311232521523</v>
      </c>
      <c r="J4">
        <v>35</v>
      </c>
      <c r="K4">
        <v>980</v>
      </c>
      <c r="L4" t="s">
        <v>35</v>
      </c>
      <c r="M4">
        <v>1</v>
      </c>
      <c r="N4">
        <v>0</v>
      </c>
      <c r="O4">
        <v>880</v>
      </c>
      <c r="P4" t="s">
        <v>35</v>
      </c>
      <c r="Q4" t="s">
        <v>35</v>
      </c>
      <c r="R4">
        <v>35</v>
      </c>
      <c r="S4">
        <v>52.71</v>
      </c>
      <c r="T4">
        <v>22.68</v>
      </c>
      <c r="U4">
        <v>81.349999999999994</v>
      </c>
      <c r="V4" s="7">
        <f t="shared" si="1"/>
        <v>6.1180593681138919</v>
      </c>
      <c r="W4" s="3">
        <f t="shared" si="2"/>
        <v>4.4091710758377423E-2</v>
      </c>
      <c r="X4" s="7">
        <f t="shared" si="3"/>
        <v>9.6578929183145767</v>
      </c>
      <c r="Y4" t="s">
        <v>35</v>
      </c>
      <c r="Z4" t="s">
        <v>35</v>
      </c>
      <c r="AA4" t="s">
        <v>35</v>
      </c>
      <c r="AC4" t="s">
        <v>35</v>
      </c>
      <c r="AD4">
        <v>28.6</v>
      </c>
      <c r="AE4" t="s">
        <v>39</v>
      </c>
      <c r="AF4">
        <v>2.58</v>
      </c>
      <c r="AG4">
        <v>0.59</v>
      </c>
      <c r="AH4">
        <v>19958.099999999999</v>
      </c>
      <c r="AI4" t="s">
        <v>35</v>
      </c>
      <c r="AJ4">
        <v>451</v>
      </c>
      <c r="AK4">
        <v>19.899999999999999</v>
      </c>
      <c r="AL4">
        <v>7</v>
      </c>
      <c r="AN4" s="5">
        <f t="shared" si="4"/>
        <v>0.15784593169733843</v>
      </c>
      <c r="AO4">
        <f>AF4*H4</f>
        <v>1.3222499999999999</v>
      </c>
      <c r="AP4" s="6">
        <f t="shared" si="5"/>
        <v>7.652618297990553E-2</v>
      </c>
      <c r="AQ4" s="6">
        <f t="shared" si="6"/>
        <v>0.24917363729251607</v>
      </c>
    </row>
    <row r="5" spans="1:43" x14ac:dyDescent="0.25">
      <c r="A5">
        <v>4</v>
      </c>
      <c r="B5" t="s">
        <v>40</v>
      </c>
      <c r="C5" t="s">
        <v>41</v>
      </c>
      <c r="D5">
        <v>1</v>
      </c>
      <c r="E5">
        <v>0.75</v>
      </c>
      <c r="F5" t="s">
        <v>35</v>
      </c>
      <c r="G5" t="s">
        <v>35</v>
      </c>
      <c r="H5">
        <v>0.58220000000000005</v>
      </c>
      <c r="I5" s="2">
        <f t="shared" si="0"/>
        <v>3.3695249560144456</v>
      </c>
      <c r="J5">
        <v>55</v>
      </c>
      <c r="K5">
        <v>700</v>
      </c>
      <c r="L5">
        <v>400</v>
      </c>
      <c r="M5">
        <v>0.95</v>
      </c>
      <c r="N5">
        <v>0</v>
      </c>
      <c r="O5">
        <v>736.8</v>
      </c>
      <c r="P5" t="s">
        <v>35</v>
      </c>
      <c r="Q5">
        <v>1</v>
      </c>
      <c r="R5">
        <v>62.7</v>
      </c>
      <c r="S5">
        <v>33.43</v>
      </c>
      <c r="T5">
        <v>59.44</v>
      </c>
      <c r="U5">
        <v>35.26</v>
      </c>
      <c r="V5" s="7">
        <f t="shared" si="1"/>
        <v>2.6517857814344912</v>
      </c>
      <c r="W5" s="3">
        <f t="shared" si="2"/>
        <v>1.6823687752355317E-2</v>
      </c>
      <c r="X5" s="7">
        <f t="shared" si="3"/>
        <v>3.6850775805412961</v>
      </c>
      <c r="Y5">
        <v>64.400000000000006</v>
      </c>
      <c r="Z5">
        <v>12.4</v>
      </c>
      <c r="AA5" t="s">
        <v>35</v>
      </c>
      <c r="AB5">
        <v>8</v>
      </c>
      <c r="AC5">
        <v>8</v>
      </c>
      <c r="AD5" t="s">
        <v>35</v>
      </c>
      <c r="AE5" t="s">
        <v>39</v>
      </c>
      <c r="AF5">
        <v>3</v>
      </c>
      <c r="AG5">
        <v>0.433</v>
      </c>
      <c r="AH5">
        <v>43798</v>
      </c>
      <c r="AI5">
        <v>1.8</v>
      </c>
      <c r="AJ5">
        <v>428.99</v>
      </c>
      <c r="AK5">
        <v>7.2169999999999996</v>
      </c>
      <c r="AL5">
        <v>0.38</v>
      </c>
      <c r="AN5" s="5">
        <f t="shared" si="4"/>
        <v>7.9553573443034736E-2</v>
      </c>
      <c r="AO5">
        <f>AF5*H5</f>
        <v>1.7466000000000002</v>
      </c>
      <c r="AP5" s="6">
        <f t="shared" si="5"/>
        <v>0.10108574868043338</v>
      </c>
      <c r="AQ5" s="6">
        <f t="shared" si="6"/>
        <v>0.11055232741623888</v>
      </c>
    </row>
    <row r="6" spans="1:43" x14ac:dyDescent="0.25">
      <c r="A6">
        <v>5</v>
      </c>
      <c r="B6" t="s">
        <v>40</v>
      </c>
      <c r="C6" t="s">
        <v>42</v>
      </c>
      <c r="D6">
        <v>2</v>
      </c>
      <c r="E6">
        <v>1</v>
      </c>
      <c r="F6" t="s">
        <v>35</v>
      </c>
      <c r="G6" t="s">
        <v>35</v>
      </c>
      <c r="H6">
        <v>1</v>
      </c>
      <c r="I6" s="2">
        <f t="shared" si="0"/>
        <v>5.7875729234188347</v>
      </c>
      <c r="J6">
        <v>55</v>
      </c>
      <c r="K6">
        <v>700</v>
      </c>
      <c r="L6">
        <v>400</v>
      </c>
      <c r="M6">
        <v>0.95</v>
      </c>
      <c r="N6">
        <v>0</v>
      </c>
      <c r="O6">
        <v>736.8</v>
      </c>
      <c r="P6" t="s">
        <v>35</v>
      </c>
      <c r="Q6">
        <v>1</v>
      </c>
      <c r="R6">
        <v>62.7</v>
      </c>
      <c r="S6">
        <v>57.42</v>
      </c>
      <c r="T6">
        <v>61.46</v>
      </c>
      <c r="U6">
        <v>58.57</v>
      </c>
      <c r="V6" s="7">
        <f t="shared" si="1"/>
        <v>4.4048523317815693</v>
      </c>
      <c r="W6" s="3">
        <f t="shared" si="2"/>
        <v>1.6270745200130166E-2</v>
      </c>
      <c r="X6" s="7">
        <f t="shared" si="3"/>
        <v>3.563960484662783</v>
      </c>
      <c r="Y6">
        <v>40.6</v>
      </c>
      <c r="Z6">
        <v>12</v>
      </c>
      <c r="AA6" t="s">
        <v>35</v>
      </c>
      <c r="AB6">
        <v>2.4</v>
      </c>
      <c r="AC6">
        <v>2.4</v>
      </c>
      <c r="AD6" t="s">
        <v>35</v>
      </c>
      <c r="AE6" t="s">
        <v>37</v>
      </c>
      <c r="AF6">
        <v>1.21</v>
      </c>
      <c r="AG6">
        <v>0.246</v>
      </c>
      <c r="AH6">
        <v>45287.1</v>
      </c>
      <c r="AI6">
        <v>1.2</v>
      </c>
      <c r="AJ6">
        <v>736.84</v>
      </c>
      <c r="AK6">
        <v>11.994</v>
      </c>
      <c r="AL6">
        <v>0.24</v>
      </c>
      <c r="AN6" s="5">
        <f t="shared" si="4"/>
        <v>5.3298713214556981E-2</v>
      </c>
      <c r="AO6">
        <f>AF6*H6</f>
        <v>1.21</v>
      </c>
      <c r="AP6" s="6">
        <f t="shared" si="5"/>
        <v>7.00296323733679E-2</v>
      </c>
      <c r="AQ6" s="6">
        <f t="shared" si="6"/>
        <v>4.3123921864419677E-2</v>
      </c>
    </row>
    <row r="7" spans="1:43" x14ac:dyDescent="0.25">
      <c r="A7">
        <v>5</v>
      </c>
      <c r="B7" t="s">
        <v>35</v>
      </c>
      <c r="C7" t="s">
        <v>35</v>
      </c>
      <c r="D7" t="s">
        <v>43</v>
      </c>
      <c r="E7" t="s">
        <v>35</v>
      </c>
      <c r="F7" t="s">
        <v>35</v>
      </c>
      <c r="G7" t="s">
        <v>35</v>
      </c>
      <c r="H7" t="s">
        <v>35</v>
      </c>
      <c r="I7" s="2"/>
      <c r="J7" t="s">
        <v>35</v>
      </c>
      <c r="K7" t="s">
        <v>35</v>
      </c>
      <c r="L7" t="s">
        <v>35</v>
      </c>
      <c r="M7" t="s">
        <v>35</v>
      </c>
      <c r="N7">
        <v>0</v>
      </c>
      <c r="O7">
        <v>434.9</v>
      </c>
      <c r="P7" t="s">
        <v>35</v>
      </c>
      <c r="Q7" t="s">
        <v>35</v>
      </c>
      <c r="R7">
        <v>62.7</v>
      </c>
      <c r="S7" t="s">
        <v>35</v>
      </c>
      <c r="T7">
        <v>62.48</v>
      </c>
      <c r="U7">
        <v>57.62</v>
      </c>
      <c r="V7" s="7"/>
      <c r="W7" s="3"/>
      <c r="X7" s="7"/>
      <c r="Y7">
        <v>44.4</v>
      </c>
      <c r="Z7">
        <v>7</v>
      </c>
      <c r="AA7" t="s">
        <v>35</v>
      </c>
      <c r="AB7">
        <v>3.1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>
        <v>434.93</v>
      </c>
      <c r="AK7">
        <v>6.9610000000000003</v>
      </c>
      <c r="AN7" s="5"/>
      <c r="AP7" s="6"/>
      <c r="AQ7" s="6"/>
    </row>
    <row r="8" spans="1:43" x14ac:dyDescent="0.25">
      <c r="A8">
        <v>5</v>
      </c>
      <c r="B8" t="s">
        <v>35</v>
      </c>
      <c r="C8" t="s">
        <v>35</v>
      </c>
      <c r="D8" t="s">
        <v>44</v>
      </c>
      <c r="E8" t="s">
        <v>35</v>
      </c>
      <c r="F8" t="s">
        <v>35</v>
      </c>
      <c r="G8" t="s">
        <v>35</v>
      </c>
      <c r="H8" t="s">
        <v>35</v>
      </c>
      <c r="I8" s="2"/>
      <c r="J8" t="s">
        <v>35</v>
      </c>
      <c r="K8" t="s">
        <v>35</v>
      </c>
      <c r="L8" t="s">
        <v>35</v>
      </c>
      <c r="M8" t="s">
        <v>35</v>
      </c>
      <c r="N8">
        <v>0</v>
      </c>
      <c r="O8">
        <v>301.89999999999998</v>
      </c>
      <c r="P8" t="s">
        <v>35</v>
      </c>
      <c r="Q8" t="s">
        <v>35</v>
      </c>
      <c r="R8">
        <v>62.7</v>
      </c>
      <c r="S8" t="s">
        <v>35</v>
      </c>
      <c r="T8">
        <v>60</v>
      </c>
      <c r="U8">
        <v>60</v>
      </c>
      <c r="V8" s="7"/>
      <c r="W8" s="3"/>
      <c r="X8" s="7"/>
      <c r="Y8">
        <v>35</v>
      </c>
      <c r="Z8">
        <v>5</v>
      </c>
      <c r="AA8" t="s">
        <v>35</v>
      </c>
      <c r="AB8">
        <v>1.8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>
        <v>301.91000000000003</v>
      </c>
      <c r="AK8">
        <v>5.032</v>
      </c>
      <c r="AN8" s="5"/>
      <c r="AP8" s="6"/>
      <c r="AQ8" s="6"/>
    </row>
    <row r="9" spans="1:43" x14ac:dyDescent="0.25">
      <c r="A9">
        <v>6</v>
      </c>
      <c r="B9" t="s">
        <v>40</v>
      </c>
      <c r="C9" t="s">
        <v>41</v>
      </c>
      <c r="D9">
        <v>1</v>
      </c>
      <c r="E9">
        <v>1.25</v>
      </c>
      <c r="F9" t="s">
        <v>35</v>
      </c>
      <c r="G9" t="s">
        <v>35</v>
      </c>
      <c r="H9">
        <v>1.25</v>
      </c>
      <c r="I9" s="2">
        <f t="shared" si="0"/>
        <v>7.2344661542735427</v>
      </c>
      <c r="J9">
        <v>55</v>
      </c>
      <c r="K9">
        <v>700</v>
      </c>
      <c r="L9">
        <v>400</v>
      </c>
      <c r="M9">
        <v>0.95</v>
      </c>
      <c r="N9">
        <v>0</v>
      </c>
      <c r="O9">
        <v>736.8</v>
      </c>
      <c r="P9" t="s">
        <v>35</v>
      </c>
      <c r="Q9">
        <v>1</v>
      </c>
      <c r="R9">
        <v>62.7</v>
      </c>
      <c r="S9">
        <v>71.77</v>
      </c>
      <c r="T9">
        <v>59.41</v>
      </c>
      <c r="U9">
        <v>75.75</v>
      </c>
      <c r="V9" s="7">
        <f t="shared" ref="V9:V19" si="7">U9/$U$20*100</f>
        <v>5.6969022389013819</v>
      </c>
      <c r="W9" s="3">
        <f t="shared" si="2"/>
        <v>1.6832183134152502E-2</v>
      </c>
      <c r="X9" s="7">
        <f t="shared" si="3"/>
        <v>3.6869384175622737</v>
      </c>
      <c r="Y9">
        <v>63.4</v>
      </c>
      <c r="Z9">
        <v>12.4</v>
      </c>
      <c r="AA9" t="s">
        <v>35</v>
      </c>
      <c r="AB9">
        <v>7.9</v>
      </c>
      <c r="AC9">
        <v>6.5</v>
      </c>
      <c r="AD9" t="s">
        <v>35</v>
      </c>
      <c r="AE9" t="s">
        <v>39</v>
      </c>
      <c r="AF9">
        <v>2.62</v>
      </c>
      <c r="AG9">
        <v>0.433</v>
      </c>
      <c r="AH9">
        <v>43775.7</v>
      </c>
      <c r="AI9">
        <v>4</v>
      </c>
      <c r="AJ9">
        <v>921.05</v>
      </c>
      <c r="AK9">
        <v>15.503</v>
      </c>
      <c r="AL9">
        <v>0.81</v>
      </c>
      <c r="AN9" s="5">
        <f t="shared" si="4"/>
        <v>0.14925883865921621</v>
      </c>
      <c r="AO9">
        <f t="shared" ref="AO9:AO19" si="8">AF9*H9</f>
        <v>3.2750000000000004</v>
      </c>
      <c r="AP9" s="6">
        <f t="shared" si="5"/>
        <v>0.18954301324196682</v>
      </c>
      <c r="AQ9" s="6">
        <f t="shared" si="6"/>
        <v>9.6597786540131569E-2</v>
      </c>
    </row>
    <row r="10" spans="1:43" x14ac:dyDescent="0.25">
      <c r="A10">
        <v>7</v>
      </c>
      <c r="B10" t="s">
        <v>40</v>
      </c>
      <c r="C10" t="s">
        <v>45</v>
      </c>
      <c r="D10">
        <v>1</v>
      </c>
      <c r="E10">
        <v>1.5</v>
      </c>
      <c r="F10" t="s">
        <v>35</v>
      </c>
      <c r="G10" t="s">
        <v>35</v>
      </c>
      <c r="H10">
        <v>1.5078</v>
      </c>
      <c r="I10" s="2">
        <f t="shared" si="0"/>
        <v>8.7265024539309195</v>
      </c>
      <c r="J10">
        <v>55</v>
      </c>
      <c r="K10">
        <v>700</v>
      </c>
      <c r="L10">
        <v>400</v>
      </c>
      <c r="M10">
        <v>0.95</v>
      </c>
      <c r="N10">
        <v>0</v>
      </c>
      <c r="O10">
        <v>736.8</v>
      </c>
      <c r="P10" t="s">
        <v>35</v>
      </c>
      <c r="Q10">
        <v>1</v>
      </c>
      <c r="R10">
        <v>62.7</v>
      </c>
      <c r="S10">
        <v>86.57</v>
      </c>
      <c r="T10">
        <v>59.66</v>
      </c>
      <c r="U10">
        <v>90.98</v>
      </c>
      <c r="V10" s="7">
        <f t="shared" si="7"/>
        <v>6.8422992170989794</v>
      </c>
      <c r="W10" s="3">
        <f t="shared" si="2"/>
        <v>1.6761649346295676E-2</v>
      </c>
      <c r="X10" s="7">
        <f t="shared" si="3"/>
        <v>3.6714886253331316</v>
      </c>
      <c r="Y10">
        <v>61.9</v>
      </c>
      <c r="Z10">
        <v>12.3</v>
      </c>
      <c r="AA10" t="s">
        <v>35</v>
      </c>
      <c r="AB10">
        <v>7.6</v>
      </c>
      <c r="AC10">
        <v>6.7</v>
      </c>
      <c r="AD10" t="s">
        <v>35</v>
      </c>
      <c r="AE10" t="s">
        <v>39</v>
      </c>
      <c r="AF10">
        <v>2.68</v>
      </c>
      <c r="AG10">
        <v>0.433</v>
      </c>
      <c r="AH10">
        <v>43962.8</v>
      </c>
      <c r="AI10">
        <v>4.4000000000000004</v>
      </c>
      <c r="AJ10">
        <v>1110.99</v>
      </c>
      <c r="AK10">
        <v>18.620999999999999</v>
      </c>
      <c r="AL10">
        <v>0.9</v>
      </c>
      <c r="AN10" s="5">
        <f t="shared" si="4"/>
        <v>0.18337361901825264</v>
      </c>
      <c r="AO10">
        <f t="shared" si="8"/>
        <v>4.0409040000000003</v>
      </c>
      <c r="AP10" s="6">
        <f t="shared" si="5"/>
        <v>0.23387026576534864</v>
      </c>
      <c r="AQ10" s="6">
        <f t="shared" si="6"/>
        <v>9.8395895158927937E-2</v>
      </c>
    </row>
    <row r="11" spans="1:43" x14ac:dyDescent="0.25">
      <c r="A11">
        <v>8</v>
      </c>
      <c r="B11" t="s">
        <v>38</v>
      </c>
      <c r="C11" t="s">
        <v>35</v>
      </c>
      <c r="D11">
        <v>2</v>
      </c>
      <c r="E11">
        <v>0.37878790000000001</v>
      </c>
      <c r="F11">
        <v>0.14399999999999999</v>
      </c>
      <c r="G11">
        <v>0.35399999999999998</v>
      </c>
      <c r="H11">
        <v>0.49730000000000002</v>
      </c>
      <c r="I11" s="2">
        <f t="shared" si="0"/>
        <v>2.8781600148161868</v>
      </c>
      <c r="J11">
        <v>40</v>
      </c>
      <c r="K11">
        <v>775</v>
      </c>
      <c r="L11" t="s">
        <v>35</v>
      </c>
      <c r="M11">
        <v>1</v>
      </c>
      <c r="N11">
        <v>0</v>
      </c>
      <c r="O11">
        <v>725</v>
      </c>
      <c r="P11" t="s">
        <v>35</v>
      </c>
      <c r="Q11" t="s">
        <v>35</v>
      </c>
      <c r="R11">
        <v>40</v>
      </c>
      <c r="S11">
        <v>44.76</v>
      </c>
      <c r="T11">
        <v>24.99</v>
      </c>
      <c r="U11">
        <v>71.64</v>
      </c>
      <c r="V11" s="7">
        <f t="shared" si="7"/>
        <v>5.3878029887114849</v>
      </c>
      <c r="W11" s="3">
        <f t="shared" si="2"/>
        <v>4.0016006402561026E-2</v>
      </c>
      <c r="X11" s="7">
        <f t="shared" si="3"/>
        <v>8.7651465141006266</v>
      </c>
      <c r="Y11" t="s">
        <v>35</v>
      </c>
      <c r="Z11" t="s">
        <v>35</v>
      </c>
      <c r="AA11" t="s">
        <v>35</v>
      </c>
      <c r="AC11" t="s">
        <v>35</v>
      </c>
      <c r="AD11">
        <v>26.9</v>
      </c>
      <c r="AE11" t="s">
        <v>39</v>
      </c>
      <c r="AF11">
        <v>2.46</v>
      </c>
      <c r="AG11">
        <v>0.48</v>
      </c>
      <c r="AH11">
        <v>18118.400000000001</v>
      </c>
      <c r="AI11" t="s">
        <v>35</v>
      </c>
      <c r="AJ11">
        <v>360.6</v>
      </c>
      <c r="AK11">
        <v>14.4</v>
      </c>
      <c r="AL11">
        <v>5.41</v>
      </c>
      <c r="AN11" s="5">
        <f t="shared" si="4"/>
        <v>0.13253995352230252</v>
      </c>
      <c r="AO11">
        <f t="shared" si="8"/>
        <v>1.2233579999999999</v>
      </c>
      <c r="AP11" s="6">
        <f t="shared" si="5"/>
        <v>7.0802736364478189E-2</v>
      </c>
      <c r="AQ11" s="6">
        <f t="shared" si="6"/>
        <v>0.2156226042468754</v>
      </c>
    </row>
    <row r="12" spans="1:43" x14ac:dyDescent="0.25">
      <c r="A12">
        <v>9</v>
      </c>
      <c r="B12" t="s">
        <v>34</v>
      </c>
      <c r="C12" t="s">
        <v>35</v>
      </c>
      <c r="D12">
        <v>2</v>
      </c>
      <c r="E12">
        <v>2</v>
      </c>
      <c r="F12" t="s">
        <v>35</v>
      </c>
      <c r="G12" t="s">
        <v>35</v>
      </c>
      <c r="H12">
        <v>1.8736999999999999</v>
      </c>
      <c r="I12" s="2">
        <f t="shared" si="0"/>
        <v>10.844175386609869</v>
      </c>
      <c r="J12">
        <v>55</v>
      </c>
      <c r="K12">
        <v>800</v>
      </c>
      <c r="L12" t="s">
        <v>35</v>
      </c>
      <c r="M12">
        <v>0.95</v>
      </c>
      <c r="N12">
        <v>0</v>
      </c>
      <c r="O12">
        <v>842.1</v>
      </c>
      <c r="P12">
        <v>421.1</v>
      </c>
      <c r="Q12" t="s">
        <v>35</v>
      </c>
      <c r="R12">
        <v>60</v>
      </c>
      <c r="S12">
        <v>112.42</v>
      </c>
      <c r="T12">
        <v>60</v>
      </c>
      <c r="U12">
        <v>112.42</v>
      </c>
      <c r="V12" s="7">
        <f t="shared" si="7"/>
        <v>8.4547293689411642</v>
      </c>
      <c r="W12" s="3">
        <f t="shared" si="2"/>
        <v>1.6666666666666666E-2</v>
      </c>
      <c r="X12" s="7">
        <f t="shared" si="3"/>
        <v>3.6506835231229107</v>
      </c>
      <c r="Y12" t="s">
        <v>35</v>
      </c>
      <c r="Z12" t="s">
        <v>35</v>
      </c>
      <c r="AA12">
        <v>7</v>
      </c>
      <c r="AB12" t="s">
        <v>35</v>
      </c>
      <c r="AC12" t="s">
        <v>35</v>
      </c>
      <c r="AD12" t="s">
        <v>35</v>
      </c>
      <c r="AE12" t="s">
        <v>36</v>
      </c>
      <c r="AF12">
        <v>0.64</v>
      </c>
      <c r="AG12">
        <v>0.191</v>
      </c>
      <c r="AH12">
        <v>50526.3</v>
      </c>
      <c r="AI12">
        <v>0</v>
      </c>
      <c r="AJ12">
        <v>1577.83</v>
      </c>
      <c r="AK12">
        <v>26.297000000000001</v>
      </c>
      <c r="AL12">
        <v>0</v>
      </c>
      <c r="AN12" s="5">
        <f t="shared" si="4"/>
        <v>5.4110267961223452E-2</v>
      </c>
      <c r="AO12">
        <f t="shared" si="8"/>
        <v>1.199168</v>
      </c>
      <c r="AP12" s="6">
        <f t="shared" si="5"/>
        <v>6.9402722474303166E-2</v>
      </c>
      <c r="AQ12" s="6">
        <f t="shared" si="6"/>
        <v>2.3364374547986629E-2</v>
      </c>
    </row>
    <row r="13" spans="1:43" x14ac:dyDescent="0.25">
      <c r="A13">
        <v>10</v>
      </c>
      <c r="B13" t="s">
        <v>34</v>
      </c>
      <c r="C13" t="s">
        <v>35</v>
      </c>
      <c r="D13">
        <v>2</v>
      </c>
      <c r="E13">
        <v>3</v>
      </c>
      <c r="F13" t="s">
        <v>35</v>
      </c>
      <c r="G13" t="s">
        <v>35</v>
      </c>
      <c r="H13">
        <v>2.9247999999999998</v>
      </c>
      <c r="I13" s="2">
        <f t="shared" si="0"/>
        <v>16.927493286415405</v>
      </c>
      <c r="J13">
        <v>55</v>
      </c>
      <c r="K13">
        <v>800</v>
      </c>
      <c r="L13" t="s">
        <v>35</v>
      </c>
      <c r="M13">
        <v>0.95</v>
      </c>
      <c r="N13">
        <v>5</v>
      </c>
      <c r="O13">
        <v>842.1</v>
      </c>
      <c r="P13">
        <v>442.1</v>
      </c>
      <c r="Q13" t="s">
        <v>35</v>
      </c>
      <c r="R13">
        <v>52.5</v>
      </c>
      <c r="S13">
        <v>200.56</v>
      </c>
      <c r="T13">
        <v>52.5</v>
      </c>
      <c r="U13">
        <v>200.56</v>
      </c>
      <c r="V13" s="7">
        <f t="shared" si="7"/>
        <v>15.083441756225227</v>
      </c>
      <c r="W13" s="3">
        <f t="shared" si="2"/>
        <v>1.9047619047619049E-2</v>
      </c>
      <c r="X13" s="7">
        <f t="shared" si="3"/>
        <v>4.1722097407118985</v>
      </c>
      <c r="Y13" t="s">
        <v>35</v>
      </c>
      <c r="Z13" t="s">
        <v>35</v>
      </c>
      <c r="AA13">
        <v>8.4</v>
      </c>
      <c r="AB13" t="s">
        <v>35</v>
      </c>
      <c r="AC13" t="s">
        <v>35</v>
      </c>
      <c r="AD13" t="s">
        <v>35</v>
      </c>
      <c r="AE13" t="s">
        <v>36</v>
      </c>
      <c r="AF13">
        <v>0.77</v>
      </c>
      <c r="AG13">
        <v>0.216</v>
      </c>
      <c r="AH13">
        <v>44210.5</v>
      </c>
      <c r="AI13">
        <v>0</v>
      </c>
      <c r="AJ13">
        <v>2463</v>
      </c>
      <c r="AK13">
        <v>46.914000000000001</v>
      </c>
      <c r="AL13">
        <v>0</v>
      </c>
      <c r="AN13" s="5">
        <f t="shared" si="4"/>
        <v>0.11614250152293425</v>
      </c>
      <c r="AO13">
        <f t="shared" si="8"/>
        <v>2.2520959999999999</v>
      </c>
      <c r="AP13" s="6">
        <f t="shared" si="5"/>
        <v>0.13034169830539863</v>
      </c>
      <c r="AQ13" s="6">
        <f t="shared" si="6"/>
        <v>3.2126015003481619E-2</v>
      </c>
    </row>
    <row r="14" spans="1:43" x14ac:dyDescent="0.25">
      <c r="A14">
        <v>11</v>
      </c>
      <c r="B14" t="s">
        <v>38</v>
      </c>
      <c r="C14" t="s">
        <v>35</v>
      </c>
      <c r="D14">
        <v>2</v>
      </c>
      <c r="E14">
        <v>0.1893939</v>
      </c>
      <c r="F14">
        <v>0.16</v>
      </c>
      <c r="G14">
        <v>0.40799999999999997</v>
      </c>
      <c r="H14">
        <v>0.56879999999999997</v>
      </c>
      <c r="I14" s="2">
        <f t="shared" si="0"/>
        <v>3.2919714788406331</v>
      </c>
      <c r="J14">
        <v>35</v>
      </c>
      <c r="K14">
        <v>960</v>
      </c>
      <c r="L14" t="s">
        <v>35</v>
      </c>
      <c r="M14">
        <v>1</v>
      </c>
      <c r="N14">
        <v>5</v>
      </c>
      <c r="O14">
        <v>900</v>
      </c>
      <c r="P14" t="s">
        <v>35</v>
      </c>
      <c r="Q14" t="s">
        <v>35</v>
      </c>
      <c r="R14">
        <v>35</v>
      </c>
      <c r="S14">
        <v>58.5</v>
      </c>
      <c r="T14">
        <v>23.19</v>
      </c>
      <c r="U14">
        <v>88.3</v>
      </c>
      <c r="V14" s="7">
        <f t="shared" si="7"/>
        <v>6.6407454481187056</v>
      </c>
      <c r="W14" s="3">
        <f t="shared" si="2"/>
        <v>4.3122035360068992E-2</v>
      </c>
      <c r="X14" s="7">
        <f t="shared" si="3"/>
        <v>9.4454942383516443</v>
      </c>
      <c r="Y14" t="s">
        <v>35</v>
      </c>
      <c r="Z14" t="s">
        <v>35</v>
      </c>
      <c r="AA14" t="s">
        <v>35</v>
      </c>
      <c r="AC14" t="s">
        <v>35</v>
      </c>
      <c r="AD14">
        <v>29.8</v>
      </c>
      <c r="AE14" t="s">
        <v>39</v>
      </c>
      <c r="AF14">
        <v>2.65</v>
      </c>
      <c r="AG14">
        <v>0.64</v>
      </c>
      <c r="AH14">
        <v>20868.7</v>
      </c>
      <c r="AI14" t="s">
        <v>35</v>
      </c>
      <c r="AJ14">
        <v>511.9</v>
      </c>
      <c r="AK14">
        <v>22.1</v>
      </c>
      <c r="AL14">
        <v>7.45</v>
      </c>
      <c r="AN14" s="5">
        <f t="shared" si="4"/>
        <v>0.17597975437514571</v>
      </c>
      <c r="AO14">
        <f t="shared" si="8"/>
        <v>1.5073199999999998</v>
      </c>
      <c r="AP14" s="6">
        <f t="shared" si="5"/>
        <v>8.7237244189276766E-2</v>
      </c>
      <c r="AQ14" s="6">
        <f t="shared" si="6"/>
        <v>0.25030559731631857</v>
      </c>
    </row>
    <row r="15" spans="1:43" x14ac:dyDescent="0.25">
      <c r="A15">
        <v>12</v>
      </c>
      <c r="B15" t="s">
        <v>40</v>
      </c>
      <c r="C15" t="s">
        <v>41</v>
      </c>
      <c r="D15">
        <v>1</v>
      </c>
      <c r="E15">
        <v>1</v>
      </c>
      <c r="F15" t="s">
        <v>35</v>
      </c>
      <c r="G15" t="s">
        <v>35</v>
      </c>
      <c r="H15">
        <v>0.69199999999999995</v>
      </c>
      <c r="I15" s="2">
        <f t="shared" si="0"/>
        <v>4.0050004630058336</v>
      </c>
      <c r="J15">
        <v>55</v>
      </c>
      <c r="K15">
        <v>600</v>
      </c>
      <c r="L15">
        <v>400</v>
      </c>
      <c r="M15">
        <v>0.95</v>
      </c>
      <c r="N15">
        <v>5</v>
      </c>
      <c r="O15">
        <v>631.6</v>
      </c>
      <c r="P15" t="s">
        <v>35</v>
      </c>
      <c r="Q15">
        <v>1</v>
      </c>
      <c r="R15">
        <v>62.533499999999997</v>
      </c>
      <c r="S15">
        <v>39.840000000000003</v>
      </c>
      <c r="T15">
        <v>59.51</v>
      </c>
      <c r="U15">
        <v>41.86</v>
      </c>
      <c r="V15" s="7">
        <f t="shared" si="7"/>
        <v>3.1481495408635221</v>
      </c>
      <c r="W15" s="3">
        <f t="shared" si="2"/>
        <v>1.6803898504453033E-2</v>
      </c>
      <c r="X15" s="7">
        <f t="shared" si="3"/>
        <v>3.6807429236661844</v>
      </c>
      <c r="Y15">
        <v>59.8</v>
      </c>
      <c r="Z15">
        <v>10.6</v>
      </c>
      <c r="AA15" t="s">
        <v>35</v>
      </c>
      <c r="AB15">
        <v>6.3</v>
      </c>
      <c r="AC15">
        <v>6.3</v>
      </c>
      <c r="AD15" t="s">
        <v>35</v>
      </c>
      <c r="AE15" t="s">
        <v>39</v>
      </c>
      <c r="AF15">
        <v>2.59</v>
      </c>
      <c r="AG15">
        <v>0.372</v>
      </c>
      <c r="AH15">
        <v>37585.800000000003</v>
      </c>
      <c r="AI15">
        <v>2</v>
      </c>
      <c r="AJ15">
        <v>437.08</v>
      </c>
      <c r="AK15">
        <v>7.3449999999999998</v>
      </c>
      <c r="AL15">
        <v>0.36</v>
      </c>
      <c r="AN15" s="5">
        <f t="shared" si="4"/>
        <v>8.1537073108365221E-2</v>
      </c>
      <c r="AO15">
        <f t="shared" si="8"/>
        <v>1.7922799999999999</v>
      </c>
      <c r="AP15" s="6">
        <f t="shared" si="5"/>
        <v>0.10372951199185108</v>
      </c>
      <c r="AQ15" s="6">
        <f t="shared" si="6"/>
        <v>9.533124172295418E-2</v>
      </c>
    </row>
    <row r="16" spans="1:43" x14ac:dyDescent="0.25">
      <c r="A16">
        <v>13</v>
      </c>
      <c r="B16" t="s">
        <v>46</v>
      </c>
      <c r="C16" t="s">
        <v>35</v>
      </c>
      <c r="D16">
        <v>1</v>
      </c>
      <c r="E16">
        <v>0.1893939</v>
      </c>
      <c r="F16">
        <v>9.8000000000000004E-2</v>
      </c>
      <c r="G16">
        <v>0.16400000000000001</v>
      </c>
      <c r="H16">
        <v>0.26269999999999999</v>
      </c>
      <c r="I16" s="2">
        <f t="shared" si="0"/>
        <v>1.5203954069821277</v>
      </c>
      <c r="J16">
        <v>35</v>
      </c>
      <c r="K16">
        <v>750</v>
      </c>
      <c r="L16" t="s">
        <v>35</v>
      </c>
      <c r="M16">
        <v>0.95</v>
      </c>
      <c r="N16">
        <v>5</v>
      </c>
      <c r="O16">
        <v>789.5</v>
      </c>
      <c r="P16" t="s">
        <v>35</v>
      </c>
      <c r="Q16" t="s">
        <v>35</v>
      </c>
      <c r="R16">
        <v>35</v>
      </c>
      <c r="S16">
        <v>27.02</v>
      </c>
      <c r="T16">
        <v>15.43</v>
      </c>
      <c r="U16">
        <v>61.29</v>
      </c>
      <c r="V16" s="7">
        <f t="shared" si="7"/>
        <v>4.6094143659705038</v>
      </c>
      <c r="W16" s="3">
        <f t="shared" si="2"/>
        <v>6.4808813998703821E-2</v>
      </c>
      <c r="X16" s="7">
        <f t="shared" si="3"/>
        <v>14.195788165092328</v>
      </c>
      <c r="Y16" t="s">
        <v>35</v>
      </c>
      <c r="Z16" t="s">
        <v>35</v>
      </c>
      <c r="AA16" t="s">
        <v>35</v>
      </c>
      <c r="AC16" t="s">
        <v>35</v>
      </c>
      <c r="AD16">
        <v>34.299999999999997</v>
      </c>
      <c r="AE16" t="s">
        <v>47</v>
      </c>
      <c r="AF16">
        <v>3.93</v>
      </c>
      <c r="AG16">
        <v>0.90900000000000003</v>
      </c>
      <c r="AH16">
        <v>12181.1</v>
      </c>
      <c r="AI16" t="s">
        <v>35</v>
      </c>
      <c r="AJ16">
        <v>207.4</v>
      </c>
      <c r="AK16">
        <v>13.4</v>
      </c>
      <c r="AL16">
        <v>7.52</v>
      </c>
      <c r="AN16" s="5">
        <f t="shared" si="4"/>
        <v>0.18114998458264078</v>
      </c>
      <c r="AO16">
        <f t="shared" si="8"/>
        <v>1.032411</v>
      </c>
      <c r="AP16" s="6">
        <f t="shared" si="5"/>
        <v>5.9751539494397619E-2</v>
      </c>
      <c r="AQ16" s="6">
        <f t="shared" si="6"/>
        <v>0.55789447488812849</v>
      </c>
    </row>
    <row r="17" spans="1:43" x14ac:dyDescent="0.25">
      <c r="A17">
        <v>14</v>
      </c>
      <c r="B17" t="s">
        <v>40</v>
      </c>
      <c r="C17" t="s">
        <v>45</v>
      </c>
      <c r="D17">
        <v>1</v>
      </c>
      <c r="E17">
        <v>2</v>
      </c>
      <c r="F17" t="s">
        <v>35</v>
      </c>
      <c r="G17" t="s">
        <v>35</v>
      </c>
      <c r="H17">
        <v>1.8642000000000001</v>
      </c>
      <c r="I17" s="2">
        <f t="shared" si="0"/>
        <v>10.789193443837391</v>
      </c>
      <c r="J17">
        <v>55</v>
      </c>
      <c r="K17">
        <v>600</v>
      </c>
      <c r="L17">
        <v>450</v>
      </c>
      <c r="M17">
        <v>0.95</v>
      </c>
      <c r="N17">
        <v>5</v>
      </c>
      <c r="O17">
        <v>631.6</v>
      </c>
      <c r="P17" t="s">
        <v>35</v>
      </c>
      <c r="Q17">
        <v>1</v>
      </c>
      <c r="R17">
        <v>62.533499999999997</v>
      </c>
      <c r="S17">
        <v>107.32</v>
      </c>
      <c r="T17">
        <v>59.73</v>
      </c>
      <c r="U17">
        <v>112.36</v>
      </c>
      <c r="V17" s="7">
        <f t="shared" si="7"/>
        <v>8.4502169711281745</v>
      </c>
      <c r="W17" s="3">
        <f t="shared" si="2"/>
        <v>1.6742005692281937E-2</v>
      </c>
      <c r="X17" s="7">
        <f t="shared" si="3"/>
        <v>3.667185859490619</v>
      </c>
      <c r="Y17">
        <v>58.1</v>
      </c>
      <c r="Z17">
        <v>10.6</v>
      </c>
      <c r="AA17" t="s">
        <v>35</v>
      </c>
      <c r="AB17">
        <v>6.1</v>
      </c>
      <c r="AC17">
        <v>6.1</v>
      </c>
      <c r="AD17" t="s">
        <v>35</v>
      </c>
      <c r="AE17" t="s">
        <v>39</v>
      </c>
      <c r="AF17">
        <v>2.54</v>
      </c>
      <c r="AG17">
        <v>0.372</v>
      </c>
      <c r="AH17">
        <v>37723.199999999997</v>
      </c>
      <c r="AI17">
        <v>5</v>
      </c>
      <c r="AJ17">
        <v>1177.3900000000001</v>
      </c>
      <c r="AK17">
        <v>19.712</v>
      </c>
      <c r="AL17">
        <v>0.88</v>
      </c>
      <c r="AN17" s="5">
        <f t="shared" si="4"/>
        <v>0.21463551106665563</v>
      </c>
      <c r="AO17">
        <f t="shared" si="8"/>
        <v>4.7350680000000001</v>
      </c>
      <c r="AP17" s="6">
        <f t="shared" si="5"/>
        <v>0.27404551347346973</v>
      </c>
      <c r="AQ17" s="6">
        <f t="shared" si="6"/>
        <v>9.314652083106173E-2</v>
      </c>
    </row>
    <row r="18" spans="1:43" x14ac:dyDescent="0.25">
      <c r="A18">
        <v>15</v>
      </c>
      <c r="B18" t="s">
        <v>48</v>
      </c>
      <c r="C18" t="s">
        <v>35</v>
      </c>
      <c r="D18">
        <v>1</v>
      </c>
      <c r="E18">
        <v>0.1893939</v>
      </c>
      <c r="F18">
        <v>0.14199999999999999</v>
      </c>
      <c r="G18">
        <v>0.16400000000000001</v>
      </c>
      <c r="H18">
        <v>0.30630000000000002</v>
      </c>
      <c r="I18" s="2">
        <f t="shared" si="0"/>
        <v>1.772733586443189</v>
      </c>
      <c r="J18">
        <v>35</v>
      </c>
      <c r="K18">
        <v>600</v>
      </c>
      <c r="L18" t="s">
        <v>35</v>
      </c>
      <c r="M18">
        <v>0.95</v>
      </c>
      <c r="N18">
        <v>3</v>
      </c>
      <c r="O18">
        <v>631.6</v>
      </c>
      <c r="P18" t="s">
        <v>35</v>
      </c>
      <c r="Q18" t="s">
        <v>35</v>
      </c>
      <c r="R18">
        <v>35</v>
      </c>
      <c r="S18">
        <v>31.5</v>
      </c>
      <c r="T18">
        <v>13.16</v>
      </c>
      <c r="U18">
        <v>83.77</v>
      </c>
      <c r="V18" s="7">
        <f t="shared" si="7"/>
        <v>6.3000594132378698</v>
      </c>
      <c r="W18" s="3">
        <f t="shared" si="2"/>
        <v>7.598784194528875E-2</v>
      </c>
      <c r="X18" s="7">
        <f t="shared" si="3"/>
        <v>16.644453752840015</v>
      </c>
      <c r="Y18" t="s">
        <v>35</v>
      </c>
      <c r="Z18" t="s">
        <v>35</v>
      </c>
      <c r="AA18" t="s">
        <v>35</v>
      </c>
      <c r="AC18" t="s">
        <v>35</v>
      </c>
      <c r="AD18">
        <v>52.3</v>
      </c>
      <c r="AE18" t="s">
        <v>49</v>
      </c>
      <c r="AF18">
        <v>5</v>
      </c>
      <c r="AG18">
        <v>0.94299999999999995</v>
      </c>
      <c r="AH18">
        <v>8312</v>
      </c>
      <c r="AI18" t="s">
        <v>35</v>
      </c>
      <c r="AJ18">
        <v>193.4</v>
      </c>
      <c r="AK18">
        <v>14.7</v>
      </c>
      <c r="AL18">
        <v>9.17</v>
      </c>
      <c r="AN18" s="5">
        <f t="shared" si="4"/>
        <v>0.31500297066189348</v>
      </c>
      <c r="AO18">
        <f t="shared" si="8"/>
        <v>1.5315000000000001</v>
      </c>
      <c r="AP18" s="6">
        <f t="shared" si="5"/>
        <v>8.8636679322159448E-2</v>
      </c>
      <c r="AQ18" s="6">
        <f t="shared" si="6"/>
        <v>0.83222268764200069</v>
      </c>
    </row>
    <row r="19" spans="1:43" x14ac:dyDescent="0.25">
      <c r="A19">
        <v>16</v>
      </c>
      <c r="B19" t="s">
        <v>40</v>
      </c>
      <c r="C19" t="s">
        <v>41</v>
      </c>
      <c r="D19">
        <v>1</v>
      </c>
      <c r="E19">
        <v>1.5</v>
      </c>
      <c r="F19" t="s">
        <v>35</v>
      </c>
      <c r="G19" t="s">
        <v>35</v>
      </c>
      <c r="H19">
        <v>1.4494</v>
      </c>
      <c r="I19" s="2">
        <f t="shared" si="0"/>
        <v>8.3885081952032596</v>
      </c>
      <c r="J19">
        <v>55</v>
      </c>
      <c r="K19">
        <v>650</v>
      </c>
      <c r="L19">
        <v>550</v>
      </c>
      <c r="M19">
        <v>0.95</v>
      </c>
      <c r="N19">
        <v>5</v>
      </c>
      <c r="O19">
        <v>684.2</v>
      </c>
      <c r="P19" t="s">
        <v>35</v>
      </c>
      <c r="Q19">
        <v>1</v>
      </c>
      <c r="R19">
        <v>62.533499999999997</v>
      </c>
      <c r="S19">
        <v>83.44</v>
      </c>
      <c r="T19">
        <v>59.36</v>
      </c>
      <c r="U19">
        <v>87.9</v>
      </c>
      <c r="V19" s="7">
        <f t="shared" si="7"/>
        <v>6.6106627960320976</v>
      </c>
      <c r="W19" s="3">
        <f t="shared" si="2"/>
        <v>1.6846361185983826E-2</v>
      </c>
      <c r="X19" s="7">
        <f t="shared" si="3"/>
        <v>3.6900439923749091</v>
      </c>
      <c r="Y19">
        <v>61.4</v>
      </c>
      <c r="Z19">
        <v>11.5</v>
      </c>
      <c r="AA19" t="s">
        <v>35</v>
      </c>
      <c r="AB19">
        <v>7.1</v>
      </c>
      <c r="AC19">
        <v>7.1</v>
      </c>
      <c r="AD19" t="s">
        <v>35</v>
      </c>
      <c r="AE19" t="s">
        <v>39</v>
      </c>
      <c r="AF19">
        <v>2.77</v>
      </c>
      <c r="AG19">
        <v>0.40200000000000002</v>
      </c>
      <c r="AH19">
        <v>40615.1</v>
      </c>
      <c r="AI19">
        <v>4.5</v>
      </c>
      <c r="AJ19">
        <v>991.72</v>
      </c>
      <c r="AK19">
        <v>16.707000000000001</v>
      </c>
      <c r="AL19">
        <v>0.85</v>
      </c>
      <c r="AN19" s="5">
        <f t="shared" si="4"/>
        <v>0.18311535945008908</v>
      </c>
      <c r="AO19">
        <f t="shared" si="8"/>
        <v>4.0148380000000001</v>
      </c>
      <c r="AP19" s="6">
        <f t="shared" si="5"/>
        <v>0.23236167700713029</v>
      </c>
      <c r="AQ19" s="6">
        <f t="shared" si="6"/>
        <v>0.10221421858878499</v>
      </c>
    </row>
    <row r="20" spans="1:43" x14ac:dyDescent="0.25">
      <c r="E20">
        <f>SUM(E2:E6,E9:E19)</f>
        <v>17.278409000000003</v>
      </c>
      <c r="H20">
        <f>SUM(H2:H6,H9:H19)</f>
        <v>17.278400000000001</v>
      </c>
      <c r="I20" s="4">
        <f>SUM(I2:I6,I9:I19)</f>
        <v>100</v>
      </c>
      <c r="T20" s="7"/>
      <c r="U20">
        <f>SUM(U2:U6,U9:U19)</f>
        <v>1329.67</v>
      </c>
      <c r="V20" s="1">
        <f>SUM(V2:V6,V9:V19)</f>
        <v>100.00000000000001</v>
      </c>
      <c r="W20" s="7">
        <f>SUM(W2:W6,W9:W19)</f>
        <v>0.45653551070922388</v>
      </c>
      <c r="X20" s="1">
        <f>SUM(X2:X6,X9:X19)</f>
        <v>100</v>
      </c>
      <c r="AF20">
        <f>AVERAGE(AF2:AF6,AF9:AF19)</f>
        <v>2.3374999999999999</v>
      </c>
      <c r="AN20" s="1">
        <f>SUM(AN2:AN6,AN9:AN19)</f>
        <v>2.1722087435228286</v>
      </c>
      <c r="AO20" s="2">
        <f>SUM(AO2:AO6,AO9:AO19)</f>
        <v>32.828429</v>
      </c>
      <c r="AP20" s="2">
        <f>SUM(AP2:AP6,AP9:AP19)</f>
        <v>1.8999692679877764</v>
      </c>
      <c r="AQ20" s="2">
        <f>SUM(AQ2:AQ6,AQ9:AQ19)</f>
        <v>2.8772571832629965</v>
      </c>
    </row>
    <row r="21" spans="1:43" x14ac:dyDescent="0.25">
      <c r="A21" t="s">
        <v>50</v>
      </c>
      <c r="U21" s="1">
        <f>H20/(U20/3600)</f>
        <v>46.780208623192223</v>
      </c>
      <c r="AF21">
        <f>_xlfn.STDEV.S(AF2:AF6,AF9:AF19)</f>
        <v>1.1843338493290929</v>
      </c>
      <c r="AO21" s="2">
        <f>AO20/H20</f>
        <v>1.8999692679877764</v>
      </c>
      <c r="AQ21" s="2"/>
    </row>
    <row r="22" spans="1:43" x14ac:dyDescent="0.25">
      <c r="A22" t="s">
        <v>51</v>
      </c>
      <c r="B22">
        <v>1134.9000000000001</v>
      </c>
    </row>
    <row r="23" spans="1:43" x14ac:dyDescent="0.25">
      <c r="A23" t="s">
        <v>52</v>
      </c>
      <c r="B23">
        <v>1329.68</v>
      </c>
      <c r="W23" s="3"/>
    </row>
    <row r="24" spans="1:43" x14ac:dyDescent="0.25">
      <c r="A24" t="s">
        <v>18</v>
      </c>
      <c r="B24">
        <v>46.78</v>
      </c>
    </row>
    <row r="25" spans="1:43" x14ac:dyDescent="0.25">
      <c r="A25" t="s">
        <v>31</v>
      </c>
      <c r="B25">
        <v>13869.58</v>
      </c>
    </row>
    <row r="26" spans="1:43" x14ac:dyDescent="0.25">
      <c r="A26" t="s">
        <v>32</v>
      </c>
      <c r="B26">
        <v>295.89800000000002</v>
      </c>
    </row>
    <row r="27" spans="1:43" x14ac:dyDescent="0.25">
      <c r="A27" t="s">
        <v>53</v>
      </c>
      <c r="B27">
        <v>40.965000000000003</v>
      </c>
    </row>
    <row r="28" spans="1:43" x14ac:dyDescent="0.25">
      <c r="A28" t="s">
        <v>54</v>
      </c>
      <c r="B28">
        <v>194.76</v>
      </c>
    </row>
    <row r="29" spans="1:43" x14ac:dyDescent="0.25">
      <c r="A29" t="s">
        <v>55</v>
      </c>
      <c r="B29">
        <v>0.94299999999999995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TestHighway4Output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Washburn, Scott</cp:lastModifiedBy>
  <dcterms:created xsi:type="dcterms:W3CDTF">2022-05-13T00:03:57Z</dcterms:created>
  <dcterms:modified xsi:type="dcterms:W3CDTF">2022-06-30T00:31:27Z</dcterms:modified>
</cp:coreProperties>
</file>