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ComponentBlueprint" sheetId="2" state="visible" r:id="rId2"/>
    <sheet name="MaterialBlueprints1" sheetId="3" state="visible" r:id="rId3"/>
    <sheet name="ReactionFormulas1" sheetId="4" state="visible" r:id="rId4"/>
    <sheet name="ReactionFormulas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物品</t>
        </is>
      </c>
      <c r="B1" s="1" t="inlineStr">
        <is>
          <t>计划生产</t>
        </is>
      </c>
      <c r="C1" s="1" t="inlineStr">
        <is>
          <t> </t>
        </is>
      </c>
      <c r="D1" s="1" t="inlineStr">
        <is>
          <t>Raw Reaction EIV</t>
        </is>
      </c>
      <c r="E1" s="1" t="inlineStr">
        <is>
          <t>Raw Material EIV</t>
        </is>
      </c>
      <c r="F1" s="1" t="inlineStr">
        <is>
          <t>Raw Component EIV</t>
        </is>
      </c>
      <c r="G1" s="1" t="inlineStr">
        <is>
          <t>   </t>
        </is>
      </c>
      <c r="H1" s="1" t="inlineStr">
        <is>
          <t>  </t>
        </is>
      </c>
      <c r="I1" s="1" t="inlineStr">
        <is>
          <t>反应税率</t>
        </is>
      </c>
      <c r="J1" s="1" t="inlineStr">
        <is>
          <t>组件税率</t>
        </is>
      </c>
      <c r="K1" s="1" t="inlineStr">
        <is>
          <t>组装税率</t>
        </is>
      </c>
      <c r="L1" s="1" t="inlineStr">
        <is>
          <t>Reaction EIV</t>
        </is>
      </c>
      <c r="M1" s="1" t="inlineStr">
        <is>
          <t>Material EIV</t>
        </is>
      </c>
      <c r="N1" s="1" t="inlineStr">
        <is>
          <t>Component EIV</t>
        </is>
      </c>
      <c r="O1" s="1" t="inlineStr">
        <is>
          <t>Total Tax</t>
        </is>
      </c>
    </row>
    <row r="2">
      <c r="A2" t="inlineStr">
        <is>
          <t>伊什塔级蓝图</t>
        </is>
      </c>
      <c r="B2" t="n">
        <v>10</v>
      </c>
      <c r="C2" t="inlineStr"/>
      <c r="D2">
        <f>ReactionFormulas1!AB2+ReactionFormulas2!AB2</f>
        <v/>
      </c>
      <c r="E2">
        <f>MaterialBlueprints1!AA2</f>
        <v/>
      </c>
      <c r="F2">
        <f>ComponentBlueprint!S2</f>
        <v/>
      </c>
      <c r="G2" t="inlineStr"/>
      <c r="H2" t="inlineStr">
        <is>
          <t>星系成本</t>
        </is>
      </c>
      <c r="I2" t="n">
        <v>0.02</v>
      </c>
      <c r="J2" t="n">
        <v>0.02</v>
      </c>
      <c r="K2" t="n">
        <v>0.02</v>
      </c>
      <c r="L2">
        <f>SUM(I2:I4)*D2</f>
        <v/>
      </c>
      <c r="M2">
        <f>SUM(J2:J4)*E2</f>
        <v/>
      </c>
      <c r="N2">
        <f>SUM(K2:K4)*F2</f>
        <v/>
      </c>
      <c r="O2">
        <f>L2+M2+N2</f>
        <v/>
      </c>
    </row>
    <row r="3">
      <c r="A3" t="inlineStr">
        <is>
          <t>皇冠蜥级蓝图</t>
        </is>
      </c>
      <c r="B3" t="n">
        <v>10</v>
      </c>
      <c r="C3" t="inlineStr"/>
      <c r="D3" t="inlineStr"/>
      <c r="E3" t="inlineStr"/>
      <c r="F3" t="inlineStr"/>
      <c r="G3" t="inlineStr"/>
      <c r="H3" t="inlineStr">
        <is>
          <t>scc</t>
        </is>
      </c>
      <c r="I3" t="n">
        <v>0.04</v>
      </c>
      <c r="J3" t="n">
        <v>0.04</v>
      </c>
      <c r="K3" t="n">
        <v>0.04</v>
      </c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tax</t>
        </is>
      </c>
      <c r="I4" t="n">
        <v>0.025</v>
      </c>
      <c r="J4" t="n">
        <v>0.025</v>
      </c>
      <c r="K4" t="n">
        <v>0.025</v>
      </c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Blueprint EN</t>
        </is>
      </c>
      <c r="B1" s="1" t="inlineStr">
        <is>
          <t>Blueprint ZH</t>
        </is>
      </c>
      <c r="C1" s="1" t="inlineStr">
        <is>
          <t>Material ID</t>
        </is>
      </c>
      <c r="D1" s="1" t="inlineStr">
        <is>
          <t>Unique Material EN</t>
        </is>
      </c>
      <c r="E1" s="1" t="inlineStr">
        <is>
          <t>Material ZH</t>
        </is>
      </c>
      <c r="F1" s="1" t="inlineStr">
        <is>
          <t>Quantity</t>
        </is>
      </c>
      <c r="G1" s="1" t="inlineStr">
        <is>
          <t>材料效率</t>
        </is>
      </c>
      <c r="H1" s="1" t="inlineStr">
        <is>
          <t>Rounded 总需求</t>
        </is>
      </c>
      <c r="I1" s="1" t="inlineStr"/>
      <c r="J1" s="1" t="inlineStr">
        <is>
          <t>已完成数量</t>
        </is>
      </c>
      <c r="K1" s="1" t="inlineStr">
        <is>
          <t>剩余数量</t>
        </is>
      </c>
      <c r="L1" s="1" t="inlineStr">
        <is>
          <t> </t>
        </is>
      </c>
      <c r="M1" s="1" t="inlineStr">
        <is>
          <t>material min jita sell</t>
        </is>
      </c>
      <c r="N1" s="1" t="inlineStr">
        <is>
          <t>   </t>
        </is>
      </c>
      <c r="O1" s="1" t="inlineStr">
        <is>
          <t>    </t>
        </is>
      </c>
      <c r="P1" s="1" t="inlineStr">
        <is>
          <t>     </t>
        </is>
      </c>
      <c r="Q1" s="1" t="inlineStr">
        <is>
          <t>Adjusted Price</t>
        </is>
      </c>
      <c r="R1" s="1" t="inlineStr">
        <is>
          <t>Total Adjusted Cost</t>
        </is>
      </c>
      <c r="S1" s="1" t="inlineStr">
        <is>
          <t>Total Adjusted Cost Sum</t>
        </is>
      </c>
    </row>
    <row r="2">
      <c r="A2" t="inlineStr">
        <is>
          <t>Basilisk Blueprint</t>
        </is>
      </c>
      <c r="B2" t="inlineStr">
        <is>
          <t>皇冠蜥级蓝图</t>
        </is>
      </c>
      <c r="C2" t="n">
        <v>11552</v>
      </c>
      <c r="D2" t="inlineStr">
        <is>
          <t>Scalar Capacitor Unit</t>
        </is>
      </c>
      <c r="E2" t="inlineStr">
        <is>
          <t>标量电容器单元</t>
        </is>
      </c>
      <c r="F2" t="n">
        <v>750</v>
      </c>
      <c r="G2" t="n">
        <v>1</v>
      </c>
      <c r="H2">
        <f>ROUNDUP(ComponentBlueprint!F2*ComponentBlueprint!G2, 0)*Info!B2</f>
        <v/>
      </c>
      <c r="I2" t="inlineStr"/>
      <c r="J2" t="n">
        <v>0</v>
      </c>
      <c r="K2">
        <f>H2-J2</f>
        <v/>
      </c>
      <c r="L2" t="inlineStr"/>
      <c r="M2" t="n">
        <v>59890</v>
      </c>
      <c r="N2" t="inlineStr"/>
      <c r="O2" t="inlineStr"/>
      <c r="P2" t="inlineStr"/>
      <c r="Q2" t="n">
        <v>57184.52221877551</v>
      </c>
      <c r="R2">
        <f>(ROUNDUP(ComponentBlueprint!F2*ComponentBlueprint!G2, 0)*Info!B2)*ComponentBlueprint!Q2</f>
        <v/>
      </c>
      <c r="S2">
        <f>SUM(ComponentBlueprint!R2:ComponentBlueprint!R23)</f>
        <v/>
      </c>
    </row>
    <row r="3">
      <c r="A3" t="inlineStr">
        <is>
          <t>Basilisk Blueprint</t>
        </is>
      </c>
      <c r="B3" t="inlineStr">
        <is>
          <t>皇冠蜥级蓝图</t>
        </is>
      </c>
      <c r="C3" t="n">
        <v>11399</v>
      </c>
      <c r="D3" t="inlineStr">
        <is>
          <t>Morphite</t>
        </is>
      </c>
      <c r="E3" t="inlineStr">
        <is>
          <t>莫尔石</t>
        </is>
      </c>
      <c r="F3" t="n">
        <v>90</v>
      </c>
      <c r="G3" t="n">
        <v>1</v>
      </c>
      <c r="H3">
        <f>ROUNDUP(ComponentBlueprint!F3*ComponentBlueprint!G3, 0)*Info!B2</f>
        <v/>
      </c>
      <c r="I3" t="inlineStr"/>
      <c r="J3" t="n">
        <v>0</v>
      </c>
      <c r="K3">
        <f>H3-J3</f>
        <v/>
      </c>
      <c r="L3" t="inlineStr"/>
      <c r="M3" t="n">
        <v>30150</v>
      </c>
      <c r="N3" t="inlineStr"/>
      <c r="O3" t="inlineStr"/>
      <c r="P3" t="inlineStr"/>
      <c r="Q3" t="n">
        <v>33720.24736017142</v>
      </c>
      <c r="R3">
        <f>(ROUNDUP(ComponentBlueprint!F3*ComponentBlueprint!G3, 0)*Info!B2)*ComponentBlueprint!Q3</f>
        <v/>
      </c>
      <c r="S3" t="inlineStr"/>
    </row>
    <row r="4">
      <c r="A4" t="inlineStr">
        <is>
          <t>Basilisk Blueprint</t>
        </is>
      </c>
      <c r="B4" t="inlineStr">
        <is>
          <t>皇冠蜥级蓝图</t>
        </is>
      </c>
      <c r="C4" t="n">
        <v>620</v>
      </c>
      <c r="D4" t="inlineStr">
        <is>
          <t>Osprey</t>
        </is>
      </c>
      <c r="E4" t="inlineStr">
        <is>
          <t>鱼鹰级</t>
        </is>
      </c>
      <c r="F4" t="n">
        <v>1</v>
      </c>
      <c r="G4" t="n">
        <v>1</v>
      </c>
      <c r="H4">
        <f>ROUNDUP(ComponentBlueprint!F4*ComponentBlueprint!G4, 0)*Info!B2</f>
        <v/>
      </c>
      <c r="I4" t="inlineStr"/>
      <c r="J4" t="n">
        <v>0</v>
      </c>
      <c r="K4">
        <f>H4-J4</f>
        <v/>
      </c>
      <c r="L4" t="inlineStr"/>
      <c r="M4" t="n">
        <v>13480000</v>
      </c>
      <c r="N4" t="inlineStr"/>
      <c r="O4" t="inlineStr"/>
      <c r="P4" t="inlineStr"/>
      <c r="Q4" t="n">
        <v>5664013.855412352</v>
      </c>
      <c r="R4">
        <f>(ROUNDUP(ComponentBlueprint!F4*ComponentBlueprint!G4, 0)*Info!B2)*ComponentBlueprint!Q4</f>
        <v/>
      </c>
      <c r="S4" t="inlineStr"/>
    </row>
    <row r="5">
      <c r="A5" t="inlineStr">
        <is>
          <t>Basilisk Blueprint</t>
        </is>
      </c>
      <c r="B5" t="inlineStr">
        <is>
          <t>皇冠蜥级蓝图</t>
        </is>
      </c>
      <c r="C5" t="n">
        <v>11533</v>
      </c>
      <c r="D5" t="inlineStr">
        <is>
          <t>Magpulse Thruster</t>
        </is>
      </c>
      <c r="E5" t="inlineStr">
        <is>
          <t>磁脉冲推进器</t>
        </is>
      </c>
      <c r="F5" t="n">
        <v>75</v>
      </c>
      <c r="G5" t="n">
        <v>1</v>
      </c>
      <c r="H5">
        <f>ROUNDUP(ComponentBlueprint!F5*ComponentBlueprint!G5, 0)*Info!B2</f>
        <v/>
      </c>
      <c r="I5" t="inlineStr"/>
      <c r="J5" t="n">
        <v>0</v>
      </c>
      <c r="K5">
        <f>H5-J5</f>
        <v/>
      </c>
      <c r="L5" t="inlineStr"/>
      <c r="M5" t="n">
        <v>45230</v>
      </c>
      <c r="N5" t="inlineStr"/>
      <c r="O5" t="inlineStr"/>
      <c r="P5" t="inlineStr"/>
      <c r="Q5" t="n">
        <v>16148.33445071702</v>
      </c>
      <c r="R5">
        <f>(ROUNDUP(ComponentBlueprint!F5*ComponentBlueprint!G5, 0)*Info!B2)*ComponentBlueprint!Q5</f>
        <v/>
      </c>
      <c r="S5" t="inlineStr"/>
    </row>
    <row r="6">
      <c r="A6" t="inlineStr">
        <is>
          <t>Basilisk Blueprint</t>
        </is>
      </c>
      <c r="B6" t="inlineStr">
        <is>
          <t>皇冠蜥级蓝图</t>
        </is>
      </c>
      <c r="C6" t="n">
        <v>11534</v>
      </c>
      <c r="D6" t="inlineStr">
        <is>
          <t>Gravimetric Sensor Cluster</t>
        </is>
      </c>
      <c r="E6" t="inlineStr">
        <is>
          <t>引力感应器组</t>
        </is>
      </c>
      <c r="F6" t="n">
        <v>263</v>
      </c>
      <c r="G6" t="n">
        <v>1</v>
      </c>
      <c r="H6">
        <f>ROUNDUP(ComponentBlueprint!F6*ComponentBlueprint!G6, 0)*Info!B2</f>
        <v/>
      </c>
      <c r="I6" t="inlineStr"/>
      <c r="J6" t="n">
        <v>0</v>
      </c>
      <c r="K6">
        <f>H6-J6</f>
        <v/>
      </c>
      <c r="L6" t="inlineStr"/>
      <c r="M6" t="n">
        <v>33120</v>
      </c>
      <c r="N6" t="inlineStr"/>
      <c r="O6" t="inlineStr"/>
      <c r="P6" t="inlineStr"/>
      <c r="Q6" t="n">
        <v>22558.66579828955</v>
      </c>
      <c r="R6">
        <f>(ROUNDUP(ComponentBlueprint!F6*ComponentBlueprint!G6, 0)*Info!B2)*ComponentBlueprint!Q6</f>
        <v/>
      </c>
      <c r="S6" t="inlineStr"/>
    </row>
    <row r="7">
      <c r="A7" t="inlineStr">
        <is>
          <t>Basilisk Blueprint</t>
        </is>
      </c>
      <c r="B7" t="inlineStr">
        <is>
          <t>皇冠蜥级蓝图</t>
        </is>
      </c>
      <c r="C7" t="n">
        <v>3828</v>
      </c>
      <c r="D7" t="inlineStr">
        <is>
          <t>Construction Blocks</t>
        </is>
      </c>
      <c r="E7" t="inlineStr">
        <is>
          <t>建筑模块</t>
        </is>
      </c>
      <c r="F7" t="n">
        <v>75</v>
      </c>
      <c r="G7" t="n">
        <v>1</v>
      </c>
      <c r="H7">
        <f>ROUNDUP(ComponentBlueprint!F7*ComponentBlueprint!G7, 0)*Info!B2</f>
        <v/>
      </c>
      <c r="I7" t="inlineStr"/>
      <c r="J7" t="n">
        <v>0</v>
      </c>
      <c r="K7">
        <f>H7-J7</f>
        <v/>
      </c>
      <c r="L7" t="inlineStr"/>
      <c r="M7" t="n">
        <v>10630</v>
      </c>
      <c r="N7" t="inlineStr"/>
      <c r="O7" t="inlineStr"/>
      <c r="P7" t="inlineStr"/>
      <c r="Q7" t="n">
        <v>6376.590355827206</v>
      </c>
      <c r="R7">
        <f>(ROUNDUP(ComponentBlueprint!F7*ComponentBlueprint!G7, 0)*Info!B2)*ComponentBlueprint!Q7</f>
        <v/>
      </c>
      <c r="S7" t="inlineStr"/>
    </row>
    <row r="8">
      <c r="A8" t="inlineStr">
        <is>
          <t>Basilisk Blueprint</t>
        </is>
      </c>
      <c r="B8" t="inlineStr">
        <is>
          <t>皇冠蜥级蓝图</t>
        </is>
      </c>
      <c r="C8" t="n">
        <v>11478</v>
      </c>
      <c r="D8" t="inlineStr">
        <is>
          <t>R.A.M.- Starship Tech</t>
        </is>
      </c>
      <c r="E8" t="inlineStr">
        <is>
          <t>R.A.M. - 星舰科技</t>
        </is>
      </c>
      <c r="F8" t="n">
        <v>12</v>
      </c>
      <c r="G8" t="n">
        <v>1</v>
      </c>
      <c r="H8">
        <f>ROUNDUP(ComponentBlueprint!F8*ComponentBlueprint!G8, 0)*Info!B2</f>
        <v/>
      </c>
      <c r="I8" t="inlineStr"/>
      <c r="J8" t="n">
        <v>0</v>
      </c>
      <c r="K8">
        <f>H8-J8</f>
        <v/>
      </c>
      <c r="L8" t="inlineStr"/>
      <c r="M8" t="n">
        <v>1006</v>
      </c>
      <c r="N8" t="inlineStr"/>
      <c r="O8" t="inlineStr"/>
      <c r="P8" t="inlineStr"/>
      <c r="Q8" t="n">
        <v>604.0928326750267</v>
      </c>
      <c r="R8">
        <f>(ROUNDUP(ComponentBlueprint!F8*ComponentBlueprint!G8, 0)*Info!B2)*ComponentBlueprint!Q8</f>
        <v/>
      </c>
      <c r="S8" t="inlineStr"/>
    </row>
    <row r="9">
      <c r="A9" t="inlineStr">
        <is>
          <t>Basilisk Blueprint</t>
        </is>
      </c>
      <c r="B9" t="inlineStr">
        <is>
          <t>皇冠蜥级蓝图</t>
        </is>
      </c>
      <c r="C9" t="n">
        <v>11544</v>
      </c>
      <c r="D9" t="inlineStr">
        <is>
          <t>Titanium Diborite Armor Plate</t>
        </is>
      </c>
      <c r="E9" t="inlineStr">
        <is>
          <t>迪波特钛合金附甲</t>
        </is>
      </c>
      <c r="F9" t="n">
        <v>2250</v>
      </c>
      <c r="G9" t="n">
        <v>1</v>
      </c>
      <c r="H9">
        <f>ROUNDUP(ComponentBlueprint!F9*ComponentBlueprint!G9, 0)*Info!B2</f>
        <v/>
      </c>
      <c r="I9" t="inlineStr"/>
      <c r="J9" t="n">
        <v>0</v>
      </c>
      <c r="K9">
        <f>H9-J9</f>
        <v/>
      </c>
      <c r="L9" t="inlineStr"/>
      <c r="M9" t="n">
        <v>9470</v>
      </c>
      <c r="N9" t="inlineStr"/>
      <c r="O9" t="inlineStr"/>
      <c r="P9" t="inlineStr"/>
      <c r="Q9" t="n">
        <v>8531.899327938685</v>
      </c>
      <c r="R9">
        <f>(ROUNDUP(ComponentBlueprint!F9*ComponentBlueprint!G9, 0)*Info!B2)*ComponentBlueprint!Q9</f>
        <v/>
      </c>
      <c r="S9" t="inlineStr"/>
    </row>
    <row r="10">
      <c r="A10" t="inlineStr">
        <is>
          <t>Basilisk Blueprint</t>
        </is>
      </c>
      <c r="B10" t="inlineStr">
        <is>
          <t>皇冠蜥级蓝图</t>
        </is>
      </c>
      <c r="C10" t="n">
        <v>11540</v>
      </c>
      <c r="D10" t="inlineStr">
        <is>
          <t>Quantum Microprocessor</t>
        </is>
      </c>
      <c r="E10" t="inlineStr">
        <is>
          <t>量子微处理器</t>
        </is>
      </c>
      <c r="F10" t="n">
        <v>1800</v>
      </c>
      <c r="G10" t="n">
        <v>1</v>
      </c>
      <c r="H10">
        <f>ROUNDUP(ComponentBlueprint!F10*ComponentBlueprint!G10, 0)*Info!B2</f>
        <v/>
      </c>
      <c r="I10" t="inlineStr"/>
      <c r="J10" t="n">
        <v>0</v>
      </c>
      <c r="K10">
        <f>H10-J10</f>
        <v/>
      </c>
      <c r="L10" t="inlineStr"/>
      <c r="M10" t="n">
        <v>57670</v>
      </c>
      <c r="N10" t="inlineStr"/>
      <c r="O10" t="inlineStr"/>
      <c r="P10" t="inlineStr"/>
      <c r="Q10" t="n">
        <v>39276.82617227851</v>
      </c>
      <c r="R10">
        <f>(ROUNDUP(ComponentBlueprint!F10*ComponentBlueprint!G10, 0)*Info!B2)*ComponentBlueprint!Q10</f>
        <v/>
      </c>
      <c r="S10" t="inlineStr"/>
    </row>
    <row r="11">
      <c r="A11" t="inlineStr">
        <is>
          <t>Basilisk Blueprint</t>
        </is>
      </c>
      <c r="B11" t="inlineStr">
        <is>
          <t>皇冠蜥级蓝图</t>
        </is>
      </c>
      <c r="C11" t="n">
        <v>11558</v>
      </c>
      <c r="D11" t="inlineStr">
        <is>
          <t>Sustained Shield Emitter</t>
        </is>
      </c>
      <c r="E11" t="inlineStr">
        <is>
          <t>恒定护盾发射器</t>
        </is>
      </c>
      <c r="F11" t="n">
        <v>150</v>
      </c>
      <c r="G11" t="n">
        <v>1</v>
      </c>
      <c r="H11">
        <f>ROUNDUP(ComponentBlueprint!F11*ComponentBlueprint!G11, 0)*Info!B2</f>
        <v/>
      </c>
      <c r="I11" t="inlineStr"/>
      <c r="J11" t="n">
        <v>0</v>
      </c>
      <c r="K11">
        <f>H11-J11</f>
        <v/>
      </c>
      <c r="L11" t="inlineStr"/>
      <c r="M11" t="n">
        <v>51450</v>
      </c>
      <c r="N11" t="inlineStr"/>
      <c r="O11" t="inlineStr"/>
      <c r="P11" t="inlineStr"/>
      <c r="Q11" t="n">
        <v>23192.0933260916</v>
      </c>
      <c r="R11">
        <f>(ROUNDUP(ComponentBlueprint!F11*ComponentBlueprint!G11, 0)*Info!B2)*ComponentBlueprint!Q11</f>
        <v/>
      </c>
      <c r="S11" t="inlineStr"/>
    </row>
    <row r="12">
      <c r="A12" t="inlineStr">
        <is>
          <t>Basilisk Blueprint</t>
        </is>
      </c>
      <c r="B12" t="inlineStr">
        <is>
          <t>皇冠蜥级蓝图</t>
        </is>
      </c>
      <c r="C12" t="n">
        <v>11550</v>
      </c>
      <c r="D12" t="inlineStr">
        <is>
          <t>Graviton Reactor Unit</t>
        </is>
      </c>
      <c r="E12" t="inlineStr">
        <is>
          <t>引力子反应器机组</t>
        </is>
      </c>
      <c r="F12" t="n">
        <v>23</v>
      </c>
      <c r="G12" t="n">
        <v>1</v>
      </c>
      <c r="H12">
        <f>ROUNDUP(ComponentBlueprint!F12*ComponentBlueprint!G12, 0)*Info!B2</f>
        <v/>
      </c>
      <c r="I12" t="inlineStr"/>
      <c r="J12" t="n">
        <v>0</v>
      </c>
      <c r="K12">
        <f>H12-J12</f>
        <v/>
      </c>
      <c r="L12" t="inlineStr"/>
      <c r="M12" t="n">
        <v>149500</v>
      </c>
      <c r="N12" t="inlineStr"/>
      <c r="O12" t="inlineStr"/>
      <c r="P12" t="inlineStr"/>
      <c r="Q12" t="n">
        <v>30275.32228500708</v>
      </c>
      <c r="R12">
        <f>(ROUNDUP(ComponentBlueprint!F12*ComponentBlueprint!G12, 0)*Info!B2)*ComponentBlueprint!Q12</f>
        <v/>
      </c>
      <c r="S12" t="inlineStr"/>
    </row>
    <row r="13">
      <c r="A13" t="inlineStr">
        <is>
          <t>Ishtar Blueprint</t>
        </is>
      </c>
      <c r="B13" t="inlineStr">
        <is>
          <t>伊什塔级蓝图</t>
        </is>
      </c>
      <c r="C13" t="n">
        <v>11553</v>
      </c>
      <c r="D13" t="inlineStr">
        <is>
          <t>Oscillator Capacitor Unit</t>
        </is>
      </c>
      <c r="E13" t="inlineStr">
        <is>
          <t>震荡电容器单元</t>
        </is>
      </c>
      <c r="F13" t="n">
        <v>450</v>
      </c>
      <c r="G13" t="n">
        <v>1</v>
      </c>
      <c r="H13">
        <f>ROUNDUP(ComponentBlueprint!F13*ComponentBlueprint!G13, 0)*Info!B2</f>
        <v/>
      </c>
      <c r="I13" t="inlineStr"/>
      <c r="J13" t="n">
        <v>0</v>
      </c>
      <c r="K13">
        <f>H13-J13</f>
        <v/>
      </c>
      <c r="L13" t="inlineStr"/>
      <c r="M13" t="n">
        <v>50630</v>
      </c>
      <c r="N13" t="inlineStr"/>
      <c r="O13" t="inlineStr"/>
      <c r="P13" t="inlineStr"/>
      <c r="Q13" t="n">
        <v>48796.64072980903</v>
      </c>
      <c r="R13">
        <f>(ROUNDUP(ComponentBlueprint!F13*ComponentBlueprint!G13, 0)*Info!B2)*ComponentBlueprint!Q13</f>
        <v/>
      </c>
      <c r="S13" t="inlineStr"/>
    </row>
    <row r="14">
      <c r="A14" t="inlineStr">
        <is>
          <t>Ishtar Blueprint</t>
        </is>
      </c>
      <c r="B14" t="inlineStr">
        <is>
          <t>伊什塔级蓝图</t>
        </is>
      </c>
      <c r="C14" t="n">
        <v>11399</v>
      </c>
      <c r="D14" t="inlineStr">
        <is>
          <t>Morphite</t>
        </is>
      </c>
      <c r="E14" t="inlineStr">
        <is>
          <t>莫尔石</t>
        </is>
      </c>
      <c r="F14" t="n">
        <v>150</v>
      </c>
      <c r="G14" t="n">
        <v>1</v>
      </c>
      <c r="H14">
        <f>ROUNDUP(ComponentBlueprint!F14*ComponentBlueprint!G14, 0)*Info!B2</f>
        <v/>
      </c>
      <c r="I14" t="inlineStr"/>
      <c r="J14" t="n">
        <v>0</v>
      </c>
      <c r="K14">
        <f>H14-J14</f>
        <v/>
      </c>
      <c r="L14" t="inlineStr"/>
      <c r="M14" t="n">
        <v>30150</v>
      </c>
      <c r="N14" t="inlineStr"/>
      <c r="O14" t="inlineStr"/>
      <c r="P14" t="inlineStr"/>
      <c r="Q14" t="n">
        <v>33720.24736017142</v>
      </c>
      <c r="R14">
        <f>(ROUNDUP(ComponentBlueprint!F14*ComponentBlueprint!G14, 0)*Info!B2)*ComponentBlueprint!Q14</f>
        <v/>
      </c>
      <c r="S14" t="inlineStr"/>
    </row>
    <row r="15">
      <c r="A15" t="inlineStr">
        <is>
          <t>Ishtar Blueprint</t>
        </is>
      </c>
      <c r="B15" t="inlineStr">
        <is>
          <t>伊什塔级蓝图</t>
        </is>
      </c>
      <c r="C15" t="n">
        <v>11556</v>
      </c>
      <c r="D15" t="inlineStr">
        <is>
          <t>Pulse Shield Emitter</t>
        </is>
      </c>
      <c r="E15" t="inlineStr">
        <is>
          <t>脉冲护盾发射器</t>
        </is>
      </c>
      <c r="F15" t="n">
        <v>450</v>
      </c>
      <c r="G15" t="n">
        <v>1</v>
      </c>
      <c r="H15">
        <f>ROUNDUP(ComponentBlueprint!F15*ComponentBlueprint!G15, 0)*Info!B2</f>
        <v/>
      </c>
      <c r="I15" t="inlineStr"/>
      <c r="J15" t="n">
        <v>0</v>
      </c>
      <c r="K15">
        <f>H15-J15</f>
        <v/>
      </c>
      <c r="L15" t="inlineStr"/>
      <c r="M15" t="n">
        <v>45130</v>
      </c>
      <c r="N15" t="inlineStr"/>
      <c r="O15" t="inlineStr"/>
      <c r="P15" t="inlineStr"/>
      <c r="Q15" t="n">
        <v>22839.83298805467</v>
      </c>
      <c r="R15">
        <f>(ROUNDUP(ComponentBlueprint!F15*ComponentBlueprint!G15, 0)*Info!B2)*ComponentBlueprint!Q15</f>
        <v/>
      </c>
      <c r="S15" t="inlineStr"/>
    </row>
    <row r="16">
      <c r="A16" t="inlineStr">
        <is>
          <t>Ishtar Blueprint</t>
        </is>
      </c>
      <c r="B16" t="inlineStr">
        <is>
          <t>伊什塔级蓝图</t>
        </is>
      </c>
      <c r="C16" t="n">
        <v>11535</v>
      </c>
      <c r="D16" t="inlineStr">
        <is>
          <t>Magnetometric Sensor Cluster</t>
        </is>
      </c>
      <c r="E16" t="inlineStr">
        <is>
          <t>磁力感应器组</t>
        </is>
      </c>
      <c r="F16" t="n">
        <v>398</v>
      </c>
      <c r="G16" t="n">
        <v>1</v>
      </c>
      <c r="H16">
        <f>ROUNDUP(ComponentBlueprint!F16*ComponentBlueprint!G16, 0)*Info!B2</f>
        <v/>
      </c>
      <c r="I16" t="inlineStr"/>
      <c r="J16" t="n">
        <v>0</v>
      </c>
      <c r="K16">
        <f>H16-J16</f>
        <v/>
      </c>
      <c r="L16" t="inlineStr"/>
      <c r="M16" t="n">
        <v>31270</v>
      </c>
      <c r="N16" t="inlineStr"/>
      <c r="O16" t="inlineStr"/>
      <c r="P16" t="inlineStr"/>
      <c r="Q16" t="n">
        <v>18304.09304087258</v>
      </c>
      <c r="R16">
        <f>(ROUNDUP(ComponentBlueprint!F16*ComponentBlueprint!G16, 0)*Info!B2)*ComponentBlueprint!Q16</f>
        <v/>
      </c>
      <c r="S16" t="inlineStr"/>
    </row>
    <row r="17">
      <c r="A17" t="inlineStr">
        <is>
          <t>Ishtar Blueprint</t>
        </is>
      </c>
      <c r="B17" t="inlineStr">
        <is>
          <t>伊什塔级蓝图</t>
        </is>
      </c>
      <c r="C17" t="n">
        <v>626</v>
      </c>
      <c r="D17" t="inlineStr">
        <is>
          <t>Vexor</t>
        </is>
      </c>
      <c r="E17" t="inlineStr">
        <is>
          <t>狂怒者级</t>
        </is>
      </c>
      <c r="F17" t="n">
        <v>1</v>
      </c>
      <c r="G17" t="n">
        <v>1</v>
      </c>
      <c r="H17">
        <f>ROUNDUP(ComponentBlueprint!F17*ComponentBlueprint!G17, 0)*Info!B2</f>
        <v/>
      </c>
      <c r="I17" t="inlineStr"/>
      <c r="J17" t="n">
        <v>0</v>
      </c>
      <c r="K17">
        <f>H17-J17</f>
        <v/>
      </c>
      <c r="L17" t="inlineStr"/>
      <c r="M17" t="n">
        <v>17370000</v>
      </c>
      <c r="N17" t="inlineStr"/>
      <c r="O17" t="inlineStr"/>
      <c r="P17" t="inlineStr"/>
      <c r="Q17" t="n">
        <v>8258261.510531475</v>
      </c>
      <c r="R17">
        <f>(ROUNDUP(ComponentBlueprint!F17*ComponentBlueprint!G17, 0)*Info!B2)*ComponentBlueprint!Q17</f>
        <v/>
      </c>
      <c r="S17" t="inlineStr"/>
    </row>
    <row r="18">
      <c r="A18" t="inlineStr">
        <is>
          <t>Ishtar Blueprint</t>
        </is>
      </c>
      <c r="B18" t="inlineStr">
        <is>
          <t>伊什塔级蓝图</t>
        </is>
      </c>
      <c r="C18" t="n">
        <v>3828</v>
      </c>
      <c r="D18" t="inlineStr">
        <is>
          <t>Construction Blocks</t>
        </is>
      </c>
      <c r="E18" t="inlineStr">
        <is>
          <t>建筑模块</t>
        </is>
      </c>
      <c r="F18" t="n">
        <v>150</v>
      </c>
      <c r="G18" t="n">
        <v>1</v>
      </c>
      <c r="H18">
        <f>ROUNDUP(ComponentBlueprint!F18*ComponentBlueprint!G18, 0)*Info!B2</f>
        <v/>
      </c>
      <c r="I18" t="inlineStr"/>
      <c r="J18" t="n">
        <v>0</v>
      </c>
      <c r="K18">
        <f>H18-J18</f>
        <v/>
      </c>
      <c r="L18" t="inlineStr"/>
      <c r="M18" t="n">
        <v>10630</v>
      </c>
      <c r="N18" t="inlineStr"/>
      <c r="O18" t="inlineStr"/>
      <c r="P18" t="inlineStr"/>
      <c r="Q18" t="n">
        <v>6376.590355827206</v>
      </c>
      <c r="R18">
        <f>(ROUNDUP(ComponentBlueprint!F18*ComponentBlueprint!G18, 0)*Info!B2)*ComponentBlueprint!Q18</f>
        <v/>
      </c>
      <c r="S18" t="inlineStr"/>
    </row>
    <row r="19">
      <c r="A19" t="inlineStr">
        <is>
          <t>Ishtar Blueprint</t>
        </is>
      </c>
      <c r="B19" t="inlineStr">
        <is>
          <t>伊什塔级蓝图</t>
        </is>
      </c>
      <c r="C19" t="n">
        <v>11541</v>
      </c>
      <c r="D19" t="inlineStr">
        <is>
          <t>Photon Microprocessor</t>
        </is>
      </c>
      <c r="E19" t="inlineStr">
        <is>
          <t>光子微处理器</t>
        </is>
      </c>
      <c r="F19" t="n">
        <v>1350</v>
      </c>
      <c r="G19" t="n">
        <v>1</v>
      </c>
      <c r="H19">
        <f>ROUNDUP(ComponentBlueprint!F19*ComponentBlueprint!G19, 0)*Info!B2</f>
        <v/>
      </c>
      <c r="I19" t="inlineStr"/>
      <c r="J19" t="n">
        <v>0</v>
      </c>
      <c r="K19">
        <f>H19-J19</f>
        <v/>
      </c>
      <c r="L19" t="inlineStr"/>
      <c r="M19" t="n">
        <v>39970</v>
      </c>
      <c r="N19" t="inlineStr"/>
      <c r="O19" t="inlineStr"/>
      <c r="P19" t="inlineStr"/>
      <c r="Q19" t="n">
        <v>35015.88935209229</v>
      </c>
      <c r="R19">
        <f>(ROUNDUP(ComponentBlueprint!F19*ComponentBlueprint!G19, 0)*Info!B2)*ComponentBlueprint!Q19</f>
        <v/>
      </c>
      <c r="S19" t="inlineStr"/>
    </row>
    <row r="20">
      <c r="A20" t="inlineStr">
        <is>
          <t>Ishtar Blueprint</t>
        </is>
      </c>
      <c r="B20" t="inlineStr">
        <is>
          <t>伊什塔级蓝图</t>
        </is>
      </c>
      <c r="C20" t="n">
        <v>11478</v>
      </c>
      <c r="D20" t="inlineStr">
        <is>
          <t>R.A.M.- Starship Tech</t>
        </is>
      </c>
      <c r="E20" t="inlineStr">
        <is>
          <t>R.A.M. - 星舰科技</t>
        </is>
      </c>
      <c r="F20" t="n">
        <v>18</v>
      </c>
      <c r="G20" t="n">
        <v>1</v>
      </c>
      <c r="H20">
        <f>ROUNDUP(ComponentBlueprint!F20*ComponentBlueprint!G20, 0)*Info!B2</f>
        <v/>
      </c>
      <c r="I20" t="inlineStr"/>
      <c r="J20" t="n">
        <v>0</v>
      </c>
      <c r="K20">
        <f>H20-J20</f>
        <v/>
      </c>
      <c r="L20" t="inlineStr"/>
      <c r="M20" t="n">
        <v>1006</v>
      </c>
      <c r="N20" t="inlineStr"/>
      <c r="O20" t="inlineStr"/>
      <c r="P20" t="inlineStr"/>
      <c r="Q20" t="n">
        <v>604.0928326750267</v>
      </c>
      <c r="R20">
        <f>(ROUNDUP(ComponentBlueprint!F20*ComponentBlueprint!G20, 0)*Info!B2)*ComponentBlueprint!Q20</f>
        <v/>
      </c>
      <c r="S20" t="inlineStr"/>
    </row>
    <row r="21">
      <c r="A21" t="inlineStr">
        <is>
          <t>Ishtar Blueprint</t>
        </is>
      </c>
      <c r="B21" t="inlineStr">
        <is>
          <t>伊什塔级蓝图</t>
        </is>
      </c>
      <c r="C21" t="n">
        <v>11531</v>
      </c>
      <c r="D21" t="inlineStr">
        <is>
          <t>Ion Thruster</t>
        </is>
      </c>
      <c r="E21" t="inlineStr">
        <is>
          <t>离子推进器</t>
        </is>
      </c>
      <c r="F21" t="n">
        <v>75</v>
      </c>
      <c r="G21" t="n">
        <v>1</v>
      </c>
      <c r="H21">
        <f>ROUNDUP(ComponentBlueprint!F21*ComponentBlueprint!G21, 0)*Info!B2</f>
        <v/>
      </c>
      <c r="I21" t="inlineStr"/>
      <c r="J21" t="n">
        <v>0</v>
      </c>
      <c r="K21">
        <f>H21-J21</f>
        <v/>
      </c>
      <c r="L21" t="inlineStr"/>
      <c r="M21" t="n">
        <v>50090</v>
      </c>
      <c r="N21" t="inlineStr"/>
      <c r="O21" t="inlineStr"/>
      <c r="P21" t="inlineStr"/>
      <c r="Q21" t="n">
        <v>21876.28788823493</v>
      </c>
      <c r="R21">
        <f>(ROUNDUP(ComponentBlueprint!F21*ComponentBlueprint!G21, 0)*Info!B2)*ComponentBlueprint!Q21</f>
        <v/>
      </c>
      <c r="S21" t="inlineStr"/>
    </row>
    <row r="22">
      <c r="A22" t="inlineStr">
        <is>
          <t>Ishtar Blueprint</t>
        </is>
      </c>
      <c r="B22" t="inlineStr">
        <is>
          <t>伊什塔级蓝图</t>
        </is>
      </c>
      <c r="C22" t="n">
        <v>11545</v>
      </c>
      <c r="D22" t="inlineStr">
        <is>
          <t>Crystalline Carbonide Armor Plate</t>
        </is>
      </c>
      <c r="E22" t="inlineStr">
        <is>
          <t>碳化晶体附甲</t>
        </is>
      </c>
      <c r="F22" t="n">
        <v>5625</v>
      </c>
      <c r="G22" t="n">
        <v>1</v>
      </c>
      <c r="H22">
        <f>ROUNDUP(ComponentBlueprint!F22*ComponentBlueprint!G22, 0)*Info!B2</f>
        <v/>
      </c>
      <c r="I22" t="inlineStr"/>
      <c r="J22" t="n">
        <v>0</v>
      </c>
      <c r="K22">
        <f>H22-J22</f>
        <v/>
      </c>
      <c r="L22" t="inlineStr"/>
      <c r="M22" t="n">
        <v>9159</v>
      </c>
      <c r="N22" t="inlineStr"/>
      <c r="O22" t="inlineStr"/>
      <c r="P22" t="inlineStr"/>
      <c r="Q22" t="n">
        <v>7668.764715245008</v>
      </c>
      <c r="R22">
        <f>(ROUNDUP(ComponentBlueprint!F22*ComponentBlueprint!G22, 0)*Info!B2)*ComponentBlueprint!Q22</f>
        <v/>
      </c>
      <c r="S22" t="inlineStr"/>
    </row>
    <row r="23">
      <c r="A23" t="inlineStr">
        <is>
          <t>Ishtar Blueprint</t>
        </is>
      </c>
      <c r="B23" t="inlineStr">
        <is>
          <t>伊什塔级蓝图</t>
        </is>
      </c>
      <c r="C23" t="n">
        <v>11547</v>
      </c>
      <c r="D23" t="inlineStr">
        <is>
          <t>Fusion Reactor Unit</t>
        </is>
      </c>
      <c r="E23" t="inlineStr">
        <is>
          <t>聚变反应堆机组</t>
        </is>
      </c>
      <c r="F23" t="n">
        <v>38</v>
      </c>
      <c r="G23" t="n">
        <v>1</v>
      </c>
      <c r="H23">
        <f>ROUNDUP(ComponentBlueprint!F23*ComponentBlueprint!G23, 0)*Info!B2</f>
        <v/>
      </c>
      <c r="I23" t="inlineStr"/>
      <c r="J23" t="n">
        <v>0</v>
      </c>
      <c r="K23">
        <f>H23-J23</f>
        <v/>
      </c>
      <c r="L23" t="inlineStr"/>
      <c r="M23" t="n">
        <v>159300</v>
      </c>
      <c r="N23" t="inlineStr"/>
      <c r="O23" t="inlineStr"/>
      <c r="P23" t="inlineStr"/>
      <c r="Q23" t="n">
        <v>32808.03350430165</v>
      </c>
      <c r="R23">
        <f>(ROUNDUP(ComponentBlueprint!F23*ComponentBlueprint!G23, 0)*Info!B2)*ComponentBlueprint!Q23</f>
        <v/>
      </c>
      <c r="S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Blueprint EN</t>
        </is>
      </c>
      <c r="B1" s="1" t="inlineStr">
        <is>
          <t>Blueprint ZH</t>
        </is>
      </c>
      <c r="C1" s="1" t="inlineStr">
        <is>
          <t>Material ID</t>
        </is>
      </c>
      <c r="D1" s="1" t="inlineStr">
        <is>
          <t>Material EN</t>
        </is>
      </c>
      <c r="E1" s="1" t="inlineStr">
        <is>
          <t>Material ZH</t>
        </is>
      </c>
      <c r="F1" s="1" t="inlineStr">
        <is>
          <t>Quantity</t>
        </is>
      </c>
      <c r="G1" s="1" t="inlineStr">
        <is>
          <t>材料效率</t>
        </is>
      </c>
      <c r="H1" s="1" t="inlineStr">
        <is>
          <t>总需求</t>
        </is>
      </c>
      <c r="I1" s="1" t="inlineStr"/>
      <c r="J1" s="1" t="inlineStr">
        <is>
          <t> </t>
        </is>
      </c>
      <c r="K1" s="1" t="inlineStr">
        <is>
          <t>Unique Material ID</t>
        </is>
      </c>
      <c r="L1" s="1" t="inlineStr">
        <is>
          <t>Unique Material ZH</t>
        </is>
      </c>
      <c r="M1" s="1" t="inlineStr">
        <is>
          <t>Unique Material EN</t>
        </is>
      </c>
      <c r="N1" s="1" t="inlineStr">
        <is>
          <t>Summed 总需求</t>
        </is>
      </c>
      <c r="O1" s="1" t="inlineStr">
        <is>
          <t>Rounded 总需求</t>
        </is>
      </c>
      <c r="P1" s="1" t="inlineStr">
        <is>
          <t>  </t>
        </is>
      </c>
      <c r="Q1" s="1" t="inlineStr">
        <is>
          <t>Min Jita Sell</t>
        </is>
      </c>
      <c r="R1" s="1" t="inlineStr">
        <is>
          <t>Total Cost</t>
        </is>
      </c>
      <c r="S1" s="1" t="inlineStr">
        <is>
          <t>Total Cost Sum</t>
        </is>
      </c>
      <c r="T1" s="1" t="inlineStr">
        <is>
          <t>已完成数量</t>
        </is>
      </c>
      <c r="U1" s="1" t="inlineStr">
        <is>
          <t>剩余数量</t>
        </is>
      </c>
      <c r="V1" s="1" t="inlineStr">
        <is>
          <t>   </t>
        </is>
      </c>
      <c r="W1" s="1" t="inlineStr">
        <is>
          <t>    </t>
        </is>
      </c>
      <c r="X1" s="1" t="inlineStr">
        <is>
          <t>     </t>
        </is>
      </c>
      <c r="Y1" s="1" t="inlineStr">
        <is>
          <t>Adjusted Price</t>
        </is>
      </c>
      <c r="Z1" s="1" t="inlineStr">
        <is>
          <t>Total Adjusted Cost</t>
        </is>
      </c>
      <c r="AA1" s="1" t="inlineStr">
        <is>
          <t>Total Adjusted Cost Sum</t>
        </is>
      </c>
    </row>
    <row r="2">
      <c r="A2" t="inlineStr">
        <is>
          <t>Osprey Blueprint</t>
        </is>
      </c>
      <c r="B2" t="inlineStr">
        <is>
          <t>鱼鹰级蓝图</t>
        </is>
      </c>
      <c r="C2" t="n">
        <v>34</v>
      </c>
      <c r="D2" t="inlineStr">
        <is>
          <t>Tritanium</t>
        </is>
      </c>
      <c r="E2" t="inlineStr">
        <is>
          <t>三钛合金</t>
        </is>
      </c>
      <c r="F2" t="n">
        <v>405000</v>
      </c>
      <c r="G2" t="n">
        <v>1</v>
      </c>
      <c r="H2">
        <f>ROUNDUP(ComponentBlueprint!F4*ComponentBlueprint!G4, 0)*Info!B2*ROUNDUP(MaterialBlueprints1!F2*MaterialBlueprints1!G2,0)</f>
        <v/>
      </c>
      <c r="I2" t="inlineStr"/>
      <c r="J2" t="inlineStr"/>
      <c r="K2" t="n">
        <v>34</v>
      </c>
      <c r="L2" t="inlineStr">
        <is>
          <t>三钛合金</t>
        </is>
      </c>
      <c r="M2" t="inlineStr">
        <is>
          <t>Tritanium</t>
        </is>
      </c>
      <c r="N2">
        <f>ROUNDUP(ComponentBlueprint!F4*ComponentBlueprint!G4, 0)*Info!B2*ROUNDUP(MaterialBlueprints1!F2*MaterialBlueprints1!G2,0)+ROUNDUP(ComponentBlueprint!F17*ComponentBlueprint!G17, 0)*Info!B2*ROUNDUP(MaterialBlueprints1!F9*MaterialBlueprints1!G9,0)+ROUNDUP(ComponentBlueprint!F20*ComponentBlueprint!G20, 0)*Info!B2*ROUNDUP(MaterialBlueprints1!F16*MaterialBlueprints1!G16,0)</f>
        <v/>
      </c>
      <c r="O2">
        <f>ROUNDUP(ComponentBlueprint!F4*ComponentBlueprint!G4, 0)*Info!B2*ROUNDUP(MaterialBlueprints1!F2*MaterialBlueprints1!G2,0)+ROUNDUP(ComponentBlueprint!F17*ComponentBlueprint!G17, 0)*Info!B2*ROUNDUP(MaterialBlueprints1!F9*MaterialBlueprints1!G9,0)+ROUNDUP(ComponentBlueprint!F20*ComponentBlueprint!G20, 0)*Info!B2*ROUNDUP(MaterialBlueprints1!F16*MaterialBlueprints1!G16,0)</f>
        <v/>
      </c>
      <c r="P2" t="inlineStr"/>
      <c r="Q2" t="n">
        <v>3.82</v>
      </c>
      <c r="R2">
        <f>(ROUNDUP(ComponentBlueprint!F4*ComponentBlueprint!G4, 0)*Info!B2*ROUNDUP(MaterialBlueprints1!F2*MaterialBlueprints1!G2,0)+ROUNDUP(ComponentBlueprint!F17*ComponentBlueprint!G17, 0)*Info!B2*ROUNDUP(MaterialBlueprints1!F9*MaterialBlueprints1!G9,0)+ROUNDUP(ComponentBlueprint!F20*ComponentBlueprint!G20, 0)*Info!B2*ROUNDUP(MaterialBlueprints1!F16*MaterialBlueprints1!G16,0))*(MaterialBlueprints1!Q2)*(1.0)</f>
        <v/>
      </c>
      <c r="S2">
        <f>SUM(R2:R62)</f>
        <v/>
      </c>
      <c r="T2" t="n">
        <v>0</v>
      </c>
      <c r="U2">
        <f>O2-T2</f>
        <v/>
      </c>
      <c r="V2" t="inlineStr"/>
      <c r="W2" t="inlineStr"/>
      <c r="X2" t="inlineStr"/>
      <c r="Y2" t="n">
        <v>2.951412213505129</v>
      </c>
      <c r="Z2">
        <f>(ROUNDUP(ComponentBlueprint!F4*ComponentBlueprint!G4, 0)*Info!B2*ROUNDUP(MaterialBlueprints1!F2*MaterialBlueprints1!G2,0)+ROUNDUP(ComponentBlueprint!F17*ComponentBlueprint!G17, 0)*Info!B2*ROUNDUP(MaterialBlueprints1!F9*MaterialBlueprints1!G9,0)+ROUNDUP(ComponentBlueprint!F20*ComponentBlueprint!G20, 0)*Info!B2*ROUNDUP(MaterialBlueprints1!F16*MaterialBlueprints1!G16,0))*MaterialBlueprints1!Y2</f>
        <v/>
      </c>
      <c r="AA2">
        <f>SUM(MaterialBlueprints1!Z2:MaterialBlueprints1!Z62)</f>
        <v/>
      </c>
    </row>
    <row r="3">
      <c r="A3" t="inlineStr">
        <is>
          <t>Osprey Blueprint</t>
        </is>
      </c>
      <c r="B3" t="inlineStr">
        <is>
          <t>鱼鹰级蓝图</t>
        </is>
      </c>
      <c r="C3" t="n">
        <v>35</v>
      </c>
      <c r="D3" t="inlineStr">
        <is>
          <t>Pyerite</t>
        </is>
      </c>
      <c r="E3" t="inlineStr">
        <is>
          <t>类晶体胶矿</t>
        </is>
      </c>
      <c r="F3" t="n">
        <v>135000</v>
      </c>
      <c r="G3" t="n">
        <v>1</v>
      </c>
      <c r="H3">
        <f>ROUNDUP(ComponentBlueprint!F4*ComponentBlueprint!G4, 0)*Info!B2*ROUNDUP(MaterialBlueprints1!F3*MaterialBlueprints1!G3,0)</f>
        <v/>
      </c>
      <c r="I3" t="inlineStr"/>
      <c r="J3" t="inlineStr"/>
      <c r="K3" t="n">
        <v>35</v>
      </c>
      <c r="L3" t="inlineStr">
        <is>
          <t>类晶体胶矿</t>
        </is>
      </c>
      <c r="M3" t="inlineStr">
        <is>
          <t>Pyerite</t>
        </is>
      </c>
      <c r="N3">
        <f>ROUNDUP(ComponentBlueprint!F4*ComponentBlueprint!G4, 0)*Info!B2*ROUNDUP(MaterialBlueprints1!F3*MaterialBlueprints1!G3,0)+ROUNDUP(ComponentBlueprint!F17*ComponentBlueprint!G17, 0)*Info!B2*ROUNDUP(MaterialBlueprints1!F10*MaterialBlueprints1!G10,0)+ROUNDUP(ComponentBlueprint!F20*ComponentBlueprint!G20, 0)*Info!B2*ROUNDUP(MaterialBlueprints1!F17*MaterialBlueprints1!G17,0)</f>
        <v/>
      </c>
      <c r="O3">
        <f>ROUNDUP(ComponentBlueprint!F4*ComponentBlueprint!G4, 0)*Info!B2*ROUNDUP(MaterialBlueprints1!F3*MaterialBlueprints1!G3,0)+ROUNDUP(ComponentBlueprint!F17*ComponentBlueprint!G17, 0)*Info!B2*ROUNDUP(MaterialBlueprints1!F10*MaterialBlueprints1!G10,0)+ROUNDUP(ComponentBlueprint!F20*ComponentBlueprint!G20, 0)*Info!B2*ROUNDUP(MaterialBlueprints1!F17*MaterialBlueprints1!G17,0)</f>
        <v/>
      </c>
      <c r="P3" t="inlineStr"/>
      <c r="Q3" t="n">
        <v>30.71</v>
      </c>
      <c r="R3">
        <f>(ROUNDUP(ComponentBlueprint!F4*ComponentBlueprint!G4, 0)*Info!B2*ROUNDUP(MaterialBlueprints1!F3*MaterialBlueprints1!G3,0)+ROUNDUP(ComponentBlueprint!F17*ComponentBlueprint!G17, 0)*Info!B2*ROUNDUP(MaterialBlueprints1!F10*MaterialBlueprints1!G10,0)+ROUNDUP(ComponentBlueprint!F20*ComponentBlueprint!G20, 0)*Info!B2*ROUNDUP(MaterialBlueprints1!F17*MaterialBlueprints1!G17,0))*(MaterialBlueprints1!Q3)*(1.0)</f>
        <v/>
      </c>
      <c r="S3" t="inlineStr"/>
      <c r="T3" t="n">
        <v>0</v>
      </c>
      <c r="U3">
        <f>O3-T3</f>
        <v/>
      </c>
      <c r="V3" t="inlineStr"/>
      <c r="W3" t="inlineStr"/>
      <c r="X3" t="inlineStr"/>
      <c r="Y3" t="n">
        <v>14.0289144413793</v>
      </c>
      <c r="Z3">
        <f>(ROUNDUP(ComponentBlueprint!F4*ComponentBlueprint!G4, 0)*Info!B2*ROUNDUP(MaterialBlueprints1!F3*MaterialBlueprints1!G3,0)+ROUNDUP(ComponentBlueprint!F17*ComponentBlueprint!G17, 0)*Info!B2*ROUNDUP(MaterialBlueprints1!F10*MaterialBlueprints1!G10,0)+ROUNDUP(ComponentBlueprint!F20*ComponentBlueprint!G20, 0)*Info!B2*ROUNDUP(MaterialBlueprints1!F17*MaterialBlueprints1!G17,0))*MaterialBlueprints1!Y3</f>
        <v/>
      </c>
      <c r="AA3" t="inlineStr"/>
    </row>
    <row r="4">
      <c r="A4" t="inlineStr">
        <is>
          <t>Osprey Blueprint</t>
        </is>
      </c>
      <c r="B4" t="inlineStr">
        <is>
          <t>鱼鹰级蓝图</t>
        </is>
      </c>
      <c r="C4" t="n">
        <v>36</v>
      </c>
      <c r="D4" t="inlineStr">
        <is>
          <t>Mexallon</t>
        </is>
      </c>
      <c r="E4" t="inlineStr">
        <is>
          <t>类银超金属</t>
        </is>
      </c>
      <c r="F4" t="n">
        <v>27000</v>
      </c>
      <c r="G4" t="n">
        <v>1</v>
      </c>
      <c r="H4">
        <f>ROUNDUP(ComponentBlueprint!F4*ComponentBlueprint!G4, 0)*Info!B2*ROUNDUP(MaterialBlueprints1!F4*MaterialBlueprints1!G4,0)</f>
        <v/>
      </c>
      <c r="I4" t="inlineStr"/>
      <c r="J4" t="inlineStr"/>
      <c r="K4" t="n">
        <v>36</v>
      </c>
      <c r="L4" t="inlineStr">
        <is>
          <t>类银超金属</t>
        </is>
      </c>
      <c r="M4" t="inlineStr">
        <is>
          <t>Mexallon</t>
        </is>
      </c>
      <c r="N4">
        <f>ROUNDUP(ComponentBlueprint!F4*ComponentBlueprint!G4, 0)*Info!B2*ROUNDUP(MaterialBlueprints1!F4*MaterialBlueprints1!G4,0)+ROUNDUP(ComponentBlueprint!F17*ComponentBlueprint!G17, 0)*Info!B2*ROUNDUP(MaterialBlueprints1!F11*MaterialBlueprints1!G11,0)+ROUNDUP(ComponentBlueprint!F20*ComponentBlueprint!G20, 0)*Info!B2*ROUNDUP(MaterialBlueprints1!F18*MaterialBlueprints1!G18,0)</f>
        <v/>
      </c>
      <c r="O4">
        <f>ROUNDUP(ComponentBlueprint!F4*ComponentBlueprint!G4, 0)*Info!B2*ROUNDUP(MaterialBlueprints1!F4*MaterialBlueprints1!G4,0)+ROUNDUP(ComponentBlueprint!F17*ComponentBlueprint!G17, 0)*Info!B2*ROUNDUP(MaterialBlueprints1!F11*MaterialBlueprints1!G11,0)+ROUNDUP(ComponentBlueprint!F20*ComponentBlueprint!G20, 0)*Info!B2*ROUNDUP(MaterialBlueprints1!F18*MaterialBlueprints1!G18,0)</f>
        <v/>
      </c>
      <c r="P4" t="inlineStr"/>
      <c r="Q4" t="n">
        <v>82.33</v>
      </c>
      <c r="R4">
        <f>(ROUNDUP(ComponentBlueprint!F4*ComponentBlueprint!G4, 0)*Info!B2*ROUNDUP(MaterialBlueprints1!F4*MaterialBlueprints1!G4,0)+ROUNDUP(ComponentBlueprint!F17*ComponentBlueprint!G17, 0)*Info!B2*ROUNDUP(MaterialBlueprints1!F11*MaterialBlueprints1!G11,0)+ROUNDUP(ComponentBlueprint!F20*ComponentBlueprint!G20, 0)*Info!B2*ROUNDUP(MaterialBlueprints1!F18*MaterialBlueprints1!G18,0))*(MaterialBlueprints1!Q4)*(1.0)</f>
        <v/>
      </c>
      <c r="S4" t="inlineStr"/>
      <c r="T4" t="n">
        <v>0</v>
      </c>
      <c r="U4">
        <f>O4-T4</f>
        <v/>
      </c>
      <c r="V4" t="inlineStr"/>
      <c r="W4" t="inlineStr"/>
      <c r="X4" t="inlineStr"/>
      <c r="Y4" t="n">
        <v>58.48288715310777</v>
      </c>
      <c r="Z4">
        <f>(ROUNDUP(ComponentBlueprint!F4*ComponentBlueprint!G4, 0)*Info!B2*ROUNDUP(MaterialBlueprints1!F4*MaterialBlueprints1!G4,0)+ROUNDUP(ComponentBlueprint!F17*ComponentBlueprint!G17, 0)*Info!B2*ROUNDUP(MaterialBlueprints1!F11*MaterialBlueprints1!G11,0)+ROUNDUP(ComponentBlueprint!F20*ComponentBlueprint!G20, 0)*Info!B2*ROUNDUP(MaterialBlueprints1!F18*MaterialBlueprints1!G18,0))*MaterialBlueprints1!Y4</f>
        <v/>
      </c>
      <c r="AA4" t="inlineStr"/>
    </row>
    <row r="5">
      <c r="A5" t="inlineStr">
        <is>
          <t>Osprey Blueprint</t>
        </is>
      </c>
      <c r="B5" t="inlineStr">
        <is>
          <t>鱼鹰级蓝图</t>
        </is>
      </c>
      <c r="C5" t="n">
        <v>37</v>
      </c>
      <c r="D5" t="inlineStr">
        <is>
          <t>Isogen</t>
        </is>
      </c>
      <c r="E5" t="inlineStr">
        <is>
          <t>同位聚合体</t>
        </is>
      </c>
      <c r="F5" t="n">
        <v>7500</v>
      </c>
      <c r="G5" t="n">
        <v>1</v>
      </c>
      <c r="H5">
        <f>ROUNDUP(ComponentBlueprint!F4*ComponentBlueprint!G4, 0)*Info!B2*ROUNDUP(MaterialBlueprints1!F5*MaterialBlueprints1!G5,0)</f>
        <v/>
      </c>
      <c r="I5" t="inlineStr"/>
      <c r="J5" t="inlineStr"/>
      <c r="K5" t="n">
        <v>37</v>
      </c>
      <c r="L5" t="inlineStr">
        <is>
          <t>同位聚合体</t>
        </is>
      </c>
      <c r="M5" t="inlineStr">
        <is>
          <t>Isogen</t>
        </is>
      </c>
      <c r="N5">
        <f>ROUNDUP(ComponentBlueprint!F4*ComponentBlueprint!G4, 0)*Info!B2*ROUNDUP(MaterialBlueprints1!F5*MaterialBlueprints1!G5,0)+ROUNDUP(ComponentBlueprint!F17*ComponentBlueprint!G17, 0)*Info!B2*ROUNDUP(MaterialBlueprints1!F12*MaterialBlueprints1!G12,0)+ROUNDUP(ComponentBlueprint!F20*ComponentBlueprint!G20, 0)*Info!B2*ROUNDUP(MaterialBlueprints1!F19*MaterialBlueprints1!G19,0)</f>
        <v/>
      </c>
      <c r="O5">
        <f>ROUNDUP(ComponentBlueprint!F4*ComponentBlueprint!G4, 0)*Info!B2*ROUNDUP(MaterialBlueprints1!F5*MaterialBlueprints1!G5,0)+ROUNDUP(ComponentBlueprint!F17*ComponentBlueprint!G17, 0)*Info!B2*ROUNDUP(MaterialBlueprints1!F12*MaterialBlueprints1!G12,0)+ROUNDUP(ComponentBlueprint!F20*ComponentBlueprint!G20, 0)*Info!B2*ROUNDUP(MaterialBlueprints1!F19*MaterialBlueprints1!G19,0)</f>
        <v/>
      </c>
      <c r="P5" t="inlineStr"/>
      <c r="Q5" t="n">
        <v>342.9</v>
      </c>
      <c r="R5">
        <f>(ROUNDUP(ComponentBlueprint!F4*ComponentBlueprint!G4, 0)*Info!B2*ROUNDUP(MaterialBlueprints1!F5*MaterialBlueprints1!G5,0)+ROUNDUP(ComponentBlueprint!F17*ComponentBlueprint!G17, 0)*Info!B2*ROUNDUP(MaterialBlueprints1!F12*MaterialBlueprints1!G12,0)+ROUNDUP(ComponentBlueprint!F20*ComponentBlueprint!G20, 0)*Info!B2*ROUNDUP(MaterialBlueprints1!F19*MaterialBlueprints1!G19,0))*(MaterialBlueprints1!Q5)*(1.0)</f>
        <v/>
      </c>
      <c r="S5" t="inlineStr"/>
      <c r="T5" t="n">
        <v>0</v>
      </c>
      <c r="U5">
        <f>O5-T5</f>
        <v/>
      </c>
      <c r="V5" t="inlineStr"/>
      <c r="W5" t="inlineStr"/>
      <c r="X5" t="inlineStr"/>
      <c r="Y5" t="n">
        <v>335.9642878627847</v>
      </c>
      <c r="Z5">
        <f>(ROUNDUP(ComponentBlueprint!F4*ComponentBlueprint!G4, 0)*Info!B2*ROUNDUP(MaterialBlueprints1!F5*MaterialBlueprints1!G5,0)+ROUNDUP(ComponentBlueprint!F17*ComponentBlueprint!G17, 0)*Info!B2*ROUNDUP(MaterialBlueprints1!F12*MaterialBlueprints1!G12,0)+ROUNDUP(ComponentBlueprint!F20*ComponentBlueprint!G20, 0)*Info!B2*ROUNDUP(MaterialBlueprints1!F19*MaterialBlueprints1!G19,0))*MaterialBlueprints1!Y5</f>
        <v/>
      </c>
      <c r="AA5" t="inlineStr"/>
    </row>
    <row r="6">
      <c r="A6" t="inlineStr">
        <is>
          <t>Osprey Blueprint</t>
        </is>
      </c>
      <c r="B6" t="inlineStr">
        <is>
          <t>鱼鹰级蓝图</t>
        </is>
      </c>
      <c r="C6" t="n">
        <v>38</v>
      </c>
      <c r="D6" t="inlineStr">
        <is>
          <t>Nocxium</t>
        </is>
      </c>
      <c r="E6" t="inlineStr">
        <is>
          <t>超新星诺克石</t>
        </is>
      </c>
      <c r="F6" t="n">
        <v>1125</v>
      </c>
      <c r="G6" t="n">
        <v>1</v>
      </c>
      <c r="H6">
        <f>ROUNDUP(ComponentBlueprint!F4*ComponentBlueprint!G4, 0)*Info!B2*ROUNDUP(MaterialBlueprints1!F6*MaterialBlueprints1!G6,0)</f>
        <v/>
      </c>
      <c r="I6" t="inlineStr"/>
      <c r="J6" t="inlineStr"/>
      <c r="K6" t="n">
        <v>38</v>
      </c>
      <c r="L6" t="inlineStr">
        <is>
          <t>超新星诺克石</t>
        </is>
      </c>
      <c r="M6" t="inlineStr">
        <is>
          <t>Nocxium</t>
        </is>
      </c>
      <c r="N6">
        <f>ROUNDUP(ComponentBlueprint!F4*ComponentBlueprint!G4, 0)*Info!B2*ROUNDUP(MaterialBlueprints1!F6*MaterialBlueprints1!G6,0)+ROUNDUP(ComponentBlueprint!F17*ComponentBlueprint!G17, 0)*Info!B2*ROUNDUP(MaterialBlueprints1!F13*MaterialBlueprints1!G13,0)+ROUNDUP(ComponentBlueprint!F20*ComponentBlueprint!G20, 0)*Info!B2*ROUNDUP(MaterialBlueprints1!F20*MaterialBlueprints1!G20,0)</f>
        <v/>
      </c>
      <c r="O6">
        <f>ROUNDUP(ComponentBlueprint!F4*ComponentBlueprint!G4, 0)*Info!B2*ROUNDUP(MaterialBlueprints1!F6*MaterialBlueprints1!G6,0)+ROUNDUP(ComponentBlueprint!F17*ComponentBlueprint!G17, 0)*Info!B2*ROUNDUP(MaterialBlueprints1!F13*MaterialBlueprints1!G13,0)+ROUNDUP(ComponentBlueprint!F20*ComponentBlueprint!G20, 0)*Info!B2*ROUNDUP(MaterialBlueprints1!F20*MaterialBlueprints1!G20,0)</f>
        <v/>
      </c>
      <c r="P6" t="inlineStr"/>
      <c r="Q6" t="n">
        <v>1096</v>
      </c>
      <c r="R6">
        <f>(ROUNDUP(ComponentBlueprint!F4*ComponentBlueprint!G4, 0)*Info!B2*ROUNDUP(MaterialBlueprints1!F6*MaterialBlueprints1!G6,0)+ROUNDUP(ComponentBlueprint!F17*ComponentBlueprint!G17, 0)*Info!B2*ROUNDUP(MaterialBlueprints1!F13*MaterialBlueprints1!G13,0)+ROUNDUP(ComponentBlueprint!F20*ComponentBlueprint!G20, 0)*Info!B2*ROUNDUP(MaterialBlueprints1!F20*MaterialBlueprints1!G20,0))*(MaterialBlueprints1!Q6)*(1.0)</f>
        <v/>
      </c>
      <c r="S6" t="inlineStr"/>
      <c r="T6" t="n">
        <v>0</v>
      </c>
      <c r="U6">
        <f>O6-T6</f>
        <v/>
      </c>
      <c r="V6" t="inlineStr"/>
      <c r="W6" t="inlineStr"/>
      <c r="X6" t="inlineStr"/>
      <c r="Y6" t="n">
        <v>904.6342244521115</v>
      </c>
      <c r="Z6">
        <f>(ROUNDUP(ComponentBlueprint!F4*ComponentBlueprint!G4, 0)*Info!B2*ROUNDUP(MaterialBlueprints1!F6*MaterialBlueprints1!G6,0)+ROUNDUP(ComponentBlueprint!F17*ComponentBlueprint!G17, 0)*Info!B2*ROUNDUP(MaterialBlueprints1!F13*MaterialBlueprints1!G13,0)+ROUNDUP(ComponentBlueprint!F20*ComponentBlueprint!G20, 0)*Info!B2*ROUNDUP(MaterialBlueprints1!F20*MaterialBlueprints1!G20,0))*MaterialBlueprints1!Y6</f>
        <v/>
      </c>
      <c r="AA6" t="inlineStr"/>
    </row>
    <row r="7">
      <c r="A7" t="inlineStr">
        <is>
          <t>Osprey Blueprint</t>
        </is>
      </c>
      <c r="B7" t="inlineStr">
        <is>
          <t>鱼鹰级蓝图</t>
        </is>
      </c>
      <c r="C7" t="n">
        <v>39</v>
      </c>
      <c r="D7" t="inlineStr">
        <is>
          <t>Zydrine</t>
        </is>
      </c>
      <c r="E7" t="inlineStr">
        <is>
          <t>晶状石英核岩</t>
        </is>
      </c>
      <c r="F7" t="n">
        <v>263</v>
      </c>
      <c r="G7" t="n">
        <v>1</v>
      </c>
      <c r="H7">
        <f>ROUNDUP(ComponentBlueprint!F4*ComponentBlueprint!G4, 0)*Info!B2*ROUNDUP(MaterialBlueprints1!F7*MaterialBlueprints1!G7,0)</f>
        <v/>
      </c>
      <c r="I7" t="inlineStr"/>
      <c r="J7" t="inlineStr"/>
      <c r="K7" t="n">
        <v>39</v>
      </c>
      <c r="L7" t="inlineStr">
        <is>
          <t>晶状石英核岩</t>
        </is>
      </c>
      <c r="M7" t="inlineStr">
        <is>
          <t>Zydrine</t>
        </is>
      </c>
      <c r="N7">
        <f>ROUNDUP(ComponentBlueprint!F4*ComponentBlueprint!G4, 0)*Info!B2*ROUNDUP(MaterialBlueprints1!F7*MaterialBlueprints1!G7,0)+ROUNDUP(ComponentBlueprint!F17*ComponentBlueprint!G17, 0)*Info!B2*ROUNDUP(MaterialBlueprints1!F14*MaterialBlueprints1!G14,0)</f>
        <v/>
      </c>
      <c r="O7">
        <f>ROUNDUP(ComponentBlueprint!F4*ComponentBlueprint!G4, 0)*Info!B2*ROUNDUP(MaterialBlueprints1!F7*MaterialBlueprints1!G7,0)+ROUNDUP(ComponentBlueprint!F17*ComponentBlueprint!G17, 0)*Info!B2*ROUNDUP(MaterialBlueprints1!F14*MaterialBlueprints1!G14,0)</f>
        <v/>
      </c>
      <c r="P7" t="inlineStr"/>
      <c r="Q7" t="n">
        <v>2053</v>
      </c>
      <c r="R7">
        <f>(ROUNDUP(ComponentBlueprint!F4*ComponentBlueprint!G4, 0)*Info!B2*ROUNDUP(MaterialBlueprints1!F7*MaterialBlueprints1!G7,0)+ROUNDUP(ComponentBlueprint!F17*ComponentBlueprint!G17, 0)*Info!B2*ROUNDUP(MaterialBlueprints1!F14*MaterialBlueprints1!G14,0))*(MaterialBlueprints1!Q7)*(1.0)</f>
        <v/>
      </c>
      <c r="S7" t="inlineStr"/>
      <c r="T7" t="n">
        <v>0</v>
      </c>
      <c r="U7">
        <f>O7-T7</f>
        <v/>
      </c>
      <c r="V7" t="inlineStr"/>
      <c r="W7" t="inlineStr"/>
      <c r="X7" t="inlineStr"/>
      <c r="Y7" t="n">
        <v>2244.603060793235</v>
      </c>
      <c r="Z7">
        <f>(ROUNDUP(ComponentBlueprint!F4*ComponentBlueprint!G4, 0)*Info!B2*ROUNDUP(MaterialBlueprints1!F7*MaterialBlueprints1!G7,0)+ROUNDUP(ComponentBlueprint!F17*ComponentBlueprint!G17, 0)*Info!B2*ROUNDUP(MaterialBlueprints1!F14*MaterialBlueprints1!G14,0))*MaterialBlueprints1!Y7</f>
        <v/>
      </c>
      <c r="AA7" t="inlineStr"/>
    </row>
    <row r="8">
      <c r="A8" t="inlineStr">
        <is>
          <t>Osprey Blueprint</t>
        </is>
      </c>
      <c r="B8" t="inlineStr">
        <is>
          <t>鱼鹰级蓝图</t>
        </is>
      </c>
      <c r="C8" t="n">
        <v>40</v>
      </c>
      <c r="D8" t="inlineStr">
        <is>
          <t>Megacyte</t>
        </is>
      </c>
      <c r="E8" t="inlineStr">
        <is>
          <t>超噬矿</t>
        </is>
      </c>
      <c r="F8" t="n">
        <v>105</v>
      </c>
      <c r="G8" t="n">
        <v>1</v>
      </c>
      <c r="H8">
        <f>ROUNDUP(ComponentBlueprint!F4*ComponentBlueprint!G4, 0)*Info!B2*ROUNDUP(MaterialBlueprints1!F8*MaterialBlueprints1!G8,0)</f>
        <v/>
      </c>
      <c r="I8" t="inlineStr"/>
      <c r="J8" t="inlineStr"/>
      <c r="K8" t="n">
        <v>40</v>
      </c>
      <c r="L8" t="inlineStr">
        <is>
          <t>超噬矿</t>
        </is>
      </c>
      <c r="M8" t="inlineStr">
        <is>
          <t>Megacyte</t>
        </is>
      </c>
      <c r="N8">
        <f>ROUNDUP(ComponentBlueprint!F4*ComponentBlueprint!G4, 0)*Info!B2*ROUNDUP(MaterialBlueprints1!F8*MaterialBlueprints1!G8,0)+ROUNDUP(ComponentBlueprint!F17*ComponentBlueprint!G17, 0)*Info!B2*ROUNDUP(MaterialBlueprints1!F15*MaterialBlueprints1!G15,0)</f>
        <v/>
      </c>
      <c r="O8">
        <f>ROUNDUP(ComponentBlueprint!F4*ComponentBlueprint!G4, 0)*Info!B2*ROUNDUP(MaterialBlueprints1!F8*MaterialBlueprints1!G8,0)+ROUNDUP(ComponentBlueprint!F17*ComponentBlueprint!G17, 0)*Info!B2*ROUNDUP(MaterialBlueprints1!F15*MaterialBlueprints1!G15,0)</f>
        <v/>
      </c>
      <c r="P8" t="inlineStr"/>
      <c r="Q8" t="n">
        <v>4273</v>
      </c>
      <c r="R8">
        <f>(ROUNDUP(ComponentBlueprint!F4*ComponentBlueprint!G4, 0)*Info!B2*ROUNDUP(MaterialBlueprints1!F8*MaterialBlueprints1!G8,0)+ROUNDUP(ComponentBlueprint!F17*ComponentBlueprint!G17, 0)*Info!B2*ROUNDUP(MaterialBlueprints1!F15*MaterialBlueprints1!G15,0))*(MaterialBlueprints1!Q8)*(1.0)</f>
        <v/>
      </c>
      <c r="S8" t="inlineStr"/>
      <c r="T8" t="n">
        <v>0</v>
      </c>
      <c r="U8">
        <f>O8-T8</f>
        <v/>
      </c>
      <c r="V8" t="inlineStr"/>
      <c r="W8" t="inlineStr"/>
      <c r="X8" t="inlineStr"/>
      <c r="Y8" t="n">
        <v>3087.180300158941</v>
      </c>
      <c r="Z8">
        <f>(ROUNDUP(ComponentBlueprint!F4*ComponentBlueprint!G4, 0)*Info!B2*ROUNDUP(MaterialBlueprints1!F8*MaterialBlueprints1!G8,0)+ROUNDUP(ComponentBlueprint!F17*ComponentBlueprint!G17, 0)*Info!B2*ROUNDUP(MaterialBlueprints1!F15*MaterialBlueprints1!G15,0))*MaterialBlueprints1!Y8</f>
        <v/>
      </c>
      <c r="AA8" t="inlineStr"/>
    </row>
    <row r="9">
      <c r="A9" t="inlineStr">
        <is>
          <t>Vexor Blueprint</t>
        </is>
      </c>
      <c r="B9" t="inlineStr">
        <is>
          <t>狂怒者级蓝图</t>
        </is>
      </c>
      <c r="C9" t="n">
        <v>34</v>
      </c>
      <c r="D9" t="inlineStr">
        <is>
          <t>Tritanium</t>
        </is>
      </c>
      <c r="E9" t="inlineStr">
        <is>
          <t>三钛合金</t>
        </is>
      </c>
      <c r="F9" t="n">
        <v>540000</v>
      </c>
      <c r="G9" t="n">
        <v>1</v>
      </c>
      <c r="H9">
        <f>ROUNDUP(ComponentBlueprint!F17*ComponentBlueprint!G17, 0)*Info!B2*ROUNDUP(MaterialBlueprints1!F9*MaterialBlueprints1!G9,0)</f>
        <v/>
      </c>
      <c r="I9" t="inlineStr"/>
      <c r="J9" t="inlineStr"/>
      <c r="K9" t="n">
        <v>16670</v>
      </c>
      <c r="L9" t="inlineStr">
        <is>
          <t>碳化晶体</t>
        </is>
      </c>
      <c r="M9" t="inlineStr">
        <is>
          <t>Crystalline Carbonide</t>
        </is>
      </c>
      <c r="N9">
        <f>ROUNDUP(ComponentBlueprint!F22*ComponentBlueprint!G22, 0)*Info!B2*ROUNDUP(MaterialBlueprints1!F22*MaterialBlueprints1!G22,0)+ROUNDUP(ComponentBlueprint!F21*ComponentBlueprint!G21, 0)*Info!B2*ROUNDUP(MaterialBlueprints1!F31*MaterialBlueprints1!G31,0)+ROUNDUP(ComponentBlueprint!F23*ComponentBlueprint!G23, 0)*Info!B2*ROUNDUP(MaterialBlueprints1!F33*MaterialBlueprints1!G33,0)+ROUNDUP(ComponentBlueprint!F13*ComponentBlueprint!G13, 0)*Info!B2*ROUNDUP(MaterialBlueprints1!F36*MaterialBlueprints1!G36,0)+ROUNDUP(ComponentBlueprint!F15*ComponentBlueprint!G15, 0)*Info!B2*ROUNDUP(MaterialBlueprints1!F43*MaterialBlueprints1!G43,0)+ROUNDUP(ComponentBlueprint!F16*ComponentBlueprint!G16, 0)*Info!B2*ROUNDUP(MaterialBlueprints1!F46*MaterialBlueprints1!G46,0)+ROUNDUP(ComponentBlueprint!F19*ComponentBlueprint!G19, 0)*Info!B2*ROUNDUP(MaterialBlueprints1!F61*MaterialBlueprints1!G61,0)</f>
        <v/>
      </c>
      <c r="O9">
        <f>ROUNDUP((ROUNDUP(ComponentBlueprint!F22*ComponentBlueprint!G22, 0)*Info!B2*ROUNDUP(MaterialBlueprints1!F22*MaterialBlueprints1!G22,0)+ROUNDUP(ComponentBlueprint!F21*ComponentBlueprint!G21, 0)*Info!B2*ROUNDUP(MaterialBlueprints1!F31*MaterialBlueprints1!G31,0)+ROUNDUP(ComponentBlueprint!F23*ComponentBlueprint!G23, 0)*Info!B2*ROUNDUP(MaterialBlueprints1!F33*MaterialBlueprints1!G33,0)+ROUNDUP(ComponentBlueprint!F13*ComponentBlueprint!G13, 0)*Info!B2*ROUNDUP(MaterialBlueprints1!F36*MaterialBlueprints1!G36,0)+ROUNDUP(ComponentBlueprint!F15*ComponentBlueprint!G15, 0)*Info!B2*ROUNDUP(MaterialBlueprints1!F43*MaterialBlueprints1!G43,0)+ROUNDUP(ComponentBlueprint!F16*ComponentBlueprint!G16, 0)*Info!B2*ROUNDUP(MaterialBlueprints1!F46*MaterialBlueprints1!G46,0)+ROUNDUP(ComponentBlueprint!F19*ComponentBlueprint!G19, 0)*Info!B2*ROUNDUP(MaterialBlueprints1!F61*MaterialBlueprints1!G61,0))/10000, 0)*10000</f>
        <v/>
      </c>
      <c r="P9" t="inlineStr"/>
      <c r="Q9" t="n">
        <v>84.72</v>
      </c>
      <c r="R9">
        <f>(ROUNDUP((ROUNDUP(ComponentBlueprint!F22*ComponentBlueprint!G22, 0)*Info!B2*ROUNDUP(MaterialBlueprints1!F22*MaterialBlueprints1!G22,0)+ROUNDUP(ComponentBlueprint!F21*ComponentBlueprint!G21, 0)*Info!B2*ROUNDUP(MaterialBlueprints1!F31*MaterialBlueprints1!G31,0)+ROUNDUP(ComponentBlueprint!F23*ComponentBlueprint!G23, 0)*Info!B2*ROUNDUP(MaterialBlueprints1!F33*MaterialBlueprints1!G33,0)+ROUNDUP(ComponentBlueprint!F13*ComponentBlueprint!G13, 0)*Info!B2*ROUNDUP(MaterialBlueprints1!F36*MaterialBlueprints1!G36,0)+ROUNDUP(ComponentBlueprint!F15*ComponentBlueprint!G15, 0)*Info!B2*ROUNDUP(MaterialBlueprints1!F43*MaterialBlueprints1!G43,0)+ROUNDUP(ComponentBlueprint!F16*ComponentBlueprint!G16, 0)*Info!B2*ROUNDUP(MaterialBlueprints1!F46*MaterialBlueprints1!G46,0)+ROUNDUP(ComponentBlueprint!F19*ComponentBlueprint!G19, 0)*Info!B2*ROUNDUP(MaterialBlueprints1!F61*MaterialBlueprints1!G61,0))/10000, 0)*10000)*(MaterialBlueprints1!Q9)*(1.0)</f>
        <v/>
      </c>
      <c r="S9" t="inlineStr"/>
      <c r="T9" t="n">
        <v>0</v>
      </c>
      <c r="U9">
        <f>O9-T9</f>
        <v/>
      </c>
      <c r="V9" t="inlineStr"/>
      <c r="W9" t="inlineStr"/>
      <c r="X9" t="inlineStr"/>
      <c r="Y9" t="n">
        <v>87.47067433037684</v>
      </c>
      <c r="Z9">
        <f>(ROUNDUP((ROUNDUP(ComponentBlueprint!F22*ComponentBlueprint!G22, 0)*Info!B2*ROUNDUP(MaterialBlueprints1!F22*MaterialBlueprints1!G22,0)+ROUNDUP(ComponentBlueprint!F21*ComponentBlueprint!G21, 0)*Info!B2*ROUNDUP(MaterialBlueprints1!F31*MaterialBlueprints1!G31,0)+ROUNDUP(ComponentBlueprint!F23*ComponentBlueprint!G23, 0)*Info!B2*ROUNDUP(MaterialBlueprints1!F33*MaterialBlueprints1!G33,0)+ROUNDUP(ComponentBlueprint!F13*ComponentBlueprint!G13, 0)*Info!B2*ROUNDUP(MaterialBlueprints1!F36*MaterialBlueprints1!G36,0)+ROUNDUP(ComponentBlueprint!F15*ComponentBlueprint!G15, 0)*Info!B2*ROUNDUP(MaterialBlueprints1!F43*MaterialBlueprints1!G43,0)+ROUNDUP(ComponentBlueprint!F16*ComponentBlueprint!G16, 0)*Info!B2*ROUNDUP(MaterialBlueprints1!F46*MaterialBlueprints1!G46,0)+ROUNDUP(ComponentBlueprint!F19*ComponentBlueprint!G19, 0)*Info!B2*ROUNDUP(MaterialBlueprints1!F61*MaterialBlueprints1!G61,0))/10000, 0)*10000)*MaterialBlueprints1!Y9</f>
        <v/>
      </c>
      <c r="AA9" t="inlineStr"/>
    </row>
    <row r="10">
      <c r="A10" t="inlineStr">
        <is>
          <t>Vexor Blueprint</t>
        </is>
      </c>
      <c r="B10" t="inlineStr">
        <is>
          <t>狂怒者级蓝图</t>
        </is>
      </c>
      <c r="C10" t="n">
        <v>35</v>
      </c>
      <c r="D10" t="inlineStr">
        <is>
          <t>Pyerite</t>
        </is>
      </c>
      <c r="E10" t="inlineStr">
        <is>
          <t>类晶体胶矿</t>
        </is>
      </c>
      <c r="F10" t="n">
        <v>180000</v>
      </c>
      <c r="G10" t="n">
        <v>1</v>
      </c>
      <c r="H10">
        <f>ROUNDUP(ComponentBlueprint!F17*ComponentBlueprint!G17, 0)*Info!B2*ROUNDUP(MaterialBlueprints1!F10*MaterialBlueprints1!G10,0)</f>
        <v/>
      </c>
      <c r="I10" t="inlineStr"/>
      <c r="J10" t="inlineStr"/>
      <c r="K10" t="n">
        <v>16671</v>
      </c>
      <c r="L10" t="inlineStr">
        <is>
          <t>碳化钛</t>
        </is>
      </c>
      <c r="M10" t="inlineStr">
        <is>
          <t>Titanium Carbide</t>
        </is>
      </c>
      <c r="N10">
        <f>ROUNDUP(ComponentBlueprint!F2*ComponentBlueprint!G2, 0)*Info!B2*ROUNDUP(MaterialBlueprints1!F26*MaterialBlueprints1!G26,0)+ROUNDUP(ComponentBlueprint!F9*ComponentBlueprint!G9, 0)*Info!B2*ROUNDUP(MaterialBlueprints1!F28*MaterialBlueprints1!G28,0)+ROUNDUP(ComponentBlueprint!F6*ComponentBlueprint!G6, 0)*Info!B2*ROUNDUP(MaterialBlueprints1!F40*MaterialBlueprints1!G40,0)+ROUNDUP(ComponentBlueprint!F10*ComponentBlueprint!G10, 0)*Info!B2*ROUNDUP(MaterialBlueprints1!F50*MaterialBlueprints1!G50,0)+ROUNDUP(ComponentBlueprint!F11*ComponentBlueprint!G11, 0)*Info!B2*ROUNDUP(MaterialBlueprints1!F53*MaterialBlueprints1!G53,0)+ROUNDUP(ComponentBlueprint!F12*ComponentBlueprint!G12, 0)*Info!B2*ROUNDUP(MaterialBlueprints1!F55*MaterialBlueprints1!G55,0)+ROUNDUP(ComponentBlueprint!F5*ComponentBlueprint!G5, 0)*Info!B2*ROUNDUP(MaterialBlueprints1!F58*MaterialBlueprints1!G58,0)</f>
        <v/>
      </c>
      <c r="O10">
        <f>ROUNDUP((ROUNDUP(ComponentBlueprint!F2*ComponentBlueprint!G2, 0)*Info!B2*ROUNDUP(MaterialBlueprints1!F26*MaterialBlueprints1!G26,0)+ROUNDUP(ComponentBlueprint!F9*ComponentBlueprint!G9, 0)*Info!B2*ROUNDUP(MaterialBlueprints1!F28*MaterialBlueprints1!G28,0)+ROUNDUP(ComponentBlueprint!F6*ComponentBlueprint!G6, 0)*Info!B2*ROUNDUP(MaterialBlueprints1!F40*MaterialBlueprints1!G40,0)+ROUNDUP(ComponentBlueprint!F10*ComponentBlueprint!G10, 0)*Info!B2*ROUNDUP(MaterialBlueprints1!F50*MaterialBlueprints1!G50,0)+ROUNDUP(ComponentBlueprint!F11*ComponentBlueprint!G11, 0)*Info!B2*ROUNDUP(MaterialBlueprints1!F53*MaterialBlueprints1!G53,0)+ROUNDUP(ComponentBlueprint!F12*ComponentBlueprint!G12, 0)*Info!B2*ROUNDUP(MaterialBlueprints1!F55*MaterialBlueprints1!G55,0)+ROUNDUP(ComponentBlueprint!F5*ComponentBlueprint!G5, 0)*Info!B2*ROUNDUP(MaterialBlueprints1!F58*MaterialBlueprints1!G58,0))/10000, 0)*10000</f>
        <v/>
      </c>
      <c r="P10" t="inlineStr"/>
      <c r="Q10" t="n">
        <v>116.1</v>
      </c>
      <c r="R10">
        <f>(ROUNDUP((ROUNDUP(ComponentBlueprint!F2*ComponentBlueprint!G2, 0)*Info!B2*ROUNDUP(MaterialBlueprints1!F26*MaterialBlueprints1!G26,0)+ROUNDUP(ComponentBlueprint!F9*ComponentBlueprint!G9, 0)*Info!B2*ROUNDUP(MaterialBlueprints1!F28*MaterialBlueprints1!G28,0)+ROUNDUP(ComponentBlueprint!F6*ComponentBlueprint!G6, 0)*Info!B2*ROUNDUP(MaterialBlueprints1!F40*MaterialBlueprints1!G40,0)+ROUNDUP(ComponentBlueprint!F10*ComponentBlueprint!G10, 0)*Info!B2*ROUNDUP(MaterialBlueprints1!F50*MaterialBlueprints1!G50,0)+ROUNDUP(ComponentBlueprint!F11*ComponentBlueprint!G11, 0)*Info!B2*ROUNDUP(MaterialBlueprints1!F53*MaterialBlueprints1!G53,0)+ROUNDUP(ComponentBlueprint!F12*ComponentBlueprint!G12, 0)*Info!B2*ROUNDUP(MaterialBlueprints1!F55*MaterialBlueprints1!G55,0)+ROUNDUP(ComponentBlueprint!F5*ComponentBlueprint!G5, 0)*Info!B2*ROUNDUP(MaterialBlueprints1!F58*MaterialBlueprints1!G58,0))/10000, 0)*10000)*(MaterialBlueprints1!Q10)*(1.0)</f>
        <v/>
      </c>
      <c r="S10" t="inlineStr"/>
      <c r="T10" t="n">
        <v>0</v>
      </c>
      <c r="U10">
        <f>O10-T10</f>
        <v/>
      </c>
      <c r="V10" t="inlineStr"/>
      <c r="W10" t="inlineStr"/>
      <c r="X10" t="inlineStr"/>
      <c r="Y10" t="n">
        <v>81.25849392076705</v>
      </c>
      <c r="Z10">
        <f>(ROUNDUP((ROUNDUP(ComponentBlueprint!F2*ComponentBlueprint!G2, 0)*Info!B2*ROUNDUP(MaterialBlueprints1!F26*MaterialBlueprints1!G26,0)+ROUNDUP(ComponentBlueprint!F9*ComponentBlueprint!G9, 0)*Info!B2*ROUNDUP(MaterialBlueprints1!F28*MaterialBlueprints1!G28,0)+ROUNDUP(ComponentBlueprint!F6*ComponentBlueprint!G6, 0)*Info!B2*ROUNDUP(MaterialBlueprints1!F40*MaterialBlueprints1!G40,0)+ROUNDUP(ComponentBlueprint!F10*ComponentBlueprint!G10, 0)*Info!B2*ROUNDUP(MaterialBlueprints1!F50*MaterialBlueprints1!G50,0)+ROUNDUP(ComponentBlueprint!F11*ComponentBlueprint!G11, 0)*Info!B2*ROUNDUP(MaterialBlueprints1!F53*MaterialBlueprints1!G53,0)+ROUNDUP(ComponentBlueprint!F12*ComponentBlueprint!G12, 0)*Info!B2*ROUNDUP(MaterialBlueprints1!F55*MaterialBlueprints1!G55,0)+ROUNDUP(ComponentBlueprint!F5*ComponentBlueprint!G5, 0)*Info!B2*ROUNDUP(MaterialBlueprints1!F58*MaterialBlueprints1!G58,0))/10000, 0)*10000)*MaterialBlueprints1!Y10</f>
        <v/>
      </c>
      <c r="AA10" t="inlineStr"/>
    </row>
    <row r="11">
      <c r="A11" t="inlineStr">
        <is>
          <t>Vexor Blueprint</t>
        </is>
      </c>
      <c r="B11" t="inlineStr">
        <is>
          <t>狂怒者级蓝图</t>
        </is>
      </c>
      <c r="C11" t="n">
        <v>36</v>
      </c>
      <c r="D11" t="inlineStr">
        <is>
          <t>Mexallon</t>
        </is>
      </c>
      <c r="E11" t="inlineStr">
        <is>
          <t>类银超金属</t>
        </is>
      </c>
      <c r="F11" t="n">
        <v>36000</v>
      </c>
      <c r="G11" t="n">
        <v>1</v>
      </c>
      <c r="H11">
        <f>ROUNDUP(ComponentBlueprint!F17*ComponentBlueprint!G17, 0)*Info!B2*ROUNDUP(MaterialBlueprints1!F11*MaterialBlueprints1!G11,0)</f>
        <v/>
      </c>
      <c r="I11" t="inlineStr"/>
      <c r="J11" t="inlineStr"/>
      <c r="K11" t="n">
        <v>16678</v>
      </c>
      <c r="L11" t="inlineStr">
        <is>
          <t>多晶碳化硅纤维</t>
        </is>
      </c>
      <c r="M11" t="inlineStr">
        <is>
          <t>Sylramic Fibers</t>
        </is>
      </c>
      <c r="N11">
        <f>ROUNDUP(ComponentBlueprint!F22*ComponentBlueprint!G22, 0)*Info!B2*ROUNDUP(MaterialBlueprints1!F21*MaterialBlueprints1!G21,0)+ROUNDUP(ComponentBlueprint!F9*ComponentBlueprint!G9, 0)*Info!B2*ROUNDUP(MaterialBlueprints1!F27*MaterialBlueprints1!G27,0)+ROUNDUP(ComponentBlueprint!F15*ComponentBlueprint!G15, 0)*Info!B2*ROUNDUP(MaterialBlueprints1!F42*MaterialBlueprints1!G42,0)+ROUNDUP(ComponentBlueprint!F11*ComponentBlueprint!G11, 0)*Info!B2*ROUNDUP(MaterialBlueprints1!F52*MaterialBlueprints1!G52,0)</f>
        <v/>
      </c>
      <c r="O11">
        <f>ROUNDUP((ROUNDUP(ComponentBlueprint!F22*ComponentBlueprint!G22, 0)*Info!B2*ROUNDUP(MaterialBlueprints1!F21*MaterialBlueprints1!G21,0)+ROUNDUP(ComponentBlueprint!F9*ComponentBlueprint!G9, 0)*Info!B2*ROUNDUP(MaterialBlueprints1!F27*MaterialBlueprints1!G27,0)+ROUNDUP(ComponentBlueprint!F15*ComponentBlueprint!G15, 0)*Info!B2*ROUNDUP(MaterialBlueprints1!F42*MaterialBlueprints1!G42,0)+ROUNDUP(ComponentBlueprint!F11*ComponentBlueprint!G11, 0)*Info!B2*ROUNDUP(MaterialBlueprints1!F52*MaterialBlueprints1!G52,0))/6000, 0)*6000</f>
        <v/>
      </c>
      <c r="P11" t="inlineStr"/>
      <c r="Q11" t="n">
        <v>257.6</v>
      </c>
      <c r="R11">
        <f>(ROUNDUP((ROUNDUP(ComponentBlueprint!F22*ComponentBlueprint!G22, 0)*Info!B2*ROUNDUP(MaterialBlueprints1!F21*MaterialBlueprints1!G21,0)+ROUNDUP(ComponentBlueprint!F9*ComponentBlueprint!G9, 0)*Info!B2*ROUNDUP(MaterialBlueprints1!F27*MaterialBlueprints1!G27,0)+ROUNDUP(ComponentBlueprint!F15*ComponentBlueprint!G15, 0)*Info!B2*ROUNDUP(MaterialBlueprints1!F42*MaterialBlueprints1!G42,0)+ROUNDUP(ComponentBlueprint!F11*ComponentBlueprint!G11, 0)*Info!B2*ROUNDUP(MaterialBlueprints1!F52*MaterialBlueprints1!G52,0))/6000, 0)*6000)*(MaterialBlueprints1!Q11)*(1.0)</f>
        <v/>
      </c>
      <c r="S11" t="inlineStr"/>
      <c r="T11" t="n">
        <v>0</v>
      </c>
      <c r="U11">
        <f>O11-T11</f>
        <v/>
      </c>
      <c r="V11" t="inlineStr"/>
      <c r="W11" t="inlineStr"/>
      <c r="X11" t="inlineStr"/>
      <c r="Y11" t="n">
        <v>273.849932895563</v>
      </c>
      <c r="Z11">
        <f>(ROUNDUP((ROUNDUP(ComponentBlueprint!F22*ComponentBlueprint!G22, 0)*Info!B2*ROUNDUP(MaterialBlueprints1!F21*MaterialBlueprints1!G21,0)+ROUNDUP(ComponentBlueprint!F9*ComponentBlueprint!G9, 0)*Info!B2*ROUNDUP(MaterialBlueprints1!F27*MaterialBlueprints1!G27,0)+ROUNDUP(ComponentBlueprint!F15*ComponentBlueprint!G15, 0)*Info!B2*ROUNDUP(MaterialBlueprints1!F42*MaterialBlueprints1!G42,0)+ROUNDUP(ComponentBlueprint!F11*ComponentBlueprint!G11, 0)*Info!B2*ROUNDUP(MaterialBlueprints1!F52*MaterialBlueprints1!G52,0))/6000, 0)*6000)*MaterialBlueprints1!Y11</f>
        <v/>
      </c>
      <c r="AA11" t="inlineStr"/>
    </row>
    <row r="12">
      <c r="A12" t="inlineStr">
        <is>
          <t>Vexor Blueprint</t>
        </is>
      </c>
      <c r="B12" t="inlineStr">
        <is>
          <t>狂怒者级蓝图</t>
        </is>
      </c>
      <c r="C12" t="n">
        <v>37</v>
      </c>
      <c r="D12" t="inlineStr">
        <is>
          <t>Isogen</t>
        </is>
      </c>
      <c r="E12" t="inlineStr">
        <is>
          <t>同位聚合体</t>
        </is>
      </c>
      <c r="F12" t="n">
        <v>10000</v>
      </c>
      <c r="G12" t="n">
        <v>1</v>
      </c>
      <c r="H12">
        <f>ROUNDUP(ComponentBlueprint!F17*ComponentBlueprint!G17, 0)*Info!B2*ROUNDUP(MaterialBlueprints1!F12*MaterialBlueprints1!G12,0)</f>
        <v/>
      </c>
      <c r="I12" t="inlineStr"/>
      <c r="J12" t="inlineStr"/>
      <c r="K12" t="n">
        <v>16679</v>
      </c>
      <c r="L12" t="inlineStr">
        <is>
          <t>富勒化合物</t>
        </is>
      </c>
      <c r="M12" t="inlineStr">
        <is>
          <t>Fullerides</t>
        </is>
      </c>
      <c r="N12">
        <f>ROUNDUP(ComponentBlueprint!F2*ComponentBlueprint!G2, 0)*Info!B2*ROUNDUP(MaterialBlueprints1!F25*MaterialBlueprints1!G25,0)+ROUNDUP(ComponentBlueprint!F13*ComponentBlueprint!G13, 0)*Info!B2*ROUNDUP(MaterialBlueprints1!F37*MaterialBlueprints1!G37,0)</f>
        <v/>
      </c>
      <c r="O12">
        <f>ROUNDUP((ROUNDUP(ComponentBlueprint!F2*ComponentBlueprint!G2, 0)*Info!B2*ROUNDUP(MaterialBlueprints1!F25*MaterialBlueprints1!G25,0)+ROUNDUP(ComponentBlueprint!F13*ComponentBlueprint!G13, 0)*Info!B2*ROUNDUP(MaterialBlueprints1!F37*MaterialBlueprints1!G37,0))/3000, 0)*3000</f>
        <v/>
      </c>
      <c r="P12" t="inlineStr"/>
      <c r="Q12" t="n">
        <v>657.4</v>
      </c>
      <c r="R12">
        <f>(ROUNDUP((ROUNDUP(ComponentBlueprint!F2*ComponentBlueprint!G2, 0)*Info!B2*ROUNDUP(MaterialBlueprints1!F25*MaterialBlueprints1!G25,0)+ROUNDUP(ComponentBlueprint!F13*ComponentBlueprint!G13, 0)*Info!B2*ROUNDUP(MaterialBlueprints1!F37*MaterialBlueprints1!G37,0))/3000, 0)*3000)*(MaterialBlueprints1!Q12)*(1.0)</f>
        <v/>
      </c>
      <c r="S12" t="inlineStr"/>
      <c r="T12" t="n">
        <v>0</v>
      </c>
      <c r="U12">
        <f>O12-T12</f>
        <v/>
      </c>
      <c r="V12" t="inlineStr"/>
      <c r="W12" t="inlineStr"/>
      <c r="X12" t="inlineStr"/>
      <c r="Y12" t="n">
        <v>712.8774090484765</v>
      </c>
      <c r="Z12">
        <f>(ROUNDUP((ROUNDUP(ComponentBlueprint!F2*ComponentBlueprint!G2, 0)*Info!B2*ROUNDUP(MaterialBlueprints1!F25*MaterialBlueprints1!G25,0)+ROUNDUP(ComponentBlueprint!F13*ComponentBlueprint!G13, 0)*Info!B2*ROUNDUP(MaterialBlueprints1!F37*MaterialBlueprints1!G37,0))/3000, 0)*3000)*MaterialBlueprints1!Y12</f>
        <v/>
      </c>
      <c r="AA12" t="inlineStr"/>
    </row>
    <row r="13">
      <c r="A13" t="inlineStr">
        <is>
          <t>Vexor Blueprint</t>
        </is>
      </c>
      <c r="B13" t="inlineStr">
        <is>
          <t>狂怒者级蓝图</t>
        </is>
      </c>
      <c r="C13" t="n">
        <v>38</v>
      </c>
      <c r="D13" t="inlineStr">
        <is>
          <t>Nocxium</t>
        </is>
      </c>
      <c r="E13" t="inlineStr">
        <is>
          <t>超新星诺克石</t>
        </is>
      </c>
      <c r="F13" t="n">
        <v>1500</v>
      </c>
      <c r="G13" t="n">
        <v>1</v>
      </c>
      <c r="H13">
        <f>ROUNDUP(ComponentBlueprint!F17*ComponentBlueprint!G17, 0)*Info!B2*ROUNDUP(MaterialBlueprints1!F13*MaterialBlueprints1!G13,0)</f>
        <v/>
      </c>
      <c r="I13" t="inlineStr"/>
      <c r="J13" t="inlineStr"/>
      <c r="K13" t="n">
        <v>16680</v>
      </c>
      <c r="L13" t="inlineStr">
        <is>
          <t>酚合成物</t>
        </is>
      </c>
      <c r="M13" t="inlineStr">
        <is>
          <t>Phenolic Composites</t>
        </is>
      </c>
      <c r="N13">
        <f>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</f>
        <v/>
      </c>
      <c r="O13">
        <f>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</f>
        <v/>
      </c>
      <c r="P13" t="inlineStr"/>
      <c r="Q13" t="n">
        <v>1149</v>
      </c>
      <c r="R13">
        <f>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0)*2200)*(MaterialBlueprints1!Q13)*(1.0)</f>
        <v/>
      </c>
      <c r="S13" t="inlineStr"/>
      <c r="T13" t="n">
        <v>0</v>
      </c>
      <c r="U13">
        <f>O13-T13</f>
        <v/>
      </c>
      <c r="V13" t="inlineStr"/>
      <c r="W13" t="inlineStr"/>
      <c r="X13" t="inlineStr"/>
      <c r="Y13" t="n">
        <v>1350.873675997845</v>
      </c>
      <c r="Z13">
        <f>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0)*2200)*MaterialBlueprints1!Y13</f>
        <v/>
      </c>
      <c r="AA13" t="inlineStr"/>
    </row>
    <row r="14">
      <c r="A14" t="inlineStr">
        <is>
          <t>Vexor Blueprint</t>
        </is>
      </c>
      <c r="B14" t="inlineStr">
        <is>
          <t>狂怒者级蓝图</t>
        </is>
      </c>
      <c r="C14" t="n">
        <v>39</v>
      </c>
      <c r="D14" t="inlineStr">
        <is>
          <t>Zydrine</t>
        </is>
      </c>
      <c r="E14" t="inlineStr">
        <is>
          <t>晶状石英核岩</t>
        </is>
      </c>
      <c r="F14" t="n">
        <v>350</v>
      </c>
      <c r="G14" t="n">
        <v>1</v>
      </c>
      <c r="H14">
        <f>ROUNDUP(ComponentBlueprint!F17*ComponentBlueprint!G17, 0)*Info!B2*ROUNDUP(MaterialBlueprints1!F14*MaterialBlueprints1!G14,0)</f>
        <v/>
      </c>
      <c r="I14" t="inlineStr"/>
      <c r="J14" t="inlineStr"/>
      <c r="K14" t="n">
        <v>16681</v>
      </c>
      <c r="L14" t="inlineStr">
        <is>
          <t>纳米晶体管</t>
        </is>
      </c>
      <c r="M14" t="inlineStr">
        <is>
          <t>Nanotransistors</t>
        </is>
      </c>
      <c r="N14">
        <f>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</f>
        <v/>
      </c>
      <c r="O14">
        <f>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</f>
        <v/>
      </c>
      <c r="P14" t="inlineStr"/>
      <c r="Q14" t="n">
        <v>3821</v>
      </c>
      <c r="R14">
        <f>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0)*1500)*(MaterialBlueprints1!Q14)*(1.0)</f>
        <v/>
      </c>
      <c r="S14" t="inlineStr"/>
      <c r="T14" t="n">
        <v>0</v>
      </c>
      <c r="U14">
        <f>O14-T14</f>
        <v/>
      </c>
      <c r="V14" t="inlineStr"/>
      <c r="W14" t="inlineStr"/>
      <c r="X14" t="inlineStr"/>
      <c r="Y14" t="n">
        <v>3562.688947325073</v>
      </c>
      <c r="Z14">
        <f>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0)*1500)*MaterialBlueprints1!Y14</f>
        <v/>
      </c>
      <c r="AA14" t="inlineStr"/>
    </row>
    <row r="15">
      <c r="A15" t="inlineStr">
        <is>
          <t>Vexor Blueprint</t>
        </is>
      </c>
      <c r="B15" t="inlineStr">
        <is>
          <t>狂怒者级蓝图</t>
        </is>
      </c>
      <c r="C15" t="n">
        <v>40</v>
      </c>
      <c r="D15" t="inlineStr">
        <is>
          <t>Megacyte</t>
        </is>
      </c>
      <c r="E15" t="inlineStr">
        <is>
          <t>超噬矿</t>
        </is>
      </c>
      <c r="F15" t="n">
        <v>140</v>
      </c>
      <c r="G15" t="n">
        <v>1</v>
      </c>
      <c r="H15">
        <f>ROUNDUP(ComponentBlueprint!F17*ComponentBlueprint!G17, 0)*Info!B2*ROUNDUP(MaterialBlueprints1!F15*MaterialBlueprints1!G15,0)</f>
        <v/>
      </c>
      <c r="I15" t="inlineStr"/>
      <c r="J15" t="inlineStr"/>
      <c r="K15" t="n">
        <v>16682</v>
      </c>
      <c r="L15" t="inlineStr">
        <is>
          <t>超级突触纤维</t>
        </is>
      </c>
      <c r="M15" t="inlineStr">
        <is>
          <t>Hypersynaptic Fibers</t>
        </is>
      </c>
      <c r="N15">
        <f>ROUNDUP(ComponentBlueprint!F6*ComponentBlueprint!G6, 0)*Info!B2*ROUNDUP(MaterialBlueprints1!F39*MaterialBlueprints1!G39,0)+ROUNDUP(ComponentBlueprint!F16*ComponentBlueprint!G16, 0)*Info!B2*ROUNDUP(MaterialBlueprints1!F45*MaterialBlueprints1!G45,0)</f>
        <v/>
      </c>
      <c r="O15">
        <f>ROUNDUP((ROUNDUP(ComponentBlueprint!F6*ComponentBlueprint!G6, 0)*Info!B2*ROUNDUP(MaterialBlueprints1!F39*MaterialBlueprints1!G39,0)+ROUNDUP(ComponentBlueprint!F16*ComponentBlueprint!G16, 0)*Info!B2*ROUNDUP(MaterialBlueprints1!F45*MaterialBlueprints1!G45,0))/750, 0)*750</f>
        <v/>
      </c>
      <c r="P15" t="inlineStr"/>
      <c r="Q15" t="n">
        <v>12790</v>
      </c>
      <c r="R15">
        <f>(ROUNDUP((ROUNDUP(ComponentBlueprint!F6*ComponentBlueprint!G6, 0)*Info!B2*ROUNDUP(MaterialBlueprints1!F39*MaterialBlueprints1!G39,0)+ROUNDUP(ComponentBlueprint!F16*ComponentBlueprint!G16, 0)*Info!B2*ROUNDUP(MaterialBlueprints1!F45*MaterialBlueprints1!G45,0))/750, 0)*750)*(MaterialBlueprints1!Q15)*(1.0)</f>
        <v/>
      </c>
      <c r="S15" t="inlineStr"/>
      <c r="T15" t="n">
        <v>0</v>
      </c>
      <c r="U15">
        <f>O15-T15</f>
        <v/>
      </c>
      <c r="V15" t="inlineStr"/>
      <c r="W15" t="inlineStr"/>
      <c r="X15" t="inlineStr"/>
      <c r="Y15" t="n">
        <v>2164.66327249365</v>
      </c>
      <c r="Z15">
        <f>(ROUNDUP((ROUNDUP(ComponentBlueprint!F6*ComponentBlueprint!G6, 0)*Info!B2*ROUNDUP(MaterialBlueprints1!F39*MaterialBlueprints1!G39,0)+ROUNDUP(ComponentBlueprint!F16*ComponentBlueprint!G16, 0)*Info!B2*ROUNDUP(MaterialBlueprints1!F45*MaterialBlueprints1!G45,0))/750, 0)*750)*MaterialBlueprints1!Y15</f>
        <v/>
      </c>
      <c r="AA15" t="inlineStr"/>
    </row>
    <row r="16">
      <c r="A16" t="inlineStr">
        <is>
          <t>R.A.M.- Starship Tech Blueprint</t>
        </is>
      </c>
      <c r="B16" t="inlineStr">
        <is>
          <t>R.A.M. - 星舰科技蓝图</t>
        </is>
      </c>
      <c r="C16" t="n">
        <v>34</v>
      </c>
      <c r="D16" t="inlineStr">
        <is>
          <t>Tritanium</t>
        </is>
      </c>
      <c r="E16" t="inlineStr">
        <is>
          <t>三钛合金</t>
        </is>
      </c>
      <c r="F16" t="n">
        <v>556</v>
      </c>
      <c r="G16" t="n">
        <v>1</v>
      </c>
      <c r="H16">
        <f>ROUNDUP(ComponentBlueprint!F20*ComponentBlueprint!G20, 0)*Info!B2*ROUNDUP(MaterialBlueprints1!F16*MaterialBlueprints1!G16,0)</f>
        <v/>
      </c>
      <c r="I16" t="inlineStr"/>
      <c r="J16" t="inlineStr"/>
      <c r="K16" t="n">
        <v>16683</v>
      </c>
      <c r="L16" t="inlineStr">
        <is>
          <t>铁磁胶体</t>
        </is>
      </c>
      <c r="M16" t="inlineStr">
        <is>
          <t>Ferrogel</t>
        </is>
      </c>
      <c r="N16">
        <f>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</f>
        <v/>
      </c>
      <c r="O16">
        <f>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</f>
        <v/>
      </c>
      <c r="P16" t="inlineStr"/>
      <c r="Q16" t="n">
        <v>34000</v>
      </c>
      <c r="R16">
        <f>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0)*400)*(MaterialBlueprints1!Q16)*(1.0)</f>
        <v/>
      </c>
      <c r="S16" t="inlineStr"/>
      <c r="T16" t="n">
        <v>0</v>
      </c>
      <c r="U16">
        <f>O16-T16</f>
        <v/>
      </c>
      <c r="V16" t="inlineStr"/>
      <c r="W16" t="inlineStr"/>
      <c r="X16" t="inlineStr"/>
      <c r="Y16" t="n">
        <v>7927.460101362911</v>
      </c>
      <c r="Z16">
        <f>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0)*400)*MaterialBlueprints1!Y16</f>
        <v/>
      </c>
      <c r="AA16" t="inlineStr"/>
    </row>
    <row r="17">
      <c r="A17" t="inlineStr">
        <is>
          <t>R.A.M.- Starship Tech Blueprint</t>
        </is>
      </c>
      <c r="B17" t="inlineStr">
        <is>
          <t>R.A.M. - 星舰科技蓝图</t>
        </is>
      </c>
      <c r="C17" t="n">
        <v>35</v>
      </c>
      <c r="D17" t="inlineStr">
        <is>
          <t>Pyerite</t>
        </is>
      </c>
      <c r="E17" t="inlineStr">
        <is>
          <t>类晶体胶矿</t>
        </is>
      </c>
      <c r="F17" t="n">
        <v>444</v>
      </c>
      <c r="G17" t="n">
        <v>1</v>
      </c>
      <c r="H17">
        <f>ROUNDUP(ComponentBlueprint!F20*ComponentBlueprint!G20, 0)*Info!B2*ROUNDUP(MaterialBlueprints1!F17*MaterialBlueprints1!G17,0)</f>
        <v/>
      </c>
      <c r="I17" t="inlineStr"/>
      <c r="J17" t="inlineStr"/>
      <c r="K17" t="n">
        <v>17317</v>
      </c>
      <c r="L17" t="inlineStr">
        <is>
          <t>费米子冷凝物</t>
        </is>
      </c>
      <c r="M17" t="inlineStr">
        <is>
          <t>Fermionic Condensates</t>
        </is>
      </c>
      <c r="N17">
        <f>ROUNDUP(ComponentBlueprint!F23*ComponentBlueprint!G23, 0)*Info!B2*ROUNDUP(MaterialBlueprints1!F32*MaterialBlueprints1!G32,0)+ROUNDUP(ComponentBlueprint!F12*ComponentBlueprint!G12, 0)*Info!B2*ROUNDUP(MaterialBlueprints1!F54*MaterialBlueprints1!G54,0)</f>
        <v/>
      </c>
      <c r="O17">
        <f>ROUNDUP((ROUNDUP(ComponentBlueprint!F23*ComponentBlueprint!G23, 0)*Info!B2*ROUNDUP(MaterialBlueprints1!F32*MaterialBlueprints1!G32,0)+ROUNDUP(ComponentBlueprint!F12*ComponentBlueprint!G12, 0)*Info!B2*ROUNDUP(MaterialBlueprints1!F54*MaterialBlueprints1!G54,0))/200, 0)*200</f>
        <v/>
      </c>
      <c r="P17" t="inlineStr"/>
      <c r="Q17" t="n">
        <v>69950</v>
      </c>
      <c r="R17">
        <f>(ROUNDUP((ROUNDUP(ComponentBlueprint!F23*ComponentBlueprint!G23, 0)*Info!B2*ROUNDUP(MaterialBlueprints1!F32*MaterialBlueprints1!G32,0)+ROUNDUP(ComponentBlueprint!F12*ComponentBlueprint!G12, 0)*Info!B2*ROUNDUP(MaterialBlueprints1!F54*MaterialBlueprints1!G54,0))/200, 0)*200)*(MaterialBlueprints1!Q17)*(1.0)</f>
        <v/>
      </c>
      <c r="S17" t="inlineStr"/>
      <c r="T17" t="n">
        <v>0</v>
      </c>
      <c r="U17">
        <f>O17-T17</f>
        <v/>
      </c>
      <c r="V17" t="inlineStr"/>
      <c r="W17" t="inlineStr"/>
      <c r="X17" t="inlineStr"/>
      <c r="Y17" t="n">
        <v>22400.89122541138</v>
      </c>
      <c r="Z17">
        <f>(ROUNDUP((ROUNDUP(ComponentBlueprint!F23*ComponentBlueprint!G23, 0)*Info!B2*ROUNDUP(MaterialBlueprints1!F32*MaterialBlueprints1!G32,0)+ROUNDUP(ComponentBlueprint!F12*ComponentBlueprint!G12, 0)*Info!B2*ROUNDUP(MaterialBlueprints1!F54*MaterialBlueprints1!G54,0))/200, 0)*200)*MaterialBlueprints1!Y17</f>
        <v/>
      </c>
      <c r="AA17" t="inlineStr"/>
    </row>
    <row r="18">
      <c r="A18" t="inlineStr">
        <is>
          <t>R.A.M.- Starship Tech Blueprint</t>
        </is>
      </c>
      <c r="B18" t="inlineStr">
        <is>
          <t>R.A.M. - 星舰科技蓝图</t>
        </is>
      </c>
      <c r="C18" t="n">
        <v>36</v>
      </c>
      <c r="D18" t="inlineStr">
        <is>
          <t>Mexallon</t>
        </is>
      </c>
      <c r="E18" t="inlineStr">
        <is>
          <t>类银超金属</t>
        </is>
      </c>
      <c r="F18" t="n">
        <v>222</v>
      </c>
      <c r="G18" t="n">
        <v>1</v>
      </c>
      <c r="H18">
        <f>ROUNDUP(ComponentBlueprint!F20*ComponentBlueprint!G20, 0)*Info!B2*ROUNDUP(MaterialBlueprints1!F18*MaterialBlueprints1!G18,0)</f>
        <v/>
      </c>
      <c r="I18" t="inlineStr"/>
      <c r="J18" t="inlineStr"/>
      <c r="K18" t="n">
        <v>33359</v>
      </c>
      <c r="L18" t="inlineStr">
        <is>
          <t>光子超材料</t>
        </is>
      </c>
      <c r="M18" t="inlineStr">
        <is>
          <t>Photonic Metamaterials</t>
        </is>
      </c>
      <c r="N18">
        <f>ROUNDUP(ComponentBlueprint!F13*ComponentBlueprint!G13, 0)*Info!B2*ROUNDUP(MaterialBlueprints1!F35*MaterialBlueprints1!G35,0)+ROUNDUP(ComponentBlueprint!F19*ComponentBlueprint!G19, 0)*Info!B2*ROUNDUP(MaterialBlueprints1!F62*MaterialBlueprints1!G62,0)</f>
        <v/>
      </c>
      <c r="O18">
        <f>ROUNDUP((ROUNDUP(ComponentBlueprint!F13*ComponentBlueprint!G13, 0)*Info!B2*ROUNDUP(MaterialBlueprints1!F35*MaterialBlueprints1!G35,0)+ROUNDUP(ComponentBlueprint!F19*ComponentBlueprint!G19, 0)*Info!B2*ROUNDUP(MaterialBlueprints1!F62*MaterialBlueprints1!G62,0))/300, 0)*300</f>
        <v/>
      </c>
      <c r="P18" t="inlineStr"/>
      <c r="Q18" t="n">
        <v>11270</v>
      </c>
      <c r="R18">
        <f>(ROUNDUP((ROUNDUP(ComponentBlueprint!F13*ComponentBlueprint!G13, 0)*Info!B2*ROUNDUP(MaterialBlueprints1!F35*MaterialBlueprints1!G35,0)+ROUNDUP(ComponentBlueprint!F19*ComponentBlueprint!G19, 0)*Info!B2*ROUNDUP(MaterialBlueprints1!F62*MaterialBlueprints1!G62,0))/300, 0)*300)*(MaterialBlueprints1!Q18)*(1.0)</f>
        <v/>
      </c>
      <c r="S18" t="inlineStr"/>
      <c r="T18" t="n">
        <v>0</v>
      </c>
      <c r="U18">
        <f>O18-T18</f>
        <v/>
      </c>
      <c r="V18" t="inlineStr"/>
      <c r="W18" t="inlineStr"/>
      <c r="X18" t="inlineStr"/>
      <c r="Y18" t="n">
        <v>15691.45043952662</v>
      </c>
      <c r="Z18">
        <f>(ROUNDUP((ROUNDUP(ComponentBlueprint!F13*ComponentBlueprint!G13, 0)*Info!B2*ROUNDUP(MaterialBlueprints1!F35*MaterialBlueprints1!G35,0)+ROUNDUP(ComponentBlueprint!F19*ComponentBlueprint!G19, 0)*Info!B2*ROUNDUP(MaterialBlueprints1!F62*MaterialBlueprints1!G62,0))/300, 0)*300)*MaterialBlueprints1!Y18</f>
        <v/>
      </c>
      <c r="AA18" t="inlineStr"/>
    </row>
    <row r="19">
      <c r="A19" t="inlineStr">
        <is>
          <t>R.A.M.- Starship Tech Blueprint</t>
        </is>
      </c>
      <c r="B19" t="inlineStr">
        <is>
          <t>R.A.M. - 星舰科技蓝图</t>
        </is>
      </c>
      <c r="C19" t="n">
        <v>37</v>
      </c>
      <c r="D19" t="inlineStr">
        <is>
          <t>Isogen</t>
        </is>
      </c>
      <c r="E19" t="inlineStr">
        <is>
          <t>同位聚合体</t>
        </is>
      </c>
      <c r="F19" t="n">
        <v>82</v>
      </c>
      <c r="G19" t="n">
        <v>1</v>
      </c>
      <c r="H19">
        <f>ROUNDUP(ComponentBlueprint!F20*ComponentBlueprint!G20, 0)*Info!B2*ROUNDUP(MaterialBlueprints1!F19*MaterialBlueprints1!G19,0)</f>
        <v/>
      </c>
      <c r="I19" t="inlineStr"/>
      <c r="J19" t="inlineStr"/>
      <c r="K19" t="n">
        <v>33362</v>
      </c>
      <c r="L19" t="inlineStr">
        <is>
          <t>非线性超材料</t>
        </is>
      </c>
      <c r="M19" t="inlineStr">
        <is>
          <t>Nonlinear Metamaterials</t>
        </is>
      </c>
      <c r="N19">
        <f>ROUNDUP(ComponentBlueprint!F2*ComponentBlueprint!G2, 0)*Info!B2*ROUNDUP(MaterialBlueprints1!F24*MaterialBlueprints1!G24,0)+ROUNDUP(ComponentBlueprint!F10*ComponentBlueprint!G10, 0)*Info!B2*ROUNDUP(MaterialBlueprints1!F49*MaterialBlueprints1!G49,0)</f>
        <v/>
      </c>
      <c r="O19">
        <f>ROUNDUP((ROUNDUP(ComponentBlueprint!F2*ComponentBlueprint!G2, 0)*Info!B2*ROUNDUP(MaterialBlueprints1!F24*MaterialBlueprints1!G24,0)+ROUNDUP(ComponentBlueprint!F10*ComponentBlueprint!G10, 0)*Info!B2*ROUNDUP(MaterialBlueprints1!F49*MaterialBlueprints1!G49,0))/300, 0)*300</f>
        <v/>
      </c>
      <c r="P19" t="inlineStr"/>
      <c r="Q19" t="n">
        <v>19190</v>
      </c>
      <c r="R19">
        <f>(ROUNDUP((ROUNDUP(ComponentBlueprint!F2*ComponentBlueprint!G2, 0)*Info!B2*ROUNDUP(MaterialBlueprints1!F24*MaterialBlueprints1!G24,0)+ROUNDUP(ComponentBlueprint!F10*ComponentBlueprint!G10, 0)*Info!B2*ROUNDUP(MaterialBlueprints1!F49*MaterialBlueprints1!G49,0))/300, 0)*300)*(MaterialBlueprints1!Q19)*(1.0)</f>
        <v/>
      </c>
      <c r="S19" t="inlineStr"/>
      <c r="T19" t="n">
        <v>0</v>
      </c>
      <c r="U19">
        <f>O19-T19</f>
        <v/>
      </c>
      <c r="V19" t="inlineStr"/>
      <c r="W19" t="inlineStr"/>
      <c r="X19" t="inlineStr"/>
      <c r="Y19" t="n">
        <v>17523.07851033473</v>
      </c>
      <c r="Z19">
        <f>(ROUNDUP((ROUNDUP(ComponentBlueprint!F2*ComponentBlueprint!G2, 0)*Info!B2*ROUNDUP(MaterialBlueprints1!F24*MaterialBlueprints1!G24,0)+ROUNDUP(ComponentBlueprint!F10*ComponentBlueprint!G10, 0)*Info!B2*ROUNDUP(MaterialBlueprints1!F49*MaterialBlueprints1!G49,0))/300, 0)*300)*MaterialBlueprints1!Y19</f>
        <v/>
      </c>
      <c r="AA19" t="inlineStr"/>
    </row>
    <row r="20">
      <c r="A20" t="inlineStr">
        <is>
          <t>R.A.M.- Starship Tech Blueprint</t>
        </is>
      </c>
      <c r="B20" t="inlineStr">
        <is>
          <t>R.A.M. - 星舰科技蓝图</t>
        </is>
      </c>
      <c r="C20" t="n">
        <v>38</v>
      </c>
      <c r="D20" t="inlineStr">
        <is>
          <t>Nocxium</t>
        </is>
      </c>
      <c r="E20" t="inlineStr">
        <is>
          <t>超新星诺克石</t>
        </is>
      </c>
      <c r="F20" t="n">
        <v>36</v>
      </c>
      <c r="G20" t="n">
        <v>1</v>
      </c>
      <c r="H20">
        <f>ROUNDUP(ComponentBlueprint!F20*ComponentBlueprint!G20, 0)*Info!B2*ROUNDUP(MaterialBlueprints1!F20*MaterialBlueprints1!G20,0)</f>
        <v/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Crystalline Carbonide Armor Plate Blueprint</t>
        </is>
      </c>
      <c r="B21" t="inlineStr">
        <is>
          <t>碳化晶体附甲蓝图</t>
        </is>
      </c>
      <c r="C21" t="n">
        <v>16678</v>
      </c>
      <c r="D21" t="inlineStr">
        <is>
          <t>Sylramic Fibers</t>
        </is>
      </c>
      <c r="E21" t="inlineStr">
        <is>
          <t>多晶碳化硅纤维</t>
        </is>
      </c>
      <c r="F21" t="n">
        <v>11</v>
      </c>
      <c r="G21" t="n">
        <v>1</v>
      </c>
      <c r="H21">
        <f>ROUNDUP(ComponentBlueprint!F22*ComponentBlueprint!G22, 0)*Info!B2*ROUNDUP(MaterialBlueprints1!F21*MaterialBlueprints1!G21,0)</f>
        <v/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Crystalline Carbonide Armor Plate Blueprint</t>
        </is>
      </c>
      <c r="B22" t="inlineStr">
        <is>
          <t>碳化晶体附甲蓝图</t>
        </is>
      </c>
      <c r="C22" t="n">
        <v>16670</v>
      </c>
      <c r="D22" t="inlineStr">
        <is>
          <t>Crystalline Carbonide</t>
        </is>
      </c>
      <c r="E22" t="inlineStr">
        <is>
          <t>碳化晶体</t>
        </is>
      </c>
      <c r="F22" t="n">
        <v>44</v>
      </c>
      <c r="G22" t="n">
        <v>1</v>
      </c>
      <c r="H22">
        <f>ROUNDUP(ComponentBlueprint!F22*ComponentBlueprint!G22, 0)*Info!B2*ROUNDUP(MaterialBlueprints1!F22*MaterialBlueprints1!G22,0)</f>
        <v/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Scalar Capacitor Unit Blueprint</t>
        </is>
      </c>
      <c r="B23" t="inlineStr">
        <is>
          <t>标量电容器单元蓝图</t>
        </is>
      </c>
      <c r="C23" t="n">
        <v>16681</v>
      </c>
      <c r="D23" t="inlineStr">
        <is>
          <t>Nanotransistors</t>
        </is>
      </c>
      <c r="E23" t="inlineStr">
        <is>
          <t>纳米晶体管</t>
        </is>
      </c>
      <c r="F23" t="n">
        <v>1</v>
      </c>
      <c r="G23" t="n">
        <v>1</v>
      </c>
      <c r="H23">
        <f>ROUNDUP(ComponentBlueprint!F2*ComponentBlueprint!G2, 0)*Info!B2*ROUNDUP(MaterialBlueprints1!F23*MaterialBlueprints1!G23,0)</f>
        <v/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Scalar Capacitor Unit Blueprint</t>
        </is>
      </c>
      <c r="B24" t="inlineStr">
        <is>
          <t>标量电容器单元蓝图</t>
        </is>
      </c>
      <c r="C24" t="n">
        <v>33362</v>
      </c>
      <c r="D24" t="inlineStr">
        <is>
          <t>Nonlinear Metamaterials</t>
        </is>
      </c>
      <c r="E24" t="inlineStr">
        <is>
          <t>非线性超材料</t>
        </is>
      </c>
      <c r="F24" t="n">
        <v>2</v>
      </c>
      <c r="G24" t="n">
        <v>1</v>
      </c>
      <c r="H24">
        <f>ROUNDUP(ComponentBlueprint!F2*ComponentBlueprint!G2, 0)*Info!B2*ROUNDUP(MaterialBlueprints1!F24*MaterialBlueprints1!G24,0)</f>
        <v/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Scalar Capacitor Unit Blueprint</t>
        </is>
      </c>
      <c r="B25" t="inlineStr">
        <is>
          <t>标量电容器单元蓝图</t>
        </is>
      </c>
      <c r="C25" t="n">
        <v>16679</v>
      </c>
      <c r="D25" t="inlineStr">
        <is>
          <t>Fullerides</t>
        </is>
      </c>
      <c r="E25" t="inlineStr">
        <is>
          <t>富勒化合物</t>
        </is>
      </c>
      <c r="F25" t="n">
        <v>11</v>
      </c>
      <c r="G25" t="n">
        <v>1</v>
      </c>
      <c r="H25">
        <f>ROUNDUP(ComponentBlueprint!F2*ComponentBlueprint!G2, 0)*Info!B2*ROUNDUP(MaterialBlueprints1!F25*MaterialBlueprints1!G25,0)</f>
        <v/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Scalar Capacitor Unit Blueprint</t>
        </is>
      </c>
      <c r="B26" t="inlineStr">
        <is>
          <t>标量电容器单元蓝图</t>
        </is>
      </c>
      <c r="C26" t="n">
        <v>16671</v>
      </c>
      <c r="D26" t="inlineStr">
        <is>
          <t>Titanium Carbide</t>
        </is>
      </c>
      <c r="E26" t="inlineStr">
        <is>
          <t>碳化钛</t>
        </is>
      </c>
      <c r="F26" t="n">
        <v>27</v>
      </c>
      <c r="G26" t="n">
        <v>1</v>
      </c>
      <c r="H26">
        <f>ROUNDUP(ComponentBlueprint!F2*ComponentBlueprint!G2, 0)*Info!B2*ROUNDUP(MaterialBlueprints1!F26*MaterialBlueprints1!G26,0)</f>
        <v/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Titanium Diborite Armor Plate Blueprint</t>
        </is>
      </c>
      <c r="B27" t="inlineStr">
        <is>
          <t>迪波特钛合金附甲蓝图</t>
        </is>
      </c>
      <c r="C27" t="n">
        <v>16678</v>
      </c>
      <c r="D27" t="inlineStr">
        <is>
          <t>Sylramic Fibers</t>
        </is>
      </c>
      <c r="E27" t="inlineStr">
        <is>
          <t>多晶碳化硅纤维</t>
        </is>
      </c>
      <c r="F27" t="n">
        <v>11</v>
      </c>
      <c r="G27" t="n">
        <v>1</v>
      </c>
      <c r="H27">
        <f>ROUNDUP(ComponentBlueprint!F9*ComponentBlueprint!G9, 0)*Info!B2*ROUNDUP(MaterialBlueprints1!F27*MaterialBlueprints1!G27,0)</f>
        <v/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Titanium Diborite Armor Plate Blueprint</t>
        </is>
      </c>
      <c r="B28" t="inlineStr">
        <is>
          <t>迪波特钛合金附甲蓝图</t>
        </is>
      </c>
      <c r="C28" t="n">
        <v>16671</v>
      </c>
      <c r="D28" t="inlineStr">
        <is>
          <t>Titanium Carbide</t>
        </is>
      </c>
      <c r="E28" t="inlineStr">
        <is>
          <t>碳化钛</t>
        </is>
      </c>
      <c r="F28" t="n">
        <v>44</v>
      </c>
      <c r="G28" t="n">
        <v>1</v>
      </c>
      <c r="H28">
        <f>ROUNDUP(ComponentBlueprint!F9*ComponentBlueprint!G9, 0)*Info!B2*ROUNDUP(MaterialBlueprints1!F28*MaterialBlueprints1!G28,0)</f>
        <v/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Ion Thruster Blueprint</t>
        </is>
      </c>
      <c r="B29" t="inlineStr">
        <is>
          <t>离子推进器蓝图</t>
        </is>
      </c>
      <c r="C29" t="n">
        <v>16680</v>
      </c>
      <c r="D29" t="inlineStr">
        <is>
          <t>Phenolic Composites</t>
        </is>
      </c>
      <c r="E29" t="inlineStr">
        <is>
          <t>酚合成物</t>
        </is>
      </c>
      <c r="F29" t="n">
        <v>3</v>
      </c>
      <c r="G29" t="n">
        <v>1</v>
      </c>
      <c r="H29">
        <f>ROUNDUP(ComponentBlueprint!F21*ComponentBlueprint!G21, 0)*Info!B2*ROUNDUP(MaterialBlueprints1!F29*MaterialBlueprints1!G29,0)</f>
        <v/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Ion Thruster Blueprint</t>
        </is>
      </c>
      <c r="B30" t="inlineStr">
        <is>
          <t>离子推进器蓝图</t>
        </is>
      </c>
      <c r="C30" t="n">
        <v>16683</v>
      </c>
      <c r="D30" t="inlineStr">
        <is>
          <t>Ferrogel</t>
        </is>
      </c>
      <c r="E30" t="inlineStr">
        <is>
          <t>铁磁胶体</t>
        </is>
      </c>
      <c r="F30" t="n">
        <v>1</v>
      </c>
      <c r="G30" t="n">
        <v>1</v>
      </c>
      <c r="H30">
        <f>ROUNDUP(ComponentBlueprint!F21*ComponentBlueprint!G21, 0)*Info!B2*ROUNDUP(MaterialBlueprints1!F30*MaterialBlueprints1!G30,0)</f>
        <v/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Ion Thruster Blueprint</t>
        </is>
      </c>
      <c r="B31" t="inlineStr">
        <is>
          <t>离子推进器蓝图</t>
        </is>
      </c>
      <c r="C31" t="n">
        <v>16670</v>
      </c>
      <c r="D31" t="inlineStr">
        <is>
          <t>Crystalline Carbonide</t>
        </is>
      </c>
      <c r="E31" t="inlineStr">
        <is>
          <t>碳化晶体</t>
        </is>
      </c>
      <c r="F31" t="n">
        <v>13</v>
      </c>
      <c r="G31" t="n">
        <v>1</v>
      </c>
      <c r="H31">
        <f>ROUNDUP(ComponentBlueprint!F21*ComponentBlueprint!G21, 0)*Info!B2*ROUNDUP(MaterialBlueprints1!F31*MaterialBlueprints1!G31,0)</f>
        <v/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Fusion Reactor Unit Blueprint</t>
        </is>
      </c>
      <c r="B32" t="inlineStr">
        <is>
          <t>聚变反应堆机组蓝图</t>
        </is>
      </c>
      <c r="C32" t="n">
        <v>17317</v>
      </c>
      <c r="D32" t="inlineStr">
        <is>
          <t>Fermionic Condensates</t>
        </is>
      </c>
      <c r="E32" t="inlineStr">
        <is>
          <t>费米子冷凝物</t>
        </is>
      </c>
      <c r="F32" t="n">
        <v>2</v>
      </c>
      <c r="G32" t="n">
        <v>1</v>
      </c>
      <c r="H32">
        <f>ROUNDUP(ComponentBlueprint!F23*ComponentBlueprint!G23, 0)*Info!B2*ROUNDUP(MaterialBlueprints1!F32*MaterialBlueprints1!G32,0)</f>
        <v/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Fusion Reactor Unit Blueprint</t>
        </is>
      </c>
      <c r="B33" t="inlineStr">
        <is>
          <t>聚变反应堆机组蓝图</t>
        </is>
      </c>
      <c r="C33" t="n">
        <v>16670</v>
      </c>
      <c r="D33" t="inlineStr">
        <is>
          <t>Crystalline Carbonide</t>
        </is>
      </c>
      <c r="E33" t="inlineStr">
        <is>
          <t>碳化晶体</t>
        </is>
      </c>
      <c r="F33" t="n">
        <v>9</v>
      </c>
      <c r="G33" t="n">
        <v>1</v>
      </c>
      <c r="H33">
        <f>ROUNDUP(ComponentBlueprint!F23*ComponentBlueprint!G23, 0)*Info!B2*ROUNDUP(MaterialBlueprints1!F33*MaterialBlueprints1!G33,0)</f>
        <v/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Oscillator Capacitor Unit Blueprint</t>
        </is>
      </c>
      <c r="B34" t="inlineStr">
        <is>
          <t>震荡电容器单元蓝图</t>
        </is>
      </c>
      <c r="C34" t="n">
        <v>16681</v>
      </c>
      <c r="D34" t="inlineStr">
        <is>
          <t>Nanotransistors</t>
        </is>
      </c>
      <c r="E34" t="inlineStr">
        <is>
          <t>纳米晶体管</t>
        </is>
      </c>
      <c r="F34" t="n">
        <v>1</v>
      </c>
      <c r="G34" t="n">
        <v>1</v>
      </c>
      <c r="H34">
        <f>ROUNDUP(ComponentBlueprint!F13*ComponentBlueprint!G13, 0)*Info!B2*ROUNDUP(MaterialBlueprints1!F34*MaterialBlueprints1!G34,0)</f>
        <v/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Oscillator Capacitor Unit Blueprint</t>
        </is>
      </c>
      <c r="B35" t="inlineStr">
        <is>
          <t>震荡电容器单元蓝图</t>
        </is>
      </c>
      <c r="C35" t="n">
        <v>33359</v>
      </c>
      <c r="D35" t="inlineStr">
        <is>
          <t>Photonic Metamaterials</t>
        </is>
      </c>
      <c r="E35" t="inlineStr">
        <is>
          <t>光子超材料</t>
        </is>
      </c>
      <c r="F35" t="n">
        <v>2</v>
      </c>
      <c r="G35" t="n">
        <v>1</v>
      </c>
      <c r="H35">
        <f>ROUNDUP(ComponentBlueprint!F13*ComponentBlueprint!G13, 0)*Info!B2*ROUNDUP(MaterialBlueprints1!F35*MaterialBlueprints1!G35,0)</f>
        <v/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Oscillator Capacitor Unit Blueprint</t>
        </is>
      </c>
      <c r="B36" t="inlineStr">
        <is>
          <t>震荡电容器单元蓝图</t>
        </is>
      </c>
      <c r="C36" t="n">
        <v>16670</v>
      </c>
      <c r="D36" t="inlineStr">
        <is>
          <t>Crystalline Carbonide</t>
        </is>
      </c>
      <c r="E36" t="inlineStr">
        <is>
          <t>碳化晶体</t>
        </is>
      </c>
      <c r="F36" t="n">
        <v>27</v>
      </c>
      <c r="G36" t="n">
        <v>1</v>
      </c>
      <c r="H36">
        <f>ROUNDUP(ComponentBlueprint!F13*ComponentBlueprint!G13, 0)*Info!B2*ROUNDUP(MaterialBlueprints1!F36*MaterialBlueprints1!G36,0)</f>
        <v/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Oscillator Capacitor Unit Blueprint</t>
        </is>
      </c>
      <c r="B37" t="inlineStr">
        <is>
          <t>震荡电容器单元蓝图</t>
        </is>
      </c>
      <c r="C37" t="n">
        <v>16679</v>
      </c>
      <c r="D37" t="inlineStr">
        <is>
          <t>Fullerides</t>
        </is>
      </c>
      <c r="E37" t="inlineStr">
        <is>
          <t>富勒化合物</t>
        </is>
      </c>
      <c r="F37" t="n">
        <v>11</v>
      </c>
      <c r="G37" t="n">
        <v>1</v>
      </c>
      <c r="H37">
        <f>ROUNDUP(ComponentBlueprint!F13*ComponentBlueprint!G13, 0)*Info!B2*ROUNDUP(MaterialBlueprints1!F37*MaterialBlueprints1!G37,0)</f>
        <v/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Gravimetric Sensor Cluster Blueprint</t>
        </is>
      </c>
      <c r="B38" t="inlineStr">
        <is>
          <t>引力感应器组蓝图</t>
        </is>
      </c>
      <c r="C38" t="n">
        <v>16681</v>
      </c>
      <c r="D38" t="inlineStr">
        <is>
          <t>Nanotransistors</t>
        </is>
      </c>
      <c r="E38" t="inlineStr">
        <is>
          <t>纳米晶体管</t>
        </is>
      </c>
      <c r="F38" t="n">
        <v>1</v>
      </c>
      <c r="G38" t="n">
        <v>1</v>
      </c>
      <c r="H38">
        <f>ROUNDUP(ComponentBlueprint!F6*ComponentBlueprint!G6, 0)*Info!B2*ROUNDUP(MaterialBlueprints1!F38*MaterialBlueprints1!G38,0)</f>
        <v/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Gravimetric Sensor Cluster Blueprint</t>
        </is>
      </c>
      <c r="B39" t="inlineStr">
        <is>
          <t>引力感应器组蓝图</t>
        </is>
      </c>
      <c r="C39" t="n">
        <v>16682</v>
      </c>
      <c r="D39" t="inlineStr">
        <is>
          <t>Hypersynaptic Fibers</t>
        </is>
      </c>
      <c r="E39" t="inlineStr">
        <is>
          <t>超级突触纤维</t>
        </is>
      </c>
      <c r="F39" t="n">
        <v>2</v>
      </c>
      <c r="G39" t="n">
        <v>1</v>
      </c>
      <c r="H39">
        <f>ROUNDUP(ComponentBlueprint!F6*ComponentBlueprint!G6, 0)*Info!B2*ROUNDUP(MaterialBlueprints1!F39*MaterialBlueprints1!G39,0)</f>
        <v/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Gravimetric Sensor Cluster Blueprint</t>
        </is>
      </c>
      <c r="B40" t="inlineStr">
        <is>
          <t>引力感应器组蓝图</t>
        </is>
      </c>
      <c r="C40" t="n">
        <v>16671</v>
      </c>
      <c r="D40" t="inlineStr">
        <is>
          <t>Titanium Carbide</t>
        </is>
      </c>
      <c r="E40" t="inlineStr">
        <is>
          <t>碳化钛</t>
        </is>
      </c>
      <c r="F40" t="n">
        <v>22</v>
      </c>
      <c r="G40" t="n">
        <v>1</v>
      </c>
      <c r="H40">
        <f>ROUNDUP(ComponentBlueprint!F6*ComponentBlueprint!G6, 0)*Info!B2*ROUNDUP(MaterialBlueprints1!F40*MaterialBlueprints1!G40,0)</f>
        <v/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Pulse Shield Emitter Blueprint</t>
        </is>
      </c>
      <c r="B41" t="inlineStr">
        <is>
          <t>脉冲护盾发射器蓝图</t>
        </is>
      </c>
      <c r="C41" t="n">
        <v>16683</v>
      </c>
      <c r="D41" t="inlineStr">
        <is>
          <t>Ferrogel</t>
        </is>
      </c>
      <c r="E41" t="inlineStr">
        <is>
          <t>铁磁胶体</t>
        </is>
      </c>
      <c r="F41" t="n">
        <v>1</v>
      </c>
      <c r="G41" t="n">
        <v>1</v>
      </c>
      <c r="H41">
        <f>ROUNDUP(ComponentBlueprint!F15*ComponentBlueprint!G15, 0)*Info!B2*ROUNDUP(MaterialBlueprints1!F41*MaterialBlueprints1!G41,0)</f>
        <v/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Pulse Shield Emitter Blueprint</t>
        </is>
      </c>
      <c r="B42" t="inlineStr">
        <is>
          <t>脉冲护盾发射器蓝图</t>
        </is>
      </c>
      <c r="C42" t="n">
        <v>16678</v>
      </c>
      <c r="D42" t="inlineStr">
        <is>
          <t>Sylramic Fibers</t>
        </is>
      </c>
      <c r="E42" t="inlineStr">
        <is>
          <t>多晶碳化硅纤维</t>
        </is>
      </c>
      <c r="F42" t="n">
        <v>9</v>
      </c>
      <c r="G42" t="n">
        <v>1</v>
      </c>
      <c r="H42">
        <f>ROUNDUP(ComponentBlueprint!F15*ComponentBlueprint!G15, 0)*Info!B2*ROUNDUP(MaterialBlueprints1!F42*MaterialBlueprints1!G42,0)</f>
        <v/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Pulse Shield Emitter Blueprint</t>
        </is>
      </c>
      <c r="B43" t="inlineStr">
        <is>
          <t>脉冲护盾发射器蓝图</t>
        </is>
      </c>
      <c r="C43" t="n">
        <v>16670</v>
      </c>
      <c r="D43" t="inlineStr">
        <is>
          <t>Crystalline Carbonide</t>
        </is>
      </c>
      <c r="E43" t="inlineStr">
        <is>
          <t>碳化晶体</t>
        </is>
      </c>
      <c r="F43" t="n">
        <v>22</v>
      </c>
      <c r="G43" t="n">
        <v>1</v>
      </c>
      <c r="H43">
        <f>ROUNDUP(ComponentBlueprint!F15*ComponentBlueprint!G15, 0)*Info!B2*ROUNDUP(MaterialBlueprints1!F43*MaterialBlueprints1!G43,0)</f>
        <v/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Magnetometric Sensor Cluster Blueprint</t>
        </is>
      </c>
      <c r="B44" t="inlineStr">
        <is>
          <t>磁力感应器组蓝图</t>
        </is>
      </c>
      <c r="C44" t="n">
        <v>16681</v>
      </c>
      <c r="D44" t="inlineStr">
        <is>
          <t>Nanotransistors</t>
        </is>
      </c>
      <c r="E44" t="inlineStr">
        <is>
          <t>纳米晶体管</t>
        </is>
      </c>
      <c r="F44" t="n">
        <v>1</v>
      </c>
      <c r="G44" t="n">
        <v>1</v>
      </c>
      <c r="H44">
        <f>ROUNDUP(ComponentBlueprint!F16*ComponentBlueprint!G16, 0)*Info!B2*ROUNDUP(MaterialBlueprints1!F44*MaterialBlueprints1!G44,0)</f>
        <v/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Magnetometric Sensor Cluster Blueprint</t>
        </is>
      </c>
      <c r="B45" t="inlineStr">
        <is>
          <t>磁力感应器组蓝图</t>
        </is>
      </c>
      <c r="C45" t="n">
        <v>16682</v>
      </c>
      <c r="D45" t="inlineStr">
        <is>
          <t>Hypersynaptic Fibers</t>
        </is>
      </c>
      <c r="E45" t="inlineStr">
        <is>
          <t>超级突触纤维</t>
        </is>
      </c>
      <c r="F45" t="n">
        <v>2</v>
      </c>
      <c r="G45" t="n">
        <v>1</v>
      </c>
      <c r="H45">
        <f>ROUNDUP(ComponentBlueprint!F16*ComponentBlueprint!G16, 0)*Info!B2*ROUNDUP(MaterialBlueprints1!F45*MaterialBlueprints1!G45,0)</f>
        <v/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Magnetometric Sensor Cluster Blueprint</t>
        </is>
      </c>
      <c r="B46" t="inlineStr">
        <is>
          <t>磁力感应器组蓝图</t>
        </is>
      </c>
      <c r="C46" t="n">
        <v>16670</v>
      </c>
      <c r="D46" t="inlineStr">
        <is>
          <t>Crystalline Carbonide</t>
        </is>
      </c>
      <c r="E46" t="inlineStr">
        <is>
          <t>碳化晶体</t>
        </is>
      </c>
      <c r="F46" t="n">
        <v>22</v>
      </c>
      <c r="G46" t="n">
        <v>1</v>
      </c>
      <c r="H46">
        <f>ROUNDUP(ComponentBlueprint!F16*ComponentBlueprint!G16, 0)*Info!B2*ROUNDUP(MaterialBlueprints1!F46*MaterialBlueprints1!G46,0)</f>
        <v/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Quantum Microprocessor Blueprint</t>
        </is>
      </c>
      <c r="B47" t="inlineStr">
        <is>
          <t>量子微处理器蓝图</t>
        </is>
      </c>
      <c r="C47" t="n">
        <v>16680</v>
      </c>
      <c r="D47" t="inlineStr">
        <is>
          <t>Phenolic Composites</t>
        </is>
      </c>
      <c r="E47" t="inlineStr">
        <is>
          <t>酚合成物</t>
        </is>
      </c>
      <c r="F47" t="n">
        <v>6</v>
      </c>
      <c r="G47" t="n">
        <v>1</v>
      </c>
      <c r="H47">
        <f>ROUNDUP(ComponentBlueprint!F10*ComponentBlueprint!G10, 0)*Info!B2*ROUNDUP(MaterialBlueprints1!F47*MaterialBlueprints1!G47,0)</f>
        <v/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Quantum Microprocessor Blueprint</t>
        </is>
      </c>
      <c r="B48" t="inlineStr">
        <is>
          <t>量子微处理器蓝图</t>
        </is>
      </c>
      <c r="C48" t="n">
        <v>16681</v>
      </c>
      <c r="D48" t="inlineStr">
        <is>
          <t>Nanotransistors</t>
        </is>
      </c>
      <c r="E48" t="inlineStr">
        <is>
          <t>纳米晶体管</t>
        </is>
      </c>
      <c r="F48" t="n">
        <v>2</v>
      </c>
      <c r="G48" t="n">
        <v>1</v>
      </c>
      <c r="H48">
        <f>ROUNDUP(ComponentBlueprint!F10*ComponentBlueprint!G10, 0)*Info!B2*ROUNDUP(MaterialBlueprints1!F48*MaterialBlueprints1!G48,0)</f>
        <v/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Quantum Microprocessor Blueprint</t>
        </is>
      </c>
      <c r="B49" t="inlineStr">
        <is>
          <t>量子微处理器蓝图</t>
        </is>
      </c>
      <c r="C49" t="n">
        <v>33362</v>
      </c>
      <c r="D49" t="inlineStr">
        <is>
          <t>Nonlinear Metamaterials</t>
        </is>
      </c>
      <c r="E49" t="inlineStr">
        <is>
          <t>非线性超材料</t>
        </is>
      </c>
      <c r="F49" t="n">
        <v>2</v>
      </c>
      <c r="G49" t="n">
        <v>1</v>
      </c>
      <c r="H49">
        <f>ROUNDUP(ComponentBlueprint!F10*ComponentBlueprint!G10, 0)*Info!B2*ROUNDUP(MaterialBlueprints1!F49*MaterialBlueprints1!G49,0)</f>
        <v/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Quantum Microprocessor Blueprint</t>
        </is>
      </c>
      <c r="B50" t="inlineStr">
        <is>
          <t>量子微处理器蓝图</t>
        </is>
      </c>
      <c r="C50" t="n">
        <v>16671</v>
      </c>
      <c r="D50" t="inlineStr">
        <is>
          <t>Titanium Carbide</t>
        </is>
      </c>
      <c r="E50" t="inlineStr">
        <is>
          <t>碳化钛</t>
        </is>
      </c>
      <c r="F50" t="n">
        <v>17</v>
      </c>
      <c r="G50" t="n">
        <v>1</v>
      </c>
      <c r="H50">
        <f>ROUNDUP(ComponentBlueprint!F10*ComponentBlueprint!G10, 0)*Info!B2*ROUNDUP(MaterialBlueprints1!F50*MaterialBlueprints1!G50,0)</f>
        <v/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Sustained Shield Emitter Blueprint</t>
        </is>
      </c>
      <c r="B51" t="inlineStr">
        <is>
          <t>恒定护盾发射器蓝图</t>
        </is>
      </c>
      <c r="C51" t="n">
        <v>16683</v>
      </c>
      <c r="D51" t="inlineStr">
        <is>
          <t>Ferrogel</t>
        </is>
      </c>
      <c r="E51" t="inlineStr">
        <is>
          <t>铁磁胶体</t>
        </is>
      </c>
      <c r="F51" t="n">
        <v>1</v>
      </c>
      <c r="G51" t="n">
        <v>1</v>
      </c>
      <c r="H51">
        <f>ROUNDUP(ComponentBlueprint!F11*ComponentBlueprint!G11, 0)*Info!B2*ROUNDUP(MaterialBlueprints1!F51*MaterialBlueprints1!G51,0)</f>
        <v/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Sustained Shield Emitter Blueprint</t>
        </is>
      </c>
      <c r="B52" t="inlineStr">
        <is>
          <t>恒定护盾发射器蓝图</t>
        </is>
      </c>
      <c r="C52" t="n">
        <v>16678</v>
      </c>
      <c r="D52" t="inlineStr">
        <is>
          <t>Sylramic Fibers</t>
        </is>
      </c>
      <c r="E52" t="inlineStr">
        <is>
          <t>多晶碳化硅纤维</t>
        </is>
      </c>
      <c r="F52" t="n">
        <v>9</v>
      </c>
      <c r="G52" t="n">
        <v>1</v>
      </c>
      <c r="H52">
        <f>ROUNDUP(ComponentBlueprint!F11*ComponentBlueprint!G11, 0)*Info!B2*ROUNDUP(MaterialBlueprints1!F52*MaterialBlueprints1!G52,0)</f>
        <v/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Sustained Shield Emitter Blueprint</t>
        </is>
      </c>
      <c r="B53" t="inlineStr">
        <is>
          <t>恒定护盾发射器蓝图</t>
        </is>
      </c>
      <c r="C53" t="n">
        <v>16671</v>
      </c>
      <c r="D53" t="inlineStr">
        <is>
          <t>Titanium Carbide</t>
        </is>
      </c>
      <c r="E53" t="inlineStr">
        <is>
          <t>碳化钛</t>
        </is>
      </c>
      <c r="F53" t="n">
        <v>22</v>
      </c>
      <c r="G53" t="n">
        <v>1</v>
      </c>
      <c r="H53">
        <f>ROUNDUP(ComponentBlueprint!F11*ComponentBlueprint!G11, 0)*Info!B2*ROUNDUP(MaterialBlueprints1!F53*MaterialBlueprints1!G53,0)</f>
        <v/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Graviton Reactor Unit Blueprint</t>
        </is>
      </c>
      <c r="B54" t="inlineStr">
        <is>
          <t>引力子反应器机组蓝图</t>
        </is>
      </c>
      <c r="C54" t="n">
        <v>17317</v>
      </c>
      <c r="D54" t="inlineStr">
        <is>
          <t>Fermionic Condensates</t>
        </is>
      </c>
      <c r="E54" t="inlineStr">
        <is>
          <t>费米子冷凝物</t>
        </is>
      </c>
      <c r="F54" t="n">
        <v>2</v>
      </c>
      <c r="G54" t="n">
        <v>1</v>
      </c>
      <c r="H54">
        <f>ROUNDUP(ComponentBlueprint!F12*ComponentBlueprint!G12, 0)*Info!B2*ROUNDUP(MaterialBlueprints1!F54*MaterialBlueprints1!G54,0)</f>
        <v/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Graviton Reactor Unit Blueprint</t>
        </is>
      </c>
      <c r="B55" t="inlineStr">
        <is>
          <t>引力子反应器机组蓝图</t>
        </is>
      </c>
      <c r="C55" t="n">
        <v>16671</v>
      </c>
      <c r="D55" t="inlineStr">
        <is>
          <t>Titanium Carbide</t>
        </is>
      </c>
      <c r="E55" t="inlineStr">
        <is>
          <t>碳化钛</t>
        </is>
      </c>
      <c r="F55" t="n">
        <v>9</v>
      </c>
      <c r="G55" t="n">
        <v>1</v>
      </c>
      <c r="H55">
        <f>ROUNDUP(ComponentBlueprint!F12*ComponentBlueprint!G12, 0)*Info!B2*ROUNDUP(MaterialBlueprints1!F55*MaterialBlueprints1!G55,0)</f>
        <v/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Magpulse Thruster Blueprint</t>
        </is>
      </c>
      <c r="B56" t="inlineStr">
        <is>
          <t>磁脉冲推进器蓝图</t>
        </is>
      </c>
      <c r="C56" t="n">
        <v>16680</v>
      </c>
      <c r="D56" t="inlineStr">
        <is>
          <t>Phenolic Composites</t>
        </is>
      </c>
      <c r="E56" t="inlineStr">
        <is>
          <t>酚合成物</t>
        </is>
      </c>
      <c r="F56" t="n">
        <v>3</v>
      </c>
      <c r="G56" t="n">
        <v>1</v>
      </c>
      <c r="H56">
        <f>ROUNDUP(ComponentBlueprint!F5*ComponentBlueprint!G5, 0)*Info!B2*ROUNDUP(MaterialBlueprints1!F56*MaterialBlueprints1!G56,0)</f>
        <v/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Magpulse Thruster Blueprint</t>
        </is>
      </c>
      <c r="B57" t="inlineStr">
        <is>
          <t>磁脉冲推进器蓝图</t>
        </is>
      </c>
      <c r="C57" t="n">
        <v>16683</v>
      </c>
      <c r="D57" t="inlineStr">
        <is>
          <t>Ferrogel</t>
        </is>
      </c>
      <c r="E57" t="inlineStr">
        <is>
          <t>铁磁胶体</t>
        </is>
      </c>
      <c r="F57" t="n">
        <v>1</v>
      </c>
      <c r="G57" t="n">
        <v>1</v>
      </c>
      <c r="H57">
        <f>ROUNDUP(ComponentBlueprint!F5*ComponentBlueprint!G5, 0)*Info!B2*ROUNDUP(MaterialBlueprints1!F57*MaterialBlueprints1!G57,0)</f>
        <v/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Magpulse Thruster Blueprint</t>
        </is>
      </c>
      <c r="B58" t="inlineStr">
        <is>
          <t>磁脉冲推进器蓝图</t>
        </is>
      </c>
      <c r="C58" t="n">
        <v>16671</v>
      </c>
      <c r="D58" t="inlineStr">
        <is>
          <t>Titanium Carbide</t>
        </is>
      </c>
      <c r="E58" t="inlineStr">
        <is>
          <t>碳化钛</t>
        </is>
      </c>
      <c r="F58" t="n">
        <v>13</v>
      </c>
      <c r="G58" t="n">
        <v>1</v>
      </c>
      <c r="H58">
        <f>ROUNDUP(ComponentBlueprint!F5*ComponentBlueprint!G5, 0)*Info!B2*ROUNDUP(MaterialBlueprints1!F58*MaterialBlueprints1!G58,0)</f>
        <v/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Photon Microprocessor Blueprint</t>
        </is>
      </c>
      <c r="B59" t="inlineStr">
        <is>
          <t>光子微处理器蓝图</t>
        </is>
      </c>
      <c r="C59" t="n">
        <v>16680</v>
      </c>
      <c r="D59" t="inlineStr">
        <is>
          <t>Phenolic Composites</t>
        </is>
      </c>
      <c r="E59" t="inlineStr">
        <is>
          <t>酚合成物</t>
        </is>
      </c>
      <c r="F59" t="n">
        <v>6</v>
      </c>
      <c r="G59" t="n">
        <v>1</v>
      </c>
      <c r="H59">
        <f>ROUNDUP(ComponentBlueprint!F19*ComponentBlueprint!G19, 0)*Info!B2*ROUNDUP(MaterialBlueprints1!F59*MaterialBlueprints1!G59,0)</f>
        <v/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Photon Microprocessor Blueprint</t>
        </is>
      </c>
      <c r="B60" t="inlineStr">
        <is>
          <t>光子微处理器蓝图</t>
        </is>
      </c>
      <c r="C60" t="n">
        <v>16681</v>
      </c>
      <c r="D60" t="inlineStr">
        <is>
          <t>Nanotransistors</t>
        </is>
      </c>
      <c r="E60" t="inlineStr">
        <is>
          <t>纳米晶体管</t>
        </is>
      </c>
      <c r="F60" t="n">
        <v>2</v>
      </c>
      <c r="G60" t="n">
        <v>1</v>
      </c>
      <c r="H60">
        <f>ROUNDUP(ComponentBlueprint!F19*ComponentBlueprint!G19, 0)*Info!B2*ROUNDUP(MaterialBlueprints1!F60*MaterialBlueprints1!G60,0)</f>
        <v/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Photon Microprocessor Blueprint</t>
        </is>
      </c>
      <c r="B61" t="inlineStr">
        <is>
          <t>光子微处理器蓝图</t>
        </is>
      </c>
      <c r="C61" t="n">
        <v>16670</v>
      </c>
      <c r="D61" t="inlineStr">
        <is>
          <t>Crystalline Carbonide</t>
        </is>
      </c>
      <c r="E61" t="inlineStr">
        <is>
          <t>碳化晶体</t>
        </is>
      </c>
      <c r="F61" t="n">
        <v>17</v>
      </c>
      <c r="G61" t="n">
        <v>1</v>
      </c>
      <c r="H61">
        <f>ROUNDUP(ComponentBlueprint!F19*ComponentBlueprint!G19, 0)*Info!B2*ROUNDUP(MaterialBlueprints1!F61*MaterialBlueprints1!G61,0)</f>
        <v/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Photon Microprocessor Blueprint</t>
        </is>
      </c>
      <c r="B62" t="inlineStr">
        <is>
          <t>光子微处理器蓝图</t>
        </is>
      </c>
      <c r="C62" t="n">
        <v>33359</v>
      </c>
      <c r="D62" t="inlineStr">
        <is>
          <t>Photonic Metamaterials</t>
        </is>
      </c>
      <c r="E62" t="inlineStr">
        <is>
          <t>光子超材料</t>
        </is>
      </c>
      <c r="F62" t="n">
        <v>2</v>
      </c>
      <c r="G62" t="n">
        <v>1</v>
      </c>
      <c r="H62">
        <f>ROUNDUP(ComponentBlueprint!F19*ComponentBlueprint!G19, 0)*Info!B2*ROUNDUP(MaterialBlueprints1!F62*MaterialBlueprints1!G62,0)</f>
        <v/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Formula EN</t>
        </is>
      </c>
      <c r="B1" s="1" t="inlineStr">
        <is>
          <t>Reaction Formula ZH</t>
        </is>
      </c>
      <c r="C1" s="1" t="inlineStr">
        <is>
          <t>Product Output</t>
        </is>
      </c>
      <c r="D1" s="1" t="inlineStr">
        <is>
          <t>Material ID</t>
        </is>
      </c>
      <c r="E1" s="1" t="inlineStr">
        <is>
          <t>Material EN</t>
        </is>
      </c>
      <c r="F1" s="1" t="inlineStr">
        <is>
          <t>Material ZH</t>
        </is>
      </c>
      <c r="G1" s="1" t="inlineStr">
        <is>
          <t>Quantity</t>
        </is>
      </c>
      <c r="H1" s="1" t="inlineStr">
        <is>
          <t>材料效率</t>
        </is>
      </c>
      <c r="I1" s="1" t="inlineStr">
        <is>
          <t>总需求</t>
        </is>
      </c>
      <c r="J1" s="1" t="inlineStr"/>
      <c r="K1" s="1" t="inlineStr">
        <is>
          <t> </t>
        </is>
      </c>
      <c r="L1" s="1" t="inlineStr">
        <is>
          <t>Unique Material ID</t>
        </is>
      </c>
      <c r="M1" s="1" t="inlineStr">
        <is>
          <t>Unique Material ZH</t>
        </is>
      </c>
      <c r="N1" s="1" t="inlineStr">
        <is>
          <t>Unique Material EN</t>
        </is>
      </c>
      <c r="O1" s="1" t="inlineStr">
        <is>
          <t>Summed 总需求</t>
        </is>
      </c>
      <c r="P1" s="1" t="inlineStr">
        <is>
          <t>Rounded 总需求</t>
        </is>
      </c>
      <c r="Q1" s="1" t="inlineStr">
        <is>
          <t>  </t>
        </is>
      </c>
      <c r="R1" s="1" t="inlineStr">
        <is>
          <t>Min Jita Sell</t>
        </is>
      </c>
      <c r="S1" s="1" t="inlineStr">
        <is>
          <t>Total Cost</t>
        </is>
      </c>
      <c r="T1" s="1" t="inlineStr">
        <is>
          <t>Total Cost Sum</t>
        </is>
      </c>
      <c r="U1" s="1" t="inlineStr">
        <is>
          <t>已完成数量</t>
        </is>
      </c>
      <c r="V1" s="1" t="inlineStr">
        <is>
          <t>剩余数量</t>
        </is>
      </c>
      <c r="W1" s="1" t="inlineStr">
        <is>
          <t>   </t>
        </is>
      </c>
      <c r="X1" s="1" t="inlineStr">
        <is>
          <t>    </t>
        </is>
      </c>
      <c r="Y1" s="1" t="inlineStr">
        <is>
          <t>     </t>
        </is>
      </c>
      <c r="Z1" s="1" t="inlineStr">
        <is>
          <t>Adjusted Price</t>
        </is>
      </c>
      <c r="AA1" s="1" t="inlineStr">
        <is>
          <t>Total Adjusted Cost</t>
        </is>
      </c>
      <c r="AB1" s="1" t="inlineStr">
        <is>
          <t>Total Adjusted Cost Sum</t>
        </is>
      </c>
    </row>
    <row r="2">
      <c r="A2" t="inlineStr">
        <is>
          <t>Sylramic Fibers Reaction Formula</t>
        </is>
      </c>
      <c r="B2" t="inlineStr">
        <is>
          <t>多晶碳化硅纤维反应配方</t>
        </is>
      </c>
      <c r="C2" t="n">
        <v>6000</v>
      </c>
      <c r="D2" t="n">
        <v>16660</v>
      </c>
      <c r="E2" t="inlineStr">
        <is>
          <t>Ceramic Powder</t>
        </is>
      </c>
      <c r="F2" t="inlineStr">
        <is>
          <t>陶瓷粉末</t>
        </is>
      </c>
      <c r="G2" t="n">
        <v>100</v>
      </c>
      <c r="H2" t="n">
        <v>1</v>
      </c>
      <c r="I2">
        <f>(ROUNDUP((ROUNDUP(ComponentBlueprint!F22*ComponentBlueprint!G22, 0)*Info!B2*ROUNDUP(MaterialBlueprints1!F21*MaterialBlueprints1!G21,0)+ROUNDUP(ComponentBlueprint!F9*ComponentBlueprint!G9, 0)*Info!B2*ROUNDUP(MaterialBlueprints1!F27*MaterialBlueprints1!G27,0)+ROUNDUP(ComponentBlueprint!F15*ComponentBlueprint!G15, 0)*Info!B2*ROUNDUP(MaterialBlueprints1!F42*MaterialBlueprints1!G42,0)+ROUNDUP(ComponentBlueprint!F11*ComponentBlueprint!G11, 0)*Info!B2*ROUNDUP(MaterialBlueprints1!F52*MaterialBlueprints1!G52,0))/6000, 0)*6000/ReactionFormulas1!C2)*ROUNDUP(ReactionFormulas1!G2*ReactionFormulas1!H2,0)</f>
        <v/>
      </c>
      <c r="J2" t="inlineStr"/>
      <c r="K2" t="inlineStr"/>
      <c r="L2" t="n">
        <v>4051</v>
      </c>
      <c r="M2" t="inlineStr">
        <is>
          <t>氮燃料块</t>
        </is>
      </c>
      <c r="N2" t="inlineStr">
        <is>
          <t>Nitrogen Fuel Block</t>
        </is>
      </c>
      <c r="O2">
        <f>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0)*3000/ReactionFormulas1!C27)*ROUNDUP(ReactionFormulas1!G27*ReactionFormulas1!H27,0)+(ROUNDUP((ROUNDUP(ComponentBlueprint!F2*ComponentBlueprint!G2,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0)*1500/ReactionFormulas1!C31)*ROUNDUP(ReactionFormulas1!G31*ReactionFormulas1!H31,0)+(ROUNDUP((ROUNDUP(ComponentBlueprint!F2*ComponentBlueprint!G2, 0)*Info!B2*ROUNDUP(MaterialBlueprints1!F24*MaterialBlueprints1!G24,0)+ROUNDUP(ComponentBlueprint!F10*ComponentBlueprint!G10, 0)*Info!B2*ROUNDUP(MaterialBlueprints1!F49*MaterialBlueprints1!G49,0))/300, 0)*300/ReactionFormulas1!C38)*ROUNDUP(ReactionFormulas1!G38*ReactionFormulas1!H38,0)</f>
        <v/>
      </c>
      <c r="P2">
        <f>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0)*3000/ReactionFormulas1!C27)*ROUNDUP(ReactionFormulas1!G27*ReactionFormulas1!H27,0)+(ROUNDUP((ROUNDUP(ComponentBlueprint!F2*ComponentBlueprint!G2,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0)*1500/ReactionFormulas1!C31)*ROUNDUP(ReactionFormulas1!G31*ReactionFormulas1!H31,0)+(ROUNDUP((ROUNDUP(ComponentBlueprint!F2*ComponentBlueprint!G2, 0)*Info!B2*ROUNDUP(MaterialBlueprints1!F24*MaterialBlueprints1!G24,0)+ROUNDUP(ComponentBlueprint!F10*ComponentBlueprint!G10, 0)*Info!B2*ROUNDUP(MaterialBlueprints1!F49*MaterialBlueprints1!G49,0))/300, 0)*300/ReactionFormulas1!C38)*ROUNDUP(ReactionFormulas1!G38*ReactionFormulas1!H38,0)</f>
        <v/>
      </c>
      <c r="Q2" t="inlineStr"/>
      <c r="R2" t="n">
        <v>22990</v>
      </c>
      <c r="S2">
        <f>((ROUNDUP((ROUNDUP(ComponentBlueprint!F2*ComponentBlueprint!G2,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0)*3000/ReactionFormulas1!C27)*ROUNDUP(ReactionFormulas1!G27*ReactionFormulas1!H27,0)+(ROUNDUP((ROUNDUP(ComponentBlueprint!F2*ComponentBlueprint!G2,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0)*1500/ReactionFormulas1!C31)*ROUNDUP(ReactionFormulas1!G31*ReactionFormulas1!H31,0)+(ROUNDUP((ROUNDUP(ComponentBlueprint!F2*ComponentBlueprint!G2, 0)*Info!B2*ROUNDUP(MaterialBlueprints1!F24*MaterialBlueprints1!G24,0)+ROUNDUP(ComponentBlueprint!F10*ComponentBlueprint!G10, 0)*Info!B2*ROUNDUP(MaterialBlueprints1!F49*MaterialBlueprints1!G49,0))/300, 0)*300/ReactionFormulas1!C38)*ROUNDUP(ReactionFormulas1!G38*ReactionFormulas1!H38,0))*(ReactionFormulas1!R2)*(1.0)</f>
        <v/>
      </c>
      <c r="T2">
        <f>SUM(S2:S41)</f>
        <v/>
      </c>
      <c r="U2" t="n">
        <v>0</v>
      </c>
      <c r="V2">
        <f>P2-U2</f>
        <v/>
      </c>
      <c r="W2" t="inlineStr"/>
      <c r="X2" t="inlineStr"/>
      <c r="Y2" t="inlineStr"/>
      <c r="Z2" t="n">
        <v>9857.596516410087</v>
      </c>
      <c r="AA2">
        <f>((ROUNDUP((ROUNDUP(ComponentBlueprint!F2*ComponentBlueprint!G2,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0)*3000/ReactionFormulas1!C27)*ROUNDUP(ReactionFormulas1!G27*ReactionFormulas1!H27,0)+(ROUNDUP((ROUNDUP(ComponentBlueprint!F2*ComponentBlueprint!G2,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0)*1500/ReactionFormulas1!C31)*ROUNDUP(ReactionFormulas1!G31*ReactionFormulas1!H31,0)+(ROUNDUP((ROUNDUP(ComponentBlueprint!F2*ComponentBlueprint!G2, 0)*Info!B2*ROUNDUP(MaterialBlueprints1!F24*MaterialBlueprints1!G24,0)+ROUNDUP(ComponentBlueprint!F10*ComponentBlueprint!G10, 0)*Info!B2*ROUNDUP(MaterialBlueprints1!F49*MaterialBlueprints1!G49,0))/300, 0)*300/ReactionFormulas1!C38)*ROUNDUP(ReactionFormulas1!G38*ReactionFormulas1!H38,0))*ReactionFormulas1!Z2</f>
        <v/>
      </c>
      <c r="AB2">
        <f>SUM(ReactionFormulas1!AA2:ReactionFormulas1!AA41)</f>
        <v/>
      </c>
    </row>
    <row r="3">
      <c r="A3" t="inlineStr">
        <is>
          <t>Sylramic Fibers Reaction Formula</t>
        </is>
      </c>
      <c r="B3" t="inlineStr">
        <is>
          <t>多晶碳化硅纤维反应配方</t>
        </is>
      </c>
      <c r="C3" t="n">
        <v>6000</v>
      </c>
      <c r="D3" t="n">
        <v>16665</v>
      </c>
      <c r="E3" t="inlineStr">
        <is>
          <t>Hexite</t>
        </is>
      </c>
      <c r="F3" t="inlineStr">
        <is>
          <t>六元复合物</t>
        </is>
      </c>
      <c r="G3" t="n">
        <v>100</v>
      </c>
      <c r="H3" t="n">
        <v>1</v>
      </c>
      <c r="I3">
        <f>(ROUNDUP((ROUNDUP(ComponentBlueprint!F22*ComponentBlueprint!G22, 0)*Info!B2*ROUNDUP(MaterialBlueprints1!F21*MaterialBlueprints1!G21,0)+ROUNDUP(ComponentBlueprint!F9*ComponentBlueprint!G9, 0)*Info!B2*ROUNDUP(MaterialBlueprints1!F27*MaterialBlueprints1!G27,0)+ROUNDUP(ComponentBlueprint!F15*ComponentBlueprint!G15, 0)*Info!B2*ROUNDUP(MaterialBlueprints1!F42*MaterialBlueprints1!G42,0)+ROUNDUP(ComponentBlueprint!F11*ComponentBlueprint!G11, 0)*Info!B2*ROUNDUP(MaterialBlueprints1!F52*MaterialBlueprints1!G52,0))/6000, 0)*6000/ReactionFormulas1!C3)*ROUNDUP(ReactionFormulas1!G3*ReactionFormulas1!H3,0)</f>
        <v/>
      </c>
      <c r="J3" t="inlineStr"/>
      <c r="K3" t="inlineStr"/>
      <c r="L3" t="n">
        <v>4246</v>
      </c>
      <c r="M3" t="inlineStr">
        <is>
          <t>氢燃料块</t>
        </is>
      </c>
      <c r="N3" t="inlineStr">
        <is>
          <t>Hydrogen Fuel Block</t>
        </is>
      </c>
      <c r="O3">
        <f>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0)*400/ReactionFormulas1!C16)*ROUNDUP(ReactionFormulas1!G16*ReactionFormulas1!H16,0)</f>
        <v/>
      </c>
      <c r="P3">
        <f>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0)*400/ReactionFormulas1!C16)*ROUNDUP(ReactionFormulas1!G16*ReactionFormulas1!H16,0)</f>
        <v/>
      </c>
      <c r="Q3" t="inlineStr"/>
      <c r="R3" t="n">
        <v>23110</v>
      </c>
      <c r="S3">
        <f>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0)*400/ReactionFormulas1!C16)*ROUNDUP(ReactionFormulas1!G16*ReactionFormulas1!H16,0))*(ReactionFormulas1!R3)*(1.0)</f>
        <v/>
      </c>
      <c r="T3" t="inlineStr"/>
      <c r="U3" t="n">
        <v>0</v>
      </c>
      <c r="V3">
        <f>P3-U3</f>
        <v/>
      </c>
      <c r="W3" t="inlineStr"/>
      <c r="X3" t="inlineStr"/>
      <c r="Y3" t="inlineStr"/>
      <c r="Z3" t="n">
        <v>17284.08567050203</v>
      </c>
      <c r="AA3">
        <f>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0)*400/ReactionFormulas1!C16)*ROUNDUP(ReactionFormulas1!G16*ReactionFormulas1!H16,0))*ReactionFormulas1!Z3</f>
        <v/>
      </c>
      <c r="AB3" t="inlineStr"/>
    </row>
    <row r="4">
      <c r="A4" t="inlineStr">
        <is>
          <t>Sylramic Fibers Reaction Formula</t>
        </is>
      </c>
      <c r="B4" t="inlineStr">
        <is>
          <t>多晶碳化硅纤维反应配方</t>
        </is>
      </c>
      <c r="C4" t="n">
        <v>6000</v>
      </c>
      <c r="D4" t="n">
        <v>4247</v>
      </c>
      <c r="E4" t="inlineStr">
        <is>
          <t>Helium Fuel Block</t>
        </is>
      </c>
      <c r="F4" t="inlineStr">
        <is>
          <t>氦燃料块</t>
        </is>
      </c>
      <c r="G4" t="n">
        <v>5</v>
      </c>
      <c r="H4" t="n">
        <v>1</v>
      </c>
      <c r="I4">
        <f>(ROUNDUP((ROUNDUP(ComponentBlueprint!F22*ComponentBlueprint!G22, 0)*Info!B2*ROUNDUP(MaterialBlueprints1!F21*MaterialBlueprints1!G21,0)+ROUNDUP(ComponentBlueprint!F9*ComponentBlueprint!G9, 0)*Info!B2*ROUNDUP(MaterialBlueprints1!F27*MaterialBlueprints1!G27,0)+ROUNDUP(ComponentBlueprint!F15*ComponentBlueprint!G15, 0)*Info!B2*ROUNDUP(MaterialBlueprints1!F42*MaterialBlueprints1!G42,0)+ROUNDUP(ComponentBlueprint!F11*ComponentBlueprint!G11, 0)*Info!B2*ROUNDUP(MaterialBlueprints1!F52*MaterialBlueprints1!G52,0))/6000, 0)*6000/ReactionFormulas1!C4)*ROUNDUP(ReactionFormulas1!G4*ReactionFormulas1!H4,0)</f>
        <v/>
      </c>
      <c r="J4" t="inlineStr"/>
      <c r="K4" t="inlineStr"/>
      <c r="L4" t="n">
        <v>4247</v>
      </c>
      <c r="M4" t="inlineStr">
        <is>
          <t>氦燃料块</t>
        </is>
      </c>
      <c r="N4" t="inlineStr">
        <is>
          <t>Helium Fuel Block</t>
        </is>
      </c>
      <c r="O4">
        <f>(ROUNDUP((ROUNDUP(ComponentBlueprint!F22*ComponentBlueprint!G22, 0)*Info!B2*ROUNDUP(MaterialBlueprints1!F21*MaterialBlueprints1!G21,0)+ROUNDUP(ComponentBlueprint!F9*ComponentBlueprint!G9, 0)*Info!B2*ROUNDUP(MaterialBlueprints1!F27*MaterialBlueprints1!G27,0)+ROUNDUP(ComponentBlueprint!F15*ComponentBlueprint!G15, 0)*Info!B2*ROUNDUP(MaterialBlueprints1!F42*MaterialBlueprints1!G42,0)+ROUNDUP(ComponentBlueprint!F11*ComponentBlueprint!G11, 0)*Info!B2*ROUNDUP(MaterialBlueprints1!F52*MaterialBlueprints1!G52,0))/6000, 0)*6000/ReactionFormulas1!C4)*ROUNDUP(ReactionFormulas1!G4*ReactionFormulas1!H4,0)+(ROUNDUP((ROUNDUP(ComponentBlueprint!F22*ComponentBlueprint!G22, 0)*Info!B2*ROUNDUP(MaterialBlueprints1!F22*MaterialBlueprints1!G22,0)+ROUNDUP(ComponentBlueprint!F21*ComponentBlueprint!G21, 0)*Info!B2*ROUNDUP(MaterialBlueprints1!F31*MaterialBlueprints1!G31,0)+ROUNDUP(ComponentBlueprint!F23*ComponentBlueprint!G23, 0)*Info!B2*ROUNDUP(MaterialBlueprints1!F33*MaterialBlueprints1!G33,0)+ROUNDUP(ComponentBlueprint!F13*ComponentBlueprint!G13, 0)*Info!B2*ROUNDUP(MaterialBlueprints1!F36*MaterialBlueprints1!G36,0)+ROUNDUP(ComponentBlueprint!F15*ComponentBlueprint!G15, 0)*Info!B2*ROUNDUP(MaterialBlueprints1!F43*MaterialBlueprints1!G43,0)+ROUNDUP(ComponentBlueprint!F16*ComponentBlueprint!G16, 0)*Info!B2*ROUNDUP(MaterialBlueprints1!F46*MaterialBlueprints1!G46,0)+ROUNDUP(ComponentBlueprint!F19*ComponentBlueprint!G19, 0)*Info!B2*ROUNDUP(MaterialBlueprints1!F61*MaterialBlueprints1!G61,0))/10000, 0)*10000/ReactionFormulas1!C7)*ROUNDUP(ReactionFormulas1!G7*ReactionFormulas1!H7,0)+(ROUNDUP((ROUNDUP(ComponentBlueprint!F23*ComponentBlueprint!G23,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0)*200/ReactionFormulas1!C24)*ROUNDUP(ReactionFormulas1!G24*ReactionFormulas1!H24,0)</f>
        <v/>
      </c>
      <c r="P4">
        <f>(ROUNDUP((ROUNDUP(ComponentBlueprint!F22*ComponentBlueprint!G22, 0)*Info!B2*ROUNDUP(MaterialBlueprints1!F21*MaterialBlueprints1!G21,0)+ROUNDUP(ComponentBlueprint!F9*ComponentBlueprint!G9, 0)*Info!B2*ROUNDUP(MaterialBlueprints1!F27*MaterialBlueprints1!G27,0)+ROUNDUP(ComponentBlueprint!F15*ComponentBlueprint!G15, 0)*Info!B2*ROUNDUP(MaterialBlueprints1!F42*MaterialBlueprints1!G42,0)+ROUNDUP(ComponentBlueprint!F11*ComponentBlueprint!G11, 0)*Info!B2*ROUNDUP(MaterialBlueprints1!F52*MaterialBlueprints1!G52,0))/6000, 0)*6000/ReactionFormulas1!C4)*ROUNDUP(ReactionFormulas1!G4*ReactionFormulas1!H4,0)+(ROUNDUP((ROUNDUP(ComponentBlueprint!F22*ComponentBlueprint!G22, 0)*Info!B2*ROUNDUP(MaterialBlueprints1!F22*MaterialBlueprints1!G22,0)+ROUNDUP(ComponentBlueprint!F21*ComponentBlueprint!G21, 0)*Info!B2*ROUNDUP(MaterialBlueprints1!F31*MaterialBlueprints1!G31,0)+ROUNDUP(ComponentBlueprint!F23*ComponentBlueprint!G23, 0)*Info!B2*ROUNDUP(MaterialBlueprints1!F33*MaterialBlueprints1!G33,0)+ROUNDUP(ComponentBlueprint!F13*ComponentBlueprint!G13, 0)*Info!B2*ROUNDUP(MaterialBlueprints1!F36*MaterialBlueprints1!G36,0)+ROUNDUP(ComponentBlueprint!F15*ComponentBlueprint!G15, 0)*Info!B2*ROUNDUP(MaterialBlueprints1!F43*MaterialBlueprints1!G43,0)+ROUNDUP(ComponentBlueprint!F16*ComponentBlueprint!G16, 0)*Info!B2*ROUNDUP(MaterialBlueprints1!F46*MaterialBlueprints1!G46,0)+ROUNDUP(ComponentBlueprint!F19*ComponentBlueprint!G19, 0)*Info!B2*ROUNDUP(MaterialBlueprints1!F61*MaterialBlueprints1!G61,0))/10000, 0)*10000/ReactionFormulas1!C7)*ROUNDUP(ReactionFormulas1!G7*ReactionFormulas1!H7,0)+(ROUNDUP((ROUNDUP(ComponentBlueprint!F23*ComponentBlueprint!G23,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0)*200/ReactionFormulas1!C24)*ROUNDUP(ReactionFormulas1!G24*ReactionFormulas1!H24,0)</f>
        <v/>
      </c>
      <c r="Q4" t="inlineStr"/>
      <c r="R4" t="n">
        <v>23880</v>
      </c>
      <c r="S4">
        <f>((ROUNDUP((ROUNDUP(ComponentBlueprint!F22*ComponentBlueprint!G22, 0)*Info!B2*ROUNDUP(MaterialBlueprints1!F21*MaterialBlueprints1!G21,0)+ROUNDUP(ComponentBlueprint!F9*ComponentBlueprint!G9, 0)*Info!B2*ROUNDUP(MaterialBlueprints1!F27*MaterialBlueprints1!G27,0)+ROUNDUP(ComponentBlueprint!F15*ComponentBlueprint!G15, 0)*Info!B2*ROUNDUP(MaterialBlueprints1!F42*MaterialBlueprints1!G42,0)+ROUNDUP(ComponentBlueprint!F11*ComponentBlueprint!G11, 0)*Info!B2*ROUNDUP(MaterialBlueprints1!F52*MaterialBlueprints1!G52,0))/6000, 0)*6000/ReactionFormulas1!C4)*ROUNDUP(ReactionFormulas1!G4*ReactionFormulas1!H4,0)+(ROUNDUP((ROUNDUP(ComponentBlueprint!F22*ComponentBlueprint!G22, 0)*Info!B2*ROUNDUP(MaterialBlueprints1!F22*MaterialBlueprints1!G22,0)+ROUNDUP(ComponentBlueprint!F21*ComponentBlueprint!G21, 0)*Info!B2*ROUNDUP(MaterialBlueprints1!F31*MaterialBlueprints1!G31,0)+ROUNDUP(ComponentBlueprint!F23*ComponentBlueprint!G23, 0)*Info!B2*ROUNDUP(MaterialBlueprints1!F33*MaterialBlueprints1!G33,0)+ROUNDUP(ComponentBlueprint!F13*ComponentBlueprint!G13, 0)*Info!B2*ROUNDUP(MaterialBlueprints1!F36*MaterialBlueprints1!G36,0)+ROUNDUP(ComponentBlueprint!F15*ComponentBlueprint!G15, 0)*Info!B2*ROUNDUP(MaterialBlueprints1!F43*MaterialBlueprints1!G43,0)+ROUNDUP(ComponentBlueprint!F16*ComponentBlueprint!G16, 0)*Info!B2*ROUNDUP(MaterialBlueprints1!F46*MaterialBlueprints1!G46,0)+ROUNDUP(ComponentBlueprint!F19*ComponentBlueprint!G19, 0)*Info!B2*ROUNDUP(MaterialBlueprints1!F61*MaterialBlueprints1!G61,0))/10000, 0)*10000/ReactionFormulas1!C7)*ROUNDUP(ReactionFormulas1!G7*ReactionFormulas1!H7,0)+(ROUNDUP((ROUNDUP(ComponentBlueprint!F23*ComponentBlueprint!G23,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0)*200/ReactionFormulas1!C24)*ROUNDUP(ReactionFormulas1!G24*ReactionFormulas1!H24,0))*(ReactionFormulas1!R4)*(1.0)</f>
        <v/>
      </c>
      <c r="T4" t="inlineStr"/>
      <c r="U4" t="n">
        <v>0</v>
      </c>
      <c r="V4">
        <f>P4-U4</f>
        <v/>
      </c>
      <c r="W4" t="inlineStr"/>
      <c r="X4" t="inlineStr"/>
      <c r="Y4" t="inlineStr"/>
      <c r="Z4" t="n">
        <v>13230.41790275256</v>
      </c>
      <c r="AA4">
        <f>((ROUNDUP((ROUNDUP(ComponentBlueprint!F22*ComponentBlueprint!G22, 0)*Info!B2*ROUNDUP(MaterialBlueprints1!F21*MaterialBlueprints1!G21,0)+ROUNDUP(ComponentBlueprint!F9*ComponentBlueprint!G9, 0)*Info!B2*ROUNDUP(MaterialBlueprints1!F27*MaterialBlueprints1!G27,0)+ROUNDUP(ComponentBlueprint!F15*ComponentBlueprint!G15, 0)*Info!B2*ROUNDUP(MaterialBlueprints1!F42*MaterialBlueprints1!G42,0)+ROUNDUP(ComponentBlueprint!F11*ComponentBlueprint!G11, 0)*Info!B2*ROUNDUP(MaterialBlueprints1!F52*MaterialBlueprints1!G52,0))/6000, 0)*6000/ReactionFormulas1!C4)*ROUNDUP(ReactionFormulas1!G4*ReactionFormulas1!H4,0)+(ROUNDUP((ROUNDUP(ComponentBlueprint!F22*ComponentBlueprint!G22, 0)*Info!B2*ROUNDUP(MaterialBlueprints1!F22*MaterialBlueprints1!G22,0)+ROUNDUP(ComponentBlueprint!F21*ComponentBlueprint!G21, 0)*Info!B2*ROUNDUP(MaterialBlueprints1!F31*MaterialBlueprints1!G31,0)+ROUNDUP(ComponentBlueprint!F23*ComponentBlueprint!G23, 0)*Info!B2*ROUNDUP(MaterialBlueprints1!F33*MaterialBlueprints1!G33,0)+ROUNDUP(ComponentBlueprint!F13*ComponentBlueprint!G13, 0)*Info!B2*ROUNDUP(MaterialBlueprints1!F36*MaterialBlueprints1!G36,0)+ROUNDUP(ComponentBlueprint!F15*ComponentBlueprint!G15, 0)*Info!B2*ROUNDUP(MaterialBlueprints1!F43*MaterialBlueprints1!G43,0)+ROUNDUP(ComponentBlueprint!F16*ComponentBlueprint!G16, 0)*Info!B2*ROUNDUP(MaterialBlueprints1!F46*MaterialBlueprints1!G46,0)+ROUNDUP(ComponentBlueprint!F19*ComponentBlueprint!G19, 0)*Info!B2*ROUNDUP(MaterialBlueprints1!F61*MaterialBlueprints1!G61,0))/10000, 0)*10000/ReactionFormulas1!C7)*ROUNDUP(ReactionFormulas1!G7*ReactionFormulas1!H7,0)+(ROUNDUP((ROUNDUP(ComponentBlueprint!F23*ComponentBlueprint!G23,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0)*200/ReactionFormulas1!C24)*ROUNDUP(ReactionFormulas1!G24*ReactionFormulas1!H24,0))*ReactionFormulas1!Z4</f>
        <v/>
      </c>
      <c r="AB4" t="inlineStr"/>
    </row>
    <row r="5">
      <c r="A5" t="inlineStr">
        <is>
          <t>Crystalline Carbonide Reaction Formula</t>
        </is>
      </c>
      <c r="B5" t="inlineStr">
        <is>
          <t>碳化晶体反应配方</t>
        </is>
      </c>
      <c r="C5" t="n">
        <v>10000</v>
      </c>
      <c r="D5" t="n">
        <v>16655</v>
      </c>
      <c r="E5" t="inlineStr">
        <is>
          <t>Crystallite Alloy</t>
        </is>
      </c>
      <c r="F5" t="inlineStr">
        <is>
          <t>微晶合金</t>
        </is>
      </c>
      <c r="G5" t="n">
        <v>100</v>
      </c>
      <c r="H5" t="n">
        <v>1</v>
      </c>
      <c r="I5">
        <f>(ROUNDUP((ROUNDUP(ComponentBlueprint!F22*ComponentBlueprint!G22, 0)*Info!B2*ROUNDUP(MaterialBlueprints1!F22*MaterialBlueprints1!G22,0)+ROUNDUP(ComponentBlueprint!F21*ComponentBlueprint!G21, 0)*Info!B2*ROUNDUP(MaterialBlueprints1!F31*MaterialBlueprints1!G31,0)+ROUNDUP(ComponentBlueprint!F23*ComponentBlueprint!G23, 0)*Info!B2*ROUNDUP(MaterialBlueprints1!F33*MaterialBlueprints1!G33,0)+ROUNDUP(ComponentBlueprint!F13*ComponentBlueprint!G13, 0)*Info!B2*ROUNDUP(MaterialBlueprints1!F36*MaterialBlueprints1!G36,0)+ROUNDUP(ComponentBlueprint!F15*ComponentBlueprint!G15, 0)*Info!B2*ROUNDUP(MaterialBlueprints1!F43*MaterialBlueprints1!G43,0)+ROUNDUP(ComponentBlueprint!F16*ComponentBlueprint!G16, 0)*Info!B2*ROUNDUP(MaterialBlueprints1!F46*MaterialBlueprints1!G46,0)+ROUNDUP(ComponentBlueprint!F19*ComponentBlueprint!G19, 0)*Info!B2*ROUNDUP(MaterialBlueprints1!F61*MaterialBlueprints1!G61,0))/10000, 0)*10000/ReactionFormulas1!C5)*ROUNDUP(ReactionFormulas1!G5*ReactionFormulas1!H5,0)</f>
        <v/>
      </c>
      <c r="J5" t="inlineStr"/>
      <c r="K5" t="inlineStr"/>
      <c r="L5" t="n">
        <v>4312</v>
      </c>
      <c r="M5" t="inlineStr">
        <is>
          <t>氧燃料块</t>
        </is>
      </c>
      <c r="N5" t="inlineStr">
        <is>
          <t>Oxygen Fuel Block</t>
        </is>
      </c>
      <c r="O5">
        <f>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0)*2200/ReactionFormulas1!C11)*ROUNDUP(ReactionFormulas1!G11*ReactionFormulas1!H11,0)+(ROUNDUP((ROUNDUP(ComponentBlueprint!F13*ComponentBlueprint!G13, 0)*Info!B2*ROUNDUP(MaterialBlueprints1!F35*MaterialBlueprints1!G35,0)+ROUNDUP(ComponentBlueprint!F19*ComponentBlueprint!G19, 0)*Info!B2*ROUNDUP(MaterialBlueprints1!F62*MaterialBlueprints1!G62,0))/300, 0)*300/ReactionFormulas1!C19)*ROUNDUP(ReactionFormulas1!G19*ReactionFormulas1!H19,0)+(ROUNDUP((ROUNDUP(ComponentBlueprint!F6*ComponentBlueprint!G6,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0)*750/ReactionFormulas1!C35)*ROUNDUP(ReactionFormulas1!G35*ReactionFormulas1!H35,0)+(ROUNDUP((ROUNDUP(ComponentBlueprint!F2*ComponentBlueprint!G2, 0)*Info!B2*ROUNDUP(MaterialBlueprints1!F26*MaterialBlueprints1!G26,0)+ROUNDUP(ComponentBlueprint!F9*ComponentBlueprint!G9, 0)*Info!B2*ROUNDUP(MaterialBlueprints1!F28*MaterialBlueprints1!G28,0)+ROUNDUP(ComponentBlueprint!F6*ComponentBlueprint!G6, 0)*Info!B2*ROUNDUP(MaterialBlueprints1!F40*MaterialBlueprints1!G40,0)+ROUNDUP(ComponentBlueprint!F10*ComponentBlueprint!G10, 0)*Info!B2*ROUNDUP(MaterialBlueprints1!F50*MaterialBlueprints1!G50,0)+ROUNDUP(ComponentBlueprint!F11*ComponentBlueprint!G11, 0)*Info!B2*ROUNDUP(MaterialBlueprints1!F53*MaterialBlueprints1!G53,0)+ROUNDUP(ComponentBlueprint!F12*ComponentBlueprint!G12, 0)*Info!B2*ROUNDUP(MaterialBlueprints1!F55*MaterialBlueprints1!G55,0)+ROUNDUP(ComponentBlueprint!F5*ComponentBlueprint!G5, 0)*Info!B2*ROUNDUP(MaterialBlueprints1!F58*MaterialBlueprints1!G58,0))/10000, 0)*10000/ReactionFormulas1!C41)*ROUNDUP(ReactionFormulas1!G41*ReactionFormulas1!H41,0)</f>
        <v/>
      </c>
      <c r="P5">
        <f>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0)*2200/ReactionFormulas1!C11)*ROUNDUP(ReactionFormulas1!G11*ReactionFormulas1!H11,0)+(ROUNDUP((ROUNDUP(ComponentBlueprint!F13*ComponentBlueprint!G13, 0)*Info!B2*ROUNDUP(MaterialBlueprints1!F35*MaterialBlueprints1!G35,0)+ROUNDUP(ComponentBlueprint!F19*ComponentBlueprint!G19, 0)*Info!B2*ROUNDUP(MaterialBlueprints1!F62*MaterialBlueprints1!G62,0))/300, 0)*300/ReactionFormulas1!C19)*ROUNDUP(ReactionFormulas1!G19*ReactionFormulas1!H19,0)+(ROUNDUP((ROUNDUP(ComponentBlueprint!F6*ComponentBlueprint!G6,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0)*750/ReactionFormulas1!C35)*ROUNDUP(ReactionFormulas1!G35*ReactionFormulas1!H35,0)+(ROUNDUP((ROUNDUP(ComponentBlueprint!F2*ComponentBlueprint!G2, 0)*Info!B2*ROUNDUP(MaterialBlueprints1!F26*MaterialBlueprints1!G26,0)+ROUNDUP(ComponentBlueprint!F9*ComponentBlueprint!G9, 0)*Info!B2*ROUNDUP(MaterialBlueprints1!F28*MaterialBlueprints1!G28,0)+ROUNDUP(ComponentBlueprint!F6*ComponentBlueprint!G6, 0)*Info!B2*ROUNDUP(MaterialBlueprints1!F40*MaterialBlueprints1!G40,0)+ROUNDUP(ComponentBlueprint!F10*ComponentBlueprint!G10, 0)*Info!B2*ROUNDUP(MaterialBlueprints1!F50*MaterialBlueprints1!G50,0)+ROUNDUP(ComponentBlueprint!F11*ComponentBlueprint!G11, 0)*Info!B2*ROUNDUP(MaterialBlueprints1!F53*MaterialBlueprints1!G53,0)+ROUNDUP(ComponentBlueprint!F12*ComponentBlueprint!G12, 0)*Info!B2*ROUNDUP(MaterialBlueprints1!F55*MaterialBlueprints1!G55,0)+ROUNDUP(ComponentBlueprint!F5*ComponentBlueprint!G5, 0)*Info!B2*ROUNDUP(MaterialBlueprints1!F58*MaterialBlueprints1!G58,0))/10000, 0)*10000/ReactionFormulas1!C41)*ROUNDUP(ReactionFormulas1!G41*ReactionFormulas1!H41,0)</f>
        <v/>
      </c>
      <c r="Q5" t="inlineStr"/>
      <c r="R5" t="n">
        <v>23110</v>
      </c>
      <c r="S5">
        <f>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0)*2200/ReactionFormulas1!C11)*ROUNDUP(ReactionFormulas1!G11*ReactionFormulas1!H11,0)+(ROUNDUP((ROUNDUP(ComponentBlueprint!F13*ComponentBlueprint!G13, 0)*Info!B2*ROUNDUP(MaterialBlueprints1!F35*MaterialBlueprints1!G35,0)+ROUNDUP(ComponentBlueprint!F19*ComponentBlueprint!G19, 0)*Info!B2*ROUNDUP(MaterialBlueprints1!F62*MaterialBlueprints1!G62,0))/300, 0)*300/ReactionFormulas1!C19)*ROUNDUP(ReactionFormulas1!G19*ReactionFormulas1!H19,0)+(ROUNDUP((ROUNDUP(ComponentBlueprint!F6*ComponentBlueprint!G6,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0)*750/ReactionFormulas1!C35)*ROUNDUP(ReactionFormulas1!G35*ReactionFormulas1!H35,0)+(ROUNDUP((ROUNDUP(ComponentBlueprint!F2*ComponentBlueprint!G2, 0)*Info!B2*ROUNDUP(MaterialBlueprints1!F26*MaterialBlueprints1!G26,0)+ROUNDUP(ComponentBlueprint!F9*ComponentBlueprint!G9, 0)*Info!B2*ROUNDUP(MaterialBlueprints1!F28*MaterialBlueprints1!G28,0)+ROUNDUP(ComponentBlueprint!F6*ComponentBlueprint!G6, 0)*Info!B2*ROUNDUP(MaterialBlueprints1!F40*MaterialBlueprints1!G40,0)+ROUNDUP(ComponentBlueprint!F10*ComponentBlueprint!G10, 0)*Info!B2*ROUNDUP(MaterialBlueprints1!F50*MaterialBlueprints1!G50,0)+ROUNDUP(ComponentBlueprint!F11*ComponentBlueprint!G11, 0)*Info!B2*ROUNDUP(MaterialBlueprints1!F53*MaterialBlueprints1!G53,0)+ROUNDUP(ComponentBlueprint!F12*ComponentBlueprint!G12, 0)*Info!B2*ROUNDUP(MaterialBlueprints1!F55*MaterialBlueprints1!G55,0)+ROUNDUP(ComponentBlueprint!F5*ComponentBlueprint!G5, 0)*Info!B2*ROUNDUP(MaterialBlueprints1!F58*MaterialBlueprints1!G58,0))/10000, 0)*10000/ReactionFormulas1!C41)*ROUNDUP(ReactionFormulas1!G41*ReactionFormulas1!H41,0))*(ReactionFormulas1!R5)*(1.0)</f>
        <v/>
      </c>
      <c r="T5" t="inlineStr"/>
      <c r="U5" t="n">
        <v>0</v>
      </c>
      <c r="V5">
        <f>P5-U5</f>
        <v/>
      </c>
      <c r="W5" t="inlineStr"/>
      <c r="X5" t="inlineStr"/>
      <c r="Y5" t="inlineStr"/>
      <c r="Z5" t="n">
        <v>20219.36569841891</v>
      </c>
      <c r="AA5">
        <f>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0)*2200/ReactionFormulas1!C11)*ROUNDUP(ReactionFormulas1!G11*ReactionFormulas1!H11,0)+(ROUNDUP((ROUNDUP(ComponentBlueprint!F13*ComponentBlueprint!G13, 0)*Info!B2*ROUNDUP(MaterialBlueprints1!F35*MaterialBlueprints1!G35,0)+ROUNDUP(ComponentBlueprint!F19*ComponentBlueprint!G19, 0)*Info!B2*ROUNDUP(MaterialBlueprints1!F62*MaterialBlueprints1!G62,0))/300, 0)*300/ReactionFormulas1!C19)*ROUNDUP(ReactionFormulas1!G19*ReactionFormulas1!H19,0)+(ROUNDUP((ROUNDUP(ComponentBlueprint!F6*ComponentBlueprint!G6,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0)*750/ReactionFormulas1!C35)*ROUNDUP(ReactionFormulas1!G35*ReactionFormulas1!H35,0)+(ROUNDUP((ROUNDUP(ComponentBlueprint!F2*ComponentBlueprint!G2, 0)*Info!B2*ROUNDUP(MaterialBlueprints1!F26*MaterialBlueprints1!G26,0)+ROUNDUP(ComponentBlueprint!F9*ComponentBlueprint!G9, 0)*Info!B2*ROUNDUP(MaterialBlueprints1!F28*MaterialBlueprints1!G28,0)+ROUNDUP(ComponentBlueprint!F6*ComponentBlueprint!G6, 0)*Info!B2*ROUNDUP(MaterialBlueprints1!F40*MaterialBlueprints1!G40,0)+ROUNDUP(ComponentBlueprint!F10*ComponentBlueprint!G10, 0)*Info!B2*ROUNDUP(MaterialBlueprints1!F50*MaterialBlueprints1!G50,0)+ROUNDUP(ComponentBlueprint!F11*ComponentBlueprint!G11, 0)*Info!B2*ROUNDUP(MaterialBlueprints1!F53*MaterialBlueprints1!G53,0)+ROUNDUP(ComponentBlueprint!F12*ComponentBlueprint!G12, 0)*Info!B2*ROUNDUP(MaterialBlueprints1!F55*MaterialBlueprints1!G55,0)+ROUNDUP(ComponentBlueprint!F5*ComponentBlueprint!G5, 0)*Info!B2*ROUNDUP(MaterialBlueprints1!F58*MaterialBlueprints1!G58,0))/10000, 0)*10000/ReactionFormulas1!C41)*ROUNDUP(ReactionFormulas1!G41*ReactionFormulas1!H41,0))*ReactionFormulas1!Z5</f>
        <v/>
      </c>
      <c r="AB5" t="inlineStr"/>
    </row>
    <row r="6">
      <c r="A6" t="inlineStr">
        <is>
          <t>Crystalline Carbonide Reaction Formula</t>
        </is>
      </c>
      <c r="B6" t="inlineStr">
        <is>
          <t>碳化晶体反应配方</t>
        </is>
      </c>
      <c r="C6" t="n">
        <v>10000</v>
      </c>
      <c r="D6" t="n">
        <v>16659</v>
      </c>
      <c r="E6" t="inlineStr">
        <is>
          <t>Carbon Polymers</t>
        </is>
      </c>
      <c r="F6" t="inlineStr">
        <is>
          <t>碳聚合物</t>
        </is>
      </c>
      <c r="G6" t="n">
        <v>100</v>
      </c>
      <c r="H6" t="n">
        <v>1</v>
      </c>
      <c r="I6">
        <f>(ROUNDUP((ROUNDUP(ComponentBlueprint!F22*ComponentBlueprint!G22, 0)*Info!B2*ROUNDUP(MaterialBlueprints1!F22*MaterialBlueprints1!G22,0)+ROUNDUP(ComponentBlueprint!F21*ComponentBlueprint!G21, 0)*Info!B2*ROUNDUP(MaterialBlueprints1!F31*MaterialBlueprints1!G31,0)+ROUNDUP(ComponentBlueprint!F23*ComponentBlueprint!G23, 0)*Info!B2*ROUNDUP(MaterialBlueprints1!F33*MaterialBlueprints1!G33,0)+ROUNDUP(ComponentBlueprint!F13*ComponentBlueprint!G13, 0)*Info!B2*ROUNDUP(MaterialBlueprints1!F36*MaterialBlueprints1!G36,0)+ROUNDUP(ComponentBlueprint!F15*ComponentBlueprint!G15, 0)*Info!B2*ROUNDUP(MaterialBlueprints1!F43*MaterialBlueprints1!G43,0)+ROUNDUP(ComponentBlueprint!F16*ComponentBlueprint!G16, 0)*Info!B2*ROUNDUP(MaterialBlueprints1!F46*MaterialBlueprints1!G46,0)+ROUNDUP(ComponentBlueprint!F19*ComponentBlueprint!G19, 0)*Info!B2*ROUNDUP(MaterialBlueprints1!F61*MaterialBlueprints1!G61,0))/10000, 0)*10000/ReactionFormulas1!C6)*ROUNDUP(ReactionFormulas1!G6*ReactionFormulas1!H6,0)</f>
        <v/>
      </c>
      <c r="J6" t="inlineStr"/>
      <c r="K6" t="inlineStr"/>
      <c r="L6" t="n">
        <v>16654</v>
      </c>
      <c r="M6" t="inlineStr">
        <is>
          <t>铬化钛</t>
        </is>
      </c>
      <c r="N6" t="inlineStr">
        <is>
          <t>Titanium Chromide</t>
        </is>
      </c>
      <c r="O6">
        <f>(ROUNDUP((ROUNDUP(ComponentBlueprint!F2*ComponentBlueprint!G2, 0)*Info!B2*ROUNDUP(MaterialBlueprints1!F24*MaterialBlueprints1!G24,0)+ROUNDUP(ComponentBlueprint!F10*ComponentBlueprint!G10, 0)*Info!B2*ROUNDUP(MaterialBlueprints1!F49*MaterialBlueprints1!G49,0))/300, 0)*300/ReactionFormulas1!C36)*ROUNDUP(ReactionFormulas1!G36*ReactionFormulas1!H36,0)+(ROUNDUP((ROUNDUP(ComponentBlueprint!F2*ComponentBlueprint!G2, 0)*Info!B2*ROUNDUP(MaterialBlueprints1!F26*MaterialBlueprints1!G26,0)+ROUNDUP(ComponentBlueprint!F9*ComponentBlueprint!G9, 0)*Info!B2*ROUNDUP(MaterialBlueprints1!F28*MaterialBlueprints1!G28,0)+ROUNDUP(ComponentBlueprint!F6*ComponentBlueprint!G6, 0)*Info!B2*ROUNDUP(MaterialBlueprints1!F40*MaterialBlueprints1!G40,0)+ROUNDUP(ComponentBlueprint!F10*ComponentBlueprint!G10, 0)*Info!B2*ROUNDUP(MaterialBlueprints1!F50*MaterialBlueprints1!G50,0)+ROUNDUP(ComponentBlueprint!F11*ComponentBlueprint!G11, 0)*Info!B2*ROUNDUP(MaterialBlueprints1!F53*MaterialBlueprints1!G53,0)+ROUNDUP(ComponentBlueprint!F12*ComponentBlueprint!G12, 0)*Info!B2*ROUNDUP(MaterialBlueprints1!F55*MaterialBlueprints1!G55,0)+ROUNDUP(ComponentBlueprint!F5*ComponentBlueprint!G5, 0)*Info!B2*ROUNDUP(MaterialBlueprints1!F58*MaterialBlueprints1!G58,0))/10000, 0)*10000/ReactionFormulas1!C39)*ROUNDUP(ReactionFormulas1!G39*ReactionFormulas1!H39,0)</f>
        <v/>
      </c>
      <c r="P6">
        <f>ROUNDUP(((ROUNDUP((ROUNDUP(ComponentBlueprint!F2*ComponentBlueprint!G2, 0)*Info!B2*ROUNDUP(MaterialBlueprints1!F24*MaterialBlueprints1!G24,0)+ROUNDUP(ComponentBlueprint!F10*ComponentBlueprint!G10, 0)*Info!B2*ROUNDUP(MaterialBlueprints1!F49*MaterialBlueprints1!G49,0))/300, 0)*300/ReactionFormulas1!C36)*ROUNDUP(ReactionFormulas1!G36*ReactionFormulas1!H36,0)+(ROUNDUP((ROUNDUP(ComponentBlueprint!F2*ComponentBlueprint!G2, 0)*Info!B2*ROUNDUP(MaterialBlueprints1!F26*MaterialBlueprints1!G26,0)+ROUNDUP(ComponentBlueprint!F9*ComponentBlueprint!G9, 0)*Info!B2*ROUNDUP(MaterialBlueprints1!F28*MaterialBlueprints1!G28,0)+ROUNDUP(ComponentBlueprint!F6*ComponentBlueprint!G6, 0)*Info!B2*ROUNDUP(MaterialBlueprints1!F40*MaterialBlueprints1!G40,0)+ROUNDUP(ComponentBlueprint!F10*ComponentBlueprint!G10, 0)*Info!B2*ROUNDUP(MaterialBlueprints1!F50*MaterialBlueprints1!G50,0)+ROUNDUP(ComponentBlueprint!F11*ComponentBlueprint!G11, 0)*Info!B2*ROUNDUP(MaterialBlueprints1!F53*MaterialBlueprints1!G53,0)+ROUNDUP(ComponentBlueprint!F12*ComponentBlueprint!G12, 0)*Info!B2*ROUNDUP(MaterialBlueprints1!F55*MaterialBlueprints1!G55,0)+ROUNDUP(ComponentBlueprint!F5*ComponentBlueprint!G5, 0)*Info!B2*ROUNDUP(MaterialBlueprints1!F58*MaterialBlueprints1!G58,0))/10000, 0)*10000/ReactionFormulas1!C39)*ROUNDUP(ReactionFormulas1!G39*ReactionFormulas1!H39,0))/200, 0)*200</f>
        <v/>
      </c>
      <c r="Q6" t="inlineStr"/>
      <c r="R6" t="n">
        <v>8999</v>
      </c>
      <c r="S6">
        <f>(ROUNDUP(((ROUNDUP((ROUNDUP(ComponentBlueprint!F2*ComponentBlueprint!G2, 0)*Info!B2*ROUNDUP(MaterialBlueprints1!F24*MaterialBlueprints1!G24,0)+ROUNDUP(ComponentBlueprint!F10*ComponentBlueprint!G10, 0)*Info!B2*ROUNDUP(MaterialBlueprints1!F49*MaterialBlueprints1!G49,0))/300, 0)*300/ReactionFormulas1!C36)*ROUNDUP(ReactionFormulas1!G36*ReactionFormulas1!H36,0)+(ROUNDUP((ROUNDUP(ComponentBlueprint!F2*ComponentBlueprint!G2, 0)*Info!B2*ROUNDUP(MaterialBlueprints1!F26*MaterialBlueprints1!G26,0)+ROUNDUP(ComponentBlueprint!F9*ComponentBlueprint!G9, 0)*Info!B2*ROUNDUP(MaterialBlueprints1!F28*MaterialBlueprints1!G28,0)+ROUNDUP(ComponentBlueprint!F6*ComponentBlueprint!G6, 0)*Info!B2*ROUNDUP(MaterialBlueprints1!F40*MaterialBlueprints1!G40,0)+ROUNDUP(ComponentBlueprint!F10*ComponentBlueprint!G10, 0)*Info!B2*ROUNDUP(MaterialBlueprints1!F50*MaterialBlueprints1!G50,0)+ROUNDUP(ComponentBlueprint!F11*ComponentBlueprint!G11, 0)*Info!B2*ROUNDUP(MaterialBlueprints1!F53*MaterialBlueprints1!G53,0)+ROUNDUP(ComponentBlueprint!F12*ComponentBlueprint!G12, 0)*Info!B2*ROUNDUP(MaterialBlueprints1!F55*MaterialBlueprints1!G55,0)+ROUNDUP(ComponentBlueprint!F5*ComponentBlueprint!G5, 0)*Info!B2*ROUNDUP(MaterialBlueprints1!F58*MaterialBlueprints1!G58,0))/10000, 0)*10000/ReactionFormulas1!C39)*ROUNDUP(ReactionFormulas1!G39*ReactionFormulas1!H39,0))/200, 0)*200)*(ReactionFormulas1!R6)*(1.0)</f>
        <v/>
      </c>
      <c r="T6" t="inlineStr"/>
      <c r="U6" t="n">
        <v>0</v>
      </c>
      <c r="V6">
        <f>P6-U6</f>
        <v/>
      </c>
      <c r="W6" t="inlineStr"/>
      <c r="X6" t="inlineStr"/>
      <c r="Y6" t="inlineStr"/>
      <c r="Z6" t="n">
        <v>4991.783691752622</v>
      </c>
      <c r="AA6">
        <f>(ROUNDUP(((ROUNDUP((ROUNDUP(ComponentBlueprint!F2*ComponentBlueprint!G2, 0)*Info!B2*ROUNDUP(MaterialBlueprints1!F24*MaterialBlueprints1!G24,0)+ROUNDUP(ComponentBlueprint!F10*ComponentBlueprint!G10, 0)*Info!B2*ROUNDUP(MaterialBlueprints1!F49*MaterialBlueprints1!G49,0))/300, 0)*300/ReactionFormulas1!C36)*ROUNDUP(ReactionFormulas1!G36*ReactionFormulas1!H36,0)+(ROUNDUP((ROUNDUP(ComponentBlueprint!F2*ComponentBlueprint!G2, 0)*Info!B2*ROUNDUP(MaterialBlueprints1!F26*MaterialBlueprints1!G26,0)+ROUNDUP(ComponentBlueprint!F9*ComponentBlueprint!G9, 0)*Info!B2*ROUNDUP(MaterialBlueprints1!F28*MaterialBlueprints1!G28,0)+ROUNDUP(ComponentBlueprint!F6*ComponentBlueprint!G6, 0)*Info!B2*ROUNDUP(MaterialBlueprints1!F40*MaterialBlueprints1!G40,0)+ROUNDUP(ComponentBlueprint!F10*ComponentBlueprint!G10, 0)*Info!B2*ROUNDUP(MaterialBlueprints1!F50*MaterialBlueprints1!G50,0)+ROUNDUP(ComponentBlueprint!F11*ComponentBlueprint!G11, 0)*Info!B2*ROUNDUP(MaterialBlueprints1!F53*MaterialBlueprints1!G53,0)+ROUNDUP(ComponentBlueprint!F12*ComponentBlueprint!G12, 0)*Info!B2*ROUNDUP(MaterialBlueprints1!F55*MaterialBlueprints1!G55,0)+ROUNDUP(ComponentBlueprint!F5*ComponentBlueprint!G5, 0)*Info!B2*ROUNDUP(MaterialBlueprints1!F58*MaterialBlueprints1!G58,0))/10000, 0)*10000/ReactionFormulas1!C39)*ROUNDUP(ReactionFormulas1!G39*ReactionFormulas1!H39,0))/200, 0)*200)*ReactionFormulas1!Z6</f>
        <v/>
      </c>
      <c r="AB6" t="inlineStr"/>
    </row>
    <row r="7">
      <c r="A7" t="inlineStr">
        <is>
          <t>Crystalline Carbonide Reaction Formula</t>
        </is>
      </c>
      <c r="B7" t="inlineStr">
        <is>
          <t>碳化晶体反应配方</t>
        </is>
      </c>
      <c r="C7" t="n">
        <v>10000</v>
      </c>
      <c r="D7" t="n">
        <v>4247</v>
      </c>
      <c r="E7" t="inlineStr">
        <is>
          <t>Helium Fuel Block</t>
        </is>
      </c>
      <c r="F7" t="inlineStr">
        <is>
          <t>氦燃料块</t>
        </is>
      </c>
      <c r="G7" t="n">
        <v>5</v>
      </c>
      <c r="H7" t="n">
        <v>1</v>
      </c>
      <c r="I7">
        <f>(ROUNDUP((ROUNDUP(ComponentBlueprint!F22*ComponentBlueprint!G22, 0)*Info!B2*ROUNDUP(MaterialBlueprints1!F22*MaterialBlueprints1!G22,0)+ROUNDUP(ComponentBlueprint!F21*ComponentBlueprint!G21, 0)*Info!B2*ROUNDUP(MaterialBlueprints1!F31*MaterialBlueprints1!G31,0)+ROUNDUP(ComponentBlueprint!F23*ComponentBlueprint!G23, 0)*Info!B2*ROUNDUP(MaterialBlueprints1!F33*MaterialBlueprints1!G33,0)+ROUNDUP(ComponentBlueprint!F13*ComponentBlueprint!G13, 0)*Info!B2*ROUNDUP(MaterialBlueprints1!F36*MaterialBlueprints1!G36,0)+ROUNDUP(ComponentBlueprint!F15*ComponentBlueprint!G15, 0)*Info!B2*ROUNDUP(MaterialBlueprints1!F43*MaterialBlueprints1!G43,0)+ROUNDUP(ComponentBlueprint!F16*ComponentBlueprint!G16, 0)*Info!B2*ROUNDUP(MaterialBlueprints1!F46*MaterialBlueprints1!G46,0)+ROUNDUP(ComponentBlueprint!F19*ComponentBlueprint!G19, 0)*Info!B2*ROUNDUP(MaterialBlueprints1!F61*MaterialBlueprints1!G61,0))/10000, 0)*10000/ReactionFormulas1!C7)*ROUNDUP(ReactionFormulas1!G7*ReactionFormulas1!H7,0)</f>
        <v/>
      </c>
      <c r="J7" t="inlineStr"/>
      <c r="K7" t="inlineStr"/>
      <c r="L7" t="n">
        <v>16655</v>
      </c>
      <c r="M7" t="inlineStr">
        <is>
          <t>微晶合金</t>
        </is>
      </c>
      <c r="N7" t="inlineStr">
        <is>
          <t>Crystallite Alloy</t>
        </is>
      </c>
      <c r="O7">
        <f>(ROUNDUP((ROUNDUP(ComponentBlueprint!F22*ComponentBlueprint!G22, 0)*Info!B2*ROUNDUP(MaterialBlueprints1!F22*MaterialBlueprints1!G22,0)+ROUNDUP(ComponentBlueprint!F21*ComponentBlueprint!G21, 0)*Info!B2*ROUNDUP(MaterialBlueprints1!F31*MaterialBlueprints1!G31,0)+ROUNDUP(ComponentBlueprint!F23*ComponentBlueprint!G23, 0)*Info!B2*ROUNDUP(MaterialBlueprints1!F33*MaterialBlueprints1!G33,0)+ROUNDUP(ComponentBlueprint!F13*ComponentBlueprint!G13, 0)*Info!B2*ROUNDUP(MaterialBlueprints1!F36*MaterialBlueprints1!G36,0)+ROUNDUP(ComponentBlueprint!F15*ComponentBlueprint!G15, 0)*Info!B2*ROUNDUP(MaterialBlueprints1!F43*MaterialBlueprints1!G43,0)+ROUNDUP(ComponentBlueprint!F16*ComponentBlueprint!G16, 0)*Info!B2*ROUNDUP(MaterialBlueprints1!F46*MaterialBlueprints1!G46,0)+ROUNDUP(ComponentBlueprint!F19*ComponentBlueprint!G19, 0)*Info!B2*ROUNDUP(MaterialBlueprints1!F61*MaterialBlueprints1!G61,0))/10000, 0)*10000/ReactionFormulas1!C5)*ROUNDUP(ReactionFormulas1!G5*ReactionFormulas1!H5,0)+(ROUNDUP((ROUNDUP(ComponentBlueprint!F13*ComponentBlueprint!G13, 0)*Info!B2*ROUNDUP(MaterialBlueprints1!F35*MaterialBlueprints1!G35,0)+ROUNDUP(ComponentBlueprint!F19*ComponentBlueprint!G19, 0)*Info!B2*ROUNDUP(MaterialBlueprints1!F62*MaterialBlueprints1!G62,0))/300, 0)*300/ReactionFormulas1!C17)*ROUNDUP(ReactionFormulas1!G17*ReactionFormulas1!H17,0)</f>
        <v/>
      </c>
      <c r="P7">
        <f>ROUNDUP(((ROUNDUP((ROUNDUP(ComponentBlueprint!F22*ComponentBlueprint!G22, 0)*Info!B2*ROUNDUP(MaterialBlueprints1!F22*MaterialBlueprints1!G22,0)+ROUNDUP(ComponentBlueprint!F21*ComponentBlueprint!G21, 0)*Info!B2*ROUNDUP(MaterialBlueprints1!F31*MaterialBlueprints1!G31,0)+ROUNDUP(ComponentBlueprint!F23*ComponentBlueprint!G23, 0)*Info!B2*ROUNDUP(MaterialBlueprints1!F33*MaterialBlueprints1!G33,0)+ROUNDUP(ComponentBlueprint!F13*ComponentBlueprint!G13, 0)*Info!B2*ROUNDUP(MaterialBlueprints1!F36*MaterialBlueprints1!G36,0)+ROUNDUP(ComponentBlueprint!F15*ComponentBlueprint!G15, 0)*Info!B2*ROUNDUP(MaterialBlueprints1!F43*MaterialBlueprints1!G43,0)+ROUNDUP(ComponentBlueprint!F16*ComponentBlueprint!G16, 0)*Info!B2*ROUNDUP(MaterialBlueprints1!F46*MaterialBlueprints1!G46,0)+ROUNDUP(ComponentBlueprint!F19*ComponentBlueprint!G19, 0)*Info!B2*ROUNDUP(MaterialBlueprints1!F61*MaterialBlueprints1!G61,0))/10000, 0)*10000/ReactionFormulas1!C5)*ROUNDUP(ReactionFormulas1!G5*ReactionFormulas1!H5,0)+(ROUNDUP((ROUNDUP(ComponentBlueprint!F13*ComponentBlueprint!G13, 0)*Info!B2*ROUNDUP(MaterialBlueprints1!F35*MaterialBlueprints1!G35,0)+ROUNDUP(ComponentBlueprint!F19*ComponentBlueprint!G19, 0)*Info!B2*ROUNDUP(MaterialBlueprints1!F62*MaterialBlueprints1!G62,0))/300, 0)*300/ReactionFormulas1!C17)*ROUNDUP(ReactionFormulas1!G17*ReactionFormulas1!H17,0))/200, 0)*200</f>
        <v/>
      </c>
      <c r="Q7" t="inlineStr"/>
      <c r="R7" t="n">
        <v>5469</v>
      </c>
      <c r="S7">
        <f>(ROUNDUP(((ROUNDUP((ROUNDUP(ComponentBlueprint!F22*ComponentBlueprint!G22, 0)*Info!B2*ROUNDUP(MaterialBlueprints1!F22*MaterialBlueprints1!G22,0)+ROUNDUP(ComponentBlueprint!F21*ComponentBlueprint!G21, 0)*Info!B2*ROUNDUP(MaterialBlueprints1!F31*MaterialBlueprints1!G31,0)+ROUNDUP(ComponentBlueprint!F23*ComponentBlueprint!G23, 0)*Info!B2*ROUNDUP(MaterialBlueprints1!F33*MaterialBlueprints1!G33,0)+ROUNDUP(ComponentBlueprint!F13*ComponentBlueprint!G13, 0)*Info!B2*ROUNDUP(MaterialBlueprints1!F36*MaterialBlueprints1!G36,0)+ROUNDUP(ComponentBlueprint!F15*ComponentBlueprint!G15, 0)*Info!B2*ROUNDUP(MaterialBlueprints1!F43*MaterialBlueprints1!G43,0)+ROUNDUP(ComponentBlueprint!F16*ComponentBlueprint!G16, 0)*Info!B2*ROUNDUP(MaterialBlueprints1!F46*MaterialBlueprints1!G46,0)+ROUNDUP(ComponentBlueprint!F19*ComponentBlueprint!G19, 0)*Info!B2*ROUNDUP(MaterialBlueprints1!F61*MaterialBlueprints1!G61,0))/10000, 0)*10000/ReactionFormulas1!C5)*ROUNDUP(ReactionFormulas1!G5*ReactionFormulas1!H5,0)+(ROUNDUP((ROUNDUP(ComponentBlueprint!F13*ComponentBlueprint!G13, 0)*Info!B2*ROUNDUP(MaterialBlueprints1!F35*MaterialBlueprints1!G35,0)+ROUNDUP(ComponentBlueprint!F19*ComponentBlueprint!G19, 0)*Info!B2*ROUNDUP(MaterialBlueprints1!F62*MaterialBlueprints1!G62,0))/300, 0)*300/ReactionFormulas1!C17)*ROUNDUP(ReactionFormulas1!G17*ReactionFormulas1!H17,0))/200, 0)*200)*(ReactionFormulas1!R7)*(1.0)</f>
        <v/>
      </c>
      <c r="T7" t="inlineStr"/>
      <c r="U7" t="n">
        <v>0</v>
      </c>
      <c r="V7">
        <f>P7-U7</f>
        <v/>
      </c>
      <c r="W7" t="inlineStr"/>
      <c r="X7" t="inlineStr"/>
      <c r="Y7" t="inlineStr"/>
      <c r="Z7" t="n">
        <v>4100.420298858295</v>
      </c>
      <c r="AA7">
        <f>(ROUNDUP(((ROUNDUP((ROUNDUP(ComponentBlueprint!F22*ComponentBlueprint!G22, 0)*Info!B2*ROUNDUP(MaterialBlueprints1!F22*MaterialBlueprints1!G22,0)+ROUNDUP(ComponentBlueprint!F21*ComponentBlueprint!G21, 0)*Info!B2*ROUNDUP(MaterialBlueprints1!F31*MaterialBlueprints1!G31,0)+ROUNDUP(ComponentBlueprint!F23*ComponentBlueprint!G23, 0)*Info!B2*ROUNDUP(MaterialBlueprints1!F33*MaterialBlueprints1!G33,0)+ROUNDUP(ComponentBlueprint!F13*ComponentBlueprint!G13, 0)*Info!B2*ROUNDUP(MaterialBlueprints1!F36*MaterialBlueprints1!G36,0)+ROUNDUP(ComponentBlueprint!F15*ComponentBlueprint!G15, 0)*Info!B2*ROUNDUP(MaterialBlueprints1!F43*MaterialBlueprints1!G43,0)+ROUNDUP(ComponentBlueprint!F16*ComponentBlueprint!G16, 0)*Info!B2*ROUNDUP(MaterialBlueprints1!F46*MaterialBlueprints1!G46,0)+ROUNDUP(ComponentBlueprint!F19*ComponentBlueprint!G19, 0)*Info!B2*ROUNDUP(MaterialBlueprints1!F61*MaterialBlueprints1!G61,0))/10000, 0)*10000/ReactionFormulas1!C5)*ROUNDUP(ReactionFormulas1!G5*ReactionFormulas1!H5,0)+(ROUNDUP((ROUNDUP(ComponentBlueprint!F13*ComponentBlueprint!G13, 0)*Info!B2*ROUNDUP(MaterialBlueprints1!F35*MaterialBlueprints1!G35,0)+ROUNDUP(ComponentBlueprint!F19*ComponentBlueprint!G19, 0)*Info!B2*ROUNDUP(MaterialBlueprints1!F62*MaterialBlueprints1!G62,0))/300, 0)*300/ReactionFormulas1!C17)*ROUNDUP(ReactionFormulas1!G17*ReactionFormulas1!H17,0))/200, 0)*200)*ReactionFormulas1!Z7</f>
        <v/>
      </c>
      <c r="AB7" t="inlineStr"/>
    </row>
    <row r="8">
      <c r="A8" t="inlineStr">
        <is>
          <t>Phenolic Composites Reaction Formula</t>
        </is>
      </c>
      <c r="B8" t="inlineStr">
        <is>
          <t>酚合成物反应配方</t>
        </is>
      </c>
      <c r="C8" t="n">
        <v>2200</v>
      </c>
      <c r="D8" t="n">
        <v>16658</v>
      </c>
      <c r="E8" t="inlineStr">
        <is>
          <t>Silicon Diborite</t>
        </is>
      </c>
      <c r="F8" t="inlineStr">
        <is>
          <t>二硼硅</t>
        </is>
      </c>
      <c r="G8" t="n">
        <v>100</v>
      </c>
      <c r="H8" t="n">
        <v>1</v>
      </c>
      <c r="I8">
        <f>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0)*2200/ReactionFormulas1!C8)*ROUNDUP(ReactionFormulas1!G8*ReactionFormulas1!H8,0)</f>
        <v/>
      </c>
      <c r="J8" t="inlineStr"/>
      <c r="K8" t="inlineStr"/>
      <c r="L8" t="n">
        <v>16658</v>
      </c>
      <c r="M8" t="inlineStr">
        <is>
          <t>二硼硅</t>
        </is>
      </c>
      <c r="N8" t="inlineStr">
        <is>
          <t>Silicon Diborite</t>
        </is>
      </c>
      <c r="O8">
        <f>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0)*2200/ReactionFormulas1!C8)*ROUNDUP(ReactionFormulas1!G8*ReactionFormulas1!H8,0)+(ROUNDUP((ROUNDUP(ComponentBlueprint!F2*ComponentBlueprint!G2, 0)*Info!B2*ROUNDUP(MaterialBlueprints1!F26*MaterialBlueprints1!G26,0)+ROUNDUP(ComponentBlueprint!F9*ComponentBlueprint!G9, 0)*Info!B2*ROUNDUP(MaterialBlueprints1!F28*MaterialBlueprints1!G28,0)+ROUNDUP(ComponentBlueprint!F6*ComponentBlueprint!G6, 0)*Info!B2*ROUNDUP(MaterialBlueprints1!F40*MaterialBlueprints1!G40,0)+ROUNDUP(ComponentBlueprint!F10*ComponentBlueprint!G10, 0)*Info!B2*ROUNDUP(MaterialBlueprints1!F50*MaterialBlueprints1!G50,0)+ROUNDUP(ComponentBlueprint!F11*ComponentBlueprint!G11, 0)*Info!B2*ROUNDUP(MaterialBlueprints1!F53*MaterialBlueprints1!G53,0)+ROUNDUP(ComponentBlueprint!F12*ComponentBlueprint!G12, 0)*Info!B2*ROUNDUP(MaterialBlueprints1!F55*MaterialBlueprints1!G55,0)+ROUNDUP(ComponentBlueprint!F5*ComponentBlueprint!G5, 0)*Info!B2*ROUNDUP(MaterialBlueprints1!F58*MaterialBlueprints1!G58,0))/10000, 0)*10000/ReactionFormulas1!C40)*ROUNDUP(ReactionFormulas1!G40*ReactionFormulas1!H40,0)</f>
        <v/>
      </c>
      <c r="P8">
        <f>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0)*2200/ReactionFormulas1!C8)*ROUNDUP(ReactionFormulas1!G8*ReactionFormulas1!H8,0)+(ROUNDUP((ROUNDUP(ComponentBlueprint!F2*ComponentBlueprint!G2, 0)*Info!B2*ROUNDUP(MaterialBlueprints1!F26*MaterialBlueprints1!G26,0)+ROUNDUP(ComponentBlueprint!F9*ComponentBlueprint!G9, 0)*Info!B2*ROUNDUP(MaterialBlueprints1!F28*MaterialBlueprints1!G28,0)+ROUNDUP(ComponentBlueprint!F6*ComponentBlueprint!G6, 0)*Info!B2*ROUNDUP(MaterialBlueprints1!F40*MaterialBlueprints1!G40,0)+ROUNDUP(ComponentBlueprint!F10*ComponentBlueprint!G10, 0)*Info!B2*ROUNDUP(MaterialBlueprints1!F50*MaterialBlueprints1!G50,0)+ROUNDUP(ComponentBlueprint!F11*ComponentBlueprint!G11, 0)*Info!B2*ROUNDUP(MaterialBlueprints1!F53*MaterialBlueprints1!G53,0)+ROUNDUP(ComponentBlueprint!F12*ComponentBlueprint!G12, 0)*Info!B2*ROUNDUP(MaterialBlueprints1!F55*MaterialBlueprints1!G55,0)+ROUNDUP(ComponentBlueprint!F5*ComponentBlueprint!G5, 0)*Info!B2*ROUNDUP(MaterialBlueprints1!F58*MaterialBlueprints1!G58,0))/10000, 0)*10000/ReactionFormulas1!C40)*ROUNDUP(ReactionFormulas1!G40*ReactionFormulas1!H40,0))/200, 0)*200</f>
        <v/>
      </c>
      <c r="Q8" t="inlineStr"/>
      <c r="R8" t="n">
        <v>1432</v>
      </c>
      <c r="S8">
        <f>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0)*2200/ReactionFormulas1!C8)*ROUNDUP(ReactionFormulas1!G8*ReactionFormulas1!H8,0)+(ROUNDUP((ROUNDUP(ComponentBlueprint!F2*ComponentBlueprint!G2, 0)*Info!B2*ROUNDUP(MaterialBlueprints1!F26*MaterialBlueprints1!G26,0)+ROUNDUP(ComponentBlueprint!F9*ComponentBlueprint!G9, 0)*Info!B2*ROUNDUP(MaterialBlueprints1!F28*MaterialBlueprints1!G28,0)+ROUNDUP(ComponentBlueprint!F6*ComponentBlueprint!G6, 0)*Info!B2*ROUNDUP(MaterialBlueprints1!F40*MaterialBlueprints1!G40,0)+ROUNDUP(ComponentBlueprint!F10*ComponentBlueprint!G10, 0)*Info!B2*ROUNDUP(MaterialBlueprints1!F50*MaterialBlueprints1!G50,0)+ROUNDUP(ComponentBlueprint!F11*ComponentBlueprint!G11, 0)*Info!B2*ROUNDUP(MaterialBlueprints1!F53*MaterialBlueprints1!G53,0)+ROUNDUP(ComponentBlueprint!F12*ComponentBlueprint!G12, 0)*Info!B2*ROUNDUP(MaterialBlueprints1!F55*MaterialBlueprints1!G55,0)+ROUNDUP(ComponentBlueprint!F5*ComponentBlueprint!G5, 0)*Info!B2*ROUNDUP(MaterialBlueprints1!F58*MaterialBlueprints1!G58,0))/10000, 0)*10000/ReactionFormulas1!C40)*ROUNDUP(ReactionFormulas1!G40*ReactionFormulas1!H40,0))/200, 0)*200)*(ReactionFormulas1!R8)*(1.0)</f>
        <v/>
      </c>
      <c r="T8" t="inlineStr"/>
      <c r="U8" t="n">
        <v>0</v>
      </c>
      <c r="V8">
        <f>P8-U8</f>
        <v/>
      </c>
      <c r="W8" t="inlineStr"/>
      <c r="X8" t="inlineStr"/>
      <c r="Y8" t="inlineStr"/>
      <c r="Z8" t="n">
        <v>1089.306885730044</v>
      </c>
      <c r="AA8">
        <f>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0)*2200/ReactionFormulas1!C8)*ROUNDUP(ReactionFormulas1!G8*ReactionFormulas1!H8,0)+(ROUNDUP((ROUNDUP(ComponentBlueprint!F2*ComponentBlueprint!G2, 0)*Info!B2*ROUNDUP(MaterialBlueprints1!F26*MaterialBlueprints1!G26,0)+ROUNDUP(ComponentBlueprint!F9*ComponentBlueprint!G9, 0)*Info!B2*ROUNDUP(MaterialBlueprints1!F28*MaterialBlueprints1!G28,0)+ROUNDUP(ComponentBlueprint!F6*ComponentBlueprint!G6, 0)*Info!B2*ROUNDUP(MaterialBlueprints1!F40*MaterialBlueprints1!G40,0)+ROUNDUP(ComponentBlueprint!F10*ComponentBlueprint!G10, 0)*Info!B2*ROUNDUP(MaterialBlueprints1!F50*MaterialBlueprints1!G50,0)+ROUNDUP(ComponentBlueprint!F11*ComponentBlueprint!G11, 0)*Info!B2*ROUNDUP(MaterialBlueprints1!F53*MaterialBlueprints1!G53,0)+ROUNDUP(ComponentBlueprint!F12*ComponentBlueprint!G12, 0)*Info!B2*ROUNDUP(MaterialBlueprints1!F55*MaterialBlueprints1!G55,0)+ROUNDUP(ComponentBlueprint!F5*ComponentBlueprint!G5, 0)*Info!B2*ROUNDUP(MaterialBlueprints1!F58*MaterialBlueprints1!G58,0))/10000, 0)*10000/ReactionFormulas1!C40)*ROUNDUP(ReactionFormulas1!G40*ReactionFormulas1!H40,0))/200, 0)*200)*ReactionFormulas1!Z8</f>
        <v/>
      </c>
      <c r="AB8" t="inlineStr"/>
    </row>
    <row r="9">
      <c r="A9" t="inlineStr">
        <is>
          <t>Phenolic Composites Reaction Formula</t>
        </is>
      </c>
      <c r="B9" t="inlineStr">
        <is>
          <t>酚合成物反应配方</t>
        </is>
      </c>
      <c r="C9" t="n">
        <v>2200</v>
      </c>
      <c r="D9" t="n">
        <v>16663</v>
      </c>
      <c r="E9" t="inlineStr">
        <is>
          <t>Caesarium Cadmide</t>
        </is>
      </c>
      <c r="F9" t="inlineStr">
        <is>
          <t>镉化铯</t>
        </is>
      </c>
      <c r="G9" t="n">
        <v>100</v>
      </c>
      <c r="H9" t="n">
        <v>1</v>
      </c>
      <c r="I9">
        <f>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0)*2200/ReactionFormulas1!C9)*ROUNDUP(ReactionFormulas1!G9*ReactionFormulas1!H9,0)</f>
        <v/>
      </c>
      <c r="J9" t="inlineStr"/>
      <c r="K9" t="inlineStr"/>
      <c r="L9" t="n">
        <v>16659</v>
      </c>
      <c r="M9" t="inlineStr">
        <is>
          <t>碳聚合物</t>
        </is>
      </c>
      <c r="N9" t="inlineStr">
        <is>
          <t>Carbon Polymers</t>
        </is>
      </c>
      <c r="O9">
        <f>(ROUNDUP((ROUNDUP(ComponentBlueprint!F22*ComponentBlueprint!G22, 0)*Info!B2*ROUNDUP(MaterialBlueprints1!F22*MaterialBlueprints1!G22,0)+ROUNDUP(ComponentBlueprint!F21*ComponentBlueprint!G21, 0)*Info!B2*ROUNDUP(MaterialBlueprints1!F31*MaterialBlueprints1!G31,0)+ROUNDUP(ComponentBlueprint!F23*ComponentBlueprint!G23, 0)*Info!B2*ROUNDUP(MaterialBlueprints1!F33*MaterialBlueprints1!G33,0)+ROUNDUP(ComponentBlueprint!F13*ComponentBlueprint!G13, 0)*Info!B2*ROUNDUP(MaterialBlueprints1!F36*MaterialBlueprints1!G36,0)+ROUNDUP(ComponentBlueprint!F15*ComponentBlueprint!G15, 0)*Info!B2*ROUNDUP(MaterialBlueprints1!F43*MaterialBlueprints1!G43,0)+ROUNDUP(ComponentBlueprint!F16*ComponentBlueprint!G16, 0)*Info!B2*ROUNDUP(MaterialBlueprints1!F46*MaterialBlueprints1!G46,0)+ROUNDUP(ComponentBlueprint!F19*ComponentBlueprint!G19, 0)*Info!B2*ROUNDUP(MaterialBlueprints1!F61*MaterialBlueprints1!G61,0))/10000, 0)*10000/ReactionFormulas1!C6)*ROUNDUP(ReactionFormulas1!G6*ReactionFormulas1!H6,0)+(ROUNDUP((ROUNDUP(ComponentBlueprint!F2*ComponentBlueprint!G2,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0)*3000/ReactionFormulas1!C25)*ROUNDUP(ReactionFormulas1!G25*ReactionFormulas1!H25,0)</f>
        <v/>
      </c>
      <c r="P9">
        <f>ROUNDUP(((ROUNDUP((ROUNDUP(ComponentBlueprint!F22*ComponentBlueprint!G22, 0)*Info!B2*ROUNDUP(MaterialBlueprints1!F22*MaterialBlueprints1!G22,0)+ROUNDUP(ComponentBlueprint!F21*ComponentBlueprint!G21, 0)*Info!B2*ROUNDUP(MaterialBlueprints1!F31*MaterialBlueprints1!G31,0)+ROUNDUP(ComponentBlueprint!F23*ComponentBlueprint!G23, 0)*Info!B2*ROUNDUP(MaterialBlueprints1!F33*MaterialBlueprints1!G33,0)+ROUNDUP(ComponentBlueprint!F13*ComponentBlueprint!G13, 0)*Info!B2*ROUNDUP(MaterialBlueprints1!F36*MaterialBlueprints1!G36,0)+ROUNDUP(ComponentBlueprint!F15*ComponentBlueprint!G15, 0)*Info!B2*ROUNDUP(MaterialBlueprints1!F43*MaterialBlueprints1!G43,0)+ROUNDUP(ComponentBlueprint!F16*ComponentBlueprint!G16, 0)*Info!B2*ROUNDUP(MaterialBlueprints1!F46*MaterialBlueprints1!G46,0)+ROUNDUP(ComponentBlueprint!F19*ComponentBlueprint!G19, 0)*Info!B2*ROUNDUP(MaterialBlueprints1!F61*MaterialBlueprints1!G61,0))/10000, 0)*10000/ReactionFormulas1!C6)*ROUNDUP(ReactionFormulas1!G6*ReactionFormulas1!H6,0)+(ROUNDUP((ROUNDUP(ComponentBlueprint!F2*ComponentBlueprint!G2,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0)*3000/ReactionFormulas1!C25)*ROUNDUP(ReactionFormulas1!G25*ReactionFormulas1!H25,0))/200, 0)*200</f>
        <v/>
      </c>
      <c r="Q9" t="inlineStr"/>
      <c r="R9" t="n">
        <v>1149</v>
      </c>
      <c r="S9">
        <f>(ROUNDUP(((ROUNDUP((ROUNDUP(ComponentBlueprint!F22*ComponentBlueprint!G22, 0)*Info!B2*ROUNDUP(MaterialBlueprints1!F22*MaterialBlueprints1!G22,0)+ROUNDUP(ComponentBlueprint!F21*ComponentBlueprint!G21, 0)*Info!B2*ROUNDUP(MaterialBlueprints1!F31*MaterialBlueprints1!G31,0)+ROUNDUP(ComponentBlueprint!F23*ComponentBlueprint!G23, 0)*Info!B2*ROUNDUP(MaterialBlueprints1!F33*MaterialBlueprints1!G33,0)+ROUNDUP(ComponentBlueprint!F13*ComponentBlueprint!G13, 0)*Info!B2*ROUNDUP(MaterialBlueprints1!F36*MaterialBlueprints1!G36,0)+ROUNDUP(ComponentBlueprint!F15*ComponentBlueprint!G15, 0)*Info!B2*ROUNDUP(MaterialBlueprints1!F43*MaterialBlueprints1!G43,0)+ROUNDUP(ComponentBlueprint!F16*ComponentBlueprint!G16, 0)*Info!B2*ROUNDUP(MaterialBlueprints1!F46*MaterialBlueprints1!G46,0)+ROUNDUP(ComponentBlueprint!F19*ComponentBlueprint!G19, 0)*Info!B2*ROUNDUP(MaterialBlueprints1!F61*MaterialBlueprints1!G61,0))/10000, 0)*10000/ReactionFormulas1!C6)*ROUNDUP(ReactionFormulas1!G6*ReactionFormulas1!H6,0)+(ROUNDUP((ROUNDUP(ComponentBlueprint!F2*ComponentBlueprint!G2,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0)*3000/ReactionFormulas1!C25)*ROUNDUP(ReactionFormulas1!G25*ReactionFormulas1!H25,0))/200, 0)*200)*(ReactionFormulas1!R9)*(1.0)</f>
        <v/>
      </c>
      <c r="T9" t="inlineStr"/>
      <c r="U9" t="n">
        <v>0</v>
      </c>
      <c r="V9">
        <f>P9-U9</f>
        <v/>
      </c>
      <c r="W9" t="inlineStr"/>
      <c r="X9" t="inlineStr"/>
      <c r="Y9" t="inlineStr"/>
      <c r="Z9" t="n">
        <v>913.7567680760667</v>
      </c>
      <c r="AA9">
        <f>(ROUNDUP(((ROUNDUP((ROUNDUP(ComponentBlueprint!F22*ComponentBlueprint!G22, 0)*Info!B2*ROUNDUP(MaterialBlueprints1!F22*MaterialBlueprints1!G22,0)+ROUNDUP(ComponentBlueprint!F21*ComponentBlueprint!G21, 0)*Info!B2*ROUNDUP(MaterialBlueprints1!F31*MaterialBlueprints1!G31,0)+ROUNDUP(ComponentBlueprint!F23*ComponentBlueprint!G23, 0)*Info!B2*ROUNDUP(MaterialBlueprints1!F33*MaterialBlueprints1!G33,0)+ROUNDUP(ComponentBlueprint!F13*ComponentBlueprint!G13, 0)*Info!B2*ROUNDUP(MaterialBlueprints1!F36*MaterialBlueprints1!G36,0)+ROUNDUP(ComponentBlueprint!F15*ComponentBlueprint!G15, 0)*Info!B2*ROUNDUP(MaterialBlueprints1!F43*MaterialBlueprints1!G43,0)+ROUNDUP(ComponentBlueprint!F16*ComponentBlueprint!G16, 0)*Info!B2*ROUNDUP(MaterialBlueprints1!F46*MaterialBlueprints1!G46,0)+ROUNDUP(ComponentBlueprint!F19*ComponentBlueprint!G19, 0)*Info!B2*ROUNDUP(MaterialBlueprints1!F61*MaterialBlueprints1!G61,0))/10000, 0)*10000/ReactionFormulas1!C6)*ROUNDUP(ReactionFormulas1!G6*ReactionFormulas1!H6,0)+(ROUNDUP((ROUNDUP(ComponentBlueprint!F2*ComponentBlueprint!G2,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0)*3000/ReactionFormulas1!C25)*ROUNDUP(ReactionFormulas1!G25*ReactionFormulas1!H25,0))/200, 0)*200)*ReactionFormulas1!Z9</f>
        <v/>
      </c>
      <c r="AB9" t="inlineStr"/>
    </row>
    <row r="10">
      <c r="A10" t="inlineStr">
        <is>
          <t>Phenolic Composites Reaction Formula</t>
        </is>
      </c>
      <c r="B10" t="inlineStr">
        <is>
          <t>酚合成物反应配方</t>
        </is>
      </c>
      <c r="C10" t="n">
        <v>2200</v>
      </c>
      <c r="D10" t="n">
        <v>17959</v>
      </c>
      <c r="E10" t="inlineStr">
        <is>
          <t>Vanadium Hafnite</t>
        </is>
      </c>
      <c r="F10" t="inlineStr">
        <is>
          <t>铪化钒</t>
        </is>
      </c>
      <c r="G10" t="n">
        <v>100</v>
      </c>
      <c r="H10" t="n">
        <v>1</v>
      </c>
      <c r="I10">
        <f>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0)*2200/ReactionFormulas1!C10)*ROUNDUP(ReactionFormulas1!G10*ReactionFormulas1!H10,0)</f>
        <v/>
      </c>
      <c r="J10" t="inlineStr"/>
      <c r="K10" t="inlineStr"/>
      <c r="L10" t="n">
        <v>16660</v>
      </c>
      <c r="M10" t="inlineStr">
        <is>
          <t>陶瓷粉末</t>
        </is>
      </c>
      <c r="N10" t="inlineStr">
        <is>
          <t>Ceramic Powder</t>
        </is>
      </c>
      <c r="O10">
        <f>(ROUNDUP((ROUNDUP(ComponentBlueprint!F22*ComponentBlueprint!G22, 0)*Info!B2*ROUNDUP(MaterialBlueprints1!F21*MaterialBlueprints1!G21,0)+ROUNDUP(ComponentBlueprint!F9*ComponentBlueprint!G9, 0)*Info!B2*ROUNDUP(MaterialBlueprints1!F27*MaterialBlueprints1!G27,0)+ROUNDUP(ComponentBlueprint!F15*ComponentBlueprint!G15, 0)*Info!B2*ROUNDUP(MaterialBlueprints1!F42*MaterialBlueprints1!G42,0)+ROUNDUP(ComponentBlueprint!F11*ComponentBlueprint!G11, 0)*Info!B2*ROUNDUP(MaterialBlueprints1!F52*MaterialBlueprints1!G52,0))/6000, 0)*6000/ReactionFormulas1!C2)*ROUNDUP(ReactionFormulas1!G2*ReactionFormulas1!H2,0)</f>
        <v/>
      </c>
      <c r="P10">
        <f>ROUNDUP(((ROUNDUP((ROUNDUP(ComponentBlueprint!F22*ComponentBlueprint!G22, 0)*Info!B2*ROUNDUP(MaterialBlueprints1!F21*MaterialBlueprints1!G21,0)+ROUNDUP(ComponentBlueprint!F9*ComponentBlueprint!G9, 0)*Info!B2*ROUNDUP(MaterialBlueprints1!F27*MaterialBlueprints1!G27,0)+ROUNDUP(ComponentBlueprint!F15*ComponentBlueprint!G15, 0)*Info!B2*ROUNDUP(MaterialBlueprints1!F42*MaterialBlueprints1!G42,0)+ROUNDUP(ComponentBlueprint!F11*ComponentBlueprint!G11, 0)*Info!B2*ROUNDUP(MaterialBlueprints1!F52*MaterialBlueprints1!G52,0))/6000, 0)*6000/ReactionFormulas1!C2)*ROUNDUP(ReactionFormulas1!G2*ReactionFormulas1!H2,0))/200, 0)*200</f>
        <v/>
      </c>
      <c r="Q10" t="inlineStr"/>
      <c r="R10" t="n">
        <v>1346</v>
      </c>
      <c r="S10">
        <f>(ROUNDUP(((ROUNDUP((ROUNDUP(ComponentBlueprint!F22*ComponentBlueprint!G22, 0)*Info!B2*ROUNDUP(MaterialBlueprints1!F21*MaterialBlueprints1!G21,0)+ROUNDUP(ComponentBlueprint!F9*ComponentBlueprint!G9, 0)*Info!B2*ROUNDUP(MaterialBlueprints1!F27*MaterialBlueprints1!G27,0)+ROUNDUP(ComponentBlueprint!F15*ComponentBlueprint!G15, 0)*Info!B2*ROUNDUP(MaterialBlueprints1!F42*MaterialBlueprints1!G42,0)+ROUNDUP(ComponentBlueprint!F11*ComponentBlueprint!G11, 0)*Info!B2*ROUNDUP(MaterialBlueprints1!F52*MaterialBlueprints1!G52,0))/6000, 0)*6000/ReactionFormulas1!C2)*ROUNDUP(ReactionFormulas1!G2*ReactionFormulas1!H2,0))/200, 0)*200)*(ReactionFormulas1!R10)*(1.0)</f>
        <v/>
      </c>
      <c r="T10" t="inlineStr"/>
      <c r="U10" t="n">
        <v>0</v>
      </c>
      <c r="V10">
        <f>P10-U10</f>
        <v/>
      </c>
      <c r="W10" t="inlineStr"/>
      <c r="X10" t="inlineStr"/>
      <c r="Y10" t="inlineStr"/>
      <c r="Z10" t="n">
        <v>1286.310343659552</v>
      </c>
      <c r="AA10">
        <f>(ROUNDUP(((ROUNDUP((ROUNDUP(ComponentBlueprint!F22*ComponentBlueprint!G22, 0)*Info!B2*ROUNDUP(MaterialBlueprints1!F21*MaterialBlueprints1!G21,0)+ROUNDUP(ComponentBlueprint!F9*ComponentBlueprint!G9, 0)*Info!B2*ROUNDUP(MaterialBlueprints1!F27*MaterialBlueprints1!G27,0)+ROUNDUP(ComponentBlueprint!F15*ComponentBlueprint!G15, 0)*Info!B2*ROUNDUP(MaterialBlueprints1!F42*MaterialBlueprints1!G42,0)+ROUNDUP(ComponentBlueprint!F11*ComponentBlueprint!G11, 0)*Info!B2*ROUNDUP(MaterialBlueprints1!F52*MaterialBlueprints1!G52,0))/6000, 0)*6000/ReactionFormulas1!C2)*ROUNDUP(ReactionFormulas1!G2*ReactionFormulas1!H2,0))/200, 0)*200)*ReactionFormulas1!Z10</f>
        <v/>
      </c>
      <c r="AB10" t="inlineStr"/>
    </row>
    <row r="11">
      <c r="A11" t="inlineStr">
        <is>
          <t>Phenolic Composites Reaction Formula</t>
        </is>
      </c>
      <c r="B11" t="inlineStr">
        <is>
          <t>酚合成物反应配方</t>
        </is>
      </c>
      <c r="C11" t="n">
        <v>2200</v>
      </c>
      <c r="D11" t="n">
        <v>4312</v>
      </c>
      <c r="E11" t="inlineStr">
        <is>
          <t>Oxygen Fuel Block</t>
        </is>
      </c>
      <c r="F11" t="inlineStr">
        <is>
          <t>氧燃料块</t>
        </is>
      </c>
      <c r="G11" t="n">
        <v>5</v>
      </c>
      <c r="H11" t="n">
        <v>1</v>
      </c>
      <c r="I11">
        <f>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0)*2200/ReactionFormulas1!C11)*ROUNDUP(ReactionFormulas1!G11*ReactionFormulas1!H11,0)</f>
        <v/>
      </c>
      <c r="J11" t="inlineStr"/>
      <c r="K11" t="inlineStr"/>
      <c r="L11" t="n">
        <v>16661</v>
      </c>
      <c r="M11" t="inlineStr">
        <is>
          <t>硫酸</t>
        </is>
      </c>
      <c r="N11" t="inlineStr">
        <is>
          <t>Sulfuric Acid</t>
        </is>
      </c>
      <c r="O11">
        <f>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0)*1500/ReactionFormulas1!C28)*ROUNDUP(ReactionFormulas1!G28*ReactionFormulas1!H28,0)</f>
        <v/>
      </c>
      <c r="P11">
        <f>ROUNDUP(((ROUNDUP((ROUNDUP(ComponentBlueprint!F2*ComponentBlueprint!G2,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0)*1500/ReactionFormulas1!C28)*ROUNDUP(ReactionFormulas1!G28*ReactionFormulas1!H28,0))/200, 0)*200</f>
        <v/>
      </c>
      <c r="Q11" t="inlineStr"/>
      <c r="R11" t="n">
        <v>1593</v>
      </c>
      <c r="S11">
        <f>(ROUNDUP(((ROUNDUP((ROUNDUP(ComponentBlueprint!F2*ComponentBlueprint!G2,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0)*1500/ReactionFormulas1!C28)*ROUNDUP(ReactionFormulas1!G28*ReactionFormulas1!H28,0))/200, 0)*200)*(ReactionFormulas1!R11)*(1.0)</f>
        <v/>
      </c>
      <c r="T11" t="inlineStr"/>
      <c r="U11" t="n">
        <v>0</v>
      </c>
      <c r="V11">
        <f>P11-U11</f>
        <v/>
      </c>
      <c r="W11" t="inlineStr"/>
      <c r="X11" t="inlineStr"/>
      <c r="Y11" t="inlineStr"/>
      <c r="Z11" t="n">
        <v>1808.889109637508</v>
      </c>
      <c r="AA11">
        <f>(ROUNDUP(((ROUNDUP((ROUNDUP(ComponentBlueprint!F2*ComponentBlueprint!G2,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0)*1500/ReactionFormulas1!C28)*ROUNDUP(ReactionFormulas1!G28*ReactionFormulas1!H28,0))/200, 0)*200)*ReactionFormulas1!Z11</f>
        <v/>
      </c>
      <c r="AB11" t="inlineStr"/>
    </row>
    <row r="12">
      <c r="A12" t="inlineStr">
        <is>
          <t>Ferrogel Reaction Formula</t>
        </is>
      </c>
      <c r="B12" t="inlineStr">
        <is>
          <t>铁磁胶体反应配方</t>
        </is>
      </c>
      <c r="C12" t="n">
        <v>400</v>
      </c>
      <c r="D12" t="n">
        <v>16665</v>
      </c>
      <c r="E12" t="inlineStr">
        <is>
          <t>Hexite</t>
        </is>
      </c>
      <c r="F12" t="inlineStr">
        <is>
          <t>六元复合物</t>
        </is>
      </c>
      <c r="G12" t="n">
        <v>100</v>
      </c>
      <c r="H12" t="n">
        <v>1</v>
      </c>
      <c r="I12">
        <f>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0)*400/ReactionFormulas1!C12)*ROUNDUP(ReactionFormulas1!G12*ReactionFormulas1!H12,0)</f>
        <v/>
      </c>
      <c r="J12" t="inlineStr"/>
      <c r="K12" t="inlineStr"/>
      <c r="L12" t="n">
        <v>16662</v>
      </c>
      <c r="M12" t="inlineStr">
        <is>
          <t>铂锝合金</t>
        </is>
      </c>
      <c r="N12" t="inlineStr">
        <is>
          <t>Platinum Technite</t>
        </is>
      </c>
      <c r="O12">
        <f>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0)*3000/ReactionFormulas1!C26)*ROUNDUP(ReactionFormulas1!G26*ReactionFormulas1!H26,0)+(ROUNDUP((ROUNDUP(ComponentBlueprint!F2*ComponentBlueprint!G2,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0)*1500/ReactionFormulas1!C29)*ROUNDUP(ReactionFormulas1!G29*ReactionFormulas1!H29,0)</f>
        <v/>
      </c>
      <c r="P12">
        <f>ROUNDUP(((ROUNDUP((ROUNDUP(ComponentBlueprint!F2*ComponentBlueprint!G2,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0)*3000/ReactionFormulas1!C26)*ROUNDUP(ReactionFormulas1!G26*ReactionFormulas1!H26,0)+(ROUNDUP((ROUNDUP(ComponentBlueprint!F2*ComponentBlueprint!G2,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0)*1500/ReactionFormulas1!C29)*ROUNDUP(ReactionFormulas1!G29*ReactionFormulas1!H29,0))/200, 0)*200</f>
        <v/>
      </c>
      <c r="Q12" t="inlineStr"/>
      <c r="R12" t="n">
        <v>13230</v>
      </c>
      <c r="S12">
        <f>(ROUNDUP(((ROUNDUP((ROUNDUP(ComponentBlueprint!F2*ComponentBlueprint!G2,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0)*3000/ReactionFormulas1!C26)*ROUNDUP(ReactionFormulas1!G26*ReactionFormulas1!H26,0)+(ROUNDUP((ROUNDUP(ComponentBlueprint!F2*ComponentBlueprint!G2,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0)*1500/ReactionFormulas1!C29)*ROUNDUP(ReactionFormulas1!G29*ReactionFormulas1!H29,0))/200, 0)*200)*(ReactionFormulas1!R12)*(1.0)</f>
        <v/>
      </c>
      <c r="T12" t="inlineStr"/>
      <c r="U12" t="n">
        <v>0</v>
      </c>
      <c r="V12">
        <f>P12-U12</f>
        <v/>
      </c>
      <c r="W12" t="inlineStr"/>
      <c r="X12" t="inlineStr"/>
      <c r="Y12" t="inlineStr"/>
      <c r="Z12" t="n">
        <v>16312.56893018864</v>
      </c>
      <c r="AA12">
        <f>(ROUNDUP(((ROUNDUP((ROUNDUP(ComponentBlueprint!F2*ComponentBlueprint!G2,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0)*3000/ReactionFormulas1!C26)*ROUNDUP(ReactionFormulas1!G26*ReactionFormulas1!H26,0)+(ROUNDUP((ROUNDUP(ComponentBlueprint!F2*ComponentBlueprint!G2,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0)*1500/ReactionFormulas1!C29)*ROUNDUP(ReactionFormulas1!G29*ReactionFormulas1!H29,0))/200, 0)*200)*ReactionFormulas1!Z12</f>
        <v/>
      </c>
      <c r="AB12" t="inlineStr"/>
    </row>
    <row r="13">
      <c r="A13" t="inlineStr">
        <is>
          <t>Ferrogel Reaction Formula</t>
        </is>
      </c>
      <c r="B13" t="inlineStr">
        <is>
          <t>铁磁胶体反应配方</t>
        </is>
      </c>
      <c r="C13" t="n">
        <v>400</v>
      </c>
      <c r="D13" t="n">
        <v>16666</v>
      </c>
      <c r="E13" t="inlineStr">
        <is>
          <t>Hyperflurite</t>
        </is>
      </c>
      <c r="F13" t="inlineStr">
        <is>
          <t>超氟化物</t>
        </is>
      </c>
      <c r="G13" t="n">
        <v>100</v>
      </c>
      <c r="H13" t="n">
        <v>1</v>
      </c>
      <c r="I13">
        <f>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0)*400/ReactionFormulas1!C13)*ROUNDUP(ReactionFormulas1!G13*ReactionFormulas1!H13,0)</f>
        <v/>
      </c>
      <c r="J13" t="inlineStr"/>
      <c r="K13" t="inlineStr"/>
      <c r="L13" t="n">
        <v>16663</v>
      </c>
      <c r="M13" t="inlineStr">
        <is>
          <t>镉化铯</t>
        </is>
      </c>
      <c r="N13" t="inlineStr">
        <is>
          <t>Caesarium Cadmide</t>
        </is>
      </c>
      <c r="O13">
        <f>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0)*2200/ReactionFormulas1!C9)*ROUNDUP(ReactionFormulas1!G9*ReactionFormulas1!H9,0)+(ROUNDUP((ROUNDUP(ComponentBlueprint!F23*ComponentBlueprint!G23,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0)*200/ReactionFormulas1!C20)*ROUNDUP(ReactionFormulas1!G20*ReactionFormulas1!H20,0)</f>
        <v/>
      </c>
      <c r="P13">
        <f>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0)*2200/ReactionFormulas1!C9)*ROUNDUP(ReactionFormulas1!G9*ReactionFormulas1!H9,0)+(ROUNDUP((ROUNDUP(ComponentBlueprint!F23*ComponentBlueprint!G23,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0)*200/ReactionFormulas1!C20)*ROUNDUP(ReactionFormulas1!G20*ReactionFormulas1!H20,0))/200, 0)*200</f>
        <v/>
      </c>
      <c r="Q13" t="inlineStr"/>
      <c r="R13" t="n">
        <v>8989</v>
      </c>
      <c r="S13">
        <f>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0)*2200/ReactionFormulas1!C9)*ROUNDUP(ReactionFormulas1!G9*ReactionFormulas1!H9,0)+(ROUNDUP((ROUNDUP(ComponentBlueprint!F23*ComponentBlueprint!G23,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0)*200/ReactionFormulas1!C20)*ROUNDUP(ReactionFormulas1!G20*ReactionFormulas1!H20,0))/200, 0)*200)*(ReactionFormulas1!R13)*(1.0)</f>
        <v/>
      </c>
      <c r="T13" t="inlineStr"/>
      <c r="U13" t="n">
        <v>0</v>
      </c>
      <c r="V13">
        <f>P13-U13</f>
        <v/>
      </c>
      <c r="W13" t="inlineStr"/>
      <c r="X13" t="inlineStr"/>
      <c r="Y13" t="inlineStr"/>
      <c r="Z13" t="n">
        <v>5875.26827327342</v>
      </c>
      <c r="AA13">
        <f>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0)*2200/ReactionFormulas1!C9)*ROUNDUP(ReactionFormulas1!G9*ReactionFormulas1!H9,0)+(ROUNDUP((ROUNDUP(ComponentBlueprint!F23*ComponentBlueprint!G23,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0)*200/ReactionFormulas1!C20)*ROUNDUP(ReactionFormulas1!G20*ReactionFormulas1!H20,0))/200, 0)*200)*ReactionFormulas1!Z13</f>
        <v/>
      </c>
      <c r="AB13" t="inlineStr"/>
    </row>
    <row r="14">
      <c r="A14" t="inlineStr">
        <is>
          <t>Ferrogel Reaction Formula</t>
        </is>
      </c>
      <c r="B14" t="inlineStr">
        <is>
          <t>铁磁胶体反应配方</t>
        </is>
      </c>
      <c r="C14" t="n">
        <v>400</v>
      </c>
      <c r="D14" t="n">
        <v>16669</v>
      </c>
      <c r="E14" t="inlineStr">
        <is>
          <t>Ferrofluid</t>
        </is>
      </c>
      <c r="F14" t="inlineStr">
        <is>
          <t>铁磁流体</t>
        </is>
      </c>
      <c r="G14" t="n">
        <v>100</v>
      </c>
      <c r="H14" t="n">
        <v>1</v>
      </c>
      <c r="I14">
        <f>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0)*400/ReactionFormulas1!C14)*ROUNDUP(ReactionFormulas1!G14*ReactionFormulas1!H14,0)</f>
        <v/>
      </c>
      <c r="J14" t="inlineStr"/>
      <c r="K14" t="inlineStr"/>
      <c r="L14" t="n">
        <v>16664</v>
      </c>
      <c r="M14" t="inlineStr">
        <is>
          <t>铯铬合金</t>
        </is>
      </c>
      <c r="N14" t="inlineStr">
        <is>
          <t>Solerium</t>
        </is>
      </c>
      <c r="O14">
        <f>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0)*750/ReactionFormulas1!C32)*ROUNDUP(ReactionFormulas1!G32*ReactionFormulas1!H32,0)</f>
        <v/>
      </c>
      <c r="P14">
        <f>ROUNDUP(((ROUNDUP((ROUNDUP(ComponentBlueprint!F6*ComponentBlueprint!G6,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0)*750/ReactionFormulas1!C32)*ROUNDUP(ReactionFormulas1!G32*ReactionFormulas1!H32,0))/200, 0)*200</f>
        <v/>
      </c>
      <c r="Q14" t="inlineStr"/>
      <c r="R14" t="n">
        <v>9995</v>
      </c>
      <c r="S14">
        <f>(ROUNDUP(((ROUNDUP((ROUNDUP(ComponentBlueprint!F6*ComponentBlueprint!G6,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0)*750/ReactionFormulas1!C32)*ROUNDUP(ReactionFormulas1!G32*ReactionFormulas1!H32,0))/200, 0)*200)*(ReactionFormulas1!R14)*(1.0)</f>
        <v/>
      </c>
      <c r="T14" t="inlineStr"/>
      <c r="U14" t="n">
        <v>0</v>
      </c>
      <c r="V14">
        <f>P14-U14</f>
        <v/>
      </c>
      <c r="W14" t="inlineStr"/>
      <c r="X14" t="inlineStr"/>
      <c r="Y14" t="inlineStr"/>
      <c r="Z14" t="n">
        <v>3465.545132557705</v>
      </c>
      <c r="AA14">
        <f>(ROUNDUP(((ROUNDUP((ROUNDUP(ComponentBlueprint!F6*ComponentBlueprint!G6,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0)*750/ReactionFormulas1!C32)*ROUNDUP(ReactionFormulas1!G32*ReactionFormulas1!H32,0))/200, 0)*200)*ReactionFormulas1!Z14</f>
        <v/>
      </c>
      <c r="AB14" t="inlineStr"/>
    </row>
    <row r="15">
      <c r="A15" t="inlineStr">
        <is>
          <t>Ferrogel Reaction Formula</t>
        </is>
      </c>
      <c r="B15" t="inlineStr">
        <is>
          <t>铁磁胶体反应配方</t>
        </is>
      </c>
      <c r="C15" t="n">
        <v>400</v>
      </c>
      <c r="D15" t="n">
        <v>17960</v>
      </c>
      <c r="E15" t="inlineStr">
        <is>
          <t>Prometium</t>
        </is>
      </c>
      <c r="F15" t="inlineStr">
        <is>
          <t>稀土钷</t>
        </is>
      </c>
      <c r="G15" t="n">
        <v>100</v>
      </c>
      <c r="H15" t="n">
        <v>1</v>
      </c>
      <c r="I15">
        <f>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0)*400/ReactionFormulas1!C15)*ROUNDUP(ReactionFormulas1!G15*ReactionFormulas1!H15,0)</f>
        <v/>
      </c>
      <c r="J15" t="inlineStr"/>
      <c r="K15" t="inlineStr"/>
      <c r="L15" t="n">
        <v>16665</v>
      </c>
      <c r="M15" t="inlineStr">
        <is>
          <t>六元复合物</t>
        </is>
      </c>
      <c r="N15" t="inlineStr">
        <is>
          <t>Hexite</t>
        </is>
      </c>
      <c r="O15">
        <f>(ROUNDUP((ROUNDUP(ComponentBlueprint!F22*ComponentBlueprint!G22, 0)*Info!B2*ROUNDUP(MaterialBlueprints1!F21*MaterialBlueprints1!G21,0)+ROUNDUP(ComponentBlueprint!F9*ComponentBlueprint!G9, 0)*Info!B2*ROUNDUP(MaterialBlueprints1!F27*MaterialBlueprints1!G27,0)+ROUNDUP(ComponentBlueprint!F15*ComponentBlueprint!G15, 0)*Info!B2*ROUNDUP(MaterialBlueprints1!F42*MaterialBlueprints1!G42,0)+ROUNDUP(ComponentBlueprint!F11*ComponentBlueprint!G11, 0)*Info!B2*ROUNDUP(MaterialBlueprints1!F52*MaterialBlueprints1!G52,0))/6000, 0)*6000/ReactionFormulas1!C3)*ROUNDUP(ReactionFormulas1!G3*ReactionFormulas1!H3,0)+(ROUNDUP((ROUNDUP(ComponentBlueprint!F21*ComponentBlueprint!G21,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0)*400/ReactionFormulas1!C12)*ROUNDUP(ReactionFormulas1!G12*ReactionFormulas1!H12,0)</f>
        <v/>
      </c>
      <c r="P15">
        <f>ROUNDUP(((ROUNDUP((ROUNDUP(ComponentBlueprint!F22*ComponentBlueprint!G22, 0)*Info!B2*ROUNDUP(MaterialBlueprints1!F21*MaterialBlueprints1!G21,0)+ROUNDUP(ComponentBlueprint!F9*ComponentBlueprint!G9, 0)*Info!B2*ROUNDUP(MaterialBlueprints1!F27*MaterialBlueprints1!G27,0)+ROUNDUP(ComponentBlueprint!F15*ComponentBlueprint!G15, 0)*Info!B2*ROUNDUP(MaterialBlueprints1!F42*MaterialBlueprints1!G42,0)+ROUNDUP(ComponentBlueprint!F11*ComponentBlueprint!G11, 0)*Info!B2*ROUNDUP(MaterialBlueprints1!F52*MaterialBlueprints1!G52,0))/6000, 0)*6000/ReactionFormulas1!C3)*ROUNDUP(ReactionFormulas1!G3*ReactionFormulas1!H3,0)+(ROUNDUP((ROUNDUP(ComponentBlueprint!F21*ComponentBlueprint!G21,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0)*400/ReactionFormulas1!C12)*ROUNDUP(ReactionFormulas1!G12*ReactionFormulas1!H12,0))/200, 0)*200</f>
        <v/>
      </c>
      <c r="Q15" t="inlineStr"/>
      <c r="R15" t="n">
        <v>9960</v>
      </c>
      <c r="S15">
        <f>(ROUNDUP(((ROUNDUP((ROUNDUP(ComponentBlueprint!F22*ComponentBlueprint!G22, 0)*Info!B2*ROUNDUP(MaterialBlueprints1!F21*MaterialBlueprints1!G21,0)+ROUNDUP(ComponentBlueprint!F9*ComponentBlueprint!G9, 0)*Info!B2*ROUNDUP(MaterialBlueprints1!F27*MaterialBlueprints1!G27,0)+ROUNDUP(ComponentBlueprint!F15*ComponentBlueprint!G15, 0)*Info!B2*ROUNDUP(MaterialBlueprints1!F42*MaterialBlueprints1!G42,0)+ROUNDUP(ComponentBlueprint!F11*ComponentBlueprint!G11, 0)*Info!B2*ROUNDUP(MaterialBlueprints1!F52*MaterialBlueprints1!G52,0))/6000, 0)*6000/ReactionFormulas1!C3)*ROUNDUP(ReactionFormulas1!G3*ReactionFormulas1!H3,0)+(ROUNDUP((ROUNDUP(ComponentBlueprint!F21*ComponentBlueprint!G21,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0)*400/ReactionFormulas1!C12)*ROUNDUP(ReactionFormulas1!G12*ReactionFormulas1!H12,0))/200, 0)*200)*(ReactionFormulas1!R15)*(1.0)</f>
        <v/>
      </c>
      <c r="T15" t="inlineStr"/>
      <c r="U15" t="n">
        <v>0</v>
      </c>
      <c r="V15">
        <f>P15-U15</f>
        <v/>
      </c>
      <c r="W15" t="inlineStr"/>
      <c r="X15" t="inlineStr"/>
      <c r="Y15" t="inlineStr"/>
      <c r="Z15" t="n">
        <v>3271.941120783459</v>
      </c>
      <c r="AA15">
        <f>(ROUNDUP(((ROUNDUP((ROUNDUP(ComponentBlueprint!F22*ComponentBlueprint!G22, 0)*Info!B2*ROUNDUP(MaterialBlueprints1!F21*MaterialBlueprints1!G21,0)+ROUNDUP(ComponentBlueprint!F9*ComponentBlueprint!G9, 0)*Info!B2*ROUNDUP(MaterialBlueprints1!F27*MaterialBlueprints1!G27,0)+ROUNDUP(ComponentBlueprint!F15*ComponentBlueprint!G15, 0)*Info!B2*ROUNDUP(MaterialBlueprints1!F42*MaterialBlueprints1!G42,0)+ROUNDUP(ComponentBlueprint!F11*ComponentBlueprint!G11, 0)*Info!B2*ROUNDUP(MaterialBlueprints1!F52*MaterialBlueprints1!G52,0))/6000, 0)*6000/ReactionFormulas1!C3)*ROUNDUP(ReactionFormulas1!G3*ReactionFormulas1!H3,0)+(ROUNDUP((ROUNDUP(ComponentBlueprint!F21*ComponentBlueprint!G21,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0)*400/ReactionFormulas1!C12)*ROUNDUP(ReactionFormulas1!G12*ReactionFormulas1!H12,0))/200, 0)*200)*ReactionFormulas1!Z15</f>
        <v/>
      </c>
      <c r="AB15" t="inlineStr"/>
    </row>
    <row r="16">
      <c r="A16" t="inlineStr">
        <is>
          <t>Ferrogel Reaction Formula</t>
        </is>
      </c>
      <c r="B16" t="inlineStr">
        <is>
          <t>铁磁胶体反应配方</t>
        </is>
      </c>
      <c r="C16" t="n">
        <v>400</v>
      </c>
      <c r="D16" t="n">
        <v>4246</v>
      </c>
      <c r="E16" t="inlineStr">
        <is>
          <t>Hydrogen Fuel Block</t>
        </is>
      </c>
      <c r="F16" t="inlineStr">
        <is>
          <t>氢燃料块</t>
        </is>
      </c>
      <c r="G16" t="n">
        <v>5</v>
      </c>
      <c r="H16" t="n">
        <v>1</v>
      </c>
      <c r="I16">
        <f>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0)*400/ReactionFormulas1!C16)*ROUNDUP(ReactionFormulas1!G16*ReactionFormulas1!H16,0)</f>
        <v/>
      </c>
      <c r="J16" t="inlineStr"/>
      <c r="K16" t="inlineStr"/>
      <c r="L16" t="n">
        <v>16666</v>
      </c>
      <c r="M16" t="inlineStr">
        <is>
          <t>超氟化物</t>
        </is>
      </c>
      <c r="N16" t="inlineStr">
        <is>
          <t>Hyperflurite</t>
        </is>
      </c>
      <c r="O16">
        <f>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0)*400/ReactionFormulas1!C13)*ROUNDUP(ReactionFormulas1!G13*ReactionFormulas1!H13,0)</f>
        <v/>
      </c>
      <c r="P16">
        <f>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0)*400/ReactionFormulas1!C13)*ROUNDUP(ReactionFormulas1!G13*ReactionFormulas1!H13,0))/200, 0)*200</f>
        <v/>
      </c>
      <c r="Q16" t="inlineStr"/>
      <c r="R16" t="n">
        <v>42100</v>
      </c>
      <c r="S16">
        <f>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0)*400/ReactionFormulas1!C13)*ROUNDUP(ReactionFormulas1!G13*ReactionFormulas1!H13,0))/200, 0)*200)*(ReactionFormulas1!R16)*(1.0)</f>
        <v/>
      </c>
      <c r="T16" t="inlineStr"/>
      <c r="U16" t="n">
        <v>0</v>
      </c>
      <c r="V16">
        <f>P16-U16</f>
        <v/>
      </c>
      <c r="W16" t="inlineStr"/>
      <c r="X16" t="inlineStr"/>
      <c r="Y16" t="inlineStr"/>
      <c r="Z16" t="n">
        <v>6445.510653696719</v>
      </c>
      <c r="AA16">
        <f>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0)*400/ReactionFormulas1!C13)*ROUNDUP(ReactionFormulas1!G13*ReactionFormulas1!H13,0))/200, 0)*200)*ReactionFormulas1!Z16</f>
        <v/>
      </c>
      <c r="AB16" t="inlineStr"/>
    </row>
    <row r="17">
      <c r="A17" t="inlineStr">
        <is>
          <t>Photonic Metamaterials Reaction Formula</t>
        </is>
      </c>
      <c r="B17" t="inlineStr">
        <is>
          <t>光子超材料反应配方</t>
        </is>
      </c>
      <c r="C17" t="n">
        <v>300</v>
      </c>
      <c r="D17" t="n">
        <v>16655</v>
      </c>
      <c r="E17" t="inlineStr">
        <is>
          <t>Crystallite Alloy</t>
        </is>
      </c>
      <c r="F17" t="inlineStr">
        <is>
          <t>微晶合金</t>
        </is>
      </c>
      <c r="G17" t="n">
        <v>100</v>
      </c>
      <c r="H17" t="n">
        <v>1</v>
      </c>
      <c r="I17">
        <f>(ROUNDUP((ROUNDUP(ComponentBlueprint!F13*ComponentBlueprint!G13, 0)*Info!B2*ROUNDUP(MaterialBlueprints1!F35*MaterialBlueprints1!G35,0)+ROUNDUP(ComponentBlueprint!F19*ComponentBlueprint!G19, 0)*Info!B2*ROUNDUP(MaterialBlueprints1!F62*MaterialBlueprints1!G62,0))/300, 0)*300/ReactionFormulas1!C17)*ROUNDUP(ReactionFormulas1!G17*ReactionFormulas1!H17,0)</f>
        <v/>
      </c>
      <c r="J17" t="inlineStr"/>
      <c r="K17" t="inlineStr"/>
      <c r="L17" t="n">
        <v>16667</v>
      </c>
      <c r="M17" t="inlineStr">
        <is>
          <t>新汞合金</t>
        </is>
      </c>
      <c r="N17" t="inlineStr">
        <is>
          <t>Neo Mercurite</t>
        </is>
      </c>
      <c r="O17">
        <f>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0)*1500/ReactionFormulas1!C30)*ROUNDUP(ReactionFormulas1!G30*ReactionFormulas1!H30,0)</f>
        <v/>
      </c>
      <c r="P17">
        <f>ROUNDUP(((ROUNDUP((ROUNDUP(ComponentBlueprint!F2*ComponentBlueprint!G2,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0)*1500/ReactionFormulas1!C30)*ROUNDUP(ReactionFormulas1!G30*ReactionFormulas1!H30,0))/200, 0)*200</f>
        <v/>
      </c>
      <c r="Q17" t="inlineStr"/>
      <c r="R17" t="n">
        <v>39990</v>
      </c>
      <c r="S17">
        <f>(ROUNDUP(((ROUNDUP((ROUNDUP(ComponentBlueprint!F2*ComponentBlueprint!G2,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0)*1500/ReactionFormulas1!C30)*ROUNDUP(ReactionFormulas1!G30*ReactionFormulas1!H30,0))/200, 0)*200)*(ReactionFormulas1!R17)*(1.0)</f>
        <v/>
      </c>
      <c r="T17" t="inlineStr"/>
      <c r="U17" t="n">
        <v>0</v>
      </c>
      <c r="V17">
        <f>P17-U17</f>
        <v/>
      </c>
      <c r="W17" t="inlineStr"/>
      <c r="X17" t="inlineStr"/>
      <c r="Y17" t="inlineStr"/>
      <c r="Z17" t="n">
        <v>10749.76631718748</v>
      </c>
      <c r="AA17">
        <f>(ROUNDUP(((ROUNDUP((ROUNDUP(ComponentBlueprint!F2*ComponentBlueprint!G2,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0)*1500/ReactionFormulas1!C30)*ROUNDUP(ReactionFormulas1!G30*ReactionFormulas1!H30,0))/200, 0)*200)*ReactionFormulas1!Z17</f>
        <v/>
      </c>
      <c r="AB17" t="inlineStr"/>
    </row>
    <row r="18">
      <c r="A18" t="inlineStr">
        <is>
          <t>Photonic Metamaterials Reaction Formula</t>
        </is>
      </c>
      <c r="B18" t="inlineStr">
        <is>
          <t>光子超材料反应配方</t>
        </is>
      </c>
      <c r="C18" t="n">
        <v>300</v>
      </c>
      <c r="D18" t="n">
        <v>33336</v>
      </c>
      <c r="E18" t="inlineStr">
        <is>
          <t>Thulium Hafnite</t>
        </is>
      </c>
      <c r="F18" t="inlineStr">
        <is>
          <t>铥铪合金</t>
        </is>
      </c>
      <c r="G18" t="n">
        <v>100</v>
      </c>
      <c r="H18" t="n">
        <v>1</v>
      </c>
      <c r="I18">
        <f>(ROUNDUP((ROUNDUP(ComponentBlueprint!F13*ComponentBlueprint!G13, 0)*Info!B2*ROUNDUP(MaterialBlueprints1!F35*MaterialBlueprints1!G35,0)+ROUNDUP(ComponentBlueprint!F19*ComponentBlueprint!G19, 0)*Info!B2*ROUNDUP(MaterialBlueprints1!F62*MaterialBlueprints1!G62,0))/300, 0)*300/ReactionFormulas1!C18)*ROUNDUP(ReactionFormulas1!G18*ReactionFormulas1!H18,0)</f>
        <v/>
      </c>
      <c r="J18" t="inlineStr"/>
      <c r="K18" t="inlineStr"/>
      <c r="L18" t="n">
        <v>16668</v>
      </c>
      <c r="M18" t="inlineStr">
        <is>
          <t>镝汞合金</t>
        </is>
      </c>
      <c r="N18" t="inlineStr">
        <is>
          <t>Dysporite</t>
        </is>
      </c>
      <c r="O18">
        <f>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0)*200/ReactionFormulas1!C21)*ROUNDUP(ReactionFormulas1!G21*ReactionFormulas1!H21,0)+(ROUNDUP((ROUNDUP(ComponentBlueprint!F6*ComponentBlueprint!G6,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0)*750/ReactionFormulas1!C33)*ROUNDUP(ReactionFormulas1!G33*ReactionFormulas1!H33,0)</f>
        <v/>
      </c>
      <c r="P18">
        <f>ROUNDUP(((ROUNDUP((ROUNDUP(ComponentBlueprint!F23*ComponentBlueprint!G23,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0)*200/ReactionFormulas1!C21)*ROUNDUP(ReactionFormulas1!G21*ReactionFormulas1!H21,0)+(ROUNDUP((ROUNDUP(ComponentBlueprint!F6*ComponentBlueprint!G6,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0)*750/ReactionFormulas1!C33)*ROUNDUP(ReactionFormulas1!G33*ReactionFormulas1!H33,0))/200, 0)*200</f>
        <v/>
      </c>
      <c r="Q18" t="inlineStr"/>
      <c r="R18" t="n">
        <v>39450</v>
      </c>
      <c r="S18">
        <f>(ROUNDUP(((ROUNDUP((ROUNDUP(ComponentBlueprint!F23*ComponentBlueprint!G23,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0)*200/ReactionFormulas1!C21)*ROUNDUP(ReactionFormulas1!G21*ReactionFormulas1!H21,0)+(ROUNDUP((ROUNDUP(ComponentBlueprint!F6*ComponentBlueprint!G6,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0)*750/ReactionFormulas1!C33)*ROUNDUP(ReactionFormulas1!G33*ReactionFormulas1!H33,0))/200, 0)*200)*(ReactionFormulas1!R18)*(1.0)</f>
        <v/>
      </c>
      <c r="T18" t="inlineStr"/>
      <c r="U18" t="n">
        <v>0</v>
      </c>
      <c r="V18">
        <f>P18-U18</f>
        <v/>
      </c>
      <c r="W18" t="inlineStr"/>
      <c r="X18" t="inlineStr"/>
      <c r="Y18" t="inlineStr"/>
      <c r="Z18" t="n">
        <v>14766.77333933874</v>
      </c>
      <c r="AA18">
        <f>(ROUNDUP(((ROUNDUP((ROUNDUP(ComponentBlueprint!F23*ComponentBlueprint!G23,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0)*200/ReactionFormulas1!C21)*ROUNDUP(ReactionFormulas1!G21*ReactionFormulas1!H21,0)+(ROUNDUP((ROUNDUP(ComponentBlueprint!F6*ComponentBlueprint!G6,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0)*750/ReactionFormulas1!C33)*ROUNDUP(ReactionFormulas1!G33*ReactionFormulas1!H33,0))/200, 0)*200)*ReactionFormulas1!Z18</f>
        <v/>
      </c>
      <c r="AB18" t="inlineStr"/>
    </row>
    <row r="19">
      <c r="A19" t="inlineStr">
        <is>
          <t>Photonic Metamaterials Reaction Formula</t>
        </is>
      </c>
      <c r="B19" t="inlineStr">
        <is>
          <t>光子超材料反应配方</t>
        </is>
      </c>
      <c r="C19" t="n">
        <v>300</v>
      </c>
      <c r="D19" t="n">
        <v>4312</v>
      </c>
      <c r="E19" t="inlineStr">
        <is>
          <t>Oxygen Fuel Block</t>
        </is>
      </c>
      <c r="F19" t="inlineStr">
        <is>
          <t>氧燃料块</t>
        </is>
      </c>
      <c r="G19" t="n">
        <v>5</v>
      </c>
      <c r="H19" t="n">
        <v>1</v>
      </c>
      <c r="I19">
        <f>(ROUNDUP((ROUNDUP(ComponentBlueprint!F13*ComponentBlueprint!G13, 0)*Info!B2*ROUNDUP(MaterialBlueprints1!F35*MaterialBlueprints1!G35,0)+ROUNDUP(ComponentBlueprint!F19*ComponentBlueprint!G19, 0)*Info!B2*ROUNDUP(MaterialBlueprints1!F62*MaterialBlueprints1!G62,0))/300, 0)*300/ReactionFormulas1!C19)*ROUNDUP(ReactionFormulas1!G19*ReactionFormulas1!H19,0)</f>
        <v/>
      </c>
      <c r="J19" t="inlineStr"/>
      <c r="K19" t="inlineStr"/>
      <c r="L19" t="n">
        <v>16669</v>
      </c>
      <c r="M19" t="inlineStr">
        <is>
          <t>铁磁流体</t>
        </is>
      </c>
      <c r="N19" t="inlineStr">
        <is>
          <t>Ferrofluid</t>
        </is>
      </c>
      <c r="O19">
        <f>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0)*400/ReactionFormulas1!C14)*ROUNDUP(ReactionFormulas1!G14*ReactionFormulas1!H14,0)+(ROUNDUP((ROUNDUP(ComponentBlueprint!F2*ComponentBlueprint!G2, 0)*Info!B2*ROUNDUP(MaterialBlueprints1!F24*MaterialBlueprints1!G24,0)+ROUNDUP(ComponentBlueprint!F10*ComponentBlueprint!G10, 0)*Info!B2*ROUNDUP(MaterialBlueprints1!F49*MaterialBlueprints1!G49,0))/300, 0)*300/ReactionFormulas1!C37)*ROUNDUP(ReactionFormulas1!G37*ReactionFormulas1!H37,0)</f>
        <v/>
      </c>
      <c r="P19">
        <f>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0)*400/ReactionFormulas1!C14)*ROUNDUP(ReactionFormulas1!G14*ReactionFormulas1!H14,0)+(ROUNDUP((ROUNDUP(ComponentBlueprint!F2*ComponentBlueprint!G2, 0)*Info!B2*ROUNDUP(MaterialBlueprints1!F24*MaterialBlueprints1!G24,0)+ROUNDUP(ComponentBlueprint!F10*ComponentBlueprint!G10, 0)*Info!B2*ROUNDUP(MaterialBlueprints1!F49*MaterialBlueprints1!G49,0))/300, 0)*300/ReactionFormulas1!C37)*ROUNDUP(ReactionFormulas1!G37*ReactionFormulas1!H37,0))/200, 0)*200</f>
        <v/>
      </c>
      <c r="Q19" t="inlineStr"/>
      <c r="R19" t="n">
        <v>40580</v>
      </c>
      <c r="S19">
        <f>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0)*400/ReactionFormulas1!C14)*ROUNDUP(ReactionFormulas1!G14*ReactionFormulas1!H14,0)+(ROUNDUP((ROUNDUP(ComponentBlueprint!F2*ComponentBlueprint!G2, 0)*Info!B2*ROUNDUP(MaterialBlueprints1!F24*MaterialBlueprints1!G24,0)+ROUNDUP(ComponentBlueprint!F10*ComponentBlueprint!G10, 0)*Info!B2*ROUNDUP(MaterialBlueprints1!F49*MaterialBlueprints1!G49,0))/300, 0)*300/ReactionFormulas1!C37)*ROUNDUP(ReactionFormulas1!G37*ReactionFormulas1!H37,0))/200, 0)*200)*(ReactionFormulas1!R19)*(1.0)</f>
        <v/>
      </c>
      <c r="T19" t="inlineStr"/>
      <c r="U19" t="n">
        <v>0</v>
      </c>
      <c r="V19">
        <f>P19-U19</f>
        <v/>
      </c>
      <c r="W19" t="inlineStr"/>
      <c r="X19" t="inlineStr"/>
      <c r="Y19" t="inlineStr"/>
      <c r="Z19" t="n">
        <v>7659.103809953008</v>
      </c>
      <c r="AA19">
        <f>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0)*400/ReactionFormulas1!C14)*ROUNDUP(ReactionFormulas1!G14*ReactionFormulas1!H14,0)+(ROUNDUP((ROUNDUP(ComponentBlueprint!F2*ComponentBlueprint!G2, 0)*Info!B2*ROUNDUP(MaterialBlueprints1!F24*MaterialBlueprints1!G24,0)+ROUNDUP(ComponentBlueprint!F10*ComponentBlueprint!G10, 0)*Info!B2*ROUNDUP(MaterialBlueprints1!F49*MaterialBlueprints1!G49,0))/300, 0)*300/ReactionFormulas1!C37)*ROUNDUP(ReactionFormulas1!G37*ReactionFormulas1!H37,0))/200, 0)*200)*ReactionFormulas1!Z19</f>
        <v/>
      </c>
      <c r="AB19" t="inlineStr"/>
    </row>
    <row r="20">
      <c r="A20" t="inlineStr">
        <is>
          <t>Fermionic Condensates Reaction Formula</t>
        </is>
      </c>
      <c r="B20" t="inlineStr">
        <is>
          <t>费米子冷凝物反应配方</t>
        </is>
      </c>
      <c r="C20" t="n">
        <v>200</v>
      </c>
      <c r="D20" t="n">
        <v>16663</v>
      </c>
      <c r="E20" t="inlineStr">
        <is>
          <t>Caesarium Cadmide</t>
        </is>
      </c>
      <c r="F20" t="inlineStr">
        <is>
          <t>镉化铯</t>
        </is>
      </c>
      <c r="G20" t="n">
        <v>100</v>
      </c>
      <c r="H20" t="n">
        <v>1</v>
      </c>
      <c r="I20">
        <f>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0)*200/ReactionFormulas1!C20)*ROUNDUP(ReactionFormulas1!G20*ReactionFormulas1!H20,0)</f>
        <v/>
      </c>
      <c r="J20" t="inlineStr"/>
      <c r="K20" t="inlineStr"/>
      <c r="L20" t="n">
        <v>17769</v>
      </c>
      <c r="M20" t="inlineStr">
        <is>
          <t>熔融冷凝物</t>
        </is>
      </c>
      <c r="N20" t="inlineStr">
        <is>
          <t>Fluxed Condensates</t>
        </is>
      </c>
      <c r="O20">
        <f>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0)*200/ReactionFormulas1!C22)*ROUNDUP(ReactionFormulas1!G22*ReactionFormulas1!H22,0)</f>
        <v/>
      </c>
      <c r="P20">
        <f>ROUNDUP(((ROUNDUP((ROUNDUP(ComponentBlueprint!F23*ComponentBlueprint!G23,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0)*200/ReactionFormulas1!C22)*ROUNDUP(ReactionFormulas1!G22*ReactionFormulas1!H22,0))/200, 0)*200</f>
        <v/>
      </c>
      <c r="Q20" t="inlineStr"/>
      <c r="R20" t="n">
        <v>46970</v>
      </c>
      <c r="S20">
        <f>(ROUNDUP(((ROUNDUP((ROUNDUP(ComponentBlueprint!F23*ComponentBlueprint!G23,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0)*200/ReactionFormulas1!C22)*ROUNDUP(ReactionFormulas1!G22*ReactionFormulas1!H22,0))/200, 0)*200)*(ReactionFormulas1!R20)*(1.0)</f>
        <v/>
      </c>
      <c r="T20" t="inlineStr"/>
      <c r="U20" t="n">
        <v>0</v>
      </c>
      <c r="V20">
        <f>P20-U20</f>
        <v/>
      </c>
      <c r="W20" t="inlineStr"/>
      <c r="X20" t="inlineStr"/>
      <c r="Y20" t="inlineStr"/>
      <c r="Z20" t="n">
        <v>22960.23909097803</v>
      </c>
      <c r="AA20">
        <f>(ROUNDUP(((ROUNDUP((ROUNDUP(ComponentBlueprint!F23*ComponentBlueprint!G23,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0)*200/ReactionFormulas1!C22)*ROUNDUP(ReactionFormulas1!G22*ReactionFormulas1!H22,0))/200, 0)*200)*ReactionFormulas1!Z20</f>
        <v/>
      </c>
      <c r="AB20" t="inlineStr"/>
    </row>
    <row r="21">
      <c r="A21" t="inlineStr">
        <is>
          <t>Fermionic Condensates Reaction Formula</t>
        </is>
      </c>
      <c r="B21" t="inlineStr">
        <is>
          <t>费米子冷凝物反应配方</t>
        </is>
      </c>
      <c r="C21" t="n">
        <v>200</v>
      </c>
      <c r="D21" t="n">
        <v>16668</v>
      </c>
      <c r="E21" t="inlineStr">
        <is>
          <t>Dysporite</t>
        </is>
      </c>
      <c r="F21" t="inlineStr">
        <is>
          <t>镝汞合金</t>
        </is>
      </c>
      <c r="G21" t="n">
        <v>100</v>
      </c>
      <c r="H21" t="n">
        <v>1</v>
      </c>
      <c r="I21">
        <f>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0)*200/ReactionFormulas1!C21)*ROUNDUP(ReactionFormulas1!G21*ReactionFormulas1!H21,0)</f>
        <v/>
      </c>
      <c r="J21" t="inlineStr"/>
      <c r="K21" t="inlineStr"/>
      <c r="L21" t="n">
        <v>17959</v>
      </c>
      <c r="M21" t="inlineStr">
        <is>
          <t>铪化钒</t>
        </is>
      </c>
      <c r="N21" t="inlineStr">
        <is>
          <t>Vanadium Hafnite</t>
        </is>
      </c>
      <c r="O21">
        <f>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0)*2200/ReactionFormulas1!C10)*ROUNDUP(ReactionFormulas1!G10*ReactionFormulas1!H10,0)+(ROUNDUP((ROUNDUP(ComponentBlueprint!F6*ComponentBlueprint!G6,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0)*750/ReactionFormulas1!C34)*ROUNDUP(ReactionFormulas1!G34*ReactionFormulas1!H34,0)</f>
        <v/>
      </c>
      <c r="P21">
        <f>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0)*2200/ReactionFormulas1!C10)*ROUNDUP(ReactionFormulas1!G10*ReactionFormulas1!H10,0)+(ROUNDUP((ROUNDUP(ComponentBlueprint!F6*ComponentBlueprint!G6,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0)*750/ReactionFormulas1!C34)*ROUNDUP(ReactionFormulas1!G34*ReactionFormulas1!H34,0))/200, 0)*200</f>
        <v/>
      </c>
      <c r="Q21" t="inlineStr"/>
      <c r="R21" t="n">
        <v>11350</v>
      </c>
      <c r="S21">
        <f>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0)*2200/ReactionFormulas1!C10)*ROUNDUP(ReactionFormulas1!G10*ReactionFormulas1!H10,0)+(ROUNDUP((ROUNDUP(ComponentBlueprint!F6*ComponentBlueprint!G6,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0)*750/ReactionFormulas1!C34)*ROUNDUP(ReactionFormulas1!G34*ReactionFormulas1!H34,0))/200, 0)*200)*(ReactionFormulas1!R21)*(1.0)</f>
        <v/>
      </c>
      <c r="T21" t="inlineStr"/>
      <c r="U21" t="n">
        <v>0</v>
      </c>
      <c r="V21">
        <f>P21-U21</f>
        <v/>
      </c>
      <c r="W21" t="inlineStr"/>
      <c r="X21" t="inlineStr"/>
      <c r="Y21" t="inlineStr"/>
      <c r="Z21" t="n">
        <v>2273.863988056039</v>
      </c>
      <c r="AA21">
        <f>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0)*2200/ReactionFormulas1!C10)*ROUNDUP(ReactionFormulas1!G10*ReactionFormulas1!H10,0)+(ROUNDUP((ROUNDUP(ComponentBlueprint!F6*ComponentBlueprint!G6,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0)*750/ReactionFormulas1!C34)*ROUNDUP(ReactionFormulas1!G34*ReactionFormulas1!H34,0))/200, 0)*200)*ReactionFormulas1!Z21</f>
        <v/>
      </c>
      <c r="AB21" t="inlineStr"/>
    </row>
    <row r="22">
      <c r="A22" t="inlineStr">
        <is>
          <t>Fermionic Condensates Reaction Formula</t>
        </is>
      </c>
      <c r="B22" t="inlineStr">
        <is>
          <t>费米子冷凝物反应配方</t>
        </is>
      </c>
      <c r="C22" t="n">
        <v>200</v>
      </c>
      <c r="D22" t="n">
        <v>17769</v>
      </c>
      <c r="E22" t="inlineStr">
        <is>
          <t>Fluxed Condensates</t>
        </is>
      </c>
      <c r="F22" t="inlineStr">
        <is>
          <t>熔融冷凝物</t>
        </is>
      </c>
      <c r="G22" t="n">
        <v>100</v>
      </c>
      <c r="H22" t="n">
        <v>1</v>
      </c>
      <c r="I22">
        <f>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0)*200/ReactionFormulas1!C22)*ROUNDUP(ReactionFormulas1!G22*ReactionFormulas1!H22,0)</f>
        <v/>
      </c>
      <c r="J22" t="inlineStr"/>
      <c r="K22" t="inlineStr"/>
      <c r="L22" t="n">
        <v>17960</v>
      </c>
      <c r="M22" t="inlineStr">
        <is>
          <t>稀土钷</t>
        </is>
      </c>
      <c r="N22" t="inlineStr">
        <is>
          <t>Prometium</t>
        </is>
      </c>
      <c r="O22">
        <f>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0)*400/ReactionFormulas1!C15)*ROUNDUP(ReactionFormulas1!G15*ReactionFormulas1!H15,0)+(ROUNDUP((ROUNDUP(ComponentBlueprint!F23*ComponentBlueprint!G23,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0)*200/ReactionFormulas1!C23)*ROUNDUP(ReactionFormulas1!G23*ReactionFormulas1!H23,0)</f>
        <v/>
      </c>
      <c r="P22">
        <f>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0)*400/ReactionFormulas1!C15)*ROUNDUP(ReactionFormulas1!G15*ReactionFormulas1!H15,0)+(ROUNDUP((ROUNDUP(ComponentBlueprint!F23*ComponentBlueprint!G23,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0)*200/ReactionFormulas1!C23)*ROUNDUP(ReactionFormulas1!G23*ReactionFormulas1!H23,0))/200, 0)*200</f>
        <v/>
      </c>
      <c r="Q22" t="inlineStr"/>
      <c r="R22" t="n">
        <v>49210</v>
      </c>
      <c r="S22">
        <f>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0)*400/ReactionFormulas1!C15)*ROUNDUP(ReactionFormulas1!G15*ReactionFormulas1!H15,0)+(ROUNDUP((ROUNDUP(ComponentBlueprint!F23*ComponentBlueprint!G23,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0)*200/ReactionFormulas1!C23)*ROUNDUP(ReactionFormulas1!G23*ReactionFormulas1!H23,0))/200, 0)*200)*(ReactionFormulas1!R22)*(1.0)</f>
        <v/>
      </c>
      <c r="T22" t="inlineStr"/>
      <c r="U22" t="n">
        <v>0</v>
      </c>
      <c r="V22">
        <f>P22-U22</f>
        <v/>
      </c>
      <c r="W22" t="inlineStr"/>
      <c r="X22" t="inlineStr"/>
      <c r="Y22" t="inlineStr"/>
      <c r="Z22" t="n">
        <v>6583.599941045026</v>
      </c>
      <c r="AA22">
        <f>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0)*400/ReactionFormulas1!C15)*ROUNDUP(ReactionFormulas1!G15*ReactionFormulas1!H15,0)+(ROUNDUP((ROUNDUP(ComponentBlueprint!F23*ComponentBlueprint!G23,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0)*200/ReactionFormulas1!C23)*ROUNDUP(ReactionFormulas1!G23*ReactionFormulas1!H23,0))/200, 0)*200)*ReactionFormulas1!Z22</f>
        <v/>
      </c>
      <c r="AB22" t="inlineStr"/>
    </row>
    <row r="23">
      <c r="A23" t="inlineStr">
        <is>
          <t>Fermionic Condensates Reaction Formula</t>
        </is>
      </c>
      <c r="B23" t="inlineStr">
        <is>
          <t>费米子冷凝物反应配方</t>
        </is>
      </c>
      <c r="C23" t="n">
        <v>200</v>
      </c>
      <c r="D23" t="n">
        <v>17960</v>
      </c>
      <c r="E23" t="inlineStr">
        <is>
          <t>Prometium</t>
        </is>
      </c>
      <c r="F23" t="inlineStr">
        <is>
          <t>稀土钷</t>
        </is>
      </c>
      <c r="G23" t="n">
        <v>100</v>
      </c>
      <c r="H23" t="n">
        <v>1</v>
      </c>
      <c r="I23">
        <f>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0)*200/ReactionFormulas1!C23)*ROUNDUP(ReactionFormulas1!G23*ReactionFormulas1!H23,0)</f>
        <v/>
      </c>
      <c r="J23" t="inlineStr"/>
      <c r="K23" t="inlineStr"/>
      <c r="L23" t="n">
        <v>33336</v>
      </c>
      <c r="M23" t="inlineStr">
        <is>
          <t>铥铪合金</t>
        </is>
      </c>
      <c r="N23" t="inlineStr">
        <is>
          <t>Thulium Hafnite</t>
        </is>
      </c>
      <c r="O23">
        <f>(ROUNDUP((ROUNDUP(ComponentBlueprint!F13*ComponentBlueprint!G13, 0)*Info!B2*ROUNDUP(MaterialBlueprints1!F35*MaterialBlueprints1!G35,0)+ROUNDUP(ComponentBlueprint!F19*ComponentBlueprint!G19, 0)*Info!B2*ROUNDUP(MaterialBlueprints1!F62*MaterialBlueprints1!G62,0))/300, 0)*300/ReactionFormulas1!C18)*ROUNDUP(ReactionFormulas1!G18*ReactionFormulas1!H18,0)</f>
        <v/>
      </c>
      <c r="P23">
        <f>ROUNDUP(((ROUNDUP((ROUNDUP(ComponentBlueprint!F13*ComponentBlueprint!G13, 0)*Info!B2*ROUNDUP(MaterialBlueprints1!F35*MaterialBlueprints1!G35,0)+ROUNDUP(ComponentBlueprint!F19*ComponentBlueprint!G19, 0)*Info!B2*ROUNDUP(MaterialBlueprints1!F62*MaterialBlueprints1!G62,0))/300, 0)*300/ReactionFormulas1!C18)*ROUNDUP(ReactionFormulas1!G18*ReactionFormulas1!H18,0))/200, 0)*200</f>
        <v/>
      </c>
      <c r="Q23" t="inlineStr"/>
      <c r="R23" t="n">
        <v>23000</v>
      </c>
      <c r="S23">
        <f>(ROUNDUP(((ROUNDUP((ROUNDUP(ComponentBlueprint!F13*ComponentBlueprint!G13, 0)*Info!B2*ROUNDUP(MaterialBlueprints1!F35*MaterialBlueprints1!G35,0)+ROUNDUP(ComponentBlueprint!F19*ComponentBlueprint!G19, 0)*Info!B2*ROUNDUP(MaterialBlueprints1!F62*MaterialBlueprints1!G62,0))/300, 0)*300/ReactionFormulas1!C18)*ROUNDUP(ReactionFormulas1!G18*ReactionFormulas1!H18,0))/200, 0)*200)*(ReactionFormulas1!R23)*(1.0)</f>
        <v/>
      </c>
      <c r="T23" t="inlineStr"/>
      <c r="U23" t="n">
        <v>0</v>
      </c>
      <c r="V23">
        <f>P23-U23</f>
        <v/>
      </c>
      <c r="W23" t="inlineStr"/>
      <c r="X23" t="inlineStr"/>
      <c r="Y23" t="inlineStr"/>
      <c r="Z23" t="n">
        <v>15233.21658664225</v>
      </c>
      <c r="AA23">
        <f>(ROUNDUP(((ROUNDUP((ROUNDUP(ComponentBlueprint!F13*ComponentBlueprint!G13, 0)*Info!B2*ROUNDUP(MaterialBlueprints1!F35*MaterialBlueprints1!G35,0)+ROUNDUP(ComponentBlueprint!F19*ComponentBlueprint!G19, 0)*Info!B2*ROUNDUP(MaterialBlueprints1!F62*MaterialBlueprints1!G62,0))/300, 0)*300/ReactionFormulas1!C18)*ROUNDUP(ReactionFormulas1!G18*ReactionFormulas1!H18,0))/200, 0)*200)*ReactionFormulas1!Z23</f>
        <v/>
      </c>
      <c r="AB23" t="inlineStr"/>
    </row>
    <row r="24">
      <c r="A24" t="inlineStr">
        <is>
          <t>Fermionic Condensates Reaction Formula</t>
        </is>
      </c>
      <c r="B24" t="inlineStr">
        <is>
          <t>费米子冷凝物反应配方</t>
        </is>
      </c>
      <c r="C24" t="n">
        <v>200</v>
      </c>
      <c r="D24" t="n">
        <v>4247</v>
      </c>
      <c r="E24" t="inlineStr">
        <is>
          <t>Helium Fuel Block</t>
        </is>
      </c>
      <c r="F24" t="inlineStr">
        <is>
          <t>氦燃料块</t>
        </is>
      </c>
      <c r="G24" t="n">
        <v>5</v>
      </c>
      <c r="H24" t="n">
        <v>1</v>
      </c>
      <c r="I24">
        <f>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0)*200/ReactionFormulas1!C24)*ROUNDUP(ReactionFormulas1!G24*ReactionFormulas1!H24,0)</f>
        <v/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Fulleride Reaction Formula</t>
        </is>
      </c>
      <c r="B25" t="inlineStr">
        <is>
          <t>富勒化合物反应配方</t>
        </is>
      </c>
      <c r="C25" t="n">
        <v>3000</v>
      </c>
      <c r="D25" t="n">
        <v>16659</v>
      </c>
      <c r="E25" t="inlineStr">
        <is>
          <t>Carbon Polymers</t>
        </is>
      </c>
      <c r="F25" t="inlineStr">
        <is>
          <t>碳聚合物</t>
        </is>
      </c>
      <c r="G25" t="n">
        <v>100</v>
      </c>
      <c r="H25" t="n">
        <v>1</v>
      </c>
      <c r="I25">
        <f>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0)*3000/ReactionFormulas1!C25)*ROUNDUP(ReactionFormulas1!G25*ReactionFormulas1!H25,0)</f>
        <v/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Fulleride Reaction Formula</t>
        </is>
      </c>
      <c r="B26" t="inlineStr">
        <is>
          <t>富勒化合物反应配方</t>
        </is>
      </c>
      <c r="C26" t="n">
        <v>3000</v>
      </c>
      <c r="D26" t="n">
        <v>16662</v>
      </c>
      <c r="E26" t="inlineStr">
        <is>
          <t>Platinum Technite</t>
        </is>
      </c>
      <c r="F26" t="inlineStr">
        <is>
          <t>铂锝合金</t>
        </is>
      </c>
      <c r="G26" t="n">
        <v>100</v>
      </c>
      <c r="H26" t="n">
        <v>1</v>
      </c>
      <c r="I26">
        <f>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0)*3000/ReactionFormulas1!C26)*ROUNDUP(ReactionFormulas1!G26*ReactionFormulas1!H26,0)</f>
        <v/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Fulleride Reaction Formula</t>
        </is>
      </c>
      <c r="B27" t="inlineStr">
        <is>
          <t>富勒化合物反应配方</t>
        </is>
      </c>
      <c r="C27" t="n">
        <v>3000</v>
      </c>
      <c r="D27" t="n">
        <v>4051</v>
      </c>
      <c r="E27" t="inlineStr">
        <is>
          <t>Nitrogen Fuel Block</t>
        </is>
      </c>
      <c r="F27" t="inlineStr">
        <is>
          <t>氮燃料块</t>
        </is>
      </c>
      <c r="G27" t="n">
        <v>5</v>
      </c>
      <c r="H27" t="n">
        <v>1</v>
      </c>
      <c r="I27">
        <f>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0)*3000/ReactionFormulas1!C27)*ROUNDUP(ReactionFormulas1!G27*ReactionFormulas1!H27,0)</f>
        <v/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Nanotransistors Reaction Formula</t>
        </is>
      </c>
      <c r="B28" t="inlineStr">
        <is>
          <t>纳米晶体管反应配方</t>
        </is>
      </c>
      <c r="C28" t="n">
        <v>1500</v>
      </c>
      <c r="D28" t="n">
        <v>16661</v>
      </c>
      <c r="E28" t="inlineStr">
        <is>
          <t>Sulfuric Acid</t>
        </is>
      </c>
      <c r="F28" t="inlineStr">
        <is>
          <t>硫酸</t>
        </is>
      </c>
      <c r="G28" t="n">
        <v>100</v>
      </c>
      <c r="H28" t="n">
        <v>1</v>
      </c>
      <c r="I28">
        <f>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0)*1500/ReactionFormulas1!C28)*ROUNDUP(ReactionFormulas1!G28*ReactionFormulas1!H28,0)</f>
        <v/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Nanotransistors Reaction Formula</t>
        </is>
      </c>
      <c r="B29" t="inlineStr">
        <is>
          <t>纳米晶体管反应配方</t>
        </is>
      </c>
      <c r="C29" t="n">
        <v>1500</v>
      </c>
      <c r="D29" t="n">
        <v>16662</v>
      </c>
      <c r="E29" t="inlineStr">
        <is>
          <t>Platinum Technite</t>
        </is>
      </c>
      <c r="F29" t="inlineStr">
        <is>
          <t>铂锝合金</t>
        </is>
      </c>
      <c r="G29" t="n">
        <v>100</v>
      </c>
      <c r="H29" t="n">
        <v>1</v>
      </c>
      <c r="I29">
        <f>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0)*1500/ReactionFormulas1!C29)*ROUNDUP(ReactionFormulas1!G29*ReactionFormulas1!H29,0)</f>
        <v/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Nanotransistors Reaction Formula</t>
        </is>
      </c>
      <c r="B30" t="inlineStr">
        <is>
          <t>纳米晶体管反应配方</t>
        </is>
      </c>
      <c r="C30" t="n">
        <v>1500</v>
      </c>
      <c r="D30" t="n">
        <v>16667</v>
      </c>
      <c r="E30" t="inlineStr">
        <is>
          <t>Neo Mercurite</t>
        </is>
      </c>
      <c r="F30" t="inlineStr">
        <is>
          <t>新汞合金</t>
        </is>
      </c>
      <c r="G30" t="n">
        <v>100</v>
      </c>
      <c r="H30" t="n">
        <v>1</v>
      </c>
      <c r="I30">
        <f>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0)*1500/ReactionFormulas1!C30)*ROUNDUP(ReactionFormulas1!G30*ReactionFormulas1!H30,0)</f>
        <v/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Nanotransistors Reaction Formula</t>
        </is>
      </c>
      <c r="B31" t="inlineStr">
        <is>
          <t>纳米晶体管反应配方</t>
        </is>
      </c>
      <c r="C31" t="n">
        <v>1500</v>
      </c>
      <c r="D31" t="n">
        <v>4051</v>
      </c>
      <c r="E31" t="inlineStr">
        <is>
          <t>Nitrogen Fuel Block</t>
        </is>
      </c>
      <c r="F31" t="inlineStr">
        <is>
          <t>氮燃料块</t>
        </is>
      </c>
      <c r="G31" t="n">
        <v>5</v>
      </c>
      <c r="H31" t="n">
        <v>1</v>
      </c>
      <c r="I31">
        <f>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0)*1500/ReactionFormulas1!C31)*ROUNDUP(ReactionFormulas1!G31*ReactionFormulas1!H31,0)</f>
        <v/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Hypersynaptic Fibers Reaction Formula</t>
        </is>
      </c>
      <c r="B32" t="inlineStr">
        <is>
          <t>超级突触纤维反应配方</t>
        </is>
      </c>
      <c r="C32" t="n">
        <v>750</v>
      </c>
      <c r="D32" t="n">
        <v>16664</v>
      </c>
      <c r="E32" t="inlineStr">
        <is>
          <t>Solerium</t>
        </is>
      </c>
      <c r="F32" t="inlineStr">
        <is>
          <t>铯铬合金</t>
        </is>
      </c>
      <c r="G32" t="n">
        <v>100</v>
      </c>
      <c r="H32" t="n">
        <v>1</v>
      </c>
      <c r="I32">
        <f>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0)*750/ReactionFormulas1!C32)*ROUNDUP(ReactionFormulas1!G32*ReactionFormulas1!H32,0)</f>
        <v/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Hypersynaptic Fibers Reaction Formula</t>
        </is>
      </c>
      <c r="B33" t="inlineStr">
        <is>
          <t>超级突触纤维反应配方</t>
        </is>
      </c>
      <c r="C33" t="n">
        <v>750</v>
      </c>
      <c r="D33" t="n">
        <v>16668</v>
      </c>
      <c r="E33" t="inlineStr">
        <is>
          <t>Dysporite</t>
        </is>
      </c>
      <c r="F33" t="inlineStr">
        <is>
          <t>镝汞合金</t>
        </is>
      </c>
      <c r="G33" t="n">
        <v>100</v>
      </c>
      <c r="H33" t="n">
        <v>1</v>
      </c>
      <c r="I33">
        <f>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0)*750/ReactionFormulas1!C33)*ROUNDUP(ReactionFormulas1!G33*ReactionFormulas1!H33,0)</f>
        <v/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Hypersynaptic Fibers Reaction Formula</t>
        </is>
      </c>
      <c r="B34" t="inlineStr">
        <is>
          <t>超级突触纤维反应配方</t>
        </is>
      </c>
      <c r="C34" t="n">
        <v>750</v>
      </c>
      <c r="D34" t="n">
        <v>17959</v>
      </c>
      <c r="E34" t="inlineStr">
        <is>
          <t>Vanadium Hafnite</t>
        </is>
      </c>
      <c r="F34" t="inlineStr">
        <is>
          <t>铪化钒</t>
        </is>
      </c>
      <c r="G34" t="n">
        <v>100</v>
      </c>
      <c r="H34" t="n">
        <v>1</v>
      </c>
      <c r="I34">
        <f>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0)*750/ReactionFormulas1!C34)*ROUNDUP(ReactionFormulas1!G34*ReactionFormulas1!H34,0)</f>
        <v/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Hypersynaptic Fibers Reaction Formula</t>
        </is>
      </c>
      <c r="B35" t="inlineStr">
        <is>
          <t>超级突触纤维反应配方</t>
        </is>
      </c>
      <c r="C35" t="n">
        <v>750</v>
      </c>
      <c r="D35" t="n">
        <v>4312</v>
      </c>
      <c r="E35" t="inlineStr">
        <is>
          <t>Oxygen Fuel Block</t>
        </is>
      </c>
      <c r="F35" t="inlineStr">
        <is>
          <t>氧燃料块</t>
        </is>
      </c>
      <c r="G35" t="n">
        <v>5</v>
      </c>
      <c r="H35" t="n">
        <v>1</v>
      </c>
      <c r="I35">
        <f>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0)*750/ReactionFormulas1!C35)*ROUNDUP(ReactionFormulas1!G35*ReactionFormulas1!H35,0)</f>
        <v/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Nonlinear Metamaterials Reaction Formula</t>
        </is>
      </c>
      <c r="B36" t="inlineStr">
        <is>
          <t>非线性超材料反应配方</t>
        </is>
      </c>
      <c r="C36" t="n">
        <v>300</v>
      </c>
      <c r="D36" t="n">
        <v>16654</v>
      </c>
      <c r="E36" t="inlineStr">
        <is>
          <t>Titanium Chromide</t>
        </is>
      </c>
      <c r="F36" t="inlineStr">
        <is>
          <t>铬化钛</t>
        </is>
      </c>
      <c r="G36" t="n">
        <v>100</v>
      </c>
      <c r="H36" t="n">
        <v>1</v>
      </c>
      <c r="I36">
        <f>(ROUNDUP((ROUNDUP(ComponentBlueprint!F2*ComponentBlueprint!G2, 0)*Info!B2*ROUNDUP(MaterialBlueprints1!F24*MaterialBlueprints1!G24,0)+ROUNDUP(ComponentBlueprint!F10*ComponentBlueprint!G10, 0)*Info!B2*ROUNDUP(MaterialBlueprints1!F49*MaterialBlueprints1!G49,0))/300, 0)*300/ReactionFormulas1!C36)*ROUNDUP(ReactionFormulas1!G36*ReactionFormulas1!H36,0)</f>
        <v/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Nonlinear Metamaterials Reaction Formula</t>
        </is>
      </c>
      <c r="B37" t="inlineStr">
        <is>
          <t>非线性超材料反应配方</t>
        </is>
      </c>
      <c r="C37" t="n">
        <v>300</v>
      </c>
      <c r="D37" t="n">
        <v>16669</v>
      </c>
      <c r="E37" t="inlineStr">
        <is>
          <t>Ferrofluid</t>
        </is>
      </c>
      <c r="F37" t="inlineStr">
        <is>
          <t>铁磁流体</t>
        </is>
      </c>
      <c r="G37" t="n">
        <v>100</v>
      </c>
      <c r="H37" t="n">
        <v>1</v>
      </c>
      <c r="I37">
        <f>(ROUNDUP((ROUNDUP(ComponentBlueprint!F2*ComponentBlueprint!G2, 0)*Info!B2*ROUNDUP(MaterialBlueprints1!F24*MaterialBlueprints1!G24,0)+ROUNDUP(ComponentBlueprint!F10*ComponentBlueprint!G10, 0)*Info!B2*ROUNDUP(MaterialBlueprints1!F49*MaterialBlueprints1!G49,0))/300, 0)*300/ReactionFormulas1!C37)*ROUNDUP(ReactionFormulas1!G37*ReactionFormulas1!H37,0)</f>
        <v/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Nonlinear Metamaterials Reaction Formula</t>
        </is>
      </c>
      <c r="B38" t="inlineStr">
        <is>
          <t>非线性超材料反应配方</t>
        </is>
      </c>
      <c r="C38" t="n">
        <v>300</v>
      </c>
      <c r="D38" t="n">
        <v>4051</v>
      </c>
      <c r="E38" t="inlineStr">
        <is>
          <t>Nitrogen Fuel Block</t>
        </is>
      </c>
      <c r="F38" t="inlineStr">
        <is>
          <t>氮燃料块</t>
        </is>
      </c>
      <c r="G38" t="n">
        <v>5</v>
      </c>
      <c r="H38" t="n">
        <v>1</v>
      </c>
      <c r="I38">
        <f>(ROUNDUP((ROUNDUP(ComponentBlueprint!F2*ComponentBlueprint!G2, 0)*Info!B2*ROUNDUP(MaterialBlueprints1!F24*MaterialBlueprints1!G24,0)+ROUNDUP(ComponentBlueprint!F10*ComponentBlueprint!G10, 0)*Info!B2*ROUNDUP(MaterialBlueprints1!F49*MaterialBlueprints1!G49,0))/300, 0)*300/ReactionFormulas1!C38)*ROUNDUP(ReactionFormulas1!G38*ReactionFormulas1!H38,0)</f>
        <v/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Titanium Carbide Reaction Formula</t>
        </is>
      </c>
      <c r="B39" t="inlineStr">
        <is>
          <t>碳化钛反应配方</t>
        </is>
      </c>
      <c r="C39" t="n">
        <v>10000</v>
      </c>
      <c r="D39" t="n">
        <v>16654</v>
      </c>
      <c r="E39" t="inlineStr">
        <is>
          <t>Titanium Chromide</t>
        </is>
      </c>
      <c r="F39" t="inlineStr">
        <is>
          <t>铬化钛</t>
        </is>
      </c>
      <c r="G39" t="n">
        <v>100</v>
      </c>
      <c r="H39" t="n">
        <v>1</v>
      </c>
      <c r="I39">
        <f>(ROUNDUP((ROUNDUP(ComponentBlueprint!F2*ComponentBlueprint!G2, 0)*Info!B2*ROUNDUP(MaterialBlueprints1!F26*MaterialBlueprints1!G26,0)+ROUNDUP(ComponentBlueprint!F9*ComponentBlueprint!G9, 0)*Info!B2*ROUNDUP(MaterialBlueprints1!F28*MaterialBlueprints1!G28,0)+ROUNDUP(ComponentBlueprint!F6*ComponentBlueprint!G6, 0)*Info!B2*ROUNDUP(MaterialBlueprints1!F40*MaterialBlueprints1!G40,0)+ROUNDUP(ComponentBlueprint!F10*ComponentBlueprint!G10, 0)*Info!B2*ROUNDUP(MaterialBlueprints1!F50*MaterialBlueprints1!G50,0)+ROUNDUP(ComponentBlueprint!F11*ComponentBlueprint!G11, 0)*Info!B2*ROUNDUP(MaterialBlueprints1!F53*MaterialBlueprints1!G53,0)+ROUNDUP(ComponentBlueprint!F12*ComponentBlueprint!G12, 0)*Info!B2*ROUNDUP(MaterialBlueprints1!F55*MaterialBlueprints1!G55,0)+ROUNDUP(ComponentBlueprint!F5*ComponentBlueprint!G5, 0)*Info!B2*ROUNDUP(MaterialBlueprints1!F58*MaterialBlueprints1!G58,0))/10000, 0)*10000/ReactionFormulas1!C39)*ROUNDUP(ReactionFormulas1!G39*ReactionFormulas1!H39,0)</f>
        <v/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Titanium Carbide Reaction Formula</t>
        </is>
      </c>
      <c r="B40" t="inlineStr">
        <is>
          <t>碳化钛反应配方</t>
        </is>
      </c>
      <c r="C40" t="n">
        <v>10000</v>
      </c>
      <c r="D40" t="n">
        <v>16658</v>
      </c>
      <c r="E40" t="inlineStr">
        <is>
          <t>Silicon Diborite</t>
        </is>
      </c>
      <c r="F40" t="inlineStr">
        <is>
          <t>二硼硅</t>
        </is>
      </c>
      <c r="G40" t="n">
        <v>100</v>
      </c>
      <c r="H40" t="n">
        <v>1</v>
      </c>
      <c r="I40">
        <f>(ROUNDUP((ROUNDUP(ComponentBlueprint!F2*ComponentBlueprint!G2, 0)*Info!B2*ROUNDUP(MaterialBlueprints1!F26*MaterialBlueprints1!G26,0)+ROUNDUP(ComponentBlueprint!F9*ComponentBlueprint!G9, 0)*Info!B2*ROUNDUP(MaterialBlueprints1!F28*MaterialBlueprints1!G28,0)+ROUNDUP(ComponentBlueprint!F6*ComponentBlueprint!G6, 0)*Info!B2*ROUNDUP(MaterialBlueprints1!F40*MaterialBlueprints1!G40,0)+ROUNDUP(ComponentBlueprint!F10*ComponentBlueprint!G10, 0)*Info!B2*ROUNDUP(MaterialBlueprints1!F50*MaterialBlueprints1!G50,0)+ROUNDUP(ComponentBlueprint!F11*ComponentBlueprint!G11, 0)*Info!B2*ROUNDUP(MaterialBlueprints1!F53*MaterialBlueprints1!G53,0)+ROUNDUP(ComponentBlueprint!F12*ComponentBlueprint!G12, 0)*Info!B2*ROUNDUP(MaterialBlueprints1!F55*MaterialBlueprints1!G55,0)+ROUNDUP(ComponentBlueprint!F5*ComponentBlueprint!G5, 0)*Info!B2*ROUNDUP(MaterialBlueprints1!F58*MaterialBlueprints1!G58,0))/10000, 0)*10000/ReactionFormulas1!C40)*ROUNDUP(ReactionFormulas1!G40*ReactionFormulas1!H40,0)</f>
        <v/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Titanium Carbide Reaction Formula</t>
        </is>
      </c>
      <c r="B41" t="inlineStr">
        <is>
          <t>碳化钛反应配方</t>
        </is>
      </c>
      <c r="C41" t="n">
        <v>10000</v>
      </c>
      <c r="D41" t="n">
        <v>4312</v>
      </c>
      <c r="E41" t="inlineStr">
        <is>
          <t>Oxygen Fuel Block</t>
        </is>
      </c>
      <c r="F41" t="inlineStr">
        <is>
          <t>氧燃料块</t>
        </is>
      </c>
      <c r="G41" t="n">
        <v>5</v>
      </c>
      <c r="H41" t="n">
        <v>1</v>
      </c>
      <c r="I41">
        <f>(ROUNDUP((ROUNDUP(ComponentBlueprint!F2*ComponentBlueprint!G2, 0)*Info!B2*ROUNDUP(MaterialBlueprints1!F26*MaterialBlueprints1!G26,0)+ROUNDUP(ComponentBlueprint!F9*ComponentBlueprint!G9, 0)*Info!B2*ROUNDUP(MaterialBlueprints1!F28*MaterialBlueprints1!G28,0)+ROUNDUP(ComponentBlueprint!F6*ComponentBlueprint!G6, 0)*Info!B2*ROUNDUP(MaterialBlueprints1!F40*MaterialBlueprints1!G40,0)+ROUNDUP(ComponentBlueprint!F10*ComponentBlueprint!G10, 0)*Info!B2*ROUNDUP(MaterialBlueprints1!F50*MaterialBlueprints1!G50,0)+ROUNDUP(ComponentBlueprint!F11*ComponentBlueprint!G11, 0)*Info!B2*ROUNDUP(MaterialBlueprints1!F53*MaterialBlueprints1!G53,0)+ROUNDUP(ComponentBlueprint!F12*ComponentBlueprint!G12, 0)*Info!B2*ROUNDUP(MaterialBlueprints1!F55*MaterialBlueprints1!G55,0)+ROUNDUP(ComponentBlueprint!F5*ComponentBlueprint!G5, 0)*Info!B2*ROUNDUP(MaterialBlueprints1!F58*MaterialBlueprints1!G58,0))/10000, 0)*10000/ReactionFormulas1!C41)*ROUNDUP(ReactionFormulas1!G41*ReactionFormulas1!H41,0)</f>
        <v/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Formula EN</t>
        </is>
      </c>
      <c r="B1" s="1" t="inlineStr">
        <is>
          <t>Reaction Formula ZH</t>
        </is>
      </c>
      <c r="C1" s="1" t="inlineStr">
        <is>
          <t>Product Output</t>
        </is>
      </c>
      <c r="D1" s="1" t="inlineStr">
        <is>
          <t>Material ID</t>
        </is>
      </c>
      <c r="E1" s="1" t="inlineStr">
        <is>
          <t>Material EN</t>
        </is>
      </c>
      <c r="F1" s="1" t="inlineStr">
        <is>
          <t>Material ZH</t>
        </is>
      </c>
      <c r="G1" s="1" t="inlineStr">
        <is>
          <t>Quantity</t>
        </is>
      </c>
      <c r="H1" s="1" t="inlineStr">
        <is>
          <t>材料效率</t>
        </is>
      </c>
      <c r="I1" s="1" t="inlineStr">
        <is>
          <t>总需求</t>
        </is>
      </c>
      <c r="J1" s="1" t="inlineStr"/>
      <c r="K1" s="1" t="inlineStr">
        <is>
          <t> </t>
        </is>
      </c>
      <c r="L1" s="1" t="inlineStr">
        <is>
          <t>Unique Material ID</t>
        </is>
      </c>
      <c r="M1" s="1" t="inlineStr">
        <is>
          <t>Unique Material ZH</t>
        </is>
      </c>
      <c r="N1" s="1" t="inlineStr">
        <is>
          <t>Unique Material EN</t>
        </is>
      </c>
      <c r="O1" s="1" t="inlineStr">
        <is>
          <t>Summed 总需求</t>
        </is>
      </c>
      <c r="P1" s="1" t="inlineStr">
        <is>
          <t>Rounded 总需求</t>
        </is>
      </c>
      <c r="Q1" s="1" t="inlineStr">
        <is>
          <t>  </t>
        </is>
      </c>
      <c r="R1" s="1" t="inlineStr">
        <is>
          <t>Min Jita Sell</t>
        </is>
      </c>
      <c r="S1" s="1" t="inlineStr">
        <is>
          <t>Total Cost</t>
        </is>
      </c>
      <c r="T1" s="1" t="inlineStr">
        <is>
          <t>Total Cost Sum</t>
        </is>
      </c>
      <c r="U1" s="1" t="inlineStr">
        <is>
          <t>已完成数量</t>
        </is>
      </c>
      <c r="V1" s="1" t="inlineStr">
        <is>
          <t>剩余数量</t>
        </is>
      </c>
      <c r="W1" s="1" t="inlineStr">
        <is>
          <t>   </t>
        </is>
      </c>
      <c r="X1" s="1" t="inlineStr">
        <is>
          <t>    </t>
        </is>
      </c>
      <c r="Y1" s="1" t="inlineStr">
        <is>
          <t>     </t>
        </is>
      </c>
      <c r="Z1" s="1" t="inlineStr">
        <is>
          <t>Adjusted Price</t>
        </is>
      </c>
      <c r="AA1" s="1" t="inlineStr">
        <is>
          <t>Total Adjusted Cost</t>
        </is>
      </c>
      <c r="AB1" s="1" t="inlineStr">
        <is>
          <t>Total Adjusted Cost Sum</t>
        </is>
      </c>
    </row>
    <row r="2">
      <c r="A2" t="inlineStr">
        <is>
          <t>Ceramic Powder Reaction Formula</t>
        </is>
      </c>
      <c r="B2" t="inlineStr">
        <is>
          <t>陶瓷粉末反应配方</t>
        </is>
      </c>
      <c r="C2" t="n">
        <v>200</v>
      </c>
      <c r="D2" t="n">
        <v>16635</v>
      </c>
      <c r="E2" t="inlineStr">
        <is>
          <t>Evaporite Deposits</t>
        </is>
      </c>
      <c r="F2" t="inlineStr">
        <is>
          <t>蒸发岩沉积物</t>
        </is>
      </c>
      <c r="G2" t="n">
        <v>100</v>
      </c>
      <c r="H2" t="n">
        <v>1</v>
      </c>
      <c r="I2">
        <f>(ROUNDUP(((ROUNDUP((ROUNDUP(ComponentBlueprint!F22*ComponentBlueprint!G22, 0)*Info!B2*ROUNDUP(MaterialBlueprints1!F21*MaterialBlueprints1!G21,0)+ROUNDUP(ComponentBlueprint!F9*ComponentBlueprint!G9, 0)*Info!B2*ROUNDUP(MaterialBlueprints1!F27*MaterialBlueprints1!G27,0)+ROUNDUP(ComponentBlueprint!F15*ComponentBlueprint!G15, 0)*Info!B2*ROUNDUP(MaterialBlueprints1!F42*MaterialBlueprints1!G42,0)+ROUNDUP(ComponentBlueprint!F11*ComponentBlueprint!G11, 0)*Info!B2*ROUNDUP(MaterialBlueprints1!F52*MaterialBlueprints1!G52,0))/6000, 0)*6000/ReactionFormulas1!C2)*ROUNDUP(ReactionFormulas1!G2*ReactionFormulas1!H2,0))/200, 0)*200/ReactionFormulas2!C2)*ROUNDUP(ReactionFormulas2!G2*ReactionFormulas2!H2,0)</f>
        <v/>
      </c>
      <c r="J2" t="inlineStr"/>
      <c r="K2" t="inlineStr"/>
      <c r="L2" t="n">
        <v>4051</v>
      </c>
      <c r="M2" t="inlineStr">
        <is>
          <t>氮燃料块</t>
        </is>
      </c>
      <c r="N2" t="inlineStr">
        <is>
          <t>Nitrogen Fuel Block</t>
        </is>
      </c>
      <c r="O2">
        <f>(ROUNDUP(((ROUNDUP((ROUNDUP(ComponentBlueprint!F22*ComponentBlueprint!G22, 0)*Info!B2*ROUNDUP(MaterialBlueprints1!F21*MaterialBlueprints1!G21,0)+ROUNDUP(ComponentBlueprint!F9*ComponentBlueprint!G9, 0)*Info!B2*ROUNDUP(MaterialBlueprints1!F27*MaterialBlueprints1!G27,0)+ROUNDUP(ComponentBlueprint!F15*ComponentBlueprint!G15, 0)*Info!B2*ROUNDUP(MaterialBlueprints1!F42*MaterialBlueprints1!G42,0)+ROUNDUP(ComponentBlueprint!F11*ComponentBlueprint!G11, 0)*Info!B2*ROUNDUP(MaterialBlueprints1!F52*MaterialBlueprints1!G52,0))/6000, 0)*6000/ReactionFormulas1!C3)*ROUNDUP(ReactionFormulas1!G3*ReactionFormulas1!H3,0)+(ROUNDUP((ROUNDUP(ComponentBlueprint!F21*ComponentBlueprint!G21,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0)*400/ReactionFormulas1!C12)*ROUNDUP(ReactionFormulas1!G12*ReactionFormulas1!H12,0))/200, 0)*200/ReactionFormulas2!C7)*ROUNDUP(ReactionFormulas2!G7*ReactionFormulas2!H7,0)+(ROUNDUP(((ROUNDUP((ROUNDUP(ComponentBlueprint!F21*ComponentBlueprint!G21,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0)*400/ReactionFormulas1!C13)*ROUNDUP(ReactionFormulas1!G13*ReactionFormulas1!H13,0))/200, 0)*200/ReactionFormulas2!C25)*ROUNDUP(ReactionFormulas2!G25*ReactionFormulas2!H25,0)+(ROUNDUP(((ROUNDUP((ROUNDUP(ComponentBlueprint!F2*ComponentBlueprint!G2,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0)*3000/ReactionFormulas1!C26)*ROUNDUP(ReactionFormulas1!G26*ReactionFormulas1!H26,0)+(ROUNDUP((ROUNDUP(ComponentBlueprint!F2*ComponentBlueprint!G2,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0)*1500/ReactionFormulas1!C29)*ROUNDUP(ReactionFormulas1!G29*ReactionFormulas1!H29,0))/200, 0)*200/ReactionFormulas2!C43)*ROUNDUP(ReactionFormulas2!G43*ReactionFormulas2!H43,0)+(ROUNDUP(((ROUNDUP((ROUNDUP(ComponentBlueprint!F2*ComponentBlueprint!G2,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0)*3000/ReactionFormulas1!C26)*ROUNDUP(ReactionFormulas1!G26*ReactionFormulas1!H26,0)+(ROUNDUP((ROUNDUP(ComponentBlueprint!F2*ComponentBlueprint!G2,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0)*1500/ReactionFormulas1!C29)*ROUNDUP(ReactionFormulas1!G29*ReactionFormulas1!H29,0))/200, 0)*200/ReactionFormulas2!C46)*ROUNDUP(ReactionFormulas2!G46*ReactionFormulas2!H46,0)+(ROUNDUP(((ROUNDUP((ROUNDUP(ComponentBlueprint!F2*ComponentBlueprint!G2,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0)*1500/ReactionFormulas1!C28)*ROUNDUP(ReactionFormulas1!G28*ReactionFormulas1!H28,0))/200, 0)*200/ReactionFormulas2!C49)*ROUNDUP(ReactionFormulas2!G49*ReactionFormulas2!H49,0)</f>
        <v/>
      </c>
      <c r="P2">
        <f>(ROUNDUP(((ROUNDUP((ROUNDUP(ComponentBlueprint!F22*ComponentBlueprint!G22, 0)*Info!B2*ROUNDUP(MaterialBlueprints1!F21*MaterialBlueprints1!G21,0)+ROUNDUP(ComponentBlueprint!F9*ComponentBlueprint!G9, 0)*Info!B2*ROUNDUP(MaterialBlueprints1!F27*MaterialBlueprints1!G27,0)+ROUNDUP(ComponentBlueprint!F15*ComponentBlueprint!G15, 0)*Info!B2*ROUNDUP(MaterialBlueprints1!F42*MaterialBlueprints1!G42,0)+ROUNDUP(ComponentBlueprint!F11*ComponentBlueprint!G11, 0)*Info!B2*ROUNDUP(MaterialBlueprints1!F52*MaterialBlueprints1!G52,0))/6000, 0)*6000/ReactionFormulas1!C3)*ROUNDUP(ReactionFormulas1!G3*ReactionFormulas1!H3,0)+(ROUNDUP((ROUNDUP(ComponentBlueprint!F21*ComponentBlueprint!G21,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0)*400/ReactionFormulas1!C12)*ROUNDUP(ReactionFormulas1!G12*ReactionFormulas1!H12,0))/200, 0)*200/ReactionFormulas2!C7)*ROUNDUP(ReactionFormulas2!G7*ReactionFormulas2!H7,0)+(ROUNDUP(((ROUNDUP((ROUNDUP(ComponentBlueprint!F21*ComponentBlueprint!G21,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0)*400/ReactionFormulas1!C13)*ROUNDUP(ReactionFormulas1!G13*ReactionFormulas1!H13,0))/200, 0)*200/ReactionFormulas2!C25)*ROUNDUP(ReactionFormulas2!G25*ReactionFormulas2!H25,0)+(ROUNDUP(((ROUNDUP((ROUNDUP(ComponentBlueprint!F2*ComponentBlueprint!G2,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0)*3000/ReactionFormulas1!C26)*ROUNDUP(ReactionFormulas1!G26*ReactionFormulas1!H26,0)+(ROUNDUP((ROUNDUP(ComponentBlueprint!F2*ComponentBlueprint!G2,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0)*1500/ReactionFormulas1!C29)*ROUNDUP(ReactionFormulas1!G29*ReactionFormulas1!H29,0))/200, 0)*200/ReactionFormulas2!C43)*ROUNDUP(ReactionFormulas2!G43*ReactionFormulas2!H43,0)+(ROUNDUP(((ROUNDUP((ROUNDUP(ComponentBlueprint!F2*ComponentBlueprint!G2,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0)*3000/ReactionFormulas1!C26)*ROUNDUP(ReactionFormulas1!G26*ReactionFormulas1!H26,0)+(ROUNDUP((ROUNDUP(ComponentBlueprint!F2*ComponentBlueprint!G2,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0)*1500/ReactionFormulas1!C29)*ROUNDUP(ReactionFormulas1!G29*ReactionFormulas1!H29,0))/200, 0)*200/ReactionFormulas2!C46)*ROUNDUP(ReactionFormulas2!G46*ReactionFormulas2!H46,0)+(ROUNDUP(((ROUNDUP((ROUNDUP(ComponentBlueprint!F2*ComponentBlueprint!G2,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0)*1500/ReactionFormulas1!C28)*ROUNDUP(ReactionFormulas1!G28*ReactionFormulas1!H28,0))/200, 0)*200/ReactionFormulas2!C49)*ROUNDUP(ReactionFormulas2!G49*ReactionFormulas2!H49,0)</f>
        <v/>
      </c>
      <c r="Q2" t="inlineStr"/>
      <c r="R2" t="n">
        <v>22990</v>
      </c>
      <c r="S2">
        <f>((ROUNDUP(((ROUNDUP((ROUNDUP(ComponentBlueprint!F22*ComponentBlueprint!G22, 0)*Info!B2*ROUNDUP(MaterialBlueprints1!F21*MaterialBlueprints1!G21,0)+ROUNDUP(ComponentBlueprint!F9*ComponentBlueprint!G9, 0)*Info!B2*ROUNDUP(MaterialBlueprints1!F27*MaterialBlueprints1!G27,0)+ROUNDUP(ComponentBlueprint!F15*ComponentBlueprint!G15, 0)*Info!B2*ROUNDUP(MaterialBlueprints1!F42*MaterialBlueprints1!G42,0)+ROUNDUP(ComponentBlueprint!F11*ComponentBlueprint!G11, 0)*Info!B2*ROUNDUP(MaterialBlueprints1!F52*MaterialBlueprints1!G52,0))/6000, 0)*6000/ReactionFormulas1!C3)*ROUNDUP(ReactionFormulas1!G3*ReactionFormulas1!H3,0)+(ROUNDUP((ROUNDUP(ComponentBlueprint!F21*ComponentBlueprint!G21,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0)*400/ReactionFormulas1!C12)*ROUNDUP(ReactionFormulas1!G12*ReactionFormulas1!H12,0))/200, 0)*200/ReactionFormulas2!C7)*ROUNDUP(ReactionFormulas2!G7*ReactionFormulas2!H7,0)+(ROUNDUP(((ROUNDUP((ROUNDUP(ComponentBlueprint!F21*ComponentBlueprint!G21,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0)*400/ReactionFormulas1!C13)*ROUNDUP(ReactionFormulas1!G13*ReactionFormulas1!H13,0))/200, 0)*200/ReactionFormulas2!C25)*ROUNDUP(ReactionFormulas2!G25*ReactionFormulas2!H25,0)+(ROUNDUP(((ROUNDUP((ROUNDUP(ComponentBlueprint!F2*ComponentBlueprint!G2,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0)*3000/ReactionFormulas1!C26)*ROUNDUP(ReactionFormulas1!G26*ReactionFormulas1!H26,0)+(ROUNDUP((ROUNDUP(ComponentBlueprint!F2*ComponentBlueprint!G2,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0)*1500/ReactionFormulas1!C29)*ROUNDUP(ReactionFormulas1!G29*ReactionFormulas1!H29,0))/200, 0)*200/ReactionFormulas2!C43)*ROUNDUP(ReactionFormulas2!G43*ReactionFormulas2!H43,0)+(ROUNDUP(((ROUNDUP((ROUNDUP(ComponentBlueprint!F2*ComponentBlueprint!G2,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0)*3000/ReactionFormulas1!C26)*ROUNDUP(ReactionFormulas1!G26*ReactionFormulas1!H26,0)+(ROUNDUP((ROUNDUP(ComponentBlueprint!F2*ComponentBlueprint!G2,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0)*1500/ReactionFormulas1!C29)*ROUNDUP(ReactionFormulas1!G29*ReactionFormulas1!H29,0))/200, 0)*200/ReactionFormulas2!C46)*ROUNDUP(ReactionFormulas2!G46*ReactionFormulas2!H46,0)+(ROUNDUP(((ROUNDUP((ROUNDUP(ComponentBlueprint!F2*ComponentBlueprint!G2,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0)*1500/ReactionFormulas1!C28)*ROUNDUP(ReactionFormulas1!G28*ReactionFormulas1!H28,0))/200, 0)*200/ReactionFormulas2!C49)*ROUNDUP(ReactionFormulas2!G49*ReactionFormulas2!H49,0))*(ReactionFormulas2!R2)*(1.0)</f>
        <v/>
      </c>
      <c r="T2">
        <f>SUM(S2:S58)</f>
        <v/>
      </c>
      <c r="U2" t="n">
        <v>0</v>
      </c>
      <c r="V2">
        <f>P2-U2</f>
        <v/>
      </c>
      <c r="W2" t="inlineStr"/>
      <c r="X2" t="inlineStr"/>
      <c r="Y2" t="inlineStr"/>
      <c r="Z2" t="n">
        <v>9857.596516410087</v>
      </c>
      <c r="AA2">
        <f>((ROUNDUP(((ROUNDUP((ROUNDUP(ComponentBlueprint!F22*ComponentBlueprint!G22, 0)*Info!B2*ROUNDUP(MaterialBlueprints1!F21*MaterialBlueprints1!G21,0)+ROUNDUP(ComponentBlueprint!F9*ComponentBlueprint!G9, 0)*Info!B2*ROUNDUP(MaterialBlueprints1!F27*MaterialBlueprints1!G27,0)+ROUNDUP(ComponentBlueprint!F15*ComponentBlueprint!G15, 0)*Info!B2*ROUNDUP(MaterialBlueprints1!F42*MaterialBlueprints1!G42,0)+ROUNDUP(ComponentBlueprint!F11*ComponentBlueprint!G11, 0)*Info!B2*ROUNDUP(MaterialBlueprints1!F52*MaterialBlueprints1!G52,0))/6000, 0)*6000/ReactionFormulas1!C3)*ROUNDUP(ReactionFormulas1!G3*ReactionFormulas1!H3,0)+(ROUNDUP((ROUNDUP(ComponentBlueprint!F21*ComponentBlueprint!G21,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0)*400/ReactionFormulas1!C12)*ROUNDUP(ReactionFormulas1!G12*ReactionFormulas1!H12,0))/200, 0)*200/ReactionFormulas2!C7)*ROUNDUP(ReactionFormulas2!G7*ReactionFormulas2!H7,0)+(ROUNDUP(((ROUNDUP((ROUNDUP(ComponentBlueprint!F21*ComponentBlueprint!G21,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0)*400/ReactionFormulas1!C13)*ROUNDUP(ReactionFormulas1!G13*ReactionFormulas1!H13,0))/200, 0)*200/ReactionFormulas2!C25)*ROUNDUP(ReactionFormulas2!G25*ReactionFormulas2!H25,0)+(ROUNDUP(((ROUNDUP((ROUNDUP(ComponentBlueprint!F2*ComponentBlueprint!G2,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0)*3000/ReactionFormulas1!C26)*ROUNDUP(ReactionFormulas1!G26*ReactionFormulas1!H26,0)+(ROUNDUP((ROUNDUP(ComponentBlueprint!F2*ComponentBlueprint!G2,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0)*1500/ReactionFormulas1!C29)*ROUNDUP(ReactionFormulas1!G29*ReactionFormulas1!H29,0))/200, 0)*200/ReactionFormulas2!C43)*ROUNDUP(ReactionFormulas2!G43*ReactionFormulas2!H43,0)+(ROUNDUP(((ROUNDUP((ROUNDUP(ComponentBlueprint!F2*ComponentBlueprint!G2,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0)*3000/ReactionFormulas1!C26)*ROUNDUP(ReactionFormulas1!G26*ReactionFormulas1!H26,0)+(ROUNDUP((ROUNDUP(ComponentBlueprint!F2*ComponentBlueprint!G2,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0)*1500/ReactionFormulas1!C29)*ROUNDUP(ReactionFormulas1!G29*ReactionFormulas1!H29,0))/200, 0)*200/ReactionFormulas2!C46)*ROUNDUP(ReactionFormulas2!G46*ReactionFormulas2!H46,0)+(ROUNDUP(((ROUNDUP((ROUNDUP(ComponentBlueprint!F2*ComponentBlueprint!G2,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0)*1500/ReactionFormulas1!C28)*ROUNDUP(ReactionFormulas1!G28*ReactionFormulas1!H28,0))/200, 0)*200/ReactionFormulas2!C49)*ROUNDUP(ReactionFormulas2!G49*ReactionFormulas2!H49,0))*ReactionFormulas2!Z2</f>
        <v/>
      </c>
      <c r="AB2">
        <f>SUM(ReactionFormulas2!AA2:ReactionFormulas2!AA58)</f>
        <v/>
      </c>
    </row>
    <row r="3">
      <c r="A3" t="inlineStr">
        <is>
          <t>Ceramic Powder Reaction Formula</t>
        </is>
      </c>
      <c r="B3" t="inlineStr">
        <is>
          <t>陶瓷粉末反应配方</t>
        </is>
      </c>
      <c r="C3" t="n">
        <v>200</v>
      </c>
      <c r="D3" t="n">
        <v>16636</v>
      </c>
      <c r="E3" t="inlineStr">
        <is>
          <t>Silicates</t>
        </is>
      </c>
      <c r="F3" t="inlineStr">
        <is>
          <t>硅酸盐</t>
        </is>
      </c>
      <c r="G3" t="n">
        <v>100</v>
      </c>
      <c r="H3" t="n">
        <v>1</v>
      </c>
      <c r="I3">
        <f>(ROUNDUP(((ROUNDUP((ROUNDUP(ComponentBlueprint!F22*ComponentBlueprint!G22, 0)*Info!B2*ROUNDUP(MaterialBlueprints1!F21*MaterialBlueprints1!G21,0)+ROUNDUP(ComponentBlueprint!F9*ComponentBlueprint!G9, 0)*Info!B2*ROUNDUP(MaterialBlueprints1!F27*MaterialBlueprints1!G27,0)+ROUNDUP(ComponentBlueprint!F15*ComponentBlueprint!G15, 0)*Info!B2*ROUNDUP(MaterialBlueprints1!F42*MaterialBlueprints1!G42,0)+ROUNDUP(ComponentBlueprint!F11*ComponentBlueprint!G11, 0)*Info!B2*ROUNDUP(MaterialBlueprints1!F52*MaterialBlueprints1!G52,0))/6000, 0)*6000/ReactionFormulas1!C2)*ROUNDUP(ReactionFormulas1!G2*ReactionFormulas1!H2,0))/200, 0)*200/ReactionFormulas2!C3)*ROUNDUP(ReactionFormulas2!G3*ReactionFormulas2!H3,0)</f>
        <v/>
      </c>
      <c r="J3" t="inlineStr"/>
      <c r="K3" t="inlineStr"/>
      <c r="L3" t="n">
        <v>4246</v>
      </c>
      <c r="M3" t="inlineStr">
        <is>
          <t>氢燃料块</t>
        </is>
      </c>
      <c r="N3" t="inlineStr">
        <is>
          <t>Hydrogen Fuel Block</t>
        </is>
      </c>
      <c r="O3">
        <f>(ROUNDUP(((ROUNDUP((ROUNDUP(ComponentBlueprint!F22*ComponentBlueprint!G22, 0)*Info!B2*ROUNDUP(MaterialBlueprints1!F21*MaterialBlueprints1!G21,0)+ROUNDUP(ComponentBlueprint!F9*ComponentBlueprint!G9, 0)*Info!B2*ROUNDUP(MaterialBlueprints1!F27*MaterialBlueprints1!G27,0)+ROUNDUP(ComponentBlueprint!F15*ComponentBlueprint!G15, 0)*Info!B2*ROUNDUP(MaterialBlueprints1!F42*MaterialBlueprints1!G42,0)+ROUNDUP(ComponentBlueprint!F11*ComponentBlueprint!G11, 0)*Info!B2*ROUNDUP(MaterialBlueprints1!F52*MaterialBlueprints1!G52,0))/6000, 0)*6000/ReactionFormulas1!C2)*ROUNDUP(ReactionFormulas1!G2*ReactionFormulas1!H2,0))/200, 0)*200/ReactionFormulas2!C4)*ROUNDUP(ReactionFormulas2!G4*ReactionFormulas2!H4,0)+(ROUNDUP(((ROUNDUP((ROUNDUP(ComponentBlueprint!F21*ComponentBlueprint!G21,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0)*2200/ReactionFormulas1!C10)*ROUNDUP(ReactionFormulas1!G10*ReactionFormulas1!H10,0)+(ROUNDUP((ROUNDUP(ComponentBlueprint!F6*ComponentBlueprint!G6,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0)*750/ReactionFormulas1!C34)*ROUNDUP(ReactionFormulas1!G34*ReactionFormulas1!H34,0))/200, 0)*200/ReactionFormulas2!C22)*ROUNDUP(ReactionFormulas2!G22*ReactionFormulas2!H22,0)+(ROUNDUP(((ROUNDUP((ROUNDUP(ComponentBlueprint!F21*ComponentBlueprint!G21,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0)*400/ReactionFormulas1!C14)*ROUNDUP(ReactionFormulas1!G14*ReactionFormulas1!H14,0)+(ROUNDUP((ROUNDUP(ComponentBlueprint!F2*ComponentBlueprint!G2, 0)*Info!B2*ROUNDUP(MaterialBlueprints1!F24*MaterialBlueprints1!G24,0)+ROUNDUP(ComponentBlueprint!F10*ComponentBlueprint!G10, 0)*Info!B2*ROUNDUP(MaterialBlueprints1!F49*MaterialBlueprints1!G49,0))/300, 0)*300/ReactionFormulas1!C37)*ROUNDUP(ReactionFormulas1!G37*ReactionFormulas1!H37,0))/200, 0)*200/ReactionFormulas2!C28)*ROUNDUP(ReactionFormulas2!G28*ReactionFormulas2!H28,0)+(ROUNDUP(((ROUNDUP((ROUNDUP(ComponentBlueprint!F13*ComponentBlueprint!G13, 0)*Info!B2*ROUNDUP(MaterialBlueprints1!F35*MaterialBlueprints1!G35,0)+ROUNDUP(ComponentBlueprint!F19*ComponentBlueprint!G19, 0)*Info!B2*ROUNDUP(MaterialBlueprints1!F62*MaterialBlueprints1!G62,0))/300, 0)*300/ReactionFormulas1!C18)*ROUNDUP(ReactionFormulas1!G18*ReactionFormulas1!H18,0))/200, 0)*200/ReactionFormulas2!C34)*ROUNDUP(ReactionFormulas2!G34*ReactionFormulas2!H34,0)</f>
        <v/>
      </c>
      <c r="P3">
        <f>(ROUNDUP(((ROUNDUP((ROUNDUP(ComponentBlueprint!F22*ComponentBlueprint!G22, 0)*Info!B2*ROUNDUP(MaterialBlueprints1!F21*MaterialBlueprints1!G21,0)+ROUNDUP(ComponentBlueprint!F9*ComponentBlueprint!G9, 0)*Info!B2*ROUNDUP(MaterialBlueprints1!F27*MaterialBlueprints1!G27,0)+ROUNDUP(ComponentBlueprint!F15*ComponentBlueprint!G15, 0)*Info!B2*ROUNDUP(MaterialBlueprints1!F42*MaterialBlueprints1!G42,0)+ROUNDUP(ComponentBlueprint!F11*ComponentBlueprint!G11, 0)*Info!B2*ROUNDUP(MaterialBlueprints1!F52*MaterialBlueprints1!G52,0))/6000, 0)*6000/ReactionFormulas1!C2)*ROUNDUP(ReactionFormulas1!G2*ReactionFormulas1!H2,0))/200, 0)*200/ReactionFormulas2!C4)*ROUNDUP(ReactionFormulas2!G4*ReactionFormulas2!H4,0)+(ROUNDUP(((ROUNDUP((ROUNDUP(ComponentBlueprint!F21*ComponentBlueprint!G21,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0)*2200/ReactionFormulas1!C10)*ROUNDUP(ReactionFormulas1!G10*ReactionFormulas1!H10,0)+(ROUNDUP((ROUNDUP(ComponentBlueprint!F6*ComponentBlueprint!G6,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0)*750/ReactionFormulas1!C34)*ROUNDUP(ReactionFormulas1!G34*ReactionFormulas1!H34,0))/200, 0)*200/ReactionFormulas2!C22)*ROUNDUP(ReactionFormulas2!G22*ReactionFormulas2!H22,0)+(ROUNDUP(((ROUNDUP((ROUNDUP(ComponentBlueprint!F21*ComponentBlueprint!G21,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0)*400/ReactionFormulas1!C14)*ROUNDUP(ReactionFormulas1!G14*ReactionFormulas1!H14,0)+(ROUNDUP((ROUNDUP(ComponentBlueprint!F2*ComponentBlueprint!G2, 0)*Info!B2*ROUNDUP(MaterialBlueprints1!F24*MaterialBlueprints1!G24,0)+ROUNDUP(ComponentBlueprint!F10*ComponentBlueprint!G10, 0)*Info!B2*ROUNDUP(MaterialBlueprints1!F49*MaterialBlueprints1!G49,0))/300, 0)*300/ReactionFormulas1!C37)*ROUNDUP(ReactionFormulas1!G37*ReactionFormulas1!H37,0))/200, 0)*200/ReactionFormulas2!C28)*ROUNDUP(ReactionFormulas2!G28*ReactionFormulas2!H28,0)+(ROUNDUP(((ROUNDUP((ROUNDUP(ComponentBlueprint!F13*ComponentBlueprint!G13, 0)*Info!B2*ROUNDUP(MaterialBlueprints1!F35*MaterialBlueprints1!G35,0)+ROUNDUP(ComponentBlueprint!F19*ComponentBlueprint!G19, 0)*Info!B2*ROUNDUP(MaterialBlueprints1!F62*MaterialBlueprints1!G62,0))/300, 0)*300/ReactionFormulas1!C18)*ROUNDUP(ReactionFormulas1!G18*ReactionFormulas1!H18,0))/200, 0)*200/ReactionFormulas2!C34)*ROUNDUP(ReactionFormulas2!G34*ReactionFormulas2!H34,0)</f>
        <v/>
      </c>
      <c r="Q3" t="inlineStr"/>
      <c r="R3" t="n">
        <v>23110</v>
      </c>
      <c r="S3">
        <f>((ROUNDUP(((ROUNDUP((ROUNDUP(ComponentBlueprint!F22*ComponentBlueprint!G22, 0)*Info!B2*ROUNDUP(MaterialBlueprints1!F21*MaterialBlueprints1!G21,0)+ROUNDUP(ComponentBlueprint!F9*ComponentBlueprint!G9, 0)*Info!B2*ROUNDUP(MaterialBlueprints1!F27*MaterialBlueprints1!G27,0)+ROUNDUP(ComponentBlueprint!F15*ComponentBlueprint!G15, 0)*Info!B2*ROUNDUP(MaterialBlueprints1!F42*MaterialBlueprints1!G42,0)+ROUNDUP(ComponentBlueprint!F11*ComponentBlueprint!G11, 0)*Info!B2*ROUNDUP(MaterialBlueprints1!F52*MaterialBlueprints1!G52,0))/6000, 0)*6000/ReactionFormulas1!C2)*ROUNDUP(ReactionFormulas1!G2*ReactionFormulas1!H2,0))/200, 0)*200/ReactionFormulas2!C4)*ROUNDUP(ReactionFormulas2!G4*ReactionFormulas2!H4,0)+(ROUNDUP(((ROUNDUP((ROUNDUP(ComponentBlueprint!F21*ComponentBlueprint!G21,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0)*2200/ReactionFormulas1!C10)*ROUNDUP(ReactionFormulas1!G10*ReactionFormulas1!H10,0)+(ROUNDUP((ROUNDUP(ComponentBlueprint!F6*ComponentBlueprint!G6,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0)*750/ReactionFormulas1!C34)*ROUNDUP(ReactionFormulas1!G34*ReactionFormulas1!H34,0))/200, 0)*200/ReactionFormulas2!C22)*ROUNDUP(ReactionFormulas2!G22*ReactionFormulas2!H22,0)+(ROUNDUP(((ROUNDUP((ROUNDUP(ComponentBlueprint!F21*ComponentBlueprint!G21,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0)*400/ReactionFormulas1!C14)*ROUNDUP(ReactionFormulas1!G14*ReactionFormulas1!H14,0)+(ROUNDUP((ROUNDUP(ComponentBlueprint!F2*ComponentBlueprint!G2, 0)*Info!B2*ROUNDUP(MaterialBlueprints1!F24*MaterialBlueprints1!G24,0)+ROUNDUP(ComponentBlueprint!F10*ComponentBlueprint!G10, 0)*Info!B2*ROUNDUP(MaterialBlueprints1!F49*MaterialBlueprints1!G49,0))/300, 0)*300/ReactionFormulas1!C37)*ROUNDUP(ReactionFormulas1!G37*ReactionFormulas1!H37,0))/200, 0)*200/ReactionFormulas2!C28)*ROUNDUP(ReactionFormulas2!G28*ReactionFormulas2!H28,0)+(ROUNDUP(((ROUNDUP((ROUNDUP(ComponentBlueprint!F13*ComponentBlueprint!G13, 0)*Info!B2*ROUNDUP(MaterialBlueprints1!F35*MaterialBlueprints1!G35,0)+ROUNDUP(ComponentBlueprint!F19*ComponentBlueprint!G19, 0)*Info!B2*ROUNDUP(MaterialBlueprints1!F62*MaterialBlueprints1!G62,0))/300, 0)*300/ReactionFormulas1!C18)*ROUNDUP(ReactionFormulas1!G18*ReactionFormulas1!H18,0))/200, 0)*200/ReactionFormulas2!C34)*ROUNDUP(ReactionFormulas2!G34*ReactionFormulas2!H34,0))*(ReactionFormulas2!R3)*(1.0)</f>
        <v/>
      </c>
      <c r="T3" t="inlineStr"/>
      <c r="U3" t="n">
        <v>0</v>
      </c>
      <c r="V3">
        <f>P3-U3</f>
        <v/>
      </c>
      <c r="W3" t="inlineStr"/>
      <c r="X3" t="inlineStr"/>
      <c r="Y3" t="inlineStr"/>
      <c r="Z3" t="n">
        <v>17284.08567050203</v>
      </c>
      <c r="AA3">
        <f>((ROUNDUP(((ROUNDUP((ROUNDUP(ComponentBlueprint!F22*ComponentBlueprint!G22, 0)*Info!B2*ROUNDUP(MaterialBlueprints1!F21*MaterialBlueprints1!G21,0)+ROUNDUP(ComponentBlueprint!F9*ComponentBlueprint!G9, 0)*Info!B2*ROUNDUP(MaterialBlueprints1!F27*MaterialBlueprints1!G27,0)+ROUNDUP(ComponentBlueprint!F15*ComponentBlueprint!G15, 0)*Info!B2*ROUNDUP(MaterialBlueprints1!F42*MaterialBlueprints1!G42,0)+ROUNDUP(ComponentBlueprint!F11*ComponentBlueprint!G11, 0)*Info!B2*ROUNDUP(MaterialBlueprints1!F52*MaterialBlueprints1!G52,0))/6000, 0)*6000/ReactionFormulas1!C2)*ROUNDUP(ReactionFormulas1!G2*ReactionFormulas1!H2,0))/200, 0)*200/ReactionFormulas2!C4)*ROUNDUP(ReactionFormulas2!G4*ReactionFormulas2!H4,0)+(ROUNDUP(((ROUNDUP((ROUNDUP(ComponentBlueprint!F21*ComponentBlueprint!G21,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0)*2200/ReactionFormulas1!C10)*ROUNDUP(ReactionFormulas1!G10*ReactionFormulas1!H10,0)+(ROUNDUP((ROUNDUP(ComponentBlueprint!F6*ComponentBlueprint!G6,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0)*750/ReactionFormulas1!C34)*ROUNDUP(ReactionFormulas1!G34*ReactionFormulas1!H34,0))/200, 0)*200/ReactionFormulas2!C22)*ROUNDUP(ReactionFormulas2!G22*ReactionFormulas2!H22,0)+(ROUNDUP(((ROUNDUP((ROUNDUP(ComponentBlueprint!F21*ComponentBlueprint!G21,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0)*400/ReactionFormulas1!C14)*ROUNDUP(ReactionFormulas1!G14*ReactionFormulas1!H14,0)+(ROUNDUP((ROUNDUP(ComponentBlueprint!F2*ComponentBlueprint!G2, 0)*Info!B2*ROUNDUP(MaterialBlueprints1!F24*MaterialBlueprints1!G24,0)+ROUNDUP(ComponentBlueprint!F10*ComponentBlueprint!G10, 0)*Info!B2*ROUNDUP(MaterialBlueprints1!F49*MaterialBlueprints1!G49,0))/300, 0)*300/ReactionFormulas1!C37)*ROUNDUP(ReactionFormulas1!G37*ReactionFormulas1!H37,0))/200, 0)*200/ReactionFormulas2!C28)*ROUNDUP(ReactionFormulas2!G28*ReactionFormulas2!H28,0)+(ROUNDUP(((ROUNDUP((ROUNDUP(ComponentBlueprint!F13*ComponentBlueprint!G13, 0)*Info!B2*ROUNDUP(MaterialBlueprints1!F35*MaterialBlueprints1!G35,0)+ROUNDUP(ComponentBlueprint!F19*ComponentBlueprint!G19, 0)*Info!B2*ROUNDUP(MaterialBlueprints1!F62*MaterialBlueprints1!G62,0))/300, 0)*300/ReactionFormulas1!C18)*ROUNDUP(ReactionFormulas1!G18*ReactionFormulas1!H18,0))/200, 0)*200/ReactionFormulas2!C34)*ROUNDUP(ReactionFormulas2!G34*ReactionFormulas2!H34,0))*ReactionFormulas2!Z3</f>
        <v/>
      </c>
      <c r="AB3" t="inlineStr"/>
    </row>
    <row r="4">
      <c r="A4" t="inlineStr">
        <is>
          <t>Ceramic Powder Reaction Formula</t>
        </is>
      </c>
      <c r="B4" t="inlineStr">
        <is>
          <t>陶瓷粉末反应配方</t>
        </is>
      </c>
      <c r="C4" t="n">
        <v>200</v>
      </c>
      <c r="D4" t="n">
        <v>4246</v>
      </c>
      <c r="E4" t="inlineStr">
        <is>
          <t>Hydrogen Fuel Block</t>
        </is>
      </c>
      <c r="F4" t="inlineStr">
        <is>
          <t>氢燃料块</t>
        </is>
      </c>
      <c r="G4" t="n">
        <v>5</v>
      </c>
      <c r="H4" t="n">
        <v>1</v>
      </c>
      <c r="I4">
        <f>(ROUNDUP(((ROUNDUP((ROUNDUP(ComponentBlueprint!F22*ComponentBlueprint!G22, 0)*Info!B2*ROUNDUP(MaterialBlueprints1!F21*MaterialBlueprints1!G21,0)+ROUNDUP(ComponentBlueprint!F9*ComponentBlueprint!G9, 0)*Info!B2*ROUNDUP(MaterialBlueprints1!F27*MaterialBlueprints1!G27,0)+ROUNDUP(ComponentBlueprint!F15*ComponentBlueprint!G15, 0)*Info!B2*ROUNDUP(MaterialBlueprints1!F42*MaterialBlueprints1!G42,0)+ROUNDUP(ComponentBlueprint!F11*ComponentBlueprint!G11, 0)*Info!B2*ROUNDUP(MaterialBlueprints1!F52*MaterialBlueprints1!G52,0))/6000, 0)*6000/ReactionFormulas1!C2)*ROUNDUP(ReactionFormulas1!G2*ReactionFormulas1!H2,0))/200, 0)*200/ReactionFormulas2!C4)*ROUNDUP(ReactionFormulas2!G4*ReactionFormulas2!H4,0)</f>
        <v/>
      </c>
      <c r="J4" t="inlineStr"/>
      <c r="K4" t="inlineStr"/>
      <c r="L4" t="n">
        <v>4247</v>
      </c>
      <c r="M4" t="inlineStr">
        <is>
          <t>氦燃料块</t>
        </is>
      </c>
      <c r="N4" t="inlineStr">
        <is>
          <t>Helium Fuel Block</t>
        </is>
      </c>
      <c r="O4">
        <f>(ROUNDUP(((ROUNDUP((ROUNDUP(ComponentBlueprint!F22*ComponentBlueprint!G22, 0)*Info!B2*ROUNDUP(MaterialBlueprints1!F22*MaterialBlueprints1!G22,0)+ROUNDUP(ComponentBlueprint!F21*ComponentBlueprint!G21, 0)*Info!B2*ROUNDUP(MaterialBlueprints1!F31*MaterialBlueprints1!G31,0)+ROUNDUP(ComponentBlueprint!F23*ComponentBlueprint!G23, 0)*Info!B2*ROUNDUP(MaterialBlueprints1!F33*MaterialBlueprints1!G33,0)+ROUNDUP(ComponentBlueprint!F13*ComponentBlueprint!G13, 0)*Info!B2*ROUNDUP(MaterialBlueprints1!F36*MaterialBlueprints1!G36,0)+ROUNDUP(ComponentBlueprint!F15*ComponentBlueprint!G15, 0)*Info!B2*ROUNDUP(MaterialBlueprints1!F43*MaterialBlueprints1!G43,0)+ROUNDUP(ComponentBlueprint!F16*ComponentBlueprint!G16, 0)*Info!B2*ROUNDUP(MaterialBlueprints1!F46*MaterialBlueprints1!G46,0)+ROUNDUP(ComponentBlueprint!F19*ComponentBlueprint!G19, 0)*Info!B2*ROUNDUP(MaterialBlueprints1!F61*MaterialBlueprints1!G61,0))/10000, 0)*10000/ReactionFormulas1!C5)*ROUNDUP(ReactionFormulas1!G5*ReactionFormulas1!H5,0)+(ROUNDUP((ROUNDUP(ComponentBlueprint!F13*ComponentBlueprint!G13, 0)*Info!B2*ROUNDUP(MaterialBlueprints1!F35*MaterialBlueprints1!G35,0)+ROUNDUP(ComponentBlueprint!F19*ComponentBlueprint!G19, 0)*Info!B2*ROUNDUP(MaterialBlueprints1!F62*MaterialBlueprints1!G62,0))/300, 0)*300/ReactionFormulas1!C17)*ROUNDUP(ReactionFormulas1!G17*ReactionFormulas1!H17,0))/200, 0)*200/ReactionFormulas2!C10)*ROUNDUP(ReactionFormulas2!G10*ReactionFormulas2!H10,0)+(ROUNDUP(((ROUNDUP((ROUNDUP(ComponentBlueprint!F22*ComponentBlueprint!G22, 0)*Info!B2*ROUNDUP(MaterialBlueprints1!F22*MaterialBlueprints1!G22,0)+ROUNDUP(ComponentBlueprint!F21*ComponentBlueprint!G21, 0)*Info!B2*ROUNDUP(MaterialBlueprints1!F31*MaterialBlueprints1!G31,0)+ROUNDUP(ComponentBlueprint!F23*ComponentBlueprint!G23, 0)*Info!B2*ROUNDUP(MaterialBlueprints1!F33*MaterialBlueprints1!G33,0)+ROUNDUP(ComponentBlueprint!F13*ComponentBlueprint!G13, 0)*Info!B2*ROUNDUP(MaterialBlueprints1!F36*MaterialBlueprints1!G36,0)+ROUNDUP(ComponentBlueprint!F15*ComponentBlueprint!G15, 0)*Info!B2*ROUNDUP(MaterialBlueprints1!F43*MaterialBlueprints1!G43,0)+ROUNDUP(ComponentBlueprint!F16*ComponentBlueprint!G16, 0)*Info!B2*ROUNDUP(MaterialBlueprints1!F46*MaterialBlueprints1!G46,0)+ROUNDUP(ComponentBlueprint!F19*ComponentBlueprint!G19, 0)*Info!B2*ROUNDUP(MaterialBlueprints1!F61*MaterialBlueprints1!G61,0))/10000, 0)*10000/ReactionFormulas1!C6)*ROUNDUP(ReactionFormulas1!G6*ReactionFormulas1!H6,0)+(ROUNDUP((ROUNDUP(ComponentBlueprint!F2*ComponentBlueprint!G2,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0)*3000/ReactionFormulas1!C25)*ROUNDUP(ReactionFormulas1!G25*ReactionFormulas1!H25,0))/200, 0)*200/ReactionFormulas2!C13)*ROUNDUP(ReactionFormulas2!G13*ReactionFormulas2!H13,0)+(ROUNDUP(((ROUNDUP((ROUNDUP(ComponentBlueprint!F23*ComponentBlueprint!G23,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0)*200/ReactionFormulas1!C21)*ROUNDUP(ReactionFormulas1!G21*ReactionFormulas1!H21,0)+(ROUNDUP((ROUNDUP(ComponentBlueprint!F6*ComponentBlueprint!G6,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0)*750/ReactionFormulas1!C33)*ROUNDUP(ReactionFormulas1!G33*ReactionFormulas1!H33,0))/200, 0)*200/ReactionFormulas2!C37)*ROUNDUP(ReactionFormulas2!G37*ReactionFormulas2!H37,0)+(ROUNDUP(((ROUNDUP((ROUNDUP(ComponentBlueprint!F2*ComponentBlueprint!G2,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0)*1500/ReactionFormulas1!C30)*ROUNDUP(ReactionFormulas1!G30*ReactionFormulas1!H30,0))/200, 0)*200/ReactionFormulas2!C52)*ROUNDUP(ReactionFormulas2!G52*ReactionFormulas2!H52,0)</f>
        <v/>
      </c>
      <c r="P4">
        <f>(ROUNDUP(((ROUNDUP((ROUNDUP(ComponentBlueprint!F22*ComponentBlueprint!G22, 0)*Info!B2*ROUNDUP(MaterialBlueprints1!F22*MaterialBlueprints1!G22,0)+ROUNDUP(ComponentBlueprint!F21*ComponentBlueprint!G21, 0)*Info!B2*ROUNDUP(MaterialBlueprints1!F31*MaterialBlueprints1!G31,0)+ROUNDUP(ComponentBlueprint!F23*ComponentBlueprint!G23, 0)*Info!B2*ROUNDUP(MaterialBlueprints1!F33*MaterialBlueprints1!G33,0)+ROUNDUP(ComponentBlueprint!F13*ComponentBlueprint!G13, 0)*Info!B2*ROUNDUP(MaterialBlueprints1!F36*MaterialBlueprints1!G36,0)+ROUNDUP(ComponentBlueprint!F15*ComponentBlueprint!G15, 0)*Info!B2*ROUNDUP(MaterialBlueprints1!F43*MaterialBlueprints1!G43,0)+ROUNDUP(ComponentBlueprint!F16*ComponentBlueprint!G16, 0)*Info!B2*ROUNDUP(MaterialBlueprints1!F46*MaterialBlueprints1!G46,0)+ROUNDUP(ComponentBlueprint!F19*ComponentBlueprint!G19, 0)*Info!B2*ROUNDUP(MaterialBlueprints1!F61*MaterialBlueprints1!G61,0))/10000, 0)*10000/ReactionFormulas1!C5)*ROUNDUP(ReactionFormulas1!G5*ReactionFormulas1!H5,0)+(ROUNDUP((ROUNDUP(ComponentBlueprint!F13*ComponentBlueprint!G13, 0)*Info!B2*ROUNDUP(MaterialBlueprints1!F35*MaterialBlueprints1!G35,0)+ROUNDUP(ComponentBlueprint!F19*ComponentBlueprint!G19, 0)*Info!B2*ROUNDUP(MaterialBlueprints1!F62*MaterialBlueprints1!G62,0))/300, 0)*300/ReactionFormulas1!C17)*ROUNDUP(ReactionFormulas1!G17*ReactionFormulas1!H17,0))/200, 0)*200/ReactionFormulas2!C10)*ROUNDUP(ReactionFormulas2!G10*ReactionFormulas2!H10,0)+(ROUNDUP(((ROUNDUP((ROUNDUP(ComponentBlueprint!F22*ComponentBlueprint!G22, 0)*Info!B2*ROUNDUP(MaterialBlueprints1!F22*MaterialBlueprints1!G22,0)+ROUNDUP(ComponentBlueprint!F21*ComponentBlueprint!G21, 0)*Info!B2*ROUNDUP(MaterialBlueprints1!F31*MaterialBlueprints1!G31,0)+ROUNDUP(ComponentBlueprint!F23*ComponentBlueprint!G23, 0)*Info!B2*ROUNDUP(MaterialBlueprints1!F33*MaterialBlueprints1!G33,0)+ROUNDUP(ComponentBlueprint!F13*ComponentBlueprint!G13, 0)*Info!B2*ROUNDUP(MaterialBlueprints1!F36*MaterialBlueprints1!G36,0)+ROUNDUP(ComponentBlueprint!F15*ComponentBlueprint!G15, 0)*Info!B2*ROUNDUP(MaterialBlueprints1!F43*MaterialBlueprints1!G43,0)+ROUNDUP(ComponentBlueprint!F16*ComponentBlueprint!G16, 0)*Info!B2*ROUNDUP(MaterialBlueprints1!F46*MaterialBlueprints1!G46,0)+ROUNDUP(ComponentBlueprint!F19*ComponentBlueprint!G19, 0)*Info!B2*ROUNDUP(MaterialBlueprints1!F61*MaterialBlueprints1!G61,0))/10000, 0)*10000/ReactionFormulas1!C6)*ROUNDUP(ReactionFormulas1!G6*ReactionFormulas1!H6,0)+(ROUNDUP((ROUNDUP(ComponentBlueprint!F2*ComponentBlueprint!G2,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0)*3000/ReactionFormulas1!C25)*ROUNDUP(ReactionFormulas1!G25*ReactionFormulas1!H25,0))/200, 0)*200/ReactionFormulas2!C13)*ROUNDUP(ReactionFormulas2!G13*ReactionFormulas2!H13,0)+(ROUNDUP(((ROUNDUP((ROUNDUP(ComponentBlueprint!F23*ComponentBlueprint!G23,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0)*200/ReactionFormulas1!C21)*ROUNDUP(ReactionFormulas1!G21*ReactionFormulas1!H21,0)+(ROUNDUP((ROUNDUP(ComponentBlueprint!F6*ComponentBlueprint!G6,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0)*750/ReactionFormulas1!C33)*ROUNDUP(ReactionFormulas1!G33*ReactionFormulas1!H33,0))/200, 0)*200/ReactionFormulas2!C37)*ROUNDUP(ReactionFormulas2!G37*ReactionFormulas2!H37,0)+(ROUNDUP(((ROUNDUP((ROUNDUP(ComponentBlueprint!F2*ComponentBlueprint!G2,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0)*1500/ReactionFormulas1!C30)*ROUNDUP(ReactionFormulas1!G30*ReactionFormulas1!H30,0))/200, 0)*200/ReactionFormulas2!C52)*ROUNDUP(ReactionFormulas2!G52*ReactionFormulas2!H52,0)</f>
        <v/>
      </c>
      <c r="Q4" t="inlineStr"/>
      <c r="R4" t="n">
        <v>23880</v>
      </c>
      <c r="S4">
        <f>((ROUNDUP(((ROUNDUP((ROUNDUP(ComponentBlueprint!F22*ComponentBlueprint!G22, 0)*Info!B2*ROUNDUP(MaterialBlueprints1!F22*MaterialBlueprints1!G22,0)+ROUNDUP(ComponentBlueprint!F21*ComponentBlueprint!G21, 0)*Info!B2*ROUNDUP(MaterialBlueprints1!F31*MaterialBlueprints1!G31,0)+ROUNDUP(ComponentBlueprint!F23*ComponentBlueprint!G23, 0)*Info!B2*ROUNDUP(MaterialBlueprints1!F33*MaterialBlueprints1!G33,0)+ROUNDUP(ComponentBlueprint!F13*ComponentBlueprint!G13, 0)*Info!B2*ROUNDUP(MaterialBlueprints1!F36*MaterialBlueprints1!G36,0)+ROUNDUP(ComponentBlueprint!F15*ComponentBlueprint!G15, 0)*Info!B2*ROUNDUP(MaterialBlueprints1!F43*MaterialBlueprints1!G43,0)+ROUNDUP(ComponentBlueprint!F16*ComponentBlueprint!G16, 0)*Info!B2*ROUNDUP(MaterialBlueprints1!F46*MaterialBlueprints1!G46,0)+ROUNDUP(ComponentBlueprint!F19*ComponentBlueprint!G19, 0)*Info!B2*ROUNDUP(MaterialBlueprints1!F61*MaterialBlueprints1!G61,0))/10000, 0)*10000/ReactionFormulas1!C5)*ROUNDUP(ReactionFormulas1!G5*ReactionFormulas1!H5,0)+(ROUNDUP((ROUNDUP(ComponentBlueprint!F13*ComponentBlueprint!G13, 0)*Info!B2*ROUNDUP(MaterialBlueprints1!F35*MaterialBlueprints1!G35,0)+ROUNDUP(ComponentBlueprint!F19*ComponentBlueprint!G19, 0)*Info!B2*ROUNDUP(MaterialBlueprints1!F62*MaterialBlueprints1!G62,0))/300, 0)*300/ReactionFormulas1!C17)*ROUNDUP(ReactionFormulas1!G17*ReactionFormulas1!H17,0))/200, 0)*200/ReactionFormulas2!C10)*ROUNDUP(ReactionFormulas2!G10*ReactionFormulas2!H10,0)+(ROUNDUP(((ROUNDUP((ROUNDUP(ComponentBlueprint!F22*ComponentBlueprint!G22, 0)*Info!B2*ROUNDUP(MaterialBlueprints1!F22*MaterialBlueprints1!G22,0)+ROUNDUP(ComponentBlueprint!F21*ComponentBlueprint!G21, 0)*Info!B2*ROUNDUP(MaterialBlueprints1!F31*MaterialBlueprints1!G31,0)+ROUNDUP(ComponentBlueprint!F23*ComponentBlueprint!G23, 0)*Info!B2*ROUNDUP(MaterialBlueprints1!F33*MaterialBlueprints1!G33,0)+ROUNDUP(ComponentBlueprint!F13*ComponentBlueprint!G13, 0)*Info!B2*ROUNDUP(MaterialBlueprints1!F36*MaterialBlueprints1!G36,0)+ROUNDUP(ComponentBlueprint!F15*ComponentBlueprint!G15, 0)*Info!B2*ROUNDUP(MaterialBlueprints1!F43*MaterialBlueprints1!G43,0)+ROUNDUP(ComponentBlueprint!F16*ComponentBlueprint!G16, 0)*Info!B2*ROUNDUP(MaterialBlueprints1!F46*MaterialBlueprints1!G46,0)+ROUNDUP(ComponentBlueprint!F19*ComponentBlueprint!G19, 0)*Info!B2*ROUNDUP(MaterialBlueprints1!F61*MaterialBlueprints1!G61,0))/10000, 0)*10000/ReactionFormulas1!C6)*ROUNDUP(ReactionFormulas1!G6*ReactionFormulas1!H6,0)+(ROUNDUP((ROUNDUP(ComponentBlueprint!F2*ComponentBlueprint!G2,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0)*3000/ReactionFormulas1!C25)*ROUNDUP(ReactionFormulas1!G25*ReactionFormulas1!H25,0))/200, 0)*200/ReactionFormulas2!C13)*ROUNDUP(ReactionFormulas2!G13*ReactionFormulas2!H13,0)+(ROUNDUP(((ROUNDUP((ROUNDUP(ComponentBlueprint!F23*ComponentBlueprint!G23,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0)*200/ReactionFormulas1!C21)*ROUNDUP(ReactionFormulas1!G21*ReactionFormulas1!H21,0)+(ROUNDUP((ROUNDUP(ComponentBlueprint!F6*ComponentBlueprint!G6,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0)*750/ReactionFormulas1!C33)*ROUNDUP(ReactionFormulas1!G33*ReactionFormulas1!H33,0))/200, 0)*200/ReactionFormulas2!C37)*ROUNDUP(ReactionFormulas2!G37*ReactionFormulas2!H37,0)+(ROUNDUP(((ROUNDUP((ROUNDUP(ComponentBlueprint!F2*ComponentBlueprint!G2,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0)*1500/ReactionFormulas1!C30)*ROUNDUP(ReactionFormulas1!G30*ReactionFormulas1!H30,0))/200, 0)*200/ReactionFormulas2!C52)*ROUNDUP(ReactionFormulas2!G52*ReactionFormulas2!H52,0))*(ReactionFormulas2!R4)*(1.0)</f>
        <v/>
      </c>
      <c r="T4" t="inlineStr"/>
      <c r="U4" t="n">
        <v>0</v>
      </c>
      <c r="V4">
        <f>P4-U4</f>
        <v/>
      </c>
      <c r="W4" t="inlineStr"/>
      <c r="X4" t="inlineStr"/>
      <c r="Y4" t="inlineStr"/>
      <c r="Z4" t="n">
        <v>13230.41790275256</v>
      </c>
      <c r="AA4">
        <f>((ROUNDUP(((ROUNDUP((ROUNDUP(ComponentBlueprint!F22*ComponentBlueprint!G22, 0)*Info!B2*ROUNDUP(MaterialBlueprints1!F22*MaterialBlueprints1!G22,0)+ROUNDUP(ComponentBlueprint!F21*ComponentBlueprint!G21, 0)*Info!B2*ROUNDUP(MaterialBlueprints1!F31*MaterialBlueprints1!G31,0)+ROUNDUP(ComponentBlueprint!F23*ComponentBlueprint!G23, 0)*Info!B2*ROUNDUP(MaterialBlueprints1!F33*MaterialBlueprints1!G33,0)+ROUNDUP(ComponentBlueprint!F13*ComponentBlueprint!G13, 0)*Info!B2*ROUNDUP(MaterialBlueprints1!F36*MaterialBlueprints1!G36,0)+ROUNDUP(ComponentBlueprint!F15*ComponentBlueprint!G15, 0)*Info!B2*ROUNDUP(MaterialBlueprints1!F43*MaterialBlueprints1!G43,0)+ROUNDUP(ComponentBlueprint!F16*ComponentBlueprint!G16, 0)*Info!B2*ROUNDUP(MaterialBlueprints1!F46*MaterialBlueprints1!G46,0)+ROUNDUP(ComponentBlueprint!F19*ComponentBlueprint!G19, 0)*Info!B2*ROUNDUP(MaterialBlueprints1!F61*MaterialBlueprints1!G61,0))/10000, 0)*10000/ReactionFormulas1!C5)*ROUNDUP(ReactionFormulas1!G5*ReactionFormulas1!H5,0)+(ROUNDUP((ROUNDUP(ComponentBlueprint!F13*ComponentBlueprint!G13, 0)*Info!B2*ROUNDUP(MaterialBlueprints1!F35*MaterialBlueprints1!G35,0)+ROUNDUP(ComponentBlueprint!F19*ComponentBlueprint!G19, 0)*Info!B2*ROUNDUP(MaterialBlueprints1!F62*MaterialBlueprints1!G62,0))/300, 0)*300/ReactionFormulas1!C17)*ROUNDUP(ReactionFormulas1!G17*ReactionFormulas1!H17,0))/200, 0)*200/ReactionFormulas2!C10)*ROUNDUP(ReactionFormulas2!G10*ReactionFormulas2!H10,0)+(ROUNDUP(((ROUNDUP((ROUNDUP(ComponentBlueprint!F22*ComponentBlueprint!G22, 0)*Info!B2*ROUNDUP(MaterialBlueprints1!F22*MaterialBlueprints1!G22,0)+ROUNDUP(ComponentBlueprint!F21*ComponentBlueprint!G21, 0)*Info!B2*ROUNDUP(MaterialBlueprints1!F31*MaterialBlueprints1!G31,0)+ROUNDUP(ComponentBlueprint!F23*ComponentBlueprint!G23, 0)*Info!B2*ROUNDUP(MaterialBlueprints1!F33*MaterialBlueprints1!G33,0)+ROUNDUP(ComponentBlueprint!F13*ComponentBlueprint!G13, 0)*Info!B2*ROUNDUP(MaterialBlueprints1!F36*MaterialBlueprints1!G36,0)+ROUNDUP(ComponentBlueprint!F15*ComponentBlueprint!G15, 0)*Info!B2*ROUNDUP(MaterialBlueprints1!F43*MaterialBlueprints1!G43,0)+ROUNDUP(ComponentBlueprint!F16*ComponentBlueprint!G16, 0)*Info!B2*ROUNDUP(MaterialBlueprints1!F46*MaterialBlueprints1!G46,0)+ROUNDUP(ComponentBlueprint!F19*ComponentBlueprint!G19, 0)*Info!B2*ROUNDUP(MaterialBlueprints1!F61*MaterialBlueprints1!G61,0))/10000, 0)*10000/ReactionFormulas1!C6)*ROUNDUP(ReactionFormulas1!G6*ReactionFormulas1!H6,0)+(ROUNDUP((ROUNDUP(ComponentBlueprint!F2*ComponentBlueprint!G2,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0)*3000/ReactionFormulas1!C25)*ROUNDUP(ReactionFormulas1!G25*ReactionFormulas1!H25,0))/200, 0)*200/ReactionFormulas2!C13)*ROUNDUP(ReactionFormulas2!G13*ReactionFormulas2!H13,0)+(ROUNDUP(((ROUNDUP((ROUNDUP(ComponentBlueprint!F23*ComponentBlueprint!G23,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0)*200/ReactionFormulas1!C21)*ROUNDUP(ReactionFormulas1!G21*ReactionFormulas1!H21,0)+(ROUNDUP((ROUNDUP(ComponentBlueprint!F6*ComponentBlueprint!G6,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0)*750/ReactionFormulas1!C33)*ROUNDUP(ReactionFormulas1!G33*ReactionFormulas1!H33,0))/200, 0)*200/ReactionFormulas2!C37)*ROUNDUP(ReactionFormulas2!G37*ReactionFormulas2!H37,0)+(ROUNDUP(((ROUNDUP((ROUNDUP(ComponentBlueprint!F2*ComponentBlueprint!G2,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0)*1500/ReactionFormulas1!C30)*ROUNDUP(ReactionFormulas1!G30*ReactionFormulas1!H30,0))/200, 0)*200/ReactionFormulas2!C52)*ROUNDUP(ReactionFormulas2!G52*ReactionFormulas2!H52,0))*ReactionFormulas2!Z4</f>
        <v/>
      </c>
      <c r="AB4" t="inlineStr"/>
    </row>
    <row r="5">
      <c r="A5" t="inlineStr">
        <is>
          <t>Hexite Reaction Formula</t>
        </is>
      </c>
      <c r="B5" t="inlineStr">
        <is>
          <t>六元复合物反应配方</t>
        </is>
      </c>
      <c r="C5" t="n">
        <v>200</v>
      </c>
      <c r="D5" t="n">
        <v>16641</v>
      </c>
      <c r="E5" t="inlineStr">
        <is>
          <t>Chromium</t>
        </is>
      </c>
      <c r="F5" t="inlineStr">
        <is>
          <t>铬</t>
        </is>
      </c>
      <c r="G5" t="n">
        <v>100</v>
      </c>
      <c r="H5" t="n">
        <v>1</v>
      </c>
      <c r="I5">
        <f>(ROUNDUP(((ROUNDUP((ROUNDUP(ComponentBlueprint!F22*ComponentBlueprint!G22, 0)*Info!B2*ROUNDUP(MaterialBlueprints1!F21*MaterialBlueprints1!G21,0)+ROUNDUP(ComponentBlueprint!F9*ComponentBlueprint!G9, 0)*Info!B2*ROUNDUP(MaterialBlueprints1!F27*MaterialBlueprints1!G27,0)+ROUNDUP(ComponentBlueprint!F15*ComponentBlueprint!G15, 0)*Info!B2*ROUNDUP(MaterialBlueprints1!F42*MaterialBlueprints1!G42,0)+ROUNDUP(ComponentBlueprint!F11*ComponentBlueprint!G11, 0)*Info!B2*ROUNDUP(MaterialBlueprints1!F52*MaterialBlueprints1!G52,0))/6000, 0)*6000/ReactionFormulas1!C3)*ROUNDUP(ReactionFormulas1!G3*ReactionFormulas1!H3,0)+(ROUNDUP((ROUNDUP(ComponentBlueprint!F21*ComponentBlueprint!G21,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0)*400/ReactionFormulas1!C12)*ROUNDUP(ReactionFormulas1!G12*ReactionFormulas1!H12,0))/200, 0)*200/ReactionFormulas2!C5)*ROUNDUP(ReactionFormulas2!G5*ReactionFormulas2!H5,0)</f>
        <v/>
      </c>
      <c r="J5" t="inlineStr"/>
      <c r="K5" t="inlineStr"/>
      <c r="L5" t="n">
        <v>4312</v>
      </c>
      <c r="M5" t="inlineStr">
        <is>
          <t>氧燃料块</t>
        </is>
      </c>
      <c r="N5" t="inlineStr">
        <is>
          <t>Oxygen Fuel Block</t>
        </is>
      </c>
      <c r="O5">
        <f>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0)*2200/ReactionFormulas1!C8)*ROUNDUP(ReactionFormulas1!G8*ReactionFormulas1!H8,0)+(ROUNDUP((ROUNDUP(ComponentBlueprint!F2*ComponentBlueprint!G2, 0)*Info!B2*ROUNDUP(MaterialBlueprints1!F26*MaterialBlueprints1!G26,0)+ROUNDUP(ComponentBlueprint!F9*ComponentBlueprint!G9, 0)*Info!B2*ROUNDUP(MaterialBlueprints1!F28*MaterialBlueprints1!G28,0)+ROUNDUP(ComponentBlueprint!F6*ComponentBlueprint!G6, 0)*Info!B2*ROUNDUP(MaterialBlueprints1!F40*MaterialBlueprints1!G40,0)+ROUNDUP(ComponentBlueprint!F10*ComponentBlueprint!G10, 0)*Info!B2*ROUNDUP(MaterialBlueprints1!F50*MaterialBlueprints1!G50,0)+ROUNDUP(ComponentBlueprint!F11*ComponentBlueprint!G11, 0)*Info!B2*ROUNDUP(MaterialBlueprints1!F53*MaterialBlueprints1!G53,0)+ROUNDUP(ComponentBlueprint!F12*ComponentBlueprint!G12, 0)*Info!B2*ROUNDUP(MaterialBlueprints1!F55*MaterialBlueprints1!G55,0)+ROUNDUP(ComponentBlueprint!F5*ComponentBlueprint!G5, 0)*Info!B2*ROUNDUP(MaterialBlueprints1!F58*MaterialBlueprints1!G58,0))/10000, 0)*10000/ReactionFormulas1!C40)*ROUNDUP(ReactionFormulas1!G40*ReactionFormulas1!H40,0))/200, 0)*200/ReactionFormulas2!C16)*ROUNDUP(ReactionFormulas2!G16*ReactionFormulas2!H16,0)+(ROUNDUP(((ROUNDUP((ROUNDUP(ComponentBlueprint!F21*ComponentBlueprint!G21,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0)*2200/ReactionFormulas1!C9)*ROUNDUP(ReactionFormulas1!G9*ReactionFormulas1!H9,0)+(ROUNDUP((ROUNDUP(ComponentBlueprint!F23*ComponentBlueprint!G23,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0)*200/ReactionFormulas1!C20)*ROUNDUP(ReactionFormulas1!G20*ReactionFormulas1!H20,0))/200, 0)*200/ReactionFormulas2!C19)*ROUNDUP(ReactionFormulas2!G19*ReactionFormulas2!H19,0)+(ROUNDUP(((ROUNDUP((ROUNDUP(ComponentBlueprint!F21*ComponentBlueprint!G21,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0)*400/ReactionFormulas1!C15)*ROUNDUP(ReactionFormulas1!G15*ReactionFormulas1!H15,0)+(ROUNDUP((ROUNDUP(ComponentBlueprint!F23*ComponentBlueprint!G23,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0)*200/ReactionFormulas1!C23)*ROUNDUP(ReactionFormulas1!G23*ReactionFormulas1!H23,0))/200, 0)*200/ReactionFormulas2!C31)*ROUNDUP(ReactionFormulas2!G31*ReactionFormulas2!H31,0)+(ROUNDUP(((ROUNDUP((ROUNDUP(ComponentBlueprint!F23*ComponentBlueprint!G23,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0)*200/ReactionFormulas1!C22)*ROUNDUP(ReactionFormulas1!G22*ReactionFormulas1!H22,0))/200, 0)*200/ReactionFormulas2!C40)*ROUNDUP(ReactionFormulas2!G40*ReactionFormulas2!H40,0)+(ROUNDUP(((ROUNDUP((ROUNDUP(ComponentBlueprint!F6*ComponentBlueprint!G6,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0)*750/ReactionFormulas1!C32)*ROUNDUP(ReactionFormulas1!G32*ReactionFormulas1!H32,0))/200, 0)*200/ReactionFormulas2!C55)*ROUNDUP(ReactionFormulas2!G55*ReactionFormulas2!H55,0)+(ROUNDUP(((ROUNDUP((ROUNDUP(ComponentBlueprint!F2*ComponentBlueprint!G2, 0)*Info!B2*ROUNDUP(MaterialBlueprints1!F24*MaterialBlueprints1!G24,0)+ROUNDUP(ComponentBlueprint!F10*ComponentBlueprint!G10, 0)*Info!B2*ROUNDUP(MaterialBlueprints1!F49*MaterialBlueprints1!G49,0))/300, 0)*300/ReactionFormulas1!C36)*ROUNDUP(ReactionFormulas1!G36*ReactionFormulas1!H36,0)+(ROUNDUP((ROUNDUP(ComponentBlueprint!F2*ComponentBlueprint!G2, 0)*Info!B2*ROUNDUP(MaterialBlueprints1!F26*MaterialBlueprints1!G26,0)+ROUNDUP(ComponentBlueprint!F9*ComponentBlueprint!G9, 0)*Info!B2*ROUNDUP(MaterialBlueprints1!F28*MaterialBlueprints1!G28,0)+ROUNDUP(ComponentBlueprint!F6*ComponentBlueprint!G6, 0)*Info!B2*ROUNDUP(MaterialBlueprints1!F40*MaterialBlueprints1!G40,0)+ROUNDUP(ComponentBlueprint!F10*ComponentBlueprint!G10, 0)*Info!B2*ROUNDUP(MaterialBlueprints1!F50*MaterialBlueprints1!G50,0)+ROUNDUP(ComponentBlueprint!F11*ComponentBlueprint!G11, 0)*Info!B2*ROUNDUP(MaterialBlueprints1!F53*MaterialBlueprints1!G53,0)+ROUNDUP(ComponentBlueprint!F12*ComponentBlueprint!G12, 0)*Info!B2*ROUNDUP(MaterialBlueprints1!F55*MaterialBlueprints1!G55,0)+ROUNDUP(ComponentBlueprint!F5*ComponentBlueprint!G5, 0)*Info!B2*ROUNDUP(MaterialBlueprints1!F58*MaterialBlueprints1!G58,0))/10000, 0)*10000/ReactionFormulas1!C39)*ROUNDUP(ReactionFormulas1!G39*ReactionFormulas1!H39,0))/200, 0)*200/ReactionFormulas2!C58)*ROUNDUP(ReactionFormulas2!G58*ReactionFormulas2!H58,0)</f>
        <v/>
      </c>
      <c r="P5">
        <f>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0)*2200/ReactionFormulas1!C8)*ROUNDUP(ReactionFormulas1!G8*ReactionFormulas1!H8,0)+(ROUNDUP((ROUNDUP(ComponentBlueprint!F2*ComponentBlueprint!G2, 0)*Info!B2*ROUNDUP(MaterialBlueprints1!F26*MaterialBlueprints1!G26,0)+ROUNDUP(ComponentBlueprint!F9*ComponentBlueprint!G9, 0)*Info!B2*ROUNDUP(MaterialBlueprints1!F28*MaterialBlueprints1!G28,0)+ROUNDUP(ComponentBlueprint!F6*ComponentBlueprint!G6, 0)*Info!B2*ROUNDUP(MaterialBlueprints1!F40*MaterialBlueprints1!G40,0)+ROUNDUP(ComponentBlueprint!F10*ComponentBlueprint!G10, 0)*Info!B2*ROUNDUP(MaterialBlueprints1!F50*MaterialBlueprints1!G50,0)+ROUNDUP(ComponentBlueprint!F11*ComponentBlueprint!G11, 0)*Info!B2*ROUNDUP(MaterialBlueprints1!F53*MaterialBlueprints1!G53,0)+ROUNDUP(ComponentBlueprint!F12*ComponentBlueprint!G12, 0)*Info!B2*ROUNDUP(MaterialBlueprints1!F55*MaterialBlueprints1!G55,0)+ROUNDUP(ComponentBlueprint!F5*ComponentBlueprint!G5, 0)*Info!B2*ROUNDUP(MaterialBlueprints1!F58*MaterialBlueprints1!G58,0))/10000, 0)*10000/ReactionFormulas1!C40)*ROUNDUP(ReactionFormulas1!G40*ReactionFormulas1!H40,0))/200, 0)*200/ReactionFormulas2!C16)*ROUNDUP(ReactionFormulas2!G16*ReactionFormulas2!H16,0)+(ROUNDUP(((ROUNDUP((ROUNDUP(ComponentBlueprint!F21*ComponentBlueprint!G21,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0)*2200/ReactionFormulas1!C9)*ROUNDUP(ReactionFormulas1!G9*ReactionFormulas1!H9,0)+(ROUNDUP((ROUNDUP(ComponentBlueprint!F23*ComponentBlueprint!G23,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0)*200/ReactionFormulas1!C20)*ROUNDUP(ReactionFormulas1!G20*ReactionFormulas1!H20,0))/200, 0)*200/ReactionFormulas2!C19)*ROUNDUP(ReactionFormulas2!G19*ReactionFormulas2!H19,0)+(ROUNDUP(((ROUNDUP((ROUNDUP(ComponentBlueprint!F21*ComponentBlueprint!G21,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0)*400/ReactionFormulas1!C15)*ROUNDUP(ReactionFormulas1!G15*ReactionFormulas1!H15,0)+(ROUNDUP((ROUNDUP(ComponentBlueprint!F23*ComponentBlueprint!G23,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0)*200/ReactionFormulas1!C23)*ROUNDUP(ReactionFormulas1!G23*ReactionFormulas1!H23,0))/200, 0)*200/ReactionFormulas2!C31)*ROUNDUP(ReactionFormulas2!G31*ReactionFormulas2!H31,0)+(ROUNDUP(((ROUNDUP((ROUNDUP(ComponentBlueprint!F23*ComponentBlueprint!G23,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0)*200/ReactionFormulas1!C22)*ROUNDUP(ReactionFormulas1!G22*ReactionFormulas1!H22,0))/200, 0)*200/ReactionFormulas2!C40)*ROUNDUP(ReactionFormulas2!G40*ReactionFormulas2!H40,0)+(ROUNDUP(((ROUNDUP((ROUNDUP(ComponentBlueprint!F6*ComponentBlueprint!G6,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0)*750/ReactionFormulas1!C32)*ROUNDUP(ReactionFormulas1!G32*ReactionFormulas1!H32,0))/200, 0)*200/ReactionFormulas2!C55)*ROUNDUP(ReactionFormulas2!G55*ReactionFormulas2!H55,0)+(ROUNDUP(((ROUNDUP((ROUNDUP(ComponentBlueprint!F2*ComponentBlueprint!G2, 0)*Info!B2*ROUNDUP(MaterialBlueprints1!F24*MaterialBlueprints1!G24,0)+ROUNDUP(ComponentBlueprint!F10*ComponentBlueprint!G10, 0)*Info!B2*ROUNDUP(MaterialBlueprints1!F49*MaterialBlueprints1!G49,0))/300, 0)*300/ReactionFormulas1!C36)*ROUNDUP(ReactionFormulas1!G36*ReactionFormulas1!H36,0)+(ROUNDUP((ROUNDUP(ComponentBlueprint!F2*ComponentBlueprint!G2, 0)*Info!B2*ROUNDUP(MaterialBlueprints1!F26*MaterialBlueprints1!G26,0)+ROUNDUP(ComponentBlueprint!F9*ComponentBlueprint!G9, 0)*Info!B2*ROUNDUP(MaterialBlueprints1!F28*MaterialBlueprints1!G28,0)+ROUNDUP(ComponentBlueprint!F6*ComponentBlueprint!G6, 0)*Info!B2*ROUNDUP(MaterialBlueprints1!F40*MaterialBlueprints1!G40,0)+ROUNDUP(ComponentBlueprint!F10*ComponentBlueprint!G10, 0)*Info!B2*ROUNDUP(MaterialBlueprints1!F50*MaterialBlueprints1!G50,0)+ROUNDUP(ComponentBlueprint!F11*ComponentBlueprint!G11, 0)*Info!B2*ROUNDUP(MaterialBlueprints1!F53*MaterialBlueprints1!G53,0)+ROUNDUP(ComponentBlueprint!F12*ComponentBlueprint!G12, 0)*Info!B2*ROUNDUP(MaterialBlueprints1!F55*MaterialBlueprints1!G55,0)+ROUNDUP(ComponentBlueprint!F5*ComponentBlueprint!G5, 0)*Info!B2*ROUNDUP(MaterialBlueprints1!F58*MaterialBlueprints1!G58,0))/10000, 0)*10000/ReactionFormulas1!C39)*ROUNDUP(ReactionFormulas1!G39*ReactionFormulas1!H39,0))/200, 0)*200/ReactionFormulas2!C58)*ROUNDUP(ReactionFormulas2!G58*ReactionFormulas2!H58,0)</f>
        <v/>
      </c>
      <c r="Q5" t="inlineStr"/>
      <c r="R5" t="n">
        <v>23110</v>
      </c>
      <c r="S5">
        <f>((ROUNDUP(((ROUNDUP((ROUNDUP(ComponentBlueprint!F21*ComponentBlueprint!G21,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0)*2200/ReactionFormulas1!C8)*ROUNDUP(ReactionFormulas1!G8*ReactionFormulas1!H8,0)+(ROUNDUP((ROUNDUP(ComponentBlueprint!F2*ComponentBlueprint!G2, 0)*Info!B2*ROUNDUP(MaterialBlueprints1!F26*MaterialBlueprints1!G26,0)+ROUNDUP(ComponentBlueprint!F9*ComponentBlueprint!G9, 0)*Info!B2*ROUNDUP(MaterialBlueprints1!F28*MaterialBlueprints1!G28,0)+ROUNDUP(ComponentBlueprint!F6*ComponentBlueprint!G6, 0)*Info!B2*ROUNDUP(MaterialBlueprints1!F40*MaterialBlueprints1!G40,0)+ROUNDUP(ComponentBlueprint!F10*ComponentBlueprint!G10, 0)*Info!B2*ROUNDUP(MaterialBlueprints1!F50*MaterialBlueprints1!G50,0)+ROUNDUP(ComponentBlueprint!F11*ComponentBlueprint!G11, 0)*Info!B2*ROUNDUP(MaterialBlueprints1!F53*MaterialBlueprints1!G53,0)+ROUNDUP(ComponentBlueprint!F12*ComponentBlueprint!G12, 0)*Info!B2*ROUNDUP(MaterialBlueprints1!F55*MaterialBlueprints1!G55,0)+ROUNDUP(ComponentBlueprint!F5*ComponentBlueprint!G5, 0)*Info!B2*ROUNDUP(MaterialBlueprints1!F58*MaterialBlueprints1!G58,0))/10000, 0)*10000/ReactionFormulas1!C40)*ROUNDUP(ReactionFormulas1!G40*ReactionFormulas1!H40,0))/200, 0)*200/ReactionFormulas2!C16)*ROUNDUP(ReactionFormulas2!G16*ReactionFormulas2!H16,0)+(ROUNDUP(((ROUNDUP((ROUNDUP(ComponentBlueprint!F21*ComponentBlueprint!G21,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0)*2200/ReactionFormulas1!C9)*ROUNDUP(ReactionFormulas1!G9*ReactionFormulas1!H9,0)+(ROUNDUP((ROUNDUP(ComponentBlueprint!F23*ComponentBlueprint!G23,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0)*200/ReactionFormulas1!C20)*ROUNDUP(ReactionFormulas1!G20*ReactionFormulas1!H20,0))/200, 0)*200/ReactionFormulas2!C19)*ROUNDUP(ReactionFormulas2!G19*ReactionFormulas2!H19,0)+(ROUNDUP(((ROUNDUP((ROUNDUP(ComponentBlueprint!F21*ComponentBlueprint!G21,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0)*400/ReactionFormulas1!C15)*ROUNDUP(ReactionFormulas1!G15*ReactionFormulas1!H15,0)+(ROUNDUP((ROUNDUP(ComponentBlueprint!F23*ComponentBlueprint!G23,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0)*200/ReactionFormulas1!C23)*ROUNDUP(ReactionFormulas1!G23*ReactionFormulas1!H23,0))/200, 0)*200/ReactionFormulas2!C31)*ROUNDUP(ReactionFormulas2!G31*ReactionFormulas2!H31,0)+(ROUNDUP(((ROUNDUP((ROUNDUP(ComponentBlueprint!F23*ComponentBlueprint!G23,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0)*200/ReactionFormulas1!C22)*ROUNDUP(ReactionFormulas1!G22*ReactionFormulas1!H22,0))/200, 0)*200/ReactionFormulas2!C40)*ROUNDUP(ReactionFormulas2!G40*ReactionFormulas2!H40,0)+(ROUNDUP(((ROUNDUP((ROUNDUP(ComponentBlueprint!F6*ComponentBlueprint!G6,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0)*750/ReactionFormulas1!C32)*ROUNDUP(ReactionFormulas1!G32*ReactionFormulas1!H32,0))/200, 0)*200/ReactionFormulas2!C55)*ROUNDUP(ReactionFormulas2!G55*ReactionFormulas2!H55,0)+(ROUNDUP(((ROUNDUP((ROUNDUP(ComponentBlueprint!F2*ComponentBlueprint!G2, 0)*Info!B2*ROUNDUP(MaterialBlueprints1!F24*MaterialBlueprints1!G24,0)+ROUNDUP(ComponentBlueprint!F10*ComponentBlueprint!G10, 0)*Info!B2*ROUNDUP(MaterialBlueprints1!F49*MaterialBlueprints1!G49,0))/300, 0)*300/ReactionFormulas1!C36)*ROUNDUP(ReactionFormulas1!G36*ReactionFormulas1!H36,0)+(ROUNDUP((ROUNDUP(ComponentBlueprint!F2*ComponentBlueprint!G2, 0)*Info!B2*ROUNDUP(MaterialBlueprints1!F26*MaterialBlueprints1!G26,0)+ROUNDUP(ComponentBlueprint!F9*ComponentBlueprint!G9, 0)*Info!B2*ROUNDUP(MaterialBlueprints1!F28*MaterialBlueprints1!G28,0)+ROUNDUP(ComponentBlueprint!F6*ComponentBlueprint!G6, 0)*Info!B2*ROUNDUP(MaterialBlueprints1!F40*MaterialBlueprints1!G40,0)+ROUNDUP(ComponentBlueprint!F10*ComponentBlueprint!G10, 0)*Info!B2*ROUNDUP(MaterialBlueprints1!F50*MaterialBlueprints1!G50,0)+ROUNDUP(ComponentBlueprint!F11*ComponentBlueprint!G11, 0)*Info!B2*ROUNDUP(MaterialBlueprints1!F53*MaterialBlueprints1!G53,0)+ROUNDUP(ComponentBlueprint!F12*ComponentBlueprint!G12, 0)*Info!B2*ROUNDUP(MaterialBlueprints1!F55*MaterialBlueprints1!G55,0)+ROUNDUP(ComponentBlueprint!F5*ComponentBlueprint!G5, 0)*Info!B2*ROUNDUP(MaterialBlueprints1!F58*MaterialBlueprints1!G58,0))/10000, 0)*10000/ReactionFormulas1!C39)*ROUNDUP(ReactionFormulas1!G39*ReactionFormulas1!H39,0))/200, 0)*200/ReactionFormulas2!C58)*ROUNDUP(ReactionFormulas2!G58*ReactionFormulas2!H58,0))*(ReactionFormulas2!R5)*(1.0)</f>
        <v/>
      </c>
      <c r="T5" t="inlineStr"/>
      <c r="U5" t="n">
        <v>0</v>
      </c>
      <c r="V5">
        <f>P5-U5</f>
        <v/>
      </c>
      <c r="W5" t="inlineStr"/>
      <c r="X5" t="inlineStr"/>
      <c r="Y5" t="inlineStr"/>
      <c r="Z5" t="n">
        <v>20219.36569841891</v>
      </c>
      <c r="AA5">
        <f>((ROUNDUP(((ROUNDUP((ROUNDUP(ComponentBlueprint!F21*ComponentBlueprint!G21,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0)*2200/ReactionFormulas1!C8)*ROUNDUP(ReactionFormulas1!G8*ReactionFormulas1!H8,0)+(ROUNDUP((ROUNDUP(ComponentBlueprint!F2*ComponentBlueprint!G2, 0)*Info!B2*ROUNDUP(MaterialBlueprints1!F26*MaterialBlueprints1!G26,0)+ROUNDUP(ComponentBlueprint!F9*ComponentBlueprint!G9, 0)*Info!B2*ROUNDUP(MaterialBlueprints1!F28*MaterialBlueprints1!G28,0)+ROUNDUP(ComponentBlueprint!F6*ComponentBlueprint!G6, 0)*Info!B2*ROUNDUP(MaterialBlueprints1!F40*MaterialBlueprints1!G40,0)+ROUNDUP(ComponentBlueprint!F10*ComponentBlueprint!G10, 0)*Info!B2*ROUNDUP(MaterialBlueprints1!F50*MaterialBlueprints1!G50,0)+ROUNDUP(ComponentBlueprint!F11*ComponentBlueprint!G11, 0)*Info!B2*ROUNDUP(MaterialBlueprints1!F53*MaterialBlueprints1!G53,0)+ROUNDUP(ComponentBlueprint!F12*ComponentBlueprint!G12, 0)*Info!B2*ROUNDUP(MaterialBlueprints1!F55*MaterialBlueprints1!G55,0)+ROUNDUP(ComponentBlueprint!F5*ComponentBlueprint!G5, 0)*Info!B2*ROUNDUP(MaterialBlueprints1!F58*MaterialBlueprints1!G58,0))/10000, 0)*10000/ReactionFormulas1!C40)*ROUNDUP(ReactionFormulas1!G40*ReactionFormulas1!H40,0))/200, 0)*200/ReactionFormulas2!C16)*ROUNDUP(ReactionFormulas2!G16*ReactionFormulas2!H16,0)+(ROUNDUP(((ROUNDUP((ROUNDUP(ComponentBlueprint!F21*ComponentBlueprint!G21,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0)*2200/ReactionFormulas1!C9)*ROUNDUP(ReactionFormulas1!G9*ReactionFormulas1!H9,0)+(ROUNDUP((ROUNDUP(ComponentBlueprint!F23*ComponentBlueprint!G23,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0)*200/ReactionFormulas1!C20)*ROUNDUP(ReactionFormulas1!G20*ReactionFormulas1!H20,0))/200, 0)*200/ReactionFormulas2!C19)*ROUNDUP(ReactionFormulas2!G19*ReactionFormulas2!H19,0)+(ROUNDUP(((ROUNDUP((ROUNDUP(ComponentBlueprint!F21*ComponentBlueprint!G21,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0)*400/ReactionFormulas1!C15)*ROUNDUP(ReactionFormulas1!G15*ReactionFormulas1!H15,0)+(ROUNDUP((ROUNDUP(ComponentBlueprint!F23*ComponentBlueprint!G23,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0)*200/ReactionFormulas1!C23)*ROUNDUP(ReactionFormulas1!G23*ReactionFormulas1!H23,0))/200, 0)*200/ReactionFormulas2!C31)*ROUNDUP(ReactionFormulas2!G31*ReactionFormulas2!H31,0)+(ROUNDUP(((ROUNDUP((ROUNDUP(ComponentBlueprint!F23*ComponentBlueprint!G23,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0)*200/ReactionFormulas1!C22)*ROUNDUP(ReactionFormulas1!G22*ReactionFormulas1!H22,0))/200, 0)*200/ReactionFormulas2!C40)*ROUNDUP(ReactionFormulas2!G40*ReactionFormulas2!H40,0)+(ROUNDUP(((ROUNDUP((ROUNDUP(ComponentBlueprint!F6*ComponentBlueprint!G6,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0)*750/ReactionFormulas1!C32)*ROUNDUP(ReactionFormulas1!G32*ReactionFormulas1!H32,0))/200, 0)*200/ReactionFormulas2!C55)*ROUNDUP(ReactionFormulas2!G55*ReactionFormulas2!H55,0)+(ROUNDUP(((ROUNDUP((ROUNDUP(ComponentBlueprint!F2*ComponentBlueprint!G2, 0)*Info!B2*ROUNDUP(MaterialBlueprints1!F24*MaterialBlueprints1!G24,0)+ROUNDUP(ComponentBlueprint!F10*ComponentBlueprint!G10, 0)*Info!B2*ROUNDUP(MaterialBlueprints1!F49*MaterialBlueprints1!G49,0))/300, 0)*300/ReactionFormulas1!C36)*ROUNDUP(ReactionFormulas1!G36*ReactionFormulas1!H36,0)+(ROUNDUP((ROUNDUP(ComponentBlueprint!F2*ComponentBlueprint!G2, 0)*Info!B2*ROUNDUP(MaterialBlueprints1!F26*MaterialBlueprints1!G26,0)+ROUNDUP(ComponentBlueprint!F9*ComponentBlueprint!G9, 0)*Info!B2*ROUNDUP(MaterialBlueprints1!F28*MaterialBlueprints1!G28,0)+ROUNDUP(ComponentBlueprint!F6*ComponentBlueprint!G6, 0)*Info!B2*ROUNDUP(MaterialBlueprints1!F40*MaterialBlueprints1!G40,0)+ROUNDUP(ComponentBlueprint!F10*ComponentBlueprint!G10, 0)*Info!B2*ROUNDUP(MaterialBlueprints1!F50*MaterialBlueprints1!G50,0)+ROUNDUP(ComponentBlueprint!F11*ComponentBlueprint!G11, 0)*Info!B2*ROUNDUP(MaterialBlueprints1!F53*MaterialBlueprints1!G53,0)+ROUNDUP(ComponentBlueprint!F12*ComponentBlueprint!G12, 0)*Info!B2*ROUNDUP(MaterialBlueprints1!F55*MaterialBlueprints1!G55,0)+ROUNDUP(ComponentBlueprint!F5*ComponentBlueprint!G5, 0)*Info!B2*ROUNDUP(MaterialBlueprints1!F58*MaterialBlueprints1!G58,0))/10000, 0)*10000/ReactionFormulas1!C39)*ROUNDUP(ReactionFormulas1!G39*ReactionFormulas1!H39,0))/200, 0)*200/ReactionFormulas2!C58)*ROUNDUP(ReactionFormulas2!G58*ReactionFormulas2!H58,0))*ReactionFormulas2!Z5</f>
        <v/>
      </c>
      <c r="AB5" t="inlineStr"/>
    </row>
    <row r="6">
      <c r="A6" t="inlineStr">
        <is>
          <t>Hexite Reaction Formula</t>
        </is>
      </c>
      <c r="B6" t="inlineStr">
        <is>
          <t>六元复合物反应配方</t>
        </is>
      </c>
      <c r="C6" t="n">
        <v>200</v>
      </c>
      <c r="D6" t="n">
        <v>16644</v>
      </c>
      <c r="E6" t="inlineStr">
        <is>
          <t>Platinum</t>
        </is>
      </c>
      <c r="F6" t="inlineStr">
        <is>
          <t>铂</t>
        </is>
      </c>
      <c r="G6" t="n">
        <v>100</v>
      </c>
      <c r="H6" t="n">
        <v>1</v>
      </c>
      <c r="I6">
        <f>(ROUNDUP(((ROUNDUP((ROUNDUP(ComponentBlueprint!F22*ComponentBlueprint!G22, 0)*Info!B2*ROUNDUP(MaterialBlueprints1!F21*MaterialBlueprints1!G21,0)+ROUNDUP(ComponentBlueprint!F9*ComponentBlueprint!G9, 0)*Info!B2*ROUNDUP(MaterialBlueprints1!F27*MaterialBlueprints1!G27,0)+ROUNDUP(ComponentBlueprint!F15*ComponentBlueprint!G15, 0)*Info!B2*ROUNDUP(MaterialBlueprints1!F42*MaterialBlueprints1!G42,0)+ROUNDUP(ComponentBlueprint!F11*ComponentBlueprint!G11, 0)*Info!B2*ROUNDUP(MaterialBlueprints1!F52*MaterialBlueprints1!G52,0))/6000, 0)*6000/ReactionFormulas1!C3)*ROUNDUP(ReactionFormulas1!G3*ReactionFormulas1!H3,0)+(ROUNDUP((ROUNDUP(ComponentBlueprint!F21*ComponentBlueprint!G21,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0)*400/ReactionFormulas1!C12)*ROUNDUP(ReactionFormulas1!G12*ReactionFormulas1!H12,0))/200, 0)*200/ReactionFormulas2!C6)*ROUNDUP(ReactionFormulas2!G6*ReactionFormulas2!H6,0)</f>
        <v/>
      </c>
      <c r="J6" t="inlineStr"/>
      <c r="K6" t="inlineStr"/>
      <c r="L6" t="n">
        <v>16633</v>
      </c>
      <c r="M6" t="inlineStr">
        <is>
          <t>烃类</t>
        </is>
      </c>
      <c r="N6" t="inlineStr">
        <is>
          <t>Hydrocarbons</t>
        </is>
      </c>
      <c r="O6">
        <f>(ROUNDUP(((ROUNDUP((ROUNDUP(ComponentBlueprint!F22*ComponentBlueprint!G22, 0)*Info!B2*ROUNDUP(MaterialBlueprints1!F22*MaterialBlueprints1!G22,0)+ROUNDUP(ComponentBlueprint!F21*ComponentBlueprint!G21, 0)*Info!B2*ROUNDUP(MaterialBlueprints1!F31*MaterialBlueprints1!G31,0)+ROUNDUP(ComponentBlueprint!F23*ComponentBlueprint!G23, 0)*Info!B2*ROUNDUP(MaterialBlueprints1!F33*MaterialBlueprints1!G33,0)+ROUNDUP(ComponentBlueprint!F13*ComponentBlueprint!G13, 0)*Info!B2*ROUNDUP(MaterialBlueprints1!F36*MaterialBlueprints1!G36,0)+ROUNDUP(ComponentBlueprint!F15*ComponentBlueprint!G15, 0)*Info!B2*ROUNDUP(MaterialBlueprints1!F43*MaterialBlueprints1!G43,0)+ROUNDUP(ComponentBlueprint!F16*ComponentBlueprint!G16, 0)*Info!B2*ROUNDUP(MaterialBlueprints1!F46*MaterialBlueprints1!G46,0)+ROUNDUP(ComponentBlueprint!F19*ComponentBlueprint!G19, 0)*Info!B2*ROUNDUP(MaterialBlueprints1!F61*MaterialBlueprints1!G61,0))/10000, 0)*10000/ReactionFormulas1!C6)*ROUNDUP(ReactionFormulas1!G6*ReactionFormulas1!H6,0)+(ROUNDUP((ROUNDUP(ComponentBlueprint!F2*ComponentBlueprint!G2,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0)*3000/ReactionFormulas1!C25)*ROUNDUP(ReactionFormulas1!G25*ReactionFormulas1!H25,0))/200, 0)*200/ReactionFormulas2!C11)*ROUNDUP(ReactionFormulas2!G11*ReactionFormulas2!H11,0)</f>
        <v/>
      </c>
      <c r="P6">
        <f>(ROUNDUP(((ROUNDUP((ROUNDUP(ComponentBlueprint!F22*ComponentBlueprint!G22, 0)*Info!B2*ROUNDUP(MaterialBlueprints1!F22*MaterialBlueprints1!G22,0)+ROUNDUP(ComponentBlueprint!F21*ComponentBlueprint!G21, 0)*Info!B2*ROUNDUP(MaterialBlueprints1!F31*MaterialBlueprints1!G31,0)+ROUNDUP(ComponentBlueprint!F23*ComponentBlueprint!G23, 0)*Info!B2*ROUNDUP(MaterialBlueprints1!F33*MaterialBlueprints1!G33,0)+ROUNDUP(ComponentBlueprint!F13*ComponentBlueprint!G13, 0)*Info!B2*ROUNDUP(MaterialBlueprints1!F36*MaterialBlueprints1!G36,0)+ROUNDUP(ComponentBlueprint!F15*ComponentBlueprint!G15, 0)*Info!B2*ROUNDUP(MaterialBlueprints1!F43*MaterialBlueprints1!G43,0)+ROUNDUP(ComponentBlueprint!F16*ComponentBlueprint!G16, 0)*Info!B2*ROUNDUP(MaterialBlueprints1!F46*MaterialBlueprints1!G46,0)+ROUNDUP(ComponentBlueprint!F19*ComponentBlueprint!G19, 0)*Info!B2*ROUNDUP(MaterialBlueprints1!F61*MaterialBlueprints1!G61,0))/10000, 0)*10000/ReactionFormulas1!C6)*ROUNDUP(ReactionFormulas1!G6*ReactionFormulas1!H6,0)+(ROUNDUP((ROUNDUP(ComponentBlueprint!F2*ComponentBlueprint!G2,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0)*3000/ReactionFormulas1!C25)*ROUNDUP(ReactionFormulas1!G25*ReactionFormulas1!H25,0))/200, 0)*200/ReactionFormulas2!C11)*ROUNDUP(ReactionFormulas2!G11*ReactionFormulas2!H11,0)</f>
        <v/>
      </c>
      <c r="Q6" t="inlineStr"/>
      <c r="R6" t="n">
        <v>597</v>
      </c>
      <c r="S6">
        <f>((ROUNDUP(((ROUNDUP((ROUNDUP(ComponentBlueprint!F22*ComponentBlueprint!G22, 0)*Info!B2*ROUNDUP(MaterialBlueprints1!F22*MaterialBlueprints1!G22,0)+ROUNDUP(ComponentBlueprint!F21*ComponentBlueprint!G21, 0)*Info!B2*ROUNDUP(MaterialBlueprints1!F31*MaterialBlueprints1!G31,0)+ROUNDUP(ComponentBlueprint!F23*ComponentBlueprint!G23, 0)*Info!B2*ROUNDUP(MaterialBlueprints1!F33*MaterialBlueprints1!G33,0)+ROUNDUP(ComponentBlueprint!F13*ComponentBlueprint!G13, 0)*Info!B2*ROUNDUP(MaterialBlueprints1!F36*MaterialBlueprints1!G36,0)+ROUNDUP(ComponentBlueprint!F15*ComponentBlueprint!G15, 0)*Info!B2*ROUNDUP(MaterialBlueprints1!F43*MaterialBlueprints1!G43,0)+ROUNDUP(ComponentBlueprint!F16*ComponentBlueprint!G16, 0)*Info!B2*ROUNDUP(MaterialBlueprints1!F46*MaterialBlueprints1!G46,0)+ROUNDUP(ComponentBlueprint!F19*ComponentBlueprint!G19, 0)*Info!B2*ROUNDUP(MaterialBlueprints1!F61*MaterialBlueprints1!G61,0))/10000, 0)*10000/ReactionFormulas1!C6)*ROUNDUP(ReactionFormulas1!G6*ReactionFormulas1!H6,0)+(ROUNDUP((ROUNDUP(ComponentBlueprint!F2*ComponentBlueprint!G2,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0)*3000/ReactionFormulas1!C25)*ROUNDUP(ReactionFormulas1!G25*ReactionFormulas1!H25,0))/200, 0)*200/ReactionFormulas2!C11)*ROUNDUP(ReactionFormulas2!G11*ReactionFormulas2!H11,0))*(ReactionFormulas2!R6)*(1.0)</f>
        <v/>
      </c>
      <c r="T6" t="inlineStr"/>
      <c r="U6" t="n">
        <v>0</v>
      </c>
      <c r="V6">
        <f>P6-U6</f>
        <v/>
      </c>
      <c r="W6" t="inlineStr"/>
      <c r="X6" t="inlineStr"/>
      <c r="Y6" t="inlineStr"/>
      <c r="Z6" t="n">
        <v>114.2934610516187</v>
      </c>
      <c r="AA6">
        <f>((ROUNDUP(((ROUNDUP((ROUNDUP(ComponentBlueprint!F22*ComponentBlueprint!G22, 0)*Info!B2*ROUNDUP(MaterialBlueprints1!F22*MaterialBlueprints1!G22,0)+ROUNDUP(ComponentBlueprint!F21*ComponentBlueprint!G21, 0)*Info!B2*ROUNDUP(MaterialBlueprints1!F31*MaterialBlueprints1!G31,0)+ROUNDUP(ComponentBlueprint!F23*ComponentBlueprint!G23, 0)*Info!B2*ROUNDUP(MaterialBlueprints1!F33*MaterialBlueprints1!G33,0)+ROUNDUP(ComponentBlueprint!F13*ComponentBlueprint!G13, 0)*Info!B2*ROUNDUP(MaterialBlueprints1!F36*MaterialBlueprints1!G36,0)+ROUNDUP(ComponentBlueprint!F15*ComponentBlueprint!G15, 0)*Info!B2*ROUNDUP(MaterialBlueprints1!F43*MaterialBlueprints1!G43,0)+ROUNDUP(ComponentBlueprint!F16*ComponentBlueprint!G16, 0)*Info!B2*ROUNDUP(MaterialBlueprints1!F46*MaterialBlueprints1!G46,0)+ROUNDUP(ComponentBlueprint!F19*ComponentBlueprint!G19, 0)*Info!B2*ROUNDUP(MaterialBlueprints1!F61*MaterialBlueprints1!G61,0))/10000, 0)*10000/ReactionFormulas1!C6)*ROUNDUP(ReactionFormulas1!G6*ReactionFormulas1!H6,0)+(ROUNDUP((ROUNDUP(ComponentBlueprint!F2*ComponentBlueprint!G2,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0)*3000/ReactionFormulas1!C25)*ROUNDUP(ReactionFormulas1!G25*ReactionFormulas1!H25,0))/200, 0)*200/ReactionFormulas2!C11)*ROUNDUP(ReactionFormulas2!G11*ReactionFormulas2!H11,0))*ReactionFormulas2!Z6</f>
        <v/>
      </c>
      <c r="AB6" t="inlineStr"/>
    </row>
    <row r="7">
      <c r="A7" t="inlineStr">
        <is>
          <t>Hexite Reaction Formula</t>
        </is>
      </c>
      <c r="B7" t="inlineStr">
        <is>
          <t>六元复合物反应配方</t>
        </is>
      </c>
      <c r="C7" t="n">
        <v>200</v>
      </c>
      <c r="D7" t="n">
        <v>4051</v>
      </c>
      <c r="E7" t="inlineStr">
        <is>
          <t>Nitrogen Fuel Block</t>
        </is>
      </c>
      <c r="F7" t="inlineStr">
        <is>
          <t>氮燃料块</t>
        </is>
      </c>
      <c r="G7" t="n">
        <v>5</v>
      </c>
      <c r="H7" t="n">
        <v>1</v>
      </c>
      <c r="I7">
        <f>(ROUNDUP(((ROUNDUP((ROUNDUP(ComponentBlueprint!F22*ComponentBlueprint!G22, 0)*Info!B2*ROUNDUP(MaterialBlueprints1!F21*MaterialBlueprints1!G21,0)+ROUNDUP(ComponentBlueprint!F9*ComponentBlueprint!G9, 0)*Info!B2*ROUNDUP(MaterialBlueprints1!F27*MaterialBlueprints1!G27,0)+ROUNDUP(ComponentBlueprint!F15*ComponentBlueprint!G15, 0)*Info!B2*ROUNDUP(MaterialBlueprints1!F42*MaterialBlueprints1!G42,0)+ROUNDUP(ComponentBlueprint!F11*ComponentBlueprint!G11, 0)*Info!B2*ROUNDUP(MaterialBlueprints1!F52*MaterialBlueprints1!G52,0))/6000, 0)*6000/ReactionFormulas1!C3)*ROUNDUP(ReactionFormulas1!G3*ReactionFormulas1!H3,0)+(ROUNDUP((ROUNDUP(ComponentBlueprint!F21*ComponentBlueprint!G21,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0)*400/ReactionFormulas1!C12)*ROUNDUP(ReactionFormulas1!G12*ReactionFormulas1!H12,0))/200, 0)*200/ReactionFormulas2!C7)*ROUNDUP(ReactionFormulas2!G7*ReactionFormulas2!H7,0)</f>
        <v/>
      </c>
      <c r="J7" t="inlineStr"/>
      <c r="K7" t="inlineStr"/>
      <c r="L7" t="n">
        <v>16634</v>
      </c>
      <c r="M7" t="inlineStr">
        <is>
          <t>标准大气</t>
        </is>
      </c>
      <c r="N7" t="inlineStr">
        <is>
          <t>Atmospheric Gases</t>
        </is>
      </c>
      <c r="O7">
        <f>(ROUNDUP(((ROUNDUP((ROUNDUP(ComponentBlueprint!F2*ComponentBlueprint!G2,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0)*1500/ReactionFormulas1!C28)*ROUNDUP(ReactionFormulas1!G28*ReactionFormulas1!H28,0))/200, 0)*200/ReactionFormulas2!C47)*ROUNDUP(ReactionFormulas2!G47*ReactionFormulas2!H47,0)</f>
        <v/>
      </c>
      <c r="P7">
        <f>(ROUNDUP(((ROUNDUP((ROUNDUP(ComponentBlueprint!F2*ComponentBlueprint!G2,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0)*1500/ReactionFormulas1!C28)*ROUNDUP(ReactionFormulas1!G28*ReactionFormulas1!H28,0))/200, 0)*200/ReactionFormulas2!C47)*ROUNDUP(ReactionFormulas2!G47*ReactionFormulas2!H47,0)</f>
        <v/>
      </c>
      <c r="Q7" t="inlineStr"/>
      <c r="R7" t="n">
        <v>368.6</v>
      </c>
      <c r="S7">
        <f>((ROUNDUP(((ROUNDUP((ROUNDUP(ComponentBlueprint!F2*ComponentBlueprint!G2,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0)*1500/ReactionFormulas1!C28)*ROUNDUP(ReactionFormulas1!G28*ReactionFormulas1!H28,0))/200, 0)*200/ReactionFormulas2!C47)*ROUNDUP(ReactionFormulas2!G47*ReactionFormulas2!H47,0))*(ReactionFormulas2!R7)*(1.0)</f>
        <v/>
      </c>
      <c r="T7" t="inlineStr"/>
      <c r="U7" t="n">
        <v>0</v>
      </c>
      <c r="V7">
        <f>P7-U7</f>
        <v/>
      </c>
      <c r="W7" t="inlineStr"/>
      <c r="X7" t="inlineStr"/>
      <c r="Y7" t="inlineStr"/>
      <c r="Z7" t="n">
        <v>421.4511318344188</v>
      </c>
      <c r="AA7">
        <f>((ROUNDUP(((ROUNDUP((ROUNDUP(ComponentBlueprint!F2*ComponentBlueprint!G2,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0)*1500/ReactionFormulas1!C28)*ROUNDUP(ReactionFormulas1!G28*ReactionFormulas1!H28,0))/200, 0)*200/ReactionFormulas2!C47)*ROUNDUP(ReactionFormulas2!G47*ReactionFormulas2!H47,0))*ReactionFormulas2!Z7</f>
        <v/>
      </c>
      <c r="AB7" t="inlineStr"/>
    </row>
    <row r="8">
      <c r="A8" t="inlineStr">
        <is>
          <t>Crystallite Alloy Reaction Formula</t>
        </is>
      </c>
      <c r="B8" t="inlineStr">
        <is>
          <t>微晶合金反应配方</t>
        </is>
      </c>
      <c r="C8" t="n">
        <v>200</v>
      </c>
      <c r="D8" t="n">
        <v>16640</v>
      </c>
      <c r="E8" t="inlineStr">
        <is>
          <t>Cobalt</t>
        </is>
      </c>
      <c r="F8" t="inlineStr">
        <is>
          <t>钴</t>
        </is>
      </c>
      <c r="G8" t="n">
        <v>100</v>
      </c>
      <c r="H8" t="n">
        <v>1</v>
      </c>
      <c r="I8">
        <f>(ROUNDUP(((ROUNDUP((ROUNDUP(ComponentBlueprint!F22*ComponentBlueprint!G22, 0)*Info!B2*ROUNDUP(MaterialBlueprints1!F22*MaterialBlueprints1!G22,0)+ROUNDUP(ComponentBlueprint!F21*ComponentBlueprint!G21, 0)*Info!B2*ROUNDUP(MaterialBlueprints1!F31*MaterialBlueprints1!G31,0)+ROUNDUP(ComponentBlueprint!F23*ComponentBlueprint!G23, 0)*Info!B2*ROUNDUP(MaterialBlueprints1!F33*MaterialBlueprints1!G33,0)+ROUNDUP(ComponentBlueprint!F13*ComponentBlueprint!G13, 0)*Info!B2*ROUNDUP(MaterialBlueprints1!F36*MaterialBlueprints1!G36,0)+ROUNDUP(ComponentBlueprint!F15*ComponentBlueprint!G15, 0)*Info!B2*ROUNDUP(MaterialBlueprints1!F43*MaterialBlueprints1!G43,0)+ROUNDUP(ComponentBlueprint!F16*ComponentBlueprint!G16, 0)*Info!B2*ROUNDUP(MaterialBlueprints1!F46*MaterialBlueprints1!G46,0)+ROUNDUP(ComponentBlueprint!F19*ComponentBlueprint!G19, 0)*Info!B2*ROUNDUP(MaterialBlueprints1!F61*MaterialBlueprints1!G61,0))/10000, 0)*10000/ReactionFormulas1!C5)*ROUNDUP(ReactionFormulas1!G5*ReactionFormulas1!H5,0)+(ROUNDUP((ROUNDUP(ComponentBlueprint!F13*ComponentBlueprint!G13, 0)*Info!B2*ROUNDUP(MaterialBlueprints1!F35*MaterialBlueprints1!G35,0)+ROUNDUP(ComponentBlueprint!F19*ComponentBlueprint!G19, 0)*Info!B2*ROUNDUP(MaterialBlueprints1!F62*MaterialBlueprints1!G62,0))/300, 0)*300/ReactionFormulas1!C17)*ROUNDUP(ReactionFormulas1!G17*ReactionFormulas1!H17,0))/200, 0)*200/ReactionFormulas2!C8)*ROUNDUP(ReactionFormulas2!G8*ReactionFormulas2!H8,0)</f>
        <v/>
      </c>
      <c r="J8" t="inlineStr"/>
      <c r="K8" t="inlineStr"/>
      <c r="L8" t="n">
        <v>16635</v>
      </c>
      <c r="M8" t="inlineStr">
        <is>
          <t>蒸发岩沉积物</t>
        </is>
      </c>
      <c r="N8" t="inlineStr">
        <is>
          <t>Evaporite Deposits</t>
        </is>
      </c>
      <c r="O8">
        <f>(ROUNDUP(((ROUNDUP((ROUNDUP(ComponentBlueprint!F22*ComponentBlueprint!G22, 0)*Info!B2*ROUNDUP(MaterialBlueprints1!F21*MaterialBlueprints1!G21,0)+ROUNDUP(ComponentBlueprint!F9*ComponentBlueprint!G9, 0)*Info!B2*ROUNDUP(MaterialBlueprints1!F27*MaterialBlueprints1!G27,0)+ROUNDUP(ComponentBlueprint!F15*ComponentBlueprint!G15, 0)*Info!B2*ROUNDUP(MaterialBlueprints1!F42*MaterialBlueprints1!G42,0)+ROUNDUP(ComponentBlueprint!F11*ComponentBlueprint!G11, 0)*Info!B2*ROUNDUP(MaterialBlueprints1!F52*MaterialBlueprints1!G52,0))/6000, 0)*6000/ReactionFormulas1!C2)*ROUNDUP(ReactionFormulas1!G2*ReactionFormulas1!H2,0))/200, 0)*200/ReactionFormulas2!C2)*ROUNDUP(ReactionFormulas2!G2*ReactionFormulas2!H2,0)+(ROUNDUP(((ROUNDUP((ROUNDUP(ComponentBlueprint!F21*ComponentBlueprint!G21,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0)*2200/ReactionFormulas1!C8)*ROUNDUP(ReactionFormulas1!G8*ReactionFormulas1!H8,0)+(ROUNDUP((ROUNDUP(ComponentBlueprint!F2*ComponentBlueprint!G2, 0)*Info!B2*ROUNDUP(MaterialBlueprints1!F26*MaterialBlueprints1!G26,0)+ROUNDUP(ComponentBlueprint!F9*ComponentBlueprint!G9, 0)*Info!B2*ROUNDUP(MaterialBlueprints1!F28*MaterialBlueprints1!G28,0)+ROUNDUP(ComponentBlueprint!F6*ComponentBlueprint!G6, 0)*Info!B2*ROUNDUP(MaterialBlueprints1!F40*MaterialBlueprints1!G40,0)+ROUNDUP(ComponentBlueprint!F10*ComponentBlueprint!G10, 0)*Info!B2*ROUNDUP(MaterialBlueprints1!F50*MaterialBlueprints1!G50,0)+ROUNDUP(ComponentBlueprint!F11*ComponentBlueprint!G11, 0)*Info!B2*ROUNDUP(MaterialBlueprints1!F53*MaterialBlueprints1!G53,0)+ROUNDUP(ComponentBlueprint!F12*ComponentBlueprint!G12, 0)*Info!B2*ROUNDUP(MaterialBlueprints1!F55*MaterialBlueprints1!G55,0)+ROUNDUP(ComponentBlueprint!F5*ComponentBlueprint!G5, 0)*Info!B2*ROUNDUP(MaterialBlueprints1!F58*MaterialBlueprints1!G58,0))/10000, 0)*10000/ReactionFormulas1!C40)*ROUNDUP(ReactionFormulas1!G40*ReactionFormulas1!H40,0))/200, 0)*200/ReactionFormulas2!C14)*ROUNDUP(ReactionFormulas2!G14*ReactionFormulas2!H14,0)+(ROUNDUP(((ROUNDUP((ROUNDUP(ComponentBlueprint!F2*ComponentBlueprint!G2,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0)*1500/ReactionFormulas1!C28)*ROUNDUP(ReactionFormulas1!G28*ReactionFormulas1!H28,0))/200, 0)*200/ReactionFormulas2!C48)*ROUNDUP(ReactionFormulas2!G48*ReactionFormulas2!H48,0)</f>
        <v/>
      </c>
      <c r="P8">
        <f>(ROUNDUP(((ROUNDUP((ROUNDUP(ComponentBlueprint!F22*ComponentBlueprint!G22, 0)*Info!B2*ROUNDUP(MaterialBlueprints1!F21*MaterialBlueprints1!G21,0)+ROUNDUP(ComponentBlueprint!F9*ComponentBlueprint!G9, 0)*Info!B2*ROUNDUP(MaterialBlueprints1!F27*MaterialBlueprints1!G27,0)+ROUNDUP(ComponentBlueprint!F15*ComponentBlueprint!G15, 0)*Info!B2*ROUNDUP(MaterialBlueprints1!F42*MaterialBlueprints1!G42,0)+ROUNDUP(ComponentBlueprint!F11*ComponentBlueprint!G11, 0)*Info!B2*ROUNDUP(MaterialBlueprints1!F52*MaterialBlueprints1!G52,0))/6000, 0)*6000/ReactionFormulas1!C2)*ROUNDUP(ReactionFormulas1!G2*ReactionFormulas1!H2,0))/200, 0)*200/ReactionFormulas2!C2)*ROUNDUP(ReactionFormulas2!G2*ReactionFormulas2!H2,0)+(ROUNDUP(((ROUNDUP((ROUNDUP(ComponentBlueprint!F21*ComponentBlueprint!G21,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0)*2200/ReactionFormulas1!C8)*ROUNDUP(ReactionFormulas1!G8*ReactionFormulas1!H8,0)+(ROUNDUP((ROUNDUP(ComponentBlueprint!F2*ComponentBlueprint!G2, 0)*Info!B2*ROUNDUP(MaterialBlueprints1!F26*MaterialBlueprints1!G26,0)+ROUNDUP(ComponentBlueprint!F9*ComponentBlueprint!G9, 0)*Info!B2*ROUNDUP(MaterialBlueprints1!F28*MaterialBlueprints1!G28,0)+ROUNDUP(ComponentBlueprint!F6*ComponentBlueprint!G6, 0)*Info!B2*ROUNDUP(MaterialBlueprints1!F40*MaterialBlueprints1!G40,0)+ROUNDUP(ComponentBlueprint!F10*ComponentBlueprint!G10, 0)*Info!B2*ROUNDUP(MaterialBlueprints1!F50*MaterialBlueprints1!G50,0)+ROUNDUP(ComponentBlueprint!F11*ComponentBlueprint!G11, 0)*Info!B2*ROUNDUP(MaterialBlueprints1!F53*MaterialBlueprints1!G53,0)+ROUNDUP(ComponentBlueprint!F12*ComponentBlueprint!G12, 0)*Info!B2*ROUNDUP(MaterialBlueprints1!F55*MaterialBlueprints1!G55,0)+ROUNDUP(ComponentBlueprint!F5*ComponentBlueprint!G5, 0)*Info!B2*ROUNDUP(MaterialBlueprints1!F58*MaterialBlueprints1!G58,0))/10000, 0)*10000/ReactionFormulas1!C40)*ROUNDUP(ReactionFormulas1!G40*ReactionFormulas1!H40,0))/200, 0)*200/ReactionFormulas2!C14)*ROUNDUP(ReactionFormulas2!G14*ReactionFormulas2!H14,0)+(ROUNDUP(((ROUNDUP((ROUNDUP(ComponentBlueprint!F2*ComponentBlueprint!G2,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0)*1500/ReactionFormulas1!C28)*ROUNDUP(ReactionFormulas1!G28*ReactionFormulas1!H28,0))/200, 0)*200/ReactionFormulas2!C48)*ROUNDUP(ReactionFormulas2!G48*ReactionFormulas2!H48,0)</f>
        <v/>
      </c>
      <c r="Q8" t="inlineStr"/>
      <c r="R8" t="n">
        <v>383.4</v>
      </c>
      <c r="S8">
        <f>((ROUNDUP(((ROUNDUP((ROUNDUP(ComponentBlueprint!F22*ComponentBlueprint!G22, 0)*Info!B2*ROUNDUP(MaterialBlueprints1!F21*MaterialBlueprints1!G21,0)+ROUNDUP(ComponentBlueprint!F9*ComponentBlueprint!G9, 0)*Info!B2*ROUNDUP(MaterialBlueprints1!F27*MaterialBlueprints1!G27,0)+ROUNDUP(ComponentBlueprint!F15*ComponentBlueprint!G15, 0)*Info!B2*ROUNDUP(MaterialBlueprints1!F42*MaterialBlueprints1!G42,0)+ROUNDUP(ComponentBlueprint!F11*ComponentBlueprint!G11, 0)*Info!B2*ROUNDUP(MaterialBlueprints1!F52*MaterialBlueprints1!G52,0))/6000, 0)*6000/ReactionFormulas1!C2)*ROUNDUP(ReactionFormulas1!G2*ReactionFormulas1!H2,0))/200, 0)*200/ReactionFormulas2!C2)*ROUNDUP(ReactionFormulas2!G2*ReactionFormulas2!H2,0)+(ROUNDUP(((ROUNDUP((ROUNDUP(ComponentBlueprint!F21*ComponentBlueprint!G21,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0)*2200/ReactionFormulas1!C8)*ROUNDUP(ReactionFormulas1!G8*ReactionFormulas1!H8,0)+(ROUNDUP((ROUNDUP(ComponentBlueprint!F2*ComponentBlueprint!G2, 0)*Info!B2*ROUNDUP(MaterialBlueprints1!F26*MaterialBlueprints1!G26,0)+ROUNDUP(ComponentBlueprint!F9*ComponentBlueprint!G9, 0)*Info!B2*ROUNDUP(MaterialBlueprints1!F28*MaterialBlueprints1!G28,0)+ROUNDUP(ComponentBlueprint!F6*ComponentBlueprint!G6, 0)*Info!B2*ROUNDUP(MaterialBlueprints1!F40*MaterialBlueprints1!G40,0)+ROUNDUP(ComponentBlueprint!F10*ComponentBlueprint!G10, 0)*Info!B2*ROUNDUP(MaterialBlueprints1!F50*MaterialBlueprints1!G50,0)+ROUNDUP(ComponentBlueprint!F11*ComponentBlueprint!G11, 0)*Info!B2*ROUNDUP(MaterialBlueprints1!F53*MaterialBlueprints1!G53,0)+ROUNDUP(ComponentBlueprint!F12*ComponentBlueprint!G12, 0)*Info!B2*ROUNDUP(MaterialBlueprints1!F55*MaterialBlueprints1!G55,0)+ROUNDUP(ComponentBlueprint!F5*ComponentBlueprint!G5, 0)*Info!B2*ROUNDUP(MaterialBlueprints1!F58*MaterialBlueprints1!G58,0))/10000, 0)*10000/ReactionFormulas1!C40)*ROUNDUP(ReactionFormulas1!G40*ReactionFormulas1!H40,0))/200, 0)*200/ReactionFormulas2!C14)*ROUNDUP(ReactionFormulas2!G14*ReactionFormulas2!H14,0)+(ROUNDUP(((ROUNDUP((ROUNDUP(ComponentBlueprint!F2*ComponentBlueprint!G2,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0)*1500/ReactionFormulas1!C28)*ROUNDUP(ReactionFormulas1!G28*ReactionFormulas1!H28,0))/200, 0)*200/ReactionFormulas2!C48)*ROUNDUP(ReactionFormulas2!G48*ReactionFormulas2!H48,0))*(ReactionFormulas2!R8)*(1.0)</f>
        <v/>
      </c>
      <c r="T8" t="inlineStr"/>
      <c r="U8" t="n">
        <v>0</v>
      </c>
      <c r="V8">
        <f>P8-U8</f>
        <v/>
      </c>
      <c r="W8" t="inlineStr"/>
      <c r="X8" t="inlineStr"/>
      <c r="Y8" t="inlineStr"/>
      <c r="Z8" t="n">
        <v>369.4823872723772</v>
      </c>
      <c r="AA8">
        <f>((ROUNDUP(((ROUNDUP((ROUNDUP(ComponentBlueprint!F22*ComponentBlueprint!G22, 0)*Info!B2*ROUNDUP(MaterialBlueprints1!F21*MaterialBlueprints1!G21,0)+ROUNDUP(ComponentBlueprint!F9*ComponentBlueprint!G9, 0)*Info!B2*ROUNDUP(MaterialBlueprints1!F27*MaterialBlueprints1!G27,0)+ROUNDUP(ComponentBlueprint!F15*ComponentBlueprint!G15, 0)*Info!B2*ROUNDUP(MaterialBlueprints1!F42*MaterialBlueprints1!G42,0)+ROUNDUP(ComponentBlueprint!F11*ComponentBlueprint!G11, 0)*Info!B2*ROUNDUP(MaterialBlueprints1!F52*MaterialBlueprints1!G52,0))/6000, 0)*6000/ReactionFormulas1!C2)*ROUNDUP(ReactionFormulas1!G2*ReactionFormulas1!H2,0))/200, 0)*200/ReactionFormulas2!C2)*ROUNDUP(ReactionFormulas2!G2*ReactionFormulas2!H2,0)+(ROUNDUP(((ROUNDUP((ROUNDUP(ComponentBlueprint!F21*ComponentBlueprint!G21,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0)*2200/ReactionFormulas1!C8)*ROUNDUP(ReactionFormulas1!G8*ReactionFormulas1!H8,0)+(ROUNDUP((ROUNDUP(ComponentBlueprint!F2*ComponentBlueprint!G2, 0)*Info!B2*ROUNDUP(MaterialBlueprints1!F26*MaterialBlueprints1!G26,0)+ROUNDUP(ComponentBlueprint!F9*ComponentBlueprint!G9, 0)*Info!B2*ROUNDUP(MaterialBlueprints1!F28*MaterialBlueprints1!G28,0)+ROUNDUP(ComponentBlueprint!F6*ComponentBlueprint!G6, 0)*Info!B2*ROUNDUP(MaterialBlueprints1!F40*MaterialBlueprints1!G40,0)+ROUNDUP(ComponentBlueprint!F10*ComponentBlueprint!G10, 0)*Info!B2*ROUNDUP(MaterialBlueprints1!F50*MaterialBlueprints1!G50,0)+ROUNDUP(ComponentBlueprint!F11*ComponentBlueprint!G11, 0)*Info!B2*ROUNDUP(MaterialBlueprints1!F53*MaterialBlueprints1!G53,0)+ROUNDUP(ComponentBlueprint!F12*ComponentBlueprint!G12, 0)*Info!B2*ROUNDUP(MaterialBlueprints1!F55*MaterialBlueprints1!G55,0)+ROUNDUP(ComponentBlueprint!F5*ComponentBlueprint!G5, 0)*Info!B2*ROUNDUP(MaterialBlueprints1!F58*MaterialBlueprints1!G58,0))/10000, 0)*10000/ReactionFormulas1!C40)*ROUNDUP(ReactionFormulas1!G40*ReactionFormulas1!H40,0))/200, 0)*200/ReactionFormulas2!C14)*ROUNDUP(ReactionFormulas2!G14*ReactionFormulas2!H14,0)+(ROUNDUP(((ROUNDUP((ROUNDUP(ComponentBlueprint!F2*ComponentBlueprint!G2,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0)*1500/ReactionFormulas1!C28)*ROUNDUP(ReactionFormulas1!G28*ReactionFormulas1!H28,0))/200, 0)*200/ReactionFormulas2!C48)*ROUNDUP(ReactionFormulas2!G48*ReactionFormulas2!H48,0))*ReactionFormulas2!Z8</f>
        <v/>
      </c>
      <c r="AB8" t="inlineStr"/>
    </row>
    <row r="9">
      <c r="A9" t="inlineStr">
        <is>
          <t>Crystallite Alloy Reaction Formula</t>
        </is>
      </c>
      <c r="B9" t="inlineStr">
        <is>
          <t>微晶合金反应配方</t>
        </is>
      </c>
      <c r="C9" t="n">
        <v>200</v>
      </c>
      <c r="D9" t="n">
        <v>16643</v>
      </c>
      <c r="E9" t="inlineStr">
        <is>
          <t>Cadmium</t>
        </is>
      </c>
      <c r="F9" t="inlineStr">
        <is>
          <t>镉</t>
        </is>
      </c>
      <c r="G9" t="n">
        <v>100</v>
      </c>
      <c r="H9" t="n">
        <v>1</v>
      </c>
      <c r="I9">
        <f>(ROUNDUP(((ROUNDUP((ROUNDUP(ComponentBlueprint!F22*ComponentBlueprint!G22, 0)*Info!B2*ROUNDUP(MaterialBlueprints1!F22*MaterialBlueprints1!G22,0)+ROUNDUP(ComponentBlueprint!F21*ComponentBlueprint!G21, 0)*Info!B2*ROUNDUP(MaterialBlueprints1!F31*MaterialBlueprints1!G31,0)+ROUNDUP(ComponentBlueprint!F23*ComponentBlueprint!G23, 0)*Info!B2*ROUNDUP(MaterialBlueprints1!F33*MaterialBlueprints1!G33,0)+ROUNDUP(ComponentBlueprint!F13*ComponentBlueprint!G13, 0)*Info!B2*ROUNDUP(MaterialBlueprints1!F36*MaterialBlueprints1!G36,0)+ROUNDUP(ComponentBlueprint!F15*ComponentBlueprint!G15, 0)*Info!B2*ROUNDUP(MaterialBlueprints1!F43*MaterialBlueprints1!G43,0)+ROUNDUP(ComponentBlueprint!F16*ComponentBlueprint!G16, 0)*Info!B2*ROUNDUP(MaterialBlueprints1!F46*MaterialBlueprints1!G46,0)+ROUNDUP(ComponentBlueprint!F19*ComponentBlueprint!G19, 0)*Info!B2*ROUNDUP(MaterialBlueprints1!F61*MaterialBlueprints1!G61,0))/10000, 0)*10000/ReactionFormulas1!C5)*ROUNDUP(ReactionFormulas1!G5*ReactionFormulas1!H5,0)+(ROUNDUP((ROUNDUP(ComponentBlueprint!F13*ComponentBlueprint!G13, 0)*Info!B2*ROUNDUP(MaterialBlueprints1!F35*MaterialBlueprints1!G35,0)+ROUNDUP(ComponentBlueprint!F19*ComponentBlueprint!G19, 0)*Info!B2*ROUNDUP(MaterialBlueprints1!F62*MaterialBlueprints1!G62,0))/300, 0)*300/ReactionFormulas1!C17)*ROUNDUP(ReactionFormulas1!G17*ReactionFormulas1!H17,0))/200, 0)*200/ReactionFormulas2!C9)*ROUNDUP(ReactionFormulas2!G9*ReactionFormulas2!H9,0)</f>
        <v/>
      </c>
      <c r="J9" t="inlineStr"/>
      <c r="K9" t="inlineStr"/>
      <c r="L9" t="n">
        <v>16636</v>
      </c>
      <c r="M9" t="inlineStr">
        <is>
          <t>硅酸盐</t>
        </is>
      </c>
      <c r="N9" t="inlineStr">
        <is>
          <t>Silicates</t>
        </is>
      </c>
      <c r="O9">
        <f>(ROUNDUP(((ROUNDUP((ROUNDUP(ComponentBlueprint!F22*ComponentBlueprint!G22, 0)*Info!B2*ROUNDUP(MaterialBlueprints1!F21*MaterialBlueprints1!G21,0)+ROUNDUP(ComponentBlueprint!F9*ComponentBlueprint!G9, 0)*Info!B2*ROUNDUP(MaterialBlueprints1!F27*MaterialBlueprints1!G27,0)+ROUNDUP(ComponentBlueprint!F15*ComponentBlueprint!G15, 0)*Info!B2*ROUNDUP(MaterialBlueprints1!F42*MaterialBlueprints1!G42,0)+ROUNDUP(ComponentBlueprint!F11*ComponentBlueprint!G11, 0)*Info!B2*ROUNDUP(MaterialBlueprints1!F52*MaterialBlueprints1!G52,0))/6000, 0)*6000/ReactionFormulas1!C2)*ROUNDUP(ReactionFormulas1!G2*ReactionFormulas1!H2,0))/200, 0)*200/ReactionFormulas2!C3)*ROUNDUP(ReactionFormulas2!G3*ReactionFormulas2!H3,0)+(ROUNDUP(((ROUNDUP((ROUNDUP(ComponentBlueprint!F22*ComponentBlueprint!G22, 0)*Info!B2*ROUNDUP(MaterialBlueprints1!F22*MaterialBlueprints1!G22,0)+ROUNDUP(ComponentBlueprint!F21*ComponentBlueprint!G21, 0)*Info!B2*ROUNDUP(MaterialBlueprints1!F31*MaterialBlueprints1!G31,0)+ROUNDUP(ComponentBlueprint!F23*ComponentBlueprint!G23, 0)*Info!B2*ROUNDUP(MaterialBlueprints1!F33*MaterialBlueprints1!G33,0)+ROUNDUP(ComponentBlueprint!F13*ComponentBlueprint!G13, 0)*Info!B2*ROUNDUP(MaterialBlueprints1!F36*MaterialBlueprints1!G36,0)+ROUNDUP(ComponentBlueprint!F15*ComponentBlueprint!G15, 0)*Info!B2*ROUNDUP(MaterialBlueprints1!F43*MaterialBlueprints1!G43,0)+ROUNDUP(ComponentBlueprint!F16*ComponentBlueprint!G16, 0)*Info!B2*ROUNDUP(MaterialBlueprints1!F46*MaterialBlueprints1!G46,0)+ROUNDUP(ComponentBlueprint!F19*ComponentBlueprint!G19, 0)*Info!B2*ROUNDUP(MaterialBlueprints1!F61*MaterialBlueprints1!G61,0))/10000, 0)*10000/ReactionFormulas1!C6)*ROUNDUP(ReactionFormulas1!G6*ReactionFormulas1!H6,0)+(ROUNDUP((ROUNDUP(ComponentBlueprint!F2*ComponentBlueprint!G2,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0)*3000/ReactionFormulas1!C25)*ROUNDUP(ReactionFormulas1!G25*ReactionFormulas1!H25,0))/200, 0)*200/ReactionFormulas2!C12)*ROUNDUP(ReactionFormulas2!G12*ReactionFormulas2!H12,0)+(ROUNDUP(((ROUNDUP((ROUNDUP(ComponentBlueprint!F21*ComponentBlueprint!G21,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0)*2200/ReactionFormulas1!C8)*ROUNDUP(ReactionFormulas1!G8*ReactionFormulas1!H8,0)+(ROUNDUP((ROUNDUP(ComponentBlueprint!F2*ComponentBlueprint!G2, 0)*Info!B2*ROUNDUP(MaterialBlueprints1!F26*MaterialBlueprints1!G26,0)+ROUNDUP(ComponentBlueprint!F9*ComponentBlueprint!G9, 0)*Info!B2*ROUNDUP(MaterialBlueprints1!F28*MaterialBlueprints1!G28,0)+ROUNDUP(ComponentBlueprint!F6*ComponentBlueprint!G6, 0)*Info!B2*ROUNDUP(MaterialBlueprints1!F40*MaterialBlueprints1!G40,0)+ROUNDUP(ComponentBlueprint!F10*ComponentBlueprint!G10, 0)*Info!B2*ROUNDUP(MaterialBlueprints1!F50*MaterialBlueprints1!G50,0)+ROUNDUP(ComponentBlueprint!F11*ComponentBlueprint!G11, 0)*Info!B2*ROUNDUP(MaterialBlueprints1!F53*MaterialBlueprints1!G53,0)+ROUNDUP(ComponentBlueprint!F12*ComponentBlueprint!G12, 0)*Info!B2*ROUNDUP(MaterialBlueprints1!F55*MaterialBlueprints1!G55,0)+ROUNDUP(ComponentBlueprint!F5*ComponentBlueprint!G5, 0)*Info!B2*ROUNDUP(MaterialBlueprints1!F58*MaterialBlueprints1!G58,0))/10000, 0)*10000/ReactionFormulas1!C40)*ROUNDUP(ReactionFormulas1!G40*ReactionFormulas1!H40,0))/200, 0)*200/ReactionFormulas2!C15)*ROUNDUP(ReactionFormulas2!G15*ReactionFormulas2!H15,0)</f>
        <v/>
      </c>
      <c r="P9">
        <f>(ROUNDUP(((ROUNDUP((ROUNDUP(ComponentBlueprint!F22*ComponentBlueprint!G22, 0)*Info!B2*ROUNDUP(MaterialBlueprints1!F21*MaterialBlueprints1!G21,0)+ROUNDUP(ComponentBlueprint!F9*ComponentBlueprint!G9, 0)*Info!B2*ROUNDUP(MaterialBlueprints1!F27*MaterialBlueprints1!G27,0)+ROUNDUP(ComponentBlueprint!F15*ComponentBlueprint!G15, 0)*Info!B2*ROUNDUP(MaterialBlueprints1!F42*MaterialBlueprints1!G42,0)+ROUNDUP(ComponentBlueprint!F11*ComponentBlueprint!G11, 0)*Info!B2*ROUNDUP(MaterialBlueprints1!F52*MaterialBlueprints1!G52,0))/6000, 0)*6000/ReactionFormulas1!C2)*ROUNDUP(ReactionFormulas1!G2*ReactionFormulas1!H2,0))/200, 0)*200/ReactionFormulas2!C3)*ROUNDUP(ReactionFormulas2!G3*ReactionFormulas2!H3,0)+(ROUNDUP(((ROUNDUP((ROUNDUP(ComponentBlueprint!F22*ComponentBlueprint!G22, 0)*Info!B2*ROUNDUP(MaterialBlueprints1!F22*MaterialBlueprints1!G22,0)+ROUNDUP(ComponentBlueprint!F21*ComponentBlueprint!G21, 0)*Info!B2*ROUNDUP(MaterialBlueprints1!F31*MaterialBlueprints1!G31,0)+ROUNDUP(ComponentBlueprint!F23*ComponentBlueprint!G23, 0)*Info!B2*ROUNDUP(MaterialBlueprints1!F33*MaterialBlueprints1!G33,0)+ROUNDUP(ComponentBlueprint!F13*ComponentBlueprint!G13, 0)*Info!B2*ROUNDUP(MaterialBlueprints1!F36*MaterialBlueprints1!G36,0)+ROUNDUP(ComponentBlueprint!F15*ComponentBlueprint!G15, 0)*Info!B2*ROUNDUP(MaterialBlueprints1!F43*MaterialBlueprints1!G43,0)+ROUNDUP(ComponentBlueprint!F16*ComponentBlueprint!G16, 0)*Info!B2*ROUNDUP(MaterialBlueprints1!F46*MaterialBlueprints1!G46,0)+ROUNDUP(ComponentBlueprint!F19*ComponentBlueprint!G19, 0)*Info!B2*ROUNDUP(MaterialBlueprints1!F61*MaterialBlueprints1!G61,0))/10000, 0)*10000/ReactionFormulas1!C6)*ROUNDUP(ReactionFormulas1!G6*ReactionFormulas1!H6,0)+(ROUNDUP((ROUNDUP(ComponentBlueprint!F2*ComponentBlueprint!G2,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0)*3000/ReactionFormulas1!C25)*ROUNDUP(ReactionFormulas1!G25*ReactionFormulas1!H25,0))/200, 0)*200/ReactionFormulas2!C12)*ROUNDUP(ReactionFormulas2!G12*ReactionFormulas2!H12,0)+(ROUNDUP(((ROUNDUP((ROUNDUP(ComponentBlueprint!F21*ComponentBlueprint!G21,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0)*2200/ReactionFormulas1!C8)*ROUNDUP(ReactionFormulas1!G8*ReactionFormulas1!H8,0)+(ROUNDUP((ROUNDUP(ComponentBlueprint!F2*ComponentBlueprint!G2, 0)*Info!B2*ROUNDUP(MaterialBlueprints1!F26*MaterialBlueprints1!G26,0)+ROUNDUP(ComponentBlueprint!F9*ComponentBlueprint!G9, 0)*Info!B2*ROUNDUP(MaterialBlueprints1!F28*MaterialBlueprints1!G28,0)+ROUNDUP(ComponentBlueprint!F6*ComponentBlueprint!G6, 0)*Info!B2*ROUNDUP(MaterialBlueprints1!F40*MaterialBlueprints1!G40,0)+ROUNDUP(ComponentBlueprint!F10*ComponentBlueprint!G10, 0)*Info!B2*ROUNDUP(MaterialBlueprints1!F50*MaterialBlueprints1!G50,0)+ROUNDUP(ComponentBlueprint!F11*ComponentBlueprint!G11, 0)*Info!B2*ROUNDUP(MaterialBlueprints1!F53*MaterialBlueprints1!G53,0)+ROUNDUP(ComponentBlueprint!F12*ComponentBlueprint!G12, 0)*Info!B2*ROUNDUP(MaterialBlueprints1!F55*MaterialBlueprints1!G55,0)+ROUNDUP(ComponentBlueprint!F5*ComponentBlueprint!G5, 0)*Info!B2*ROUNDUP(MaterialBlueprints1!F58*MaterialBlueprints1!G58,0))/10000, 0)*10000/ReactionFormulas1!C40)*ROUNDUP(ReactionFormulas1!G40*ReactionFormulas1!H40,0))/200, 0)*200/ReactionFormulas2!C15)*ROUNDUP(ReactionFormulas2!G15*ReactionFormulas2!H15,0)</f>
        <v/>
      </c>
      <c r="Q9" t="inlineStr"/>
      <c r="R9" t="n">
        <v>319.7</v>
      </c>
      <c r="S9">
        <f>((ROUNDUP(((ROUNDUP((ROUNDUP(ComponentBlueprint!F22*ComponentBlueprint!G22, 0)*Info!B2*ROUNDUP(MaterialBlueprints1!F21*MaterialBlueprints1!G21,0)+ROUNDUP(ComponentBlueprint!F9*ComponentBlueprint!G9, 0)*Info!B2*ROUNDUP(MaterialBlueprints1!F27*MaterialBlueprints1!G27,0)+ROUNDUP(ComponentBlueprint!F15*ComponentBlueprint!G15, 0)*Info!B2*ROUNDUP(MaterialBlueprints1!F42*MaterialBlueprints1!G42,0)+ROUNDUP(ComponentBlueprint!F11*ComponentBlueprint!G11, 0)*Info!B2*ROUNDUP(MaterialBlueprints1!F52*MaterialBlueprints1!G52,0))/6000, 0)*6000/ReactionFormulas1!C2)*ROUNDUP(ReactionFormulas1!G2*ReactionFormulas1!H2,0))/200, 0)*200/ReactionFormulas2!C3)*ROUNDUP(ReactionFormulas2!G3*ReactionFormulas2!H3,0)+(ROUNDUP(((ROUNDUP((ROUNDUP(ComponentBlueprint!F22*ComponentBlueprint!G22, 0)*Info!B2*ROUNDUP(MaterialBlueprints1!F22*MaterialBlueprints1!G22,0)+ROUNDUP(ComponentBlueprint!F21*ComponentBlueprint!G21, 0)*Info!B2*ROUNDUP(MaterialBlueprints1!F31*MaterialBlueprints1!G31,0)+ROUNDUP(ComponentBlueprint!F23*ComponentBlueprint!G23, 0)*Info!B2*ROUNDUP(MaterialBlueprints1!F33*MaterialBlueprints1!G33,0)+ROUNDUP(ComponentBlueprint!F13*ComponentBlueprint!G13, 0)*Info!B2*ROUNDUP(MaterialBlueprints1!F36*MaterialBlueprints1!G36,0)+ROUNDUP(ComponentBlueprint!F15*ComponentBlueprint!G15, 0)*Info!B2*ROUNDUP(MaterialBlueprints1!F43*MaterialBlueprints1!G43,0)+ROUNDUP(ComponentBlueprint!F16*ComponentBlueprint!G16, 0)*Info!B2*ROUNDUP(MaterialBlueprints1!F46*MaterialBlueprints1!G46,0)+ROUNDUP(ComponentBlueprint!F19*ComponentBlueprint!G19, 0)*Info!B2*ROUNDUP(MaterialBlueprints1!F61*MaterialBlueprints1!G61,0))/10000, 0)*10000/ReactionFormulas1!C6)*ROUNDUP(ReactionFormulas1!G6*ReactionFormulas1!H6,0)+(ROUNDUP((ROUNDUP(ComponentBlueprint!F2*ComponentBlueprint!G2,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0)*3000/ReactionFormulas1!C25)*ROUNDUP(ReactionFormulas1!G25*ReactionFormulas1!H25,0))/200, 0)*200/ReactionFormulas2!C12)*ROUNDUP(ReactionFormulas2!G12*ReactionFormulas2!H12,0)+(ROUNDUP(((ROUNDUP((ROUNDUP(ComponentBlueprint!F21*ComponentBlueprint!G21,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0)*2200/ReactionFormulas1!C8)*ROUNDUP(ReactionFormulas1!G8*ReactionFormulas1!H8,0)+(ROUNDUP((ROUNDUP(ComponentBlueprint!F2*ComponentBlueprint!G2, 0)*Info!B2*ROUNDUP(MaterialBlueprints1!F26*MaterialBlueprints1!G26,0)+ROUNDUP(ComponentBlueprint!F9*ComponentBlueprint!G9, 0)*Info!B2*ROUNDUP(MaterialBlueprints1!F28*MaterialBlueprints1!G28,0)+ROUNDUP(ComponentBlueprint!F6*ComponentBlueprint!G6, 0)*Info!B2*ROUNDUP(MaterialBlueprints1!F40*MaterialBlueprints1!G40,0)+ROUNDUP(ComponentBlueprint!F10*ComponentBlueprint!G10, 0)*Info!B2*ROUNDUP(MaterialBlueprints1!F50*MaterialBlueprints1!G50,0)+ROUNDUP(ComponentBlueprint!F11*ComponentBlueprint!G11, 0)*Info!B2*ROUNDUP(MaterialBlueprints1!F53*MaterialBlueprints1!G53,0)+ROUNDUP(ComponentBlueprint!F12*ComponentBlueprint!G12, 0)*Info!B2*ROUNDUP(MaterialBlueprints1!F55*MaterialBlueprints1!G55,0)+ROUNDUP(ComponentBlueprint!F5*ComponentBlueprint!G5, 0)*Info!B2*ROUNDUP(MaterialBlueprints1!F58*MaterialBlueprints1!G58,0))/10000, 0)*10000/ReactionFormulas1!C40)*ROUNDUP(ReactionFormulas1!G40*ReactionFormulas1!H40,0))/200, 0)*200/ReactionFormulas2!C15)*ROUNDUP(ReactionFormulas2!G15*ReactionFormulas2!H15,0))*(ReactionFormulas2!R9)*(1.0)</f>
        <v/>
      </c>
      <c r="T9" t="inlineStr"/>
      <c r="U9" t="n">
        <v>0</v>
      </c>
      <c r="V9">
        <f>P9-U9</f>
        <v/>
      </c>
      <c r="W9" t="inlineStr"/>
      <c r="X9" t="inlineStr"/>
      <c r="Y9" t="inlineStr"/>
      <c r="Z9" t="n">
        <v>331.3534946996178</v>
      </c>
      <c r="AA9">
        <f>((ROUNDUP(((ROUNDUP((ROUNDUP(ComponentBlueprint!F22*ComponentBlueprint!G22, 0)*Info!B2*ROUNDUP(MaterialBlueprints1!F21*MaterialBlueprints1!G21,0)+ROUNDUP(ComponentBlueprint!F9*ComponentBlueprint!G9, 0)*Info!B2*ROUNDUP(MaterialBlueprints1!F27*MaterialBlueprints1!G27,0)+ROUNDUP(ComponentBlueprint!F15*ComponentBlueprint!G15, 0)*Info!B2*ROUNDUP(MaterialBlueprints1!F42*MaterialBlueprints1!G42,0)+ROUNDUP(ComponentBlueprint!F11*ComponentBlueprint!G11, 0)*Info!B2*ROUNDUP(MaterialBlueprints1!F52*MaterialBlueprints1!G52,0))/6000, 0)*6000/ReactionFormulas1!C2)*ROUNDUP(ReactionFormulas1!G2*ReactionFormulas1!H2,0))/200, 0)*200/ReactionFormulas2!C3)*ROUNDUP(ReactionFormulas2!G3*ReactionFormulas2!H3,0)+(ROUNDUP(((ROUNDUP((ROUNDUP(ComponentBlueprint!F22*ComponentBlueprint!G22, 0)*Info!B2*ROUNDUP(MaterialBlueprints1!F22*MaterialBlueprints1!G22,0)+ROUNDUP(ComponentBlueprint!F21*ComponentBlueprint!G21, 0)*Info!B2*ROUNDUP(MaterialBlueprints1!F31*MaterialBlueprints1!G31,0)+ROUNDUP(ComponentBlueprint!F23*ComponentBlueprint!G23, 0)*Info!B2*ROUNDUP(MaterialBlueprints1!F33*MaterialBlueprints1!G33,0)+ROUNDUP(ComponentBlueprint!F13*ComponentBlueprint!G13, 0)*Info!B2*ROUNDUP(MaterialBlueprints1!F36*MaterialBlueprints1!G36,0)+ROUNDUP(ComponentBlueprint!F15*ComponentBlueprint!G15, 0)*Info!B2*ROUNDUP(MaterialBlueprints1!F43*MaterialBlueprints1!G43,0)+ROUNDUP(ComponentBlueprint!F16*ComponentBlueprint!G16, 0)*Info!B2*ROUNDUP(MaterialBlueprints1!F46*MaterialBlueprints1!G46,0)+ROUNDUP(ComponentBlueprint!F19*ComponentBlueprint!G19, 0)*Info!B2*ROUNDUP(MaterialBlueprints1!F61*MaterialBlueprints1!G61,0))/10000, 0)*10000/ReactionFormulas1!C6)*ROUNDUP(ReactionFormulas1!G6*ReactionFormulas1!H6,0)+(ROUNDUP((ROUNDUP(ComponentBlueprint!F2*ComponentBlueprint!G2,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0)*3000/ReactionFormulas1!C25)*ROUNDUP(ReactionFormulas1!G25*ReactionFormulas1!H25,0))/200, 0)*200/ReactionFormulas2!C12)*ROUNDUP(ReactionFormulas2!G12*ReactionFormulas2!H12,0)+(ROUNDUP(((ROUNDUP((ROUNDUP(ComponentBlueprint!F21*ComponentBlueprint!G21,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0)*2200/ReactionFormulas1!C8)*ROUNDUP(ReactionFormulas1!G8*ReactionFormulas1!H8,0)+(ROUNDUP((ROUNDUP(ComponentBlueprint!F2*ComponentBlueprint!G2, 0)*Info!B2*ROUNDUP(MaterialBlueprints1!F26*MaterialBlueprints1!G26,0)+ROUNDUP(ComponentBlueprint!F9*ComponentBlueprint!G9, 0)*Info!B2*ROUNDUP(MaterialBlueprints1!F28*MaterialBlueprints1!G28,0)+ROUNDUP(ComponentBlueprint!F6*ComponentBlueprint!G6, 0)*Info!B2*ROUNDUP(MaterialBlueprints1!F40*MaterialBlueprints1!G40,0)+ROUNDUP(ComponentBlueprint!F10*ComponentBlueprint!G10, 0)*Info!B2*ROUNDUP(MaterialBlueprints1!F50*MaterialBlueprints1!G50,0)+ROUNDUP(ComponentBlueprint!F11*ComponentBlueprint!G11, 0)*Info!B2*ROUNDUP(MaterialBlueprints1!F53*MaterialBlueprints1!G53,0)+ROUNDUP(ComponentBlueprint!F12*ComponentBlueprint!G12, 0)*Info!B2*ROUNDUP(MaterialBlueprints1!F55*MaterialBlueprints1!G55,0)+ROUNDUP(ComponentBlueprint!F5*ComponentBlueprint!G5, 0)*Info!B2*ROUNDUP(MaterialBlueprints1!F58*MaterialBlueprints1!G58,0))/10000, 0)*10000/ReactionFormulas1!C40)*ROUNDUP(ReactionFormulas1!G40*ReactionFormulas1!H40,0))/200, 0)*200/ReactionFormulas2!C15)*ROUNDUP(ReactionFormulas2!G15*ReactionFormulas2!H15,0))*ReactionFormulas2!Z9</f>
        <v/>
      </c>
      <c r="AB9" t="inlineStr"/>
    </row>
    <row r="10">
      <c r="A10" t="inlineStr">
        <is>
          <t>Crystallite Alloy Reaction Formula</t>
        </is>
      </c>
      <c r="B10" t="inlineStr">
        <is>
          <t>微晶合金反应配方</t>
        </is>
      </c>
      <c r="C10" t="n">
        <v>200</v>
      </c>
      <c r="D10" t="n">
        <v>4247</v>
      </c>
      <c r="E10" t="inlineStr">
        <is>
          <t>Helium Fuel Block</t>
        </is>
      </c>
      <c r="F10" t="inlineStr">
        <is>
          <t>氦燃料块</t>
        </is>
      </c>
      <c r="G10" t="n">
        <v>5</v>
      </c>
      <c r="H10" t="n">
        <v>1</v>
      </c>
      <c r="I10">
        <f>(ROUNDUP(((ROUNDUP((ROUNDUP(ComponentBlueprint!F22*ComponentBlueprint!G22, 0)*Info!B2*ROUNDUP(MaterialBlueprints1!F22*MaterialBlueprints1!G22,0)+ROUNDUP(ComponentBlueprint!F21*ComponentBlueprint!G21, 0)*Info!B2*ROUNDUP(MaterialBlueprints1!F31*MaterialBlueprints1!G31,0)+ROUNDUP(ComponentBlueprint!F23*ComponentBlueprint!G23, 0)*Info!B2*ROUNDUP(MaterialBlueprints1!F33*MaterialBlueprints1!G33,0)+ROUNDUP(ComponentBlueprint!F13*ComponentBlueprint!G13, 0)*Info!B2*ROUNDUP(MaterialBlueprints1!F36*MaterialBlueprints1!G36,0)+ROUNDUP(ComponentBlueprint!F15*ComponentBlueprint!G15, 0)*Info!B2*ROUNDUP(MaterialBlueprints1!F43*MaterialBlueprints1!G43,0)+ROUNDUP(ComponentBlueprint!F16*ComponentBlueprint!G16, 0)*Info!B2*ROUNDUP(MaterialBlueprints1!F46*MaterialBlueprints1!G46,0)+ROUNDUP(ComponentBlueprint!F19*ComponentBlueprint!G19, 0)*Info!B2*ROUNDUP(MaterialBlueprints1!F61*MaterialBlueprints1!G61,0))/10000, 0)*10000/ReactionFormulas1!C5)*ROUNDUP(ReactionFormulas1!G5*ReactionFormulas1!H5,0)+(ROUNDUP((ROUNDUP(ComponentBlueprint!F13*ComponentBlueprint!G13, 0)*Info!B2*ROUNDUP(MaterialBlueprints1!F35*MaterialBlueprints1!G35,0)+ROUNDUP(ComponentBlueprint!F19*ComponentBlueprint!G19, 0)*Info!B2*ROUNDUP(MaterialBlueprints1!F62*MaterialBlueprints1!G62,0))/300, 0)*300/ReactionFormulas1!C17)*ROUNDUP(ReactionFormulas1!G17*ReactionFormulas1!H17,0))/200, 0)*200/ReactionFormulas2!C10)*ROUNDUP(ReactionFormulas2!G10*ReactionFormulas2!H10,0)</f>
        <v/>
      </c>
      <c r="J10" t="inlineStr"/>
      <c r="K10" t="inlineStr"/>
      <c r="L10" t="n">
        <v>16638</v>
      </c>
      <c r="M10" t="inlineStr">
        <is>
          <t>钛</t>
        </is>
      </c>
      <c r="N10" t="inlineStr">
        <is>
          <t>Titanium</t>
        </is>
      </c>
      <c r="O10">
        <f>(ROUNDUP(((ROUNDUP((ROUNDUP(ComponentBlueprint!F2*ComponentBlueprint!G2, 0)*Info!B2*ROUNDUP(MaterialBlueprints1!F24*MaterialBlueprints1!G24,0)+ROUNDUP(ComponentBlueprint!F10*ComponentBlueprint!G10, 0)*Info!B2*ROUNDUP(MaterialBlueprints1!F49*MaterialBlueprints1!G49,0))/300, 0)*300/ReactionFormulas1!C36)*ROUNDUP(ReactionFormulas1!G36*ReactionFormulas1!H36,0)+(ROUNDUP((ROUNDUP(ComponentBlueprint!F2*ComponentBlueprint!G2, 0)*Info!B2*ROUNDUP(MaterialBlueprints1!F26*MaterialBlueprints1!G26,0)+ROUNDUP(ComponentBlueprint!F9*ComponentBlueprint!G9, 0)*Info!B2*ROUNDUP(MaterialBlueprints1!F28*MaterialBlueprints1!G28,0)+ROUNDUP(ComponentBlueprint!F6*ComponentBlueprint!G6, 0)*Info!B2*ROUNDUP(MaterialBlueprints1!F40*MaterialBlueprints1!G40,0)+ROUNDUP(ComponentBlueprint!F10*ComponentBlueprint!G10, 0)*Info!B2*ROUNDUP(MaterialBlueprints1!F50*MaterialBlueprints1!G50,0)+ROUNDUP(ComponentBlueprint!F11*ComponentBlueprint!G11, 0)*Info!B2*ROUNDUP(MaterialBlueprints1!F53*MaterialBlueprints1!G53,0)+ROUNDUP(ComponentBlueprint!F12*ComponentBlueprint!G12, 0)*Info!B2*ROUNDUP(MaterialBlueprints1!F55*MaterialBlueprints1!G55,0)+ROUNDUP(ComponentBlueprint!F5*ComponentBlueprint!G5, 0)*Info!B2*ROUNDUP(MaterialBlueprints1!F58*MaterialBlueprints1!G58,0))/10000, 0)*10000/ReactionFormulas1!C39)*ROUNDUP(ReactionFormulas1!G39*ReactionFormulas1!H39,0))/200, 0)*200/ReactionFormulas2!C56)*ROUNDUP(ReactionFormulas2!G56*ReactionFormulas2!H56,0)</f>
        <v/>
      </c>
      <c r="P10">
        <f>(ROUNDUP(((ROUNDUP((ROUNDUP(ComponentBlueprint!F2*ComponentBlueprint!G2, 0)*Info!B2*ROUNDUP(MaterialBlueprints1!F24*MaterialBlueprints1!G24,0)+ROUNDUP(ComponentBlueprint!F10*ComponentBlueprint!G10, 0)*Info!B2*ROUNDUP(MaterialBlueprints1!F49*MaterialBlueprints1!G49,0))/300, 0)*300/ReactionFormulas1!C36)*ROUNDUP(ReactionFormulas1!G36*ReactionFormulas1!H36,0)+(ROUNDUP((ROUNDUP(ComponentBlueprint!F2*ComponentBlueprint!G2, 0)*Info!B2*ROUNDUP(MaterialBlueprints1!F26*MaterialBlueprints1!G26,0)+ROUNDUP(ComponentBlueprint!F9*ComponentBlueprint!G9, 0)*Info!B2*ROUNDUP(MaterialBlueprints1!F28*MaterialBlueprints1!G28,0)+ROUNDUP(ComponentBlueprint!F6*ComponentBlueprint!G6, 0)*Info!B2*ROUNDUP(MaterialBlueprints1!F40*MaterialBlueprints1!G40,0)+ROUNDUP(ComponentBlueprint!F10*ComponentBlueprint!G10, 0)*Info!B2*ROUNDUP(MaterialBlueprints1!F50*MaterialBlueprints1!G50,0)+ROUNDUP(ComponentBlueprint!F11*ComponentBlueprint!G11, 0)*Info!B2*ROUNDUP(MaterialBlueprints1!F53*MaterialBlueprints1!G53,0)+ROUNDUP(ComponentBlueprint!F12*ComponentBlueprint!G12, 0)*Info!B2*ROUNDUP(MaterialBlueprints1!F55*MaterialBlueprints1!G55,0)+ROUNDUP(ComponentBlueprint!F5*ComponentBlueprint!G5, 0)*Info!B2*ROUNDUP(MaterialBlueprints1!F58*MaterialBlueprints1!G58,0))/10000, 0)*10000/ReactionFormulas1!C39)*ROUNDUP(ReactionFormulas1!G39*ReactionFormulas1!H39,0))/200, 0)*200/ReactionFormulas2!C56)*ROUNDUP(ReactionFormulas2!G56*ReactionFormulas2!H56,0)</f>
        <v/>
      </c>
      <c r="Q10" t="inlineStr"/>
      <c r="R10" t="n">
        <v>1300</v>
      </c>
      <c r="S10">
        <f>((ROUNDUP(((ROUNDUP((ROUNDUP(ComponentBlueprint!F2*ComponentBlueprint!G2, 0)*Info!B2*ROUNDUP(MaterialBlueprints1!F24*MaterialBlueprints1!G24,0)+ROUNDUP(ComponentBlueprint!F10*ComponentBlueprint!G10, 0)*Info!B2*ROUNDUP(MaterialBlueprints1!F49*MaterialBlueprints1!G49,0))/300, 0)*300/ReactionFormulas1!C36)*ROUNDUP(ReactionFormulas1!G36*ReactionFormulas1!H36,0)+(ROUNDUP((ROUNDUP(ComponentBlueprint!F2*ComponentBlueprint!G2, 0)*Info!B2*ROUNDUP(MaterialBlueprints1!F26*MaterialBlueprints1!G26,0)+ROUNDUP(ComponentBlueprint!F9*ComponentBlueprint!G9, 0)*Info!B2*ROUNDUP(MaterialBlueprints1!F28*MaterialBlueprints1!G28,0)+ROUNDUP(ComponentBlueprint!F6*ComponentBlueprint!G6, 0)*Info!B2*ROUNDUP(MaterialBlueprints1!F40*MaterialBlueprints1!G40,0)+ROUNDUP(ComponentBlueprint!F10*ComponentBlueprint!G10, 0)*Info!B2*ROUNDUP(MaterialBlueprints1!F50*MaterialBlueprints1!G50,0)+ROUNDUP(ComponentBlueprint!F11*ComponentBlueprint!G11, 0)*Info!B2*ROUNDUP(MaterialBlueprints1!F53*MaterialBlueprints1!G53,0)+ROUNDUP(ComponentBlueprint!F12*ComponentBlueprint!G12, 0)*Info!B2*ROUNDUP(MaterialBlueprints1!F55*MaterialBlueprints1!G55,0)+ROUNDUP(ComponentBlueprint!F5*ComponentBlueprint!G5, 0)*Info!B2*ROUNDUP(MaterialBlueprints1!F58*MaterialBlueprints1!G58,0))/10000, 0)*10000/ReactionFormulas1!C39)*ROUNDUP(ReactionFormulas1!G39*ReactionFormulas1!H39,0))/200, 0)*200/ReactionFormulas2!C56)*ROUNDUP(ReactionFormulas2!G56*ReactionFormulas2!H56,0))*(ReactionFormulas2!R10)*(1.0)</f>
        <v/>
      </c>
      <c r="T10" t="inlineStr"/>
      <c r="U10" t="n">
        <v>0</v>
      </c>
      <c r="V10">
        <f>P10-U10</f>
        <v/>
      </c>
      <c r="W10" t="inlineStr"/>
      <c r="X10" t="inlineStr"/>
      <c r="Y10" t="inlineStr"/>
      <c r="Z10" t="n">
        <v>1488.33486318669</v>
      </c>
      <c r="AA10">
        <f>((ROUNDUP(((ROUNDUP((ROUNDUP(ComponentBlueprint!F2*ComponentBlueprint!G2, 0)*Info!B2*ROUNDUP(MaterialBlueprints1!F24*MaterialBlueprints1!G24,0)+ROUNDUP(ComponentBlueprint!F10*ComponentBlueprint!G10, 0)*Info!B2*ROUNDUP(MaterialBlueprints1!F49*MaterialBlueprints1!G49,0))/300, 0)*300/ReactionFormulas1!C36)*ROUNDUP(ReactionFormulas1!G36*ReactionFormulas1!H36,0)+(ROUNDUP((ROUNDUP(ComponentBlueprint!F2*ComponentBlueprint!G2, 0)*Info!B2*ROUNDUP(MaterialBlueprints1!F26*MaterialBlueprints1!G26,0)+ROUNDUP(ComponentBlueprint!F9*ComponentBlueprint!G9, 0)*Info!B2*ROUNDUP(MaterialBlueprints1!F28*MaterialBlueprints1!G28,0)+ROUNDUP(ComponentBlueprint!F6*ComponentBlueprint!G6, 0)*Info!B2*ROUNDUP(MaterialBlueprints1!F40*MaterialBlueprints1!G40,0)+ROUNDUP(ComponentBlueprint!F10*ComponentBlueprint!G10, 0)*Info!B2*ROUNDUP(MaterialBlueprints1!F50*MaterialBlueprints1!G50,0)+ROUNDUP(ComponentBlueprint!F11*ComponentBlueprint!G11, 0)*Info!B2*ROUNDUP(MaterialBlueprints1!F53*MaterialBlueprints1!G53,0)+ROUNDUP(ComponentBlueprint!F12*ComponentBlueprint!G12, 0)*Info!B2*ROUNDUP(MaterialBlueprints1!F55*MaterialBlueprints1!G55,0)+ROUNDUP(ComponentBlueprint!F5*ComponentBlueprint!G5, 0)*Info!B2*ROUNDUP(MaterialBlueprints1!F58*MaterialBlueprints1!G58,0))/10000, 0)*10000/ReactionFormulas1!C39)*ROUNDUP(ReactionFormulas1!G39*ReactionFormulas1!H39,0))/200, 0)*200/ReactionFormulas2!C56)*ROUNDUP(ReactionFormulas2!G56*ReactionFormulas2!H56,0))*ReactionFormulas2!Z10</f>
        <v/>
      </c>
      <c r="AB10" t="inlineStr"/>
    </row>
    <row r="11">
      <c r="A11" t="inlineStr">
        <is>
          <t>Carbon Polymers Reaction Formula</t>
        </is>
      </c>
      <c r="B11" t="inlineStr">
        <is>
          <t>碳聚合物反应配方</t>
        </is>
      </c>
      <c r="C11" t="n">
        <v>200</v>
      </c>
      <c r="D11" t="n">
        <v>16633</v>
      </c>
      <c r="E11" t="inlineStr">
        <is>
          <t>Hydrocarbons</t>
        </is>
      </c>
      <c r="F11" t="inlineStr">
        <is>
          <t>烃类</t>
        </is>
      </c>
      <c r="G11" t="n">
        <v>100</v>
      </c>
      <c r="H11" t="n">
        <v>1</v>
      </c>
      <c r="I11">
        <f>(ROUNDUP(((ROUNDUP((ROUNDUP(ComponentBlueprint!F22*ComponentBlueprint!G22, 0)*Info!B2*ROUNDUP(MaterialBlueprints1!F22*MaterialBlueprints1!G22,0)+ROUNDUP(ComponentBlueprint!F21*ComponentBlueprint!G21, 0)*Info!B2*ROUNDUP(MaterialBlueprints1!F31*MaterialBlueprints1!G31,0)+ROUNDUP(ComponentBlueprint!F23*ComponentBlueprint!G23, 0)*Info!B2*ROUNDUP(MaterialBlueprints1!F33*MaterialBlueprints1!G33,0)+ROUNDUP(ComponentBlueprint!F13*ComponentBlueprint!G13, 0)*Info!B2*ROUNDUP(MaterialBlueprints1!F36*MaterialBlueprints1!G36,0)+ROUNDUP(ComponentBlueprint!F15*ComponentBlueprint!G15, 0)*Info!B2*ROUNDUP(MaterialBlueprints1!F43*MaterialBlueprints1!G43,0)+ROUNDUP(ComponentBlueprint!F16*ComponentBlueprint!G16, 0)*Info!B2*ROUNDUP(MaterialBlueprints1!F46*MaterialBlueprints1!G46,0)+ROUNDUP(ComponentBlueprint!F19*ComponentBlueprint!G19, 0)*Info!B2*ROUNDUP(MaterialBlueprints1!F61*MaterialBlueprints1!G61,0))/10000, 0)*10000/ReactionFormulas1!C6)*ROUNDUP(ReactionFormulas1!G6*ReactionFormulas1!H6,0)+(ROUNDUP((ROUNDUP(ComponentBlueprint!F2*ComponentBlueprint!G2,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0)*3000/ReactionFormulas1!C25)*ROUNDUP(ReactionFormulas1!G25*ReactionFormulas1!H25,0))/200, 0)*200/ReactionFormulas2!C11)*ROUNDUP(ReactionFormulas2!G11*ReactionFormulas2!H11,0)</f>
        <v/>
      </c>
      <c r="J11" t="inlineStr"/>
      <c r="K11" t="inlineStr"/>
      <c r="L11" t="n">
        <v>16640</v>
      </c>
      <c r="M11" t="inlineStr">
        <is>
          <t>钴</t>
        </is>
      </c>
      <c r="N11" t="inlineStr">
        <is>
          <t>Cobalt</t>
        </is>
      </c>
      <c r="O11">
        <f>(ROUNDUP(((ROUNDUP((ROUNDUP(ComponentBlueprint!F22*ComponentBlueprint!G22, 0)*Info!B2*ROUNDUP(MaterialBlueprints1!F22*MaterialBlueprints1!G22,0)+ROUNDUP(ComponentBlueprint!F21*ComponentBlueprint!G21, 0)*Info!B2*ROUNDUP(MaterialBlueprints1!F31*MaterialBlueprints1!G31,0)+ROUNDUP(ComponentBlueprint!F23*ComponentBlueprint!G23, 0)*Info!B2*ROUNDUP(MaterialBlueprints1!F33*MaterialBlueprints1!G33,0)+ROUNDUP(ComponentBlueprint!F13*ComponentBlueprint!G13, 0)*Info!B2*ROUNDUP(MaterialBlueprints1!F36*MaterialBlueprints1!G36,0)+ROUNDUP(ComponentBlueprint!F15*ComponentBlueprint!G15, 0)*Info!B2*ROUNDUP(MaterialBlueprints1!F43*MaterialBlueprints1!G43,0)+ROUNDUP(ComponentBlueprint!F16*ComponentBlueprint!G16, 0)*Info!B2*ROUNDUP(MaterialBlueprints1!F46*MaterialBlueprints1!G46,0)+ROUNDUP(ComponentBlueprint!F19*ComponentBlueprint!G19, 0)*Info!B2*ROUNDUP(MaterialBlueprints1!F61*MaterialBlueprints1!G61,0))/10000, 0)*10000/ReactionFormulas1!C5)*ROUNDUP(ReactionFormulas1!G5*ReactionFormulas1!H5,0)+(ROUNDUP((ROUNDUP(ComponentBlueprint!F13*ComponentBlueprint!G13, 0)*Info!B2*ROUNDUP(MaterialBlueprints1!F35*MaterialBlueprints1!G35,0)+ROUNDUP(ComponentBlueprint!F19*ComponentBlueprint!G19, 0)*Info!B2*ROUNDUP(MaterialBlueprints1!F62*MaterialBlueprints1!G62,0))/300, 0)*300/ReactionFormulas1!C17)*ROUNDUP(ReactionFormulas1!G17*ReactionFormulas1!H17,0))/200, 0)*200/ReactionFormulas2!C8)*ROUNDUP(ReactionFormulas2!G8*ReactionFormulas2!H8,0)</f>
        <v/>
      </c>
      <c r="P11">
        <f>(ROUNDUP(((ROUNDUP((ROUNDUP(ComponentBlueprint!F22*ComponentBlueprint!G22, 0)*Info!B2*ROUNDUP(MaterialBlueprints1!F22*MaterialBlueprints1!G22,0)+ROUNDUP(ComponentBlueprint!F21*ComponentBlueprint!G21, 0)*Info!B2*ROUNDUP(MaterialBlueprints1!F31*MaterialBlueprints1!G31,0)+ROUNDUP(ComponentBlueprint!F23*ComponentBlueprint!G23, 0)*Info!B2*ROUNDUP(MaterialBlueprints1!F33*MaterialBlueprints1!G33,0)+ROUNDUP(ComponentBlueprint!F13*ComponentBlueprint!G13, 0)*Info!B2*ROUNDUP(MaterialBlueprints1!F36*MaterialBlueprints1!G36,0)+ROUNDUP(ComponentBlueprint!F15*ComponentBlueprint!G15, 0)*Info!B2*ROUNDUP(MaterialBlueprints1!F43*MaterialBlueprints1!G43,0)+ROUNDUP(ComponentBlueprint!F16*ComponentBlueprint!G16, 0)*Info!B2*ROUNDUP(MaterialBlueprints1!F46*MaterialBlueprints1!G46,0)+ROUNDUP(ComponentBlueprint!F19*ComponentBlueprint!G19, 0)*Info!B2*ROUNDUP(MaterialBlueprints1!F61*MaterialBlueprints1!G61,0))/10000, 0)*10000/ReactionFormulas1!C5)*ROUNDUP(ReactionFormulas1!G5*ReactionFormulas1!H5,0)+(ROUNDUP((ROUNDUP(ComponentBlueprint!F13*ComponentBlueprint!G13, 0)*Info!B2*ROUNDUP(MaterialBlueprints1!F35*MaterialBlueprints1!G35,0)+ROUNDUP(ComponentBlueprint!F19*ComponentBlueprint!G19, 0)*Info!B2*ROUNDUP(MaterialBlueprints1!F62*MaterialBlueprints1!G62,0))/300, 0)*300/ReactionFormulas1!C17)*ROUNDUP(ReactionFormulas1!G17*ReactionFormulas1!H17,0))/200, 0)*200/ReactionFormulas2!C8)*ROUNDUP(ReactionFormulas2!G8*ReactionFormulas2!H8,0)</f>
        <v/>
      </c>
      <c r="Q11" t="inlineStr"/>
      <c r="R11" t="n">
        <v>866.6</v>
      </c>
      <c r="S11">
        <f>((ROUNDUP(((ROUNDUP((ROUNDUP(ComponentBlueprint!F22*ComponentBlueprint!G22, 0)*Info!B2*ROUNDUP(MaterialBlueprints1!F22*MaterialBlueprints1!G22,0)+ROUNDUP(ComponentBlueprint!F21*ComponentBlueprint!G21, 0)*Info!B2*ROUNDUP(MaterialBlueprints1!F31*MaterialBlueprints1!G31,0)+ROUNDUP(ComponentBlueprint!F23*ComponentBlueprint!G23, 0)*Info!B2*ROUNDUP(MaterialBlueprints1!F33*MaterialBlueprints1!G33,0)+ROUNDUP(ComponentBlueprint!F13*ComponentBlueprint!G13, 0)*Info!B2*ROUNDUP(MaterialBlueprints1!F36*MaterialBlueprints1!G36,0)+ROUNDUP(ComponentBlueprint!F15*ComponentBlueprint!G15, 0)*Info!B2*ROUNDUP(MaterialBlueprints1!F43*MaterialBlueprints1!G43,0)+ROUNDUP(ComponentBlueprint!F16*ComponentBlueprint!G16, 0)*Info!B2*ROUNDUP(MaterialBlueprints1!F46*MaterialBlueprints1!G46,0)+ROUNDUP(ComponentBlueprint!F19*ComponentBlueprint!G19, 0)*Info!B2*ROUNDUP(MaterialBlueprints1!F61*MaterialBlueprints1!G61,0))/10000, 0)*10000/ReactionFormulas1!C5)*ROUNDUP(ReactionFormulas1!G5*ReactionFormulas1!H5,0)+(ROUNDUP((ROUNDUP(ComponentBlueprint!F13*ComponentBlueprint!G13, 0)*Info!B2*ROUNDUP(MaterialBlueprints1!F35*MaterialBlueprints1!G35,0)+ROUNDUP(ComponentBlueprint!F19*ComponentBlueprint!G19, 0)*Info!B2*ROUNDUP(MaterialBlueprints1!F62*MaterialBlueprints1!G62,0))/300, 0)*300/ReactionFormulas1!C17)*ROUNDUP(ReactionFormulas1!G17*ReactionFormulas1!H17,0))/200, 0)*200/ReactionFormulas2!C8)*ROUNDUP(ReactionFormulas2!G8*ReactionFormulas2!H8,0))*(ReactionFormulas2!R11)*(1.0)</f>
        <v/>
      </c>
      <c r="T11" t="inlineStr"/>
      <c r="U11" t="n">
        <v>0</v>
      </c>
      <c r="V11">
        <f>P11-U11</f>
        <v/>
      </c>
      <c r="W11" t="inlineStr"/>
      <c r="X11" t="inlineStr"/>
      <c r="Y11" t="inlineStr"/>
      <c r="Z11" t="n">
        <v>1032.91675923077</v>
      </c>
      <c r="AA11">
        <f>((ROUNDUP(((ROUNDUP((ROUNDUP(ComponentBlueprint!F22*ComponentBlueprint!G22, 0)*Info!B2*ROUNDUP(MaterialBlueprints1!F22*MaterialBlueprints1!G22,0)+ROUNDUP(ComponentBlueprint!F21*ComponentBlueprint!G21, 0)*Info!B2*ROUNDUP(MaterialBlueprints1!F31*MaterialBlueprints1!G31,0)+ROUNDUP(ComponentBlueprint!F23*ComponentBlueprint!G23, 0)*Info!B2*ROUNDUP(MaterialBlueprints1!F33*MaterialBlueprints1!G33,0)+ROUNDUP(ComponentBlueprint!F13*ComponentBlueprint!G13, 0)*Info!B2*ROUNDUP(MaterialBlueprints1!F36*MaterialBlueprints1!G36,0)+ROUNDUP(ComponentBlueprint!F15*ComponentBlueprint!G15, 0)*Info!B2*ROUNDUP(MaterialBlueprints1!F43*MaterialBlueprints1!G43,0)+ROUNDUP(ComponentBlueprint!F16*ComponentBlueprint!G16, 0)*Info!B2*ROUNDUP(MaterialBlueprints1!F46*MaterialBlueprints1!G46,0)+ROUNDUP(ComponentBlueprint!F19*ComponentBlueprint!G19, 0)*Info!B2*ROUNDUP(MaterialBlueprints1!F61*MaterialBlueprints1!G61,0))/10000, 0)*10000/ReactionFormulas1!C5)*ROUNDUP(ReactionFormulas1!G5*ReactionFormulas1!H5,0)+(ROUNDUP((ROUNDUP(ComponentBlueprint!F13*ComponentBlueprint!G13, 0)*Info!B2*ROUNDUP(MaterialBlueprints1!F35*MaterialBlueprints1!G35,0)+ROUNDUP(ComponentBlueprint!F19*ComponentBlueprint!G19, 0)*Info!B2*ROUNDUP(MaterialBlueprints1!F62*MaterialBlueprints1!G62,0))/300, 0)*300/ReactionFormulas1!C17)*ROUNDUP(ReactionFormulas1!G17*ReactionFormulas1!H17,0))/200, 0)*200/ReactionFormulas2!C8)*ROUNDUP(ReactionFormulas2!G8*ReactionFormulas2!H8,0))*ReactionFormulas2!Z11</f>
        <v/>
      </c>
      <c r="AB11" t="inlineStr"/>
    </row>
    <row r="12">
      <c r="A12" t="inlineStr">
        <is>
          <t>Carbon Polymers Reaction Formula</t>
        </is>
      </c>
      <c r="B12" t="inlineStr">
        <is>
          <t>碳聚合物反应配方</t>
        </is>
      </c>
      <c r="C12" t="n">
        <v>200</v>
      </c>
      <c r="D12" t="n">
        <v>16636</v>
      </c>
      <c r="E12" t="inlineStr">
        <is>
          <t>Silicates</t>
        </is>
      </c>
      <c r="F12" t="inlineStr">
        <is>
          <t>硅酸盐</t>
        </is>
      </c>
      <c r="G12" t="n">
        <v>100</v>
      </c>
      <c r="H12" t="n">
        <v>1</v>
      </c>
      <c r="I12">
        <f>(ROUNDUP(((ROUNDUP((ROUNDUP(ComponentBlueprint!F22*ComponentBlueprint!G22, 0)*Info!B2*ROUNDUP(MaterialBlueprints1!F22*MaterialBlueprints1!G22,0)+ROUNDUP(ComponentBlueprint!F21*ComponentBlueprint!G21, 0)*Info!B2*ROUNDUP(MaterialBlueprints1!F31*MaterialBlueprints1!G31,0)+ROUNDUP(ComponentBlueprint!F23*ComponentBlueprint!G23, 0)*Info!B2*ROUNDUP(MaterialBlueprints1!F33*MaterialBlueprints1!G33,0)+ROUNDUP(ComponentBlueprint!F13*ComponentBlueprint!G13, 0)*Info!B2*ROUNDUP(MaterialBlueprints1!F36*MaterialBlueprints1!G36,0)+ROUNDUP(ComponentBlueprint!F15*ComponentBlueprint!G15, 0)*Info!B2*ROUNDUP(MaterialBlueprints1!F43*MaterialBlueprints1!G43,0)+ROUNDUP(ComponentBlueprint!F16*ComponentBlueprint!G16, 0)*Info!B2*ROUNDUP(MaterialBlueprints1!F46*MaterialBlueprints1!G46,0)+ROUNDUP(ComponentBlueprint!F19*ComponentBlueprint!G19, 0)*Info!B2*ROUNDUP(MaterialBlueprints1!F61*MaterialBlueprints1!G61,0))/10000, 0)*10000/ReactionFormulas1!C6)*ROUNDUP(ReactionFormulas1!G6*ReactionFormulas1!H6,0)+(ROUNDUP((ROUNDUP(ComponentBlueprint!F2*ComponentBlueprint!G2,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0)*3000/ReactionFormulas1!C25)*ROUNDUP(ReactionFormulas1!G25*ReactionFormulas1!H25,0))/200, 0)*200/ReactionFormulas2!C12)*ROUNDUP(ReactionFormulas2!G12*ReactionFormulas2!H12,0)</f>
        <v/>
      </c>
      <c r="J12" t="inlineStr"/>
      <c r="K12" t="inlineStr"/>
      <c r="L12" t="n">
        <v>16641</v>
      </c>
      <c r="M12" t="inlineStr">
        <is>
          <t>铬</t>
        </is>
      </c>
      <c r="N12" t="inlineStr">
        <is>
          <t>Chromium</t>
        </is>
      </c>
      <c r="O12">
        <f>(ROUNDUP(((ROUNDUP((ROUNDUP(ComponentBlueprint!F22*ComponentBlueprint!G22, 0)*Info!B2*ROUNDUP(MaterialBlueprints1!F21*MaterialBlueprints1!G21,0)+ROUNDUP(ComponentBlueprint!F9*ComponentBlueprint!G9, 0)*Info!B2*ROUNDUP(MaterialBlueprints1!F27*MaterialBlueprints1!G27,0)+ROUNDUP(ComponentBlueprint!F15*ComponentBlueprint!G15, 0)*Info!B2*ROUNDUP(MaterialBlueprints1!F42*MaterialBlueprints1!G42,0)+ROUNDUP(ComponentBlueprint!F11*ComponentBlueprint!G11, 0)*Info!B2*ROUNDUP(MaterialBlueprints1!F52*MaterialBlueprints1!G52,0))/6000, 0)*6000/ReactionFormulas1!C3)*ROUNDUP(ReactionFormulas1!G3*ReactionFormulas1!H3,0)+(ROUNDUP((ROUNDUP(ComponentBlueprint!F21*ComponentBlueprint!G21,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0)*400/ReactionFormulas1!C12)*ROUNDUP(ReactionFormulas1!G12*ReactionFormulas1!H12,0))/200, 0)*200/ReactionFormulas2!C5)*ROUNDUP(ReactionFormulas2!G5*ReactionFormulas2!H5,0)+(ROUNDUP(((ROUNDUP((ROUNDUP(ComponentBlueprint!F6*ComponentBlueprint!G6,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0)*750/ReactionFormulas1!C32)*ROUNDUP(ReactionFormulas1!G32*ReactionFormulas1!H32,0))/200, 0)*200/ReactionFormulas2!C53)*ROUNDUP(ReactionFormulas2!G53*ReactionFormulas2!H53,0)+(ROUNDUP(((ROUNDUP((ROUNDUP(ComponentBlueprint!F2*ComponentBlueprint!G2, 0)*Info!B2*ROUNDUP(MaterialBlueprints1!F24*MaterialBlueprints1!G24,0)+ROUNDUP(ComponentBlueprint!F10*ComponentBlueprint!G10, 0)*Info!B2*ROUNDUP(MaterialBlueprints1!F49*MaterialBlueprints1!G49,0))/300, 0)*300/ReactionFormulas1!C36)*ROUNDUP(ReactionFormulas1!G36*ReactionFormulas1!H36,0)+(ROUNDUP((ROUNDUP(ComponentBlueprint!F2*ComponentBlueprint!G2, 0)*Info!B2*ROUNDUP(MaterialBlueprints1!F26*MaterialBlueprints1!G26,0)+ROUNDUP(ComponentBlueprint!F9*ComponentBlueprint!G9, 0)*Info!B2*ROUNDUP(MaterialBlueprints1!F28*MaterialBlueprints1!G28,0)+ROUNDUP(ComponentBlueprint!F6*ComponentBlueprint!G6, 0)*Info!B2*ROUNDUP(MaterialBlueprints1!F40*MaterialBlueprints1!G40,0)+ROUNDUP(ComponentBlueprint!F10*ComponentBlueprint!G10, 0)*Info!B2*ROUNDUP(MaterialBlueprints1!F50*MaterialBlueprints1!G50,0)+ROUNDUP(ComponentBlueprint!F11*ComponentBlueprint!G11, 0)*Info!B2*ROUNDUP(MaterialBlueprints1!F53*MaterialBlueprints1!G53,0)+ROUNDUP(ComponentBlueprint!F12*ComponentBlueprint!G12, 0)*Info!B2*ROUNDUP(MaterialBlueprints1!F55*MaterialBlueprints1!G55,0)+ROUNDUP(ComponentBlueprint!F5*ComponentBlueprint!G5, 0)*Info!B2*ROUNDUP(MaterialBlueprints1!F58*MaterialBlueprints1!G58,0))/10000, 0)*10000/ReactionFormulas1!C39)*ROUNDUP(ReactionFormulas1!G39*ReactionFormulas1!H39,0))/200, 0)*200/ReactionFormulas2!C57)*ROUNDUP(ReactionFormulas2!G57*ReactionFormulas2!H57,0)</f>
        <v/>
      </c>
      <c r="P12">
        <f>(ROUNDUP(((ROUNDUP((ROUNDUP(ComponentBlueprint!F22*ComponentBlueprint!G22, 0)*Info!B2*ROUNDUP(MaterialBlueprints1!F21*MaterialBlueprints1!G21,0)+ROUNDUP(ComponentBlueprint!F9*ComponentBlueprint!G9, 0)*Info!B2*ROUNDUP(MaterialBlueprints1!F27*MaterialBlueprints1!G27,0)+ROUNDUP(ComponentBlueprint!F15*ComponentBlueprint!G15, 0)*Info!B2*ROUNDUP(MaterialBlueprints1!F42*MaterialBlueprints1!G42,0)+ROUNDUP(ComponentBlueprint!F11*ComponentBlueprint!G11, 0)*Info!B2*ROUNDUP(MaterialBlueprints1!F52*MaterialBlueprints1!G52,0))/6000, 0)*6000/ReactionFormulas1!C3)*ROUNDUP(ReactionFormulas1!G3*ReactionFormulas1!H3,0)+(ROUNDUP((ROUNDUP(ComponentBlueprint!F21*ComponentBlueprint!G21,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0)*400/ReactionFormulas1!C12)*ROUNDUP(ReactionFormulas1!G12*ReactionFormulas1!H12,0))/200, 0)*200/ReactionFormulas2!C5)*ROUNDUP(ReactionFormulas2!G5*ReactionFormulas2!H5,0)+(ROUNDUP(((ROUNDUP((ROUNDUP(ComponentBlueprint!F6*ComponentBlueprint!G6,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0)*750/ReactionFormulas1!C32)*ROUNDUP(ReactionFormulas1!G32*ReactionFormulas1!H32,0))/200, 0)*200/ReactionFormulas2!C53)*ROUNDUP(ReactionFormulas2!G53*ReactionFormulas2!H53,0)+(ROUNDUP(((ROUNDUP((ROUNDUP(ComponentBlueprint!F2*ComponentBlueprint!G2, 0)*Info!B2*ROUNDUP(MaterialBlueprints1!F24*MaterialBlueprints1!G24,0)+ROUNDUP(ComponentBlueprint!F10*ComponentBlueprint!G10, 0)*Info!B2*ROUNDUP(MaterialBlueprints1!F49*MaterialBlueprints1!G49,0))/300, 0)*300/ReactionFormulas1!C36)*ROUNDUP(ReactionFormulas1!G36*ReactionFormulas1!H36,0)+(ROUNDUP((ROUNDUP(ComponentBlueprint!F2*ComponentBlueprint!G2, 0)*Info!B2*ROUNDUP(MaterialBlueprints1!F26*MaterialBlueprints1!G26,0)+ROUNDUP(ComponentBlueprint!F9*ComponentBlueprint!G9, 0)*Info!B2*ROUNDUP(MaterialBlueprints1!F28*MaterialBlueprints1!G28,0)+ROUNDUP(ComponentBlueprint!F6*ComponentBlueprint!G6, 0)*Info!B2*ROUNDUP(MaterialBlueprints1!F40*MaterialBlueprints1!G40,0)+ROUNDUP(ComponentBlueprint!F10*ComponentBlueprint!G10, 0)*Info!B2*ROUNDUP(MaterialBlueprints1!F50*MaterialBlueprints1!G50,0)+ROUNDUP(ComponentBlueprint!F11*ComponentBlueprint!G11, 0)*Info!B2*ROUNDUP(MaterialBlueprints1!F53*MaterialBlueprints1!G53,0)+ROUNDUP(ComponentBlueprint!F12*ComponentBlueprint!G12, 0)*Info!B2*ROUNDUP(MaterialBlueprints1!F55*MaterialBlueprints1!G55,0)+ROUNDUP(ComponentBlueprint!F5*ComponentBlueprint!G5, 0)*Info!B2*ROUNDUP(MaterialBlueprints1!F58*MaterialBlueprints1!G58,0))/10000, 0)*10000/ReactionFormulas1!C39)*ROUNDUP(ReactionFormulas1!G39*ReactionFormulas1!H39,0))/200, 0)*200/ReactionFormulas2!C57)*ROUNDUP(ReactionFormulas2!G57*ReactionFormulas2!H57,0)</f>
        <v/>
      </c>
      <c r="Q12" t="inlineStr"/>
      <c r="R12" t="n">
        <v>9000</v>
      </c>
      <c r="S12">
        <f>((ROUNDUP(((ROUNDUP((ROUNDUP(ComponentBlueprint!F22*ComponentBlueprint!G22, 0)*Info!B2*ROUNDUP(MaterialBlueprints1!F21*MaterialBlueprints1!G21,0)+ROUNDUP(ComponentBlueprint!F9*ComponentBlueprint!G9, 0)*Info!B2*ROUNDUP(MaterialBlueprints1!F27*MaterialBlueprints1!G27,0)+ROUNDUP(ComponentBlueprint!F15*ComponentBlueprint!G15, 0)*Info!B2*ROUNDUP(MaterialBlueprints1!F42*MaterialBlueprints1!G42,0)+ROUNDUP(ComponentBlueprint!F11*ComponentBlueprint!G11, 0)*Info!B2*ROUNDUP(MaterialBlueprints1!F52*MaterialBlueprints1!G52,0))/6000, 0)*6000/ReactionFormulas1!C3)*ROUNDUP(ReactionFormulas1!G3*ReactionFormulas1!H3,0)+(ROUNDUP((ROUNDUP(ComponentBlueprint!F21*ComponentBlueprint!G21,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0)*400/ReactionFormulas1!C12)*ROUNDUP(ReactionFormulas1!G12*ReactionFormulas1!H12,0))/200, 0)*200/ReactionFormulas2!C5)*ROUNDUP(ReactionFormulas2!G5*ReactionFormulas2!H5,0)+(ROUNDUP(((ROUNDUP((ROUNDUP(ComponentBlueprint!F6*ComponentBlueprint!G6,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0)*750/ReactionFormulas1!C32)*ROUNDUP(ReactionFormulas1!G32*ReactionFormulas1!H32,0))/200, 0)*200/ReactionFormulas2!C53)*ROUNDUP(ReactionFormulas2!G53*ReactionFormulas2!H53,0)+(ROUNDUP(((ROUNDUP((ROUNDUP(ComponentBlueprint!F2*ComponentBlueprint!G2, 0)*Info!B2*ROUNDUP(MaterialBlueprints1!F24*MaterialBlueprints1!G24,0)+ROUNDUP(ComponentBlueprint!F10*ComponentBlueprint!G10, 0)*Info!B2*ROUNDUP(MaterialBlueprints1!F49*MaterialBlueprints1!G49,0))/300, 0)*300/ReactionFormulas1!C36)*ROUNDUP(ReactionFormulas1!G36*ReactionFormulas1!H36,0)+(ROUNDUP((ROUNDUP(ComponentBlueprint!F2*ComponentBlueprint!G2, 0)*Info!B2*ROUNDUP(MaterialBlueprints1!F26*MaterialBlueprints1!G26,0)+ROUNDUP(ComponentBlueprint!F9*ComponentBlueprint!G9, 0)*Info!B2*ROUNDUP(MaterialBlueprints1!F28*MaterialBlueprints1!G28,0)+ROUNDUP(ComponentBlueprint!F6*ComponentBlueprint!G6, 0)*Info!B2*ROUNDUP(MaterialBlueprints1!F40*MaterialBlueprints1!G40,0)+ROUNDUP(ComponentBlueprint!F10*ComponentBlueprint!G10, 0)*Info!B2*ROUNDUP(MaterialBlueprints1!F50*MaterialBlueprints1!G50,0)+ROUNDUP(ComponentBlueprint!F11*ComponentBlueprint!G11, 0)*Info!B2*ROUNDUP(MaterialBlueprints1!F53*MaterialBlueprints1!G53,0)+ROUNDUP(ComponentBlueprint!F12*ComponentBlueprint!G12, 0)*Info!B2*ROUNDUP(MaterialBlueprints1!F55*MaterialBlueprints1!G55,0)+ROUNDUP(ComponentBlueprint!F5*ComponentBlueprint!G5, 0)*Info!B2*ROUNDUP(MaterialBlueprints1!F58*MaterialBlueprints1!G58,0))/10000, 0)*10000/ReactionFormulas1!C39)*ROUNDUP(ReactionFormulas1!G39*ReactionFormulas1!H39,0))/200, 0)*200/ReactionFormulas2!C57)*ROUNDUP(ReactionFormulas2!G57*ReactionFormulas2!H57,0))*(ReactionFormulas2!R12)*(1.0)</f>
        <v/>
      </c>
      <c r="T12" t="inlineStr"/>
      <c r="U12" t="n">
        <v>0</v>
      </c>
      <c r="V12">
        <f>P12-U12</f>
        <v/>
      </c>
      <c r="W12" t="inlineStr"/>
      <c r="X12" t="inlineStr"/>
      <c r="Y12" t="inlineStr"/>
      <c r="Z12" t="n">
        <v>3877.050894078559</v>
      </c>
      <c r="AA12">
        <f>((ROUNDUP(((ROUNDUP((ROUNDUP(ComponentBlueprint!F22*ComponentBlueprint!G22, 0)*Info!B2*ROUNDUP(MaterialBlueprints1!F21*MaterialBlueprints1!G21,0)+ROUNDUP(ComponentBlueprint!F9*ComponentBlueprint!G9, 0)*Info!B2*ROUNDUP(MaterialBlueprints1!F27*MaterialBlueprints1!G27,0)+ROUNDUP(ComponentBlueprint!F15*ComponentBlueprint!G15, 0)*Info!B2*ROUNDUP(MaterialBlueprints1!F42*MaterialBlueprints1!G42,0)+ROUNDUP(ComponentBlueprint!F11*ComponentBlueprint!G11, 0)*Info!B2*ROUNDUP(MaterialBlueprints1!F52*MaterialBlueprints1!G52,0))/6000, 0)*6000/ReactionFormulas1!C3)*ROUNDUP(ReactionFormulas1!G3*ReactionFormulas1!H3,0)+(ROUNDUP((ROUNDUP(ComponentBlueprint!F21*ComponentBlueprint!G21,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0)*400/ReactionFormulas1!C12)*ROUNDUP(ReactionFormulas1!G12*ReactionFormulas1!H12,0))/200, 0)*200/ReactionFormulas2!C5)*ROUNDUP(ReactionFormulas2!G5*ReactionFormulas2!H5,0)+(ROUNDUP(((ROUNDUP((ROUNDUP(ComponentBlueprint!F6*ComponentBlueprint!G6,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0)*750/ReactionFormulas1!C32)*ROUNDUP(ReactionFormulas1!G32*ReactionFormulas1!H32,0))/200, 0)*200/ReactionFormulas2!C53)*ROUNDUP(ReactionFormulas2!G53*ReactionFormulas2!H53,0)+(ROUNDUP(((ROUNDUP((ROUNDUP(ComponentBlueprint!F2*ComponentBlueprint!G2, 0)*Info!B2*ROUNDUP(MaterialBlueprints1!F24*MaterialBlueprints1!G24,0)+ROUNDUP(ComponentBlueprint!F10*ComponentBlueprint!G10, 0)*Info!B2*ROUNDUP(MaterialBlueprints1!F49*MaterialBlueprints1!G49,0))/300, 0)*300/ReactionFormulas1!C36)*ROUNDUP(ReactionFormulas1!G36*ReactionFormulas1!H36,0)+(ROUNDUP((ROUNDUP(ComponentBlueprint!F2*ComponentBlueprint!G2, 0)*Info!B2*ROUNDUP(MaterialBlueprints1!F26*MaterialBlueprints1!G26,0)+ROUNDUP(ComponentBlueprint!F9*ComponentBlueprint!G9, 0)*Info!B2*ROUNDUP(MaterialBlueprints1!F28*MaterialBlueprints1!G28,0)+ROUNDUP(ComponentBlueprint!F6*ComponentBlueprint!G6, 0)*Info!B2*ROUNDUP(MaterialBlueprints1!F40*MaterialBlueprints1!G40,0)+ROUNDUP(ComponentBlueprint!F10*ComponentBlueprint!G10, 0)*Info!B2*ROUNDUP(MaterialBlueprints1!F50*MaterialBlueprints1!G50,0)+ROUNDUP(ComponentBlueprint!F11*ComponentBlueprint!G11, 0)*Info!B2*ROUNDUP(MaterialBlueprints1!F53*MaterialBlueprints1!G53,0)+ROUNDUP(ComponentBlueprint!F12*ComponentBlueprint!G12, 0)*Info!B2*ROUNDUP(MaterialBlueprints1!F55*MaterialBlueprints1!G55,0)+ROUNDUP(ComponentBlueprint!F5*ComponentBlueprint!G5, 0)*Info!B2*ROUNDUP(MaterialBlueprints1!F58*MaterialBlueprints1!G58,0))/10000, 0)*10000/ReactionFormulas1!C39)*ROUNDUP(ReactionFormulas1!G39*ReactionFormulas1!H39,0))/200, 0)*200/ReactionFormulas2!C57)*ROUNDUP(ReactionFormulas2!G57*ReactionFormulas2!H57,0))*ReactionFormulas2!Z12</f>
        <v/>
      </c>
      <c r="AB12" t="inlineStr"/>
    </row>
    <row r="13">
      <c r="A13" t="inlineStr">
        <is>
          <t>Carbon Polymers Reaction Formula</t>
        </is>
      </c>
      <c r="B13" t="inlineStr">
        <is>
          <t>碳聚合物反应配方</t>
        </is>
      </c>
      <c r="C13" t="n">
        <v>200</v>
      </c>
      <c r="D13" t="n">
        <v>4247</v>
      </c>
      <c r="E13" t="inlineStr">
        <is>
          <t>Helium Fuel Block</t>
        </is>
      </c>
      <c r="F13" t="inlineStr">
        <is>
          <t>氦燃料块</t>
        </is>
      </c>
      <c r="G13" t="n">
        <v>5</v>
      </c>
      <c r="H13" t="n">
        <v>1</v>
      </c>
      <c r="I13">
        <f>(ROUNDUP(((ROUNDUP((ROUNDUP(ComponentBlueprint!F22*ComponentBlueprint!G22, 0)*Info!B2*ROUNDUP(MaterialBlueprints1!F22*MaterialBlueprints1!G22,0)+ROUNDUP(ComponentBlueprint!F21*ComponentBlueprint!G21, 0)*Info!B2*ROUNDUP(MaterialBlueprints1!F31*MaterialBlueprints1!G31,0)+ROUNDUP(ComponentBlueprint!F23*ComponentBlueprint!G23, 0)*Info!B2*ROUNDUP(MaterialBlueprints1!F33*MaterialBlueprints1!G33,0)+ROUNDUP(ComponentBlueprint!F13*ComponentBlueprint!G13, 0)*Info!B2*ROUNDUP(MaterialBlueprints1!F36*MaterialBlueprints1!G36,0)+ROUNDUP(ComponentBlueprint!F15*ComponentBlueprint!G15, 0)*Info!B2*ROUNDUP(MaterialBlueprints1!F43*MaterialBlueprints1!G43,0)+ROUNDUP(ComponentBlueprint!F16*ComponentBlueprint!G16, 0)*Info!B2*ROUNDUP(MaterialBlueprints1!F46*MaterialBlueprints1!G46,0)+ROUNDUP(ComponentBlueprint!F19*ComponentBlueprint!G19, 0)*Info!B2*ROUNDUP(MaterialBlueprints1!F61*MaterialBlueprints1!G61,0))/10000, 0)*10000/ReactionFormulas1!C6)*ROUNDUP(ReactionFormulas1!G6*ReactionFormulas1!H6,0)+(ROUNDUP((ROUNDUP(ComponentBlueprint!F2*ComponentBlueprint!G2,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0)*3000/ReactionFormulas1!C25)*ROUNDUP(ReactionFormulas1!G25*ReactionFormulas1!H25,0))/200, 0)*200/ReactionFormulas2!C13)*ROUNDUP(ReactionFormulas2!G13*ReactionFormulas2!H13,0)</f>
        <v/>
      </c>
      <c r="J13" t="inlineStr"/>
      <c r="K13" t="inlineStr"/>
      <c r="L13" t="n">
        <v>16642</v>
      </c>
      <c r="M13" t="inlineStr">
        <is>
          <t>钒</t>
        </is>
      </c>
      <c r="N13" t="inlineStr">
        <is>
          <t>Vanadium</t>
        </is>
      </c>
      <c r="O13">
        <f>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0)*2200/ReactionFormulas1!C10)*ROUNDUP(ReactionFormulas1!G10*ReactionFormulas1!H10,0)+(ROUNDUP((ROUNDUP(ComponentBlueprint!F6*ComponentBlueprint!G6,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0)*750/ReactionFormulas1!C34)*ROUNDUP(ReactionFormulas1!G34*ReactionFormulas1!H34,0))/200, 0)*200/ReactionFormulas2!C20)*ROUNDUP(ReactionFormulas2!G20*ReactionFormulas2!H20,0)+(ROUNDUP(((ROUNDUP((ROUNDUP(ComponentBlueprint!F21*ComponentBlueprint!G21,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0)*400/ReactionFormulas1!C13)*ROUNDUP(ReactionFormulas1!G13*ReactionFormulas1!H13,0))/200, 0)*200/ReactionFormulas2!C23)*ROUNDUP(ReactionFormulas2!G23*ReactionFormulas2!H23,0)</f>
        <v/>
      </c>
      <c r="P13">
        <f>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0)*2200/ReactionFormulas1!C10)*ROUNDUP(ReactionFormulas1!G10*ReactionFormulas1!H10,0)+(ROUNDUP((ROUNDUP(ComponentBlueprint!F6*ComponentBlueprint!G6,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0)*750/ReactionFormulas1!C34)*ROUNDUP(ReactionFormulas1!G34*ReactionFormulas1!H34,0))/200, 0)*200/ReactionFormulas2!C20)*ROUNDUP(ReactionFormulas2!G20*ReactionFormulas2!H20,0)+(ROUNDUP(((ROUNDUP((ROUNDUP(ComponentBlueprint!F21*ComponentBlueprint!G21,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0)*400/ReactionFormulas1!C13)*ROUNDUP(ReactionFormulas1!G13*ReactionFormulas1!H13,0))/200, 0)*200/ReactionFormulas2!C23)*ROUNDUP(ReactionFormulas2!G23*ReactionFormulas2!H23,0)</f>
        <v/>
      </c>
      <c r="Q13" t="inlineStr"/>
      <c r="R13" t="n">
        <v>1955</v>
      </c>
      <c r="S13">
        <f>((ROUNDUP(((ROUNDUP((ROUNDUP(ComponentBlueprint!F21*ComponentBlueprint!G21,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0)*2200/ReactionFormulas1!C10)*ROUNDUP(ReactionFormulas1!G10*ReactionFormulas1!H10,0)+(ROUNDUP((ROUNDUP(ComponentBlueprint!F6*ComponentBlueprint!G6,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0)*750/ReactionFormulas1!C34)*ROUNDUP(ReactionFormulas1!G34*ReactionFormulas1!H34,0))/200, 0)*200/ReactionFormulas2!C20)*ROUNDUP(ReactionFormulas2!G20*ReactionFormulas2!H20,0)+(ROUNDUP(((ROUNDUP((ROUNDUP(ComponentBlueprint!F21*ComponentBlueprint!G21,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0)*400/ReactionFormulas1!C13)*ROUNDUP(ReactionFormulas1!G13*ReactionFormulas1!H13,0))/200, 0)*200/ReactionFormulas2!C23)*ROUNDUP(ReactionFormulas2!G23*ReactionFormulas2!H23,0))*(ReactionFormulas2!R13)*(1.0)</f>
        <v/>
      </c>
      <c r="T13" t="inlineStr"/>
      <c r="U13" t="n">
        <v>0</v>
      </c>
      <c r="V13">
        <f>P13-U13</f>
        <v/>
      </c>
      <c r="W13" t="inlineStr"/>
      <c r="X13" t="inlineStr"/>
      <c r="Y13" t="inlineStr"/>
      <c r="Z13" t="n">
        <v>2531.42999560267</v>
      </c>
      <c r="AA13">
        <f>((ROUNDUP(((ROUNDUP((ROUNDUP(ComponentBlueprint!F21*ComponentBlueprint!G21,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0)*2200/ReactionFormulas1!C10)*ROUNDUP(ReactionFormulas1!G10*ReactionFormulas1!H10,0)+(ROUNDUP((ROUNDUP(ComponentBlueprint!F6*ComponentBlueprint!G6,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0)*750/ReactionFormulas1!C34)*ROUNDUP(ReactionFormulas1!G34*ReactionFormulas1!H34,0))/200, 0)*200/ReactionFormulas2!C20)*ROUNDUP(ReactionFormulas2!G20*ReactionFormulas2!H20,0)+(ROUNDUP(((ROUNDUP((ROUNDUP(ComponentBlueprint!F21*ComponentBlueprint!G21,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0)*400/ReactionFormulas1!C13)*ROUNDUP(ReactionFormulas1!G13*ReactionFormulas1!H13,0))/200, 0)*200/ReactionFormulas2!C23)*ROUNDUP(ReactionFormulas2!G23*ReactionFormulas2!H23,0))*ReactionFormulas2!Z13</f>
        <v/>
      </c>
      <c r="AB13" t="inlineStr"/>
    </row>
    <row r="14">
      <c r="A14" t="inlineStr">
        <is>
          <t>Silicon Diborite Reaction Formula</t>
        </is>
      </c>
      <c r="B14" t="inlineStr">
        <is>
          <t>二硼硅反应配方</t>
        </is>
      </c>
      <c r="C14" t="n">
        <v>200</v>
      </c>
      <c r="D14" t="n">
        <v>16635</v>
      </c>
      <c r="E14" t="inlineStr">
        <is>
          <t>Evaporite Deposits</t>
        </is>
      </c>
      <c r="F14" t="inlineStr">
        <is>
          <t>蒸发岩沉积物</t>
        </is>
      </c>
      <c r="G14" t="n">
        <v>100</v>
      </c>
      <c r="H14" t="n">
        <v>1</v>
      </c>
      <c r="I14">
        <f>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0)*2200/ReactionFormulas1!C8)*ROUNDUP(ReactionFormulas1!G8*ReactionFormulas1!H8,0)+(ROUNDUP((ROUNDUP(ComponentBlueprint!F2*ComponentBlueprint!G2, 0)*Info!B2*ROUNDUP(MaterialBlueprints1!F26*MaterialBlueprints1!G26,0)+ROUNDUP(ComponentBlueprint!F9*ComponentBlueprint!G9, 0)*Info!B2*ROUNDUP(MaterialBlueprints1!F28*MaterialBlueprints1!G28,0)+ROUNDUP(ComponentBlueprint!F6*ComponentBlueprint!G6, 0)*Info!B2*ROUNDUP(MaterialBlueprints1!F40*MaterialBlueprints1!G40,0)+ROUNDUP(ComponentBlueprint!F10*ComponentBlueprint!G10, 0)*Info!B2*ROUNDUP(MaterialBlueprints1!F50*MaterialBlueprints1!G50,0)+ROUNDUP(ComponentBlueprint!F11*ComponentBlueprint!G11, 0)*Info!B2*ROUNDUP(MaterialBlueprints1!F53*MaterialBlueprints1!G53,0)+ROUNDUP(ComponentBlueprint!F12*ComponentBlueprint!G12, 0)*Info!B2*ROUNDUP(MaterialBlueprints1!F55*MaterialBlueprints1!G55,0)+ROUNDUP(ComponentBlueprint!F5*ComponentBlueprint!G5, 0)*Info!B2*ROUNDUP(MaterialBlueprints1!F58*MaterialBlueprints1!G58,0))/10000, 0)*10000/ReactionFormulas1!C40)*ROUNDUP(ReactionFormulas1!G40*ReactionFormulas1!H40,0))/200, 0)*200/ReactionFormulas2!C14)*ROUNDUP(ReactionFormulas2!G14*ReactionFormulas2!H14,0)</f>
        <v/>
      </c>
      <c r="J14" t="inlineStr"/>
      <c r="K14" t="inlineStr"/>
      <c r="L14" t="n">
        <v>16643</v>
      </c>
      <c r="M14" t="inlineStr">
        <is>
          <t>镉</t>
        </is>
      </c>
      <c r="N14" t="inlineStr">
        <is>
          <t>Cadmium</t>
        </is>
      </c>
      <c r="O14">
        <f>(ROUNDUP(((ROUNDUP((ROUNDUP(ComponentBlueprint!F22*ComponentBlueprint!G22, 0)*Info!B2*ROUNDUP(MaterialBlueprints1!F22*MaterialBlueprints1!G22,0)+ROUNDUP(ComponentBlueprint!F21*ComponentBlueprint!G21, 0)*Info!B2*ROUNDUP(MaterialBlueprints1!F31*MaterialBlueprints1!G31,0)+ROUNDUP(ComponentBlueprint!F23*ComponentBlueprint!G23, 0)*Info!B2*ROUNDUP(MaterialBlueprints1!F33*MaterialBlueprints1!G33,0)+ROUNDUP(ComponentBlueprint!F13*ComponentBlueprint!G13, 0)*Info!B2*ROUNDUP(MaterialBlueprints1!F36*MaterialBlueprints1!G36,0)+ROUNDUP(ComponentBlueprint!F15*ComponentBlueprint!G15, 0)*Info!B2*ROUNDUP(MaterialBlueprints1!F43*MaterialBlueprints1!G43,0)+ROUNDUP(ComponentBlueprint!F16*ComponentBlueprint!G16, 0)*Info!B2*ROUNDUP(MaterialBlueprints1!F46*MaterialBlueprints1!G46,0)+ROUNDUP(ComponentBlueprint!F19*ComponentBlueprint!G19, 0)*Info!B2*ROUNDUP(MaterialBlueprints1!F61*MaterialBlueprints1!G61,0))/10000, 0)*10000/ReactionFormulas1!C5)*ROUNDUP(ReactionFormulas1!G5*ReactionFormulas1!H5,0)+(ROUNDUP((ROUNDUP(ComponentBlueprint!F13*ComponentBlueprint!G13, 0)*Info!B2*ROUNDUP(MaterialBlueprints1!F35*MaterialBlueprints1!G35,0)+ROUNDUP(ComponentBlueprint!F19*ComponentBlueprint!G19, 0)*Info!B2*ROUNDUP(MaterialBlueprints1!F62*MaterialBlueprints1!G62,0))/300, 0)*300/ReactionFormulas1!C17)*ROUNDUP(ReactionFormulas1!G17*ReactionFormulas1!H17,0))/200, 0)*200/ReactionFormulas2!C9)*ROUNDUP(ReactionFormulas2!G9*ReactionFormulas2!H9,0)+(ROUNDUP(((ROUNDUP((ROUNDUP(ComponentBlueprint!F21*ComponentBlueprint!G21,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0)*2200/ReactionFormulas1!C9)*ROUNDUP(ReactionFormulas1!G9*ReactionFormulas1!H9,0)+(ROUNDUP((ROUNDUP(ComponentBlueprint!F23*ComponentBlueprint!G23,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0)*200/ReactionFormulas1!C20)*ROUNDUP(ReactionFormulas1!G20*ReactionFormulas1!H20,0))/200, 0)*200/ReactionFormulas2!C17)*ROUNDUP(ReactionFormulas2!G17*ReactionFormulas2!H17,0)+(ROUNDUP(((ROUNDUP((ROUNDUP(ComponentBlueprint!F21*ComponentBlueprint!G21,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0)*400/ReactionFormulas1!C15)*ROUNDUP(ReactionFormulas1!G15*ReactionFormulas1!H15,0)+(ROUNDUP((ROUNDUP(ComponentBlueprint!F23*ComponentBlueprint!G23,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0)*200/ReactionFormulas1!C23)*ROUNDUP(ReactionFormulas1!G23*ReactionFormulas1!H23,0))/200, 0)*200/ReactionFormulas2!C29)*ROUNDUP(ReactionFormulas2!G29*ReactionFormulas2!H29,0)</f>
        <v/>
      </c>
      <c r="P14">
        <f>(ROUNDUP(((ROUNDUP((ROUNDUP(ComponentBlueprint!F22*ComponentBlueprint!G22, 0)*Info!B2*ROUNDUP(MaterialBlueprints1!F22*MaterialBlueprints1!G22,0)+ROUNDUP(ComponentBlueprint!F21*ComponentBlueprint!G21, 0)*Info!B2*ROUNDUP(MaterialBlueprints1!F31*MaterialBlueprints1!G31,0)+ROUNDUP(ComponentBlueprint!F23*ComponentBlueprint!G23, 0)*Info!B2*ROUNDUP(MaterialBlueprints1!F33*MaterialBlueprints1!G33,0)+ROUNDUP(ComponentBlueprint!F13*ComponentBlueprint!G13, 0)*Info!B2*ROUNDUP(MaterialBlueprints1!F36*MaterialBlueprints1!G36,0)+ROUNDUP(ComponentBlueprint!F15*ComponentBlueprint!G15, 0)*Info!B2*ROUNDUP(MaterialBlueprints1!F43*MaterialBlueprints1!G43,0)+ROUNDUP(ComponentBlueprint!F16*ComponentBlueprint!G16, 0)*Info!B2*ROUNDUP(MaterialBlueprints1!F46*MaterialBlueprints1!G46,0)+ROUNDUP(ComponentBlueprint!F19*ComponentBlueprint!G19, 0)*Info!B2*ROUNDUP(MaterialBlueprints1!F61*MaterialBlueprints1!G61,0))/10000, 0)*10000/ReactionFormulas1!C5)*ROUNDUP(ReactionFormulas1!G5*ReactionFormulas1!H5,0)+(ROUNDUP((ROUNDUP(ComponentBlueprint!F13*ComponentBlueprint!G13, 0)*Info!B2*ROUNDUP(MaterialBlueprints1!F35*MaterialBlueprints1!G35,0)+ROUNDUP(ComponentBlueprint!F19*ComponentBlueprint!G19, 0)*Info!B2*ROUNDUP(MaterialBlueprints1!F62*MaterialBlueprints1!G62,0))/300, 0)*300/ReactionFormulas1!C17)*ROUNDUP(ReactionFormulas1!G17*ReactionFormulas1!H17,0))/200, 0)*200/ReactionFormulas2!C9)*ROUNDUP(ReactionFormulas2!G9*ReactionFormulas2!H9,0)+(ROUNDUP(((ROUNDUP((ROUNDUP(ComponentBlueprint!F21*ComponentBlueprint!G21,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0)*2200/ReactionFormulas1!C9)*ROUNDUP(ReactionFormulas1!G9*ReactionFormulas1!H9,0)+(ROUNDUP((ROUNDUP(ComponentBlueprint!F23*ComponentBlueprint!G23,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0)*200/ReactionFormulas1!C20)*ROUNDUP(ReactionFormulas1!G20*ReactionFormulas1!H20,0))/200, 0)*200/ReactionFormulas2!C17)*ROUNDUP(ReactionFormulas2!G17*ReactionFormulas2!H17,0)+(ROUNDUP(((ROUNDUP((ROUNDUP(ComponentBlueprint!F21*ComponentBlueprint!G21,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0)*400/ReactionFormulas1!C15)*ROUNDUP(ReactionFormulas1!G15*ReactionFormulas1!H15,0)+(ROUNDUP((ROUNDUP(ComponentBlueprint!F23*ComponentBlueprint!G23,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0)*200/ReactionFormulas1!C23)*ROUNDUP(ReactionFormulas1!G23*ReactionFormulas1!H23,0))/200, 0)*200/ReactionFormulas2!C29)*ROUNDUP(ReactionFormulas2!G29*ReactionFormulas2!H29,0)</f>
        <v/>
      </c>
      <c r="Q14" t="inlineStr"/>
      <c r="R14" t="n">
        <v>7007</v>
      </c>
      <c r="S14">
        <f>((ROUNDUP(((ROUNDUP((ROUNDUP(ComponentBlueprint!F22*ComponentBlueprint!G22, 0)*Info!B2*ROUNDUP(MaterialBlueprints1!F22*MaterialBlueprints1!G22,0)+ROUNDUP(ComponentBlueprint!F21*ComponentBlueprint!G21, 0)*Info!B2*ROUNDUP(MaterialBlueprints1!F31*MaterialBlueprints1!G31,0)+ROUNDUP(ComponentBlueprint!F23*ComponentBlueprint!G23, 0)*Info!B2*ROUNDUP(MaterialBlueprints1!F33*MaterialBlueprints1!G33,0)+ROUNDUP(ComponentBlueprint!F13*ComponentBlueprint!G13, 0)*Info!B2*ROUNDUP(MaterialBlueprints1!F36*MaterialBlueprints1!G36,0)+ROUNDUP(ComponentBlueprint!F15*ComponentBlueprint!G15, 0)*Info!B2*ROUNDUP(MaterialBlueprints1!F43*MaterialBlueprints1!G43,0)+ROUNDUP(ComponentBlueprint!F16*ComponentBlueprint!G16, 0)*Info!B2*ROUNDUP(MaterialBlueprints1!F46*MaterialBlueprints1!G46,0)+ROUNDUP(ComponentBlueprint!F19*ComponentBlueprint!G19, 0)*Info!B2*ROUNDUP(MaterialBlueprints1!F61*MaterialBlueprints1!G61,0))/10000, 0)*10000/ReactionFormulas1!C5)*ROUNDUP(ReactionFormulas1!G5*ReactionFormulas1!H5,0)+(ROUNDUP((ROUNDUP(ComponentBlueprint!F13*ComponentBlueprint!G13, 0)*Info!B2*ROUNDUP(MaterialBlueprints1!F35*MaterialBlueprints1!G35,0)+ROUNDUP(ComponentBlueprint!F19*ComponentBlueprint!G19, 0)*Info!B2*ROUNDUP(MaterialBlueprints1!F62*MaterialBlueprints1!G62,0))/300, 0)*300/ReactionFormulas1!C17)*ROUNDUP(ReactionFormulas1!G17*ReactionFormulas1!H17,0))/200, 0)*200/ReactionFormulas2!C9)*ROUNDUP(ReactionFormulas2!G9*ReactionFormulas2!H9,0)+(ROUNDUP(((ROUNDUP((ROUNDUP(ComponentBlueprint!F21*ComponentBlueprint!G21,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0)*2200/ReactionFormulas1!C9)*ROUNDUP(ReactionFormulas1!G9*ReactionFormulas1!H9,0)+(ROUNDUP((ROUNDUP(ComponentBlueprint!F23*ComponentBlueprint!G23,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0)*200/ReactionFormulas1!C20)*ROUNDUP(ReactionFormulas1!G20*ReactionFormulas1!H20,0))/200, 0)*200/ReactionFormulas2!C17)*ROUNDUP(ReactionFormulas2!G17*ReactionFormulas2!H17,0)+(ROUNDUP(((ROUNDUP((ROUNDUP(ComponentBlueprint!F21*ComponentBlueprint!G21,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0)*400/ReactionFormulas1!C15)*ROUNDUP(ReactionFormulas1!G15*ReactionFormulas1!H15,0)+(ROUNDUP((ROUNDUP(ComponentBlueprint!F23*ComponentBlueprint!G23,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0)*200/ReactionFormulas1!C23)*ROUNDUP(ReactionFormulas1!G23*ReactionFormulas1!H23,0))/200, 0)*200/ReactionFormulas2!C29)*ROUNDUP(ReactionFormulas2!G29*ReactionFormulas2!H29,0))*(ReactionFormulas2!R14)*(1.0)</f>
        <v/>
      </c>
      <c r="T14" t="inlineStr"/>
      <c r="U14" t="n">
        <v>0</v>
      </c>
      <c r="V14">
        <f>P14-U14</f>
        <v/>
      </c>
      <c r="W14" t="inlineStr"/>
      <c r="X14" t="inlineStr"/>
      <c r="Y14" t="inlineStr"/>
      <c r="Z14" t="n">
        <v>3204.17059991508</v>
      </c>
      <c r="AA14">
        <f>((ROUNDUP(((ROUNDUP((ROUNDUP(ComponentBlueprint!F22*ComponentBlueprint!G22, 0)*Info!B2*ROUNDUP(MaterialBlueprints1!F22*MaterialBlueprints1!G22,0)+ROUNDUP(ComponentBlueprint!F21*ComponentBlueprint!G21, 0)*Info!B2*ROUNDUP(MaterialBlueprints1!F31*MaterialBlueprints1!G31,0)+ROUNDUP(ComponentBlueprint!F23*ComponentBlueprint!G23, 0)*Info!B2*ROUNDUP(MaterialBlueprints1!F33*MaterialBlueprints1!G33,0)+ROUNDUP(ComponentBlueprint!F13*ComponentBlueprint!G13, 0)*Info!B2*ROUNDUP(MaterialBlueprints1!F36*MaterialBlueprints1!G36,0)+ROUNDUP(ComponentBlueprint!F15*ComponentBlueprint!G15, 0)*Info!B2*ROUNDUP(MaterialBlueprints1!F43*MaterialBlueprints1!G43,0)+ROUNDUP(ComponentBlueprint!F16*ComponentBlueprint!G16, 0)*Info!B2*ROUNDUP(MaterialBlueprints1!F46*MaterialBlueprints1!G46,0)+ROUNDUP(ComponentBlueprint!F19*ComponentBlueprint!G19, 0)*Info!B2*ROUNDUP(MaterialBlueprints1!F61*MaterialBlueprints1!G61,0))/10000, 0)*10000/ReactionFormulas1!C5)*ROUNDUP(ReactionFormulas1!G5*ReactionFormulas1!H5,0)+(ROUNDUP((ROUNDUP(ComponentBlueprint!F13*ComponentBlueprint!G13, 0)*Info!B2*ROUNDUP(MaterialBlueprints1!F35*MaterialBlueprints1!G35,0)+ROUNDUP(ComponentBlueprint!F19*ComponentBlueprint!G19, 0)*Info!B2*ROUNDUP(MaterialBlueprints1!F62*MaterialBlueprints1!G62,0))/300, 0)*300/ReactionFormulas1!C17)*ROUNDUP(ReactionFormulas1!G17*ReactionFormulas1!H17,0))/200, 0)*200/ReactionFormulas2!C9)*ROUNDUP(ReactionFormulas2!G9*ReactionFormulas2!H9,0)+(ROUNDUP(((ROUNDUP((ROUNDUP(ComponentBlueprint!F21*ComponentBlueprint!G21,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0)*2200/ReactionFormulas1!C9)*ROUNDUP(ReactionFormulas1!G9*ReactionFormulas1!H9,0)+(ROUNDUP((ROUNDUP(ComponentBlueprint!F23*ComponentBlueprint!G23,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0)*200/ReactionFormulas1!C20)*ROUNDUP(ReactionFormulas1!G20*ReactionFormulas1!H20,0))/200, 0)*200/ReactionFormulas2!C17)*ROUNDUP(ReactionFormulas2!G17*ReactionFormulas2!H17,0)+(ROUNDUP(((ROUNDUP((ROUNDUP(ComponentBlueprint!F21*ComponentBlueprint!G21,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0)*400/ReactionFormulas1!C15)*ROUNDUP(ReactionFormulas1!G15*ReactionFormulas1!H15,0)+(ROUNDUP((ROUNDUP(ComponentBlueprint!F23*ComponentBlueprint!G23,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0)*200/ReactionFormulas1!C23)*ROUNDUP(ReactionFormulas1!G23*ReactionFormulas1!H23,0))/200, 0)*200/ReactionFormulas2!C29)*ROUNDUP(ReactionFormulas2!G29*ReactionFormulas2!H29,0))*ReactionFormulas2!Z14</f>
        <v/>
      </c>
      <c r="AB14" t="inlineStr"/>
    </row>
    <row r="15">
      <c r="A15" t="inlineStr">
        <is>
          <t>Silicon Diborite Reaction Formula</t>
        </is>
      </c>
      <c r="B15" t="inlineStr">
        <is>
          <t>二硼硅反应配方</t>
        </is>
      </c>
      <c r="C15" t="n">
        <v>200</v>
      </c>
      <c r="D15" t="n">
        <v>16636</v>
      </c>
      <c r="E15" t="inlineStr">
        <is>
          <t>Silicates</t>
        </is>
      </c>
      <c r="F15" t="inlineStr">
        <is>
          <t>硅酸盐</t>
        </is>
      </c>
      <c r="G15" t="n">
        <v>100</v>
      </c>
      <c r="H15" t="n">
        <v>1</v>
      </c>
      <c r="I15">
        <f>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0)*2200/ReactionFormulas1!C8)*ROUNDUP(ReactionFormulas1!G8*ReactionFormulas1!H8,0)+(ROUNDUP((ROUNDUP(ComponentBlueprint!F2*ComponentBlueprint!G2, 0)*Info!B2*ROUNDUP(MaterialBlueprints1!F26*MaterialBlueprints1!G26,0)+ROUNDUP(ComponentBlueprint!F9*ComponentBlueprint!G9, 0)*Info!B2*ROUNDUP(MaterialBlueprints1!F28*MaterialBlueprints1!G28,0)+ROUNDUP(ComponentBlueprint!F6*ComponentBlueprint!G6, 0)*Info!B2*ROUNDUP(MaterialBlueprints1!F40*MaterialBlueprints1!G40,0)+ROUNDUP(ComponentBlueprint!F10*ComponentBlueprint!G10, 0)*Info!B2*ROUNDUP(MaterialBlueprints1!F50*MaterialBlueprints1!G50,0)+ROUNDUP(ComponentBlueprint!F11*ComponentBlueprint!G11, 0)*Info!B2*ROUNDUP(MaterialBlueprints1!F53*MaterialBlueprints1!G53,0)+ROUNDUP(ComponentBlueprint!F12*ComponentBlueprint!G12, 0)*Info!B2*ROUNDUP(MaterialBlueprints1!F55*MaterialBlueprints1!G55,0)+ROUNDUP(ComponentBlueprint!F5*ComponentBlueprint!G5, 0)*Info!B2*ROUNDUP(MaterialBlueprints1!F58*MaterialBlueprints1!G58,0))/10000, 0)*10000/ReactionFormulas1!C40)*ROUNDUP(ReactionFormulas1!G40*ReactionFormulas1!H40,0))/200, 0)*200/ReactionFormulas2!C15)*ROUNDUP(ReactionFormulas2!G15*ReactionFormulas2!H15,0)</f>
        <v/>
      </c>
      <c r="J15" t="inlineStr"/>
      <c r="K15" t="inlineStr"/>
      <c r="L15" t="n">
        <v>16644</v>
      </c>
      <c r="M15" t="inlineStr">
        <is>
          <t>铂</t>
        </is>
      </c>
      <c r="N15" t="inlineStr">
        <is>
          <t>Platinum</t>
        </is>
      </c>
      <c r="O15">
        <f>(ROUNDUP(((ROUNDUP((ROUNDUP(ComponentBlueprint!F22*ComponentBlueprint!G22, 0)*Info!B2*ROUNDUP(MaterialBlueprints1!F21*MaterialBlueprints1!G21,0)+ROUNDUP(ComponentBlueprint!F9*ComponentBlueprint!G9, 0)*Info!B2*ROUNDUP(MaterialBlueprints1!F27*MaterialBlueprints1!G27,0)+ROUNDUP(ComponentBlueprint!F15*ComponentBlueprint!G15, 0)*Info!B2*ROUNDUP(MaterialBlueprints1!F42*MaterialBlueprints1!G42,0)+ROUNDUP(ComponentBlueprint!F11*ComponentBlueprint!G11, 0)*Info!B2*ROUNDUP(MaterialBlueprints1!F52*MaterialBlueprints1!G52,0))/6000, 0)*6000/ReactionFormulas1!C3)*ROUNDUP(ReactionFormulas1!G3*ReactionFormulas1!H3,0)+(ROUNDUP((ROUNDUP(ComponentBlueprint!F21*ComponentBlueprint!G21,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0)*400/ReactionFormulas1!C12)*ROUNDUP(ReactionFormulas1!G12*ReactionFormulas1!H12,0))/200, 0)*200/ReactionFormulas2!C6)*ROUNDUP(ReactionFormulas2!G6*ReactionFormulas2!H6,0)+(ROUNDUP(((ROUNDUP((ROUNDUP(ComponentBlueprint!F2*ComponentBlueprint!G2,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0)*3000/ReactionFormulas1!C26)*ROUNDUP(ReactionFormulas1!G26*ReactionFormulas1!H26,0)+(ROUNDUP((ROUNDUP(ComponentBlueprint!F2*ComponentBlueprint!G2,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0)*1500/ReactionFormulas1!C29)*ROUNDUP(ReactionFormulas1!G29*ReactionFormulas1!H29,0))/200, 0)*200/ReactionFormulas2!C41)*ROUNDUP(ReactionFormulas2!G41*ReactionFormulas2!H41,0)+(ROUNDUP(((ROUNDUP((ROUNDUP(ComponentBlueprint!F2*ComponentBlueprint!G2,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0)*3000/ReactionFormulas1!C26)*ROUNDUP(ReactionFormulas1!G26*ReactionFormulas1!H26,0)+(ROUNDUP((ROUNDUP(ComponentBlueprint!F2*ComponentBlueprint!G2,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0)*1500/ReactionFormulas1!C29)*ROUNDUP(ReactionFormulas1!G29*ReactionFormulas1!H29,0))/200, 0)*200/ReactionFormulas2!C44)*ROUNDUP(ReactionFormulas2!G44*ReactionFormulas2!H44,0)</f>
        <v/>
      </c>
      <c r="P15">
        <f>(ROUNDUP(((ROUNDUP((ROUNDUP(ComponentBlueprint!F22*ComponentBlueprint!G22, 0)*Info!B2*ROUNDUP(MaterialBlueprints1!F21*MaterialBlueprints1!G21,0)+ROUNDUP(ComponentBlueprint!F9*ComponentBlueprint!G9, 0)*Info!B2*ROUNDUP(MaterialBlueprints1!F27*MaterialBlueprints1!G27,0)+ROUNDUP(ComponentBlueprint!F15*ComponentBlueprint!G15, 0)*Info!B2*ROUNDUP(MaterialBlueprints1!F42*MaterialBlueprints1!G42,0)+ROUNDUP(ComponentBlueprint!F11*ComponentBlueprint!G11, 0)*Info!B2*ROUNDUP(MaterialBlueprints1!F52*MaterialBlueprints1!G52,0))/6000, 0)*6000/ReactionFormulas1!C3)*ROUNDUP(ReactionFormulas1!G3*ReactionFormulas1!H3,0)+(ROUNDUP((ROUNDUP(ComponentBlueprint!F21*ComponentBlueprint!G21,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0)*400/ReactionFormulas1!C12)*ROUNDUP(ReactionFormulas1!G12*ReactionFormulas1!H12,0))/200, 0)*200/ReactionFormulas2!C6)*ROUNDUP(ReactionFormulas2!G6*ReactionFormulas2!H6,0)+(ROUNDUP(((ROUNDUP((ROUNDUP(ComponentBlueprint!F2*ComponentBlueprint!G2,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0)*3000/ReactionFormulas1!C26)*ROUNDUP(ReactionFormulas1!G26*ReactionFormulas1!H26,0)+(ROUNDUP((ROUNDUP(ComponentBlueprint!F2*ComponentBlueprint!G2,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0)*1500/ReactionFormulas1!C29)*ROUNDUP(ReactionFormulas1!G29*ReactionFormulas1!H29,0))/200, 0)*200/ReactionFormulas2!C41)*ROUNDUP(ReactionFormulas2!G41*ReactionFormulas2!H41,0)+(ROUNDUP(((ROUNDUP((ROUNDUP(ComponentBlueprint!F2*ComponentBlueprint!G2,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0)*3000/ReactionFormulas1!C26)*ROUNDUP(ReactionFormulas1!G26*ReactionFormulas1!H26,0)+(ROUNDUP((ROUNDUP(ComponentBlueprint!F2*ComponentBlueprint!G2,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0)*1500/ReactionFormulas1!C29)*ROUNDUP(ReactionFormulas1!G29*ReactionFormulas1!H29,0))/200, 0)*200/ReactionFormulas2!C44)*ROUNDUP(ReactionFormulas2!G44*ReactionFormulas2!H44,0)</f>
        <v/>
      </c>
      <c r="Q15" t="inlineStr"/>
      <c r="R15" t="n">
        <v>7419</v>
      </c>
      <c r="S15">
        <f>((ROUNDUP(((ROUNDUP((ROUNDUP(ComponentBlueprint!F22*ComponentBlueprint!G22, 0)*Info!B2*ROUNDUP(MaterialBlueprints1!F21*MaterialBlueprints1!G21,0)+ROUNDUP(ComponentBlueprint!F9*ComponentBlueprint!G9, 0)*Info!B2*ROUNDUP(MaterialBlueprints1!F27*MaterialBlueprints1!G27,0)+ROUNDUP(ComponentBlueprint!F15*ComponentBlueprint!G15, 0)*Info!B2*ROUNDUP(MaterialBlueprints1!F42*MaterialBlueprints1!G42,0)+ROUNDUP(ComponentBlueprint!F11*ComponentBlueprint!G11, 0)*Info!B2*ROUNDUP(MaterialBlueprints1!F52*MaterialBlueprints1!G52,0))/6000, 0)*6000/ReactionFormulas1!C3)*ROUNDUP(ReactionFormulas1!G3*ReactionFormulas1!H3,0)+(ROUNDUP((ROUNDUP(ComponentBlueprint!F21*ComponentBlueprint!G21,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0)*400/ReactionFormulas1!C12)*ROUNDUP(ReactionFormulas1!G12*ReactionFormulas1!H12,0))/200, 0)*200/ReactionFormulas2!C6)*ROUNDUP(ReactionFormulas2!G6*ReactionFormulas2!H6,0)+(ROUNDUP(((ROUNDUP((ROUNDUP(ComponentBlueprint!F2*ComponentBlueprint!G2,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0)*3000/ReactionFormulas1!C26)*ROUNDUP(ReactionFormulas1!G26*ReactionFormulas1!H26,0)+(ROUNDUP((ROUNDUP(ComponentBlueprint!F2*ComponentBlueprint!G2,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0)*1500/ReactionFormulas1!C29)*ROUNDUP(ReactionFormulas1!G29*ReactionFormulas1!H29,0))/200, 0)*200/ReactionFormulas2!C41)*ROUNDUP(ReactionFormulas2!G41*ReactionFormulas2!H41,0)+(ROUNDUP(((ROUNDUP((ROUNDUP(ComponentBlueprint!F2*ComponentBlueprint!G2,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0)*3000/ReactionFormulas1!C26)*ROUNDUP(ReactionFormulas1!G26*ReactionFormulas1!H26,0)+(ROUNDUP((ROUNDUP(ComponentBlueprint!F2*ComponentBlueprint!G2,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0)*1500/ReactionFormulas1!C29)*ROUNDUP(ReactionFormulas1!G29*ReactionFormulas1!H29,0))/200, 0)*200/ReactionFormulas2!C44)*ROUNDUP(ReactionFormulas2!G44*ReactionFormulas2!H44,0))*(ReactionFormulas2!R15)*(1.0)</f>
        <v/>
      </c>
      <c r="T15" t="inlineStr"/>
      <c r="U15" t="n">
        <v>0</v>
      </c>
      <c r="V15">
        <f>P15-U15</f>
        <v/>
      </c>
      <c r="W15" t="inlineStr"/>
      <c r="X15" t="inlineStr"/>
      <c r="Y15" t="inlineStr"/>
      <c r="Z15" t="n">
        <v>6043.566630349304</v>
      </c>
      <c r="AA15">
        <f>((ROUNDUP(((ROUNDUP((ROUNDUP(ComponentBlueprint!F22*ComponentBlueprint!G22, 0)*Info!B2*ROUNDUP(MaterialBlueprints1!F21*MaterialBlueprints1!G21,0)+ROUNDUP(ComponentBlueprint!F9*ComponentBlueprint!G9, 0)*Info!B2*ROUNDUP(MaterialBlueprints1!F27*MaterialBlueprints1!G27,0)+ROUNDUP(ComponentBlueprint!F15*ComponentBlueprint!G15, 0)*Info!B2*ROUNDUP(MaterialBlueprints1!F42*MaterialBlueprints1!G42,0)+ROUNDUP(ComponentBlueprint!F11*ComponentBlueprint!G11, 0)*Info!B2*ROUNDUP(MaterialBlueprints1!F52*MaterialBlueprints1!G52,0))/6000, 0)*6000/ReactionFormulas1!C3)*ROUNDUP(ReactionFormulas1!G3*ReactionFormulas1!H3,0)+(ROUNDUP((ROUNDUP(ComponentBlueprint!F21*ComponentBlueprint!G21,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0)*400/ReactionFormulas1!C12)*ROUNDUP(ReactionFormulas1!G12*ReactionFormulas1!H12,0))/200, 0)*200/ReactionFormulas2!C6)*ROUNDUP(ReactionFormulas2!G6*ReactionFormulas2!H6,0)+(ROUNDUP(((ROUNDUP((ROUNDUP(ComponentBlueprint!F2*ComponentBlueprint!G2,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0)*3000/ReactionFormulas1!C26)*ROUNDUP(ReactionFormulas1!G26*ReactionFormulas1!H26,0)+(ROUNDUP((ROUNDUP(ComponentBlueprint!F2*ComponentBlueprint!G2,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0)*1500/ReactionFormulas1!C29)*ROUNDUP(ReactionFormulas1!G29*ReactionFormulas1!H29,0))/200, 0)*200/ReactionFormulas2!C41)*ROUNDUP(ReactionFormulas2!G41*ReactionFormulas2!H41,0)+(ROUNDUP(((ROUNDUP((ROUNDUP(ComponentBlueprint!F2*ComponentBlueprint!G2,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0)*3000/ReactionFormulas1!C26)*ROUNDUP(ReactionFormulas1!G26*ReactionFormulas1!H26,0)+(ROUNDUP((ROUNDUP(ComponentBlueprint!F2*ComponentBlueprint!G2,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0)*1500/ReactionFormulas1!C29)*ROUNDUP(ReactionFormulas1!G29*ReactionFormulas1!H29,0))/200, 0)*200/ReactionFormulas2!C44)*ROUNDUP(ReactionFormulas2!G44*ReactionFormulas2!H44,0))*ReactionFormulas2!Z15</f>
        <v/>
      </c>
      <c r="AB15" t="inlineStr"/>
    </row>
    <row r="16">
      <c r="A16" t="inlineStr">
        <is>
          <t>Silicon Diborite Reaction Formula</t>
        </is>
      </c>
      <c r="B16" t="inlineStr">
        <is>
          <t>二硼硅反应配方</t>
        </is>
      </c>
      <c r="C16" t="n">
        <v>200</v>
      </c>
      <c r="D16" t="n">
        <v>4312</v>
      </c>
      <c r="E16" t="inlineStr">
        <is>
          <t>Oxygen Fuel Block</t>
        </is>
      </c>
      <c r="F16" t="inlineStr">
        <is>
          <t>氧燃料块</t>
        </is>
      </c>
      <c r="G16" t="n">
        <v>5</v>
      </c>
      <c r="H16" t="n">
        <v>1</v>
      </c>
      <c r="I16">
        <f>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0)*2200/ReactionFormulas1!C8)*ROUNDUP(ReactionFormulas1!G8*ReactionFormulas1!H8,0)+(ROUNDUP((ROUNDUP(ComponentBlueprint!F2*ComponentBlueprint!G2, 0)*Info!B2*ROUNDUP(MaterialBlueprints1!F26*MaterialBlueprints1!G26,0)+ROUNDUP(ComponentBlueprint!F9*ComponentBlueprint!G9, 0)*Info!B2*ROUNDUP(MaterialBlueprints1!F28*MaterialBlueprints1!G28,0)+ROUNDUP(ComponentBlueprint!F6*ComponentBlueprint!G6, 0)*Info!B2*ROUNDUP(MaterialBlueprints1!F40*MaterialBlueprints1!G40,0)+ROUNDUP(ComponentBlueprint!F10*ComponentBlueprint!G10, 0)*Info!B2*ROUNDUP(MaterialBlueprints1!F50*MaterialBlueprints1!G50,0)+ROUNDUP(ComponentBlueprint!F11*ComponentBlueprint!G11, 0)*Info!B2*ROUNDUP(MaterialBlueprints1!F53*MaterialBlueprints1!G53,0)+ROUNDUP(ComponentBlueprint!F12*ComponentBlueprint!G12, 0)*Info!B2*ROUNDUP(MaterialBlueprints1!F55*MaterialBlueprints1!G55,0)+ROUNDUP(ComponentBlueprint!F5*ComponentBlueprint!G5, 0)*Info!B2*ROUNDUP(MaterialBlueprints1!F58*MaterialBlueprints1!G58,0))/10000, 0)*10000/ReactionFormulas1!C40)*ROUNDUP(ReactionFormulas1!G40*ReactionFormulas1!H40,0))/200, 0)*200/ReactionFormulas2!C16)*ROUNDUP(ReactionFormulas2!G16*ReactionFormulas2!H16,0)</f>
        <v/>
      </c>
      <c r="J16" t="inlineStr"/>
      <c r="K16" t="inlineStr"/>
      <c r="L16" t="n">
        <v>16646</v>
      </c>
      <c r="M16" t="inlineStr">
        <is>
          <t>汞</t>
        </is>
      </c>
      <c r="N16" t="inlineStr">
        <is>
          <t>Mercury</t>
        </is>
      </c>
      <c r="O16">
        <f>(ROUNDUP(((ROUNDUP((ROUNDUP(ComponentBlueprint!F23*ComponentBlueprint!G23,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0)*200/ReactionFormulas1!C21)*ROUNDUP(ReactionFormulas1!G21*ReactionFormulas1!H21,0)+(ROUNDUP((ROUNDUP(ComponentBlueprint!F6*ComponentBlueprint!G6,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0)*750/ReactionFormulas1!C33)*ROUNDUP(ReactionFormulas1!G33*ReactionFormulas1!H33,0))/200, 0)*200/ReactionFormulas2!C35)*ROUNDUP(ReactionFormulas2!G35*ReactionFormulas2!H35,0)+(ROUNDUP(((ROUNDUP((ROUNDUP(ComponentBlueprint!F2*ComponentBlueprint!G2,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0)*1500/ReactionFormulas1!C30)*ROUNDUP(ReactionFormulas1!G30*ReactionFormulas1!H30,0))/200, 0)*200/ReactionFormulas2!C50)*ROUNDUP(ReactionFormulas2!G50*ReactionFormulas2!H50,0)</f>
        <v/>
      </c>
      <c r="P16">
        <f>(ROUNDUP(((ROUNDUP((ROUNDUP(ComponentBlueprint!F23*ComponentBlueprint!G23,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0)*200/ReactionFormulas1!C21)*ROUNDUP(ReactionFormulas1!G21*ReactionFormulas1!H21,0)+(ROUNDUP((ROUNDUP(ComponentBlueprint!F6*ComponentBlueprint!G6,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0)*750/ReactionFormulas1!C33)*ROUNDUP(ReactionFormulas1!G33*ReactionFormulas1!H33,0))/200, 0)*200/ReactionFormulas2!C35)*ROUNDUP(ReactionFormulas2!G35*ReactionFormulas2!H35,0)+(ROUNDUP(((ROUNDUP((ROUNDUP(ComponentBlueprint!F2*ComponentBlueprint!G2,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0)*1500/ReactionFormulas1!C30)*ROUNDUP(ReactionFormulas1!G30*ReactionFormulas1!H30,0))/200, 0)*200/ReactionFormulas2!C50)*ROUNDUP(ReactionFormulas2!G50*ReactionFormulas2!H50,0)</f>
        <v/>
      </c>
      <c r="Q16" t="inlineStr"/>
      <c r="R16" t="n">
        <v>4379</v>
      </c>
      <c r="S16">
        <f>((ROUNDUP(((ROUNDUP((ROUNDUP(ComponentBlueprint!F23*ComponentBlueprint!G23,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0)*200/ReactionFormulas1!C21)*ROUNDUP(ReactionFormulas1!G21*ReactionFormulas1!H21,0)+(ROUNDUP((ROUNDUP(ComponentBlueprint!F6*ComponentBlueprint!G6,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0)*750/ReactionFormulas1!C33)*ROUNDUP(ReactionFormulas1!G33*ReactionFormulas1!H33,0))/200, 0)*200/ReactionFormulas2!C35)*ROUNDUP(ReactionFormulas2!G35*ReactionFormulas2!H35,0)+(ROUNDUP(((ROUNDUP((ROUNDUP(ComponentBlueprint!F2*ComponentBlueprint!G2,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0)*1500/ReactionFormulas1!C30)*ROUNDUP(ReactionFormulas1!G30*ReactionFormulas1!H30,0))/200, 0)*200/ReactionFormulas2!C50)*ROUNDUP(ReactionFormulas2!G50*ReactionFormulas2!H50,0))*(ReactionFormulas2!R16)*(1.0)</f>
        <v/>
      </c>
      <c r="T16" t="inlineStr"/>
      <c r="U16" t="n">
        <v>0</v>
      </c>
      <c r="V16">
        <f>P16-U16</f>
        <v/>
      </c>
      <c r="W16" t="inlineStr"/>
      <c r="X16" t="inlineStr"/>
      <c r="Y16" t="inlineStr"/>
      <c r="Z16" t="n">
        <v>4689.265731170201</v>
      </c>
      <c r="AA16">
        <f>((ROUNDUP(((ROUNDUP((ROUNDUP(ComponentBlueprint!F23*ComponentBlueprint!G23,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0)*200/ReactionFormulas1!C21)*ROUNDUP(ReactionFormulas1!G21*ReactionFormulas1!H21,0)+(ROUNDUP((ROUNDUP(ComponentBlueprint!F6*ComponentBlueprint!G6,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0)*750/ReactionFormulas1!C33)*ROUNDUP(ReactionFormulas1!G33*ReactionFormulas1!H33,0))/200, 0)*200/ReactionFormulas2!C35)*ROUNDUP(ReactionFormulas2!G35*ReactionFormulas2!H35,0)+(ROUNDUP(((ROUNDUP((ROUNDUP(ComponentBlueprint!F2*ComponentBlueprint!G2,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0)*1500/ReactionFormulas1!C30)*ROUNDUP(ReactionFormulas1!G30*ReactionFormulas1!H30,0))/200, 0)*200/ReactionFormulas2!C50)*ROUNDUP(ReactionFormulas2!G50*ReactionFormulas2!H50,0))*ReactionFormulas2!Z16</f>
        <v/>
      </c>
      <c r="AB16" t="inlineStr"/>
    </row>
    <row r="17">
      <c r="A17" t="inlineStr">
        <is>
          <t>Caesarium Cadmide Reaction Formula</t>
        </is>
      </c>
      <c r="B17" t="inlineStr">
        <is>
          <t>镉化铯反应配方</t>
        </is>
      </c>
      <c r="C17" t="n">
        <v>200</v>
      </c>
      <c r="D17" t="n">
        <v>16643</v>
      </c>
      <c r="E17" t="inlineStr">
        <is>
          <t>Cadmium</t>
        </is>
      </c>
      <c r="F17" t="inlineStr">
        <is>
          <t>镉</t>
        </is>
      </c>
      <c r="G17" t="n">
        <v>100</v>
      </c>
      <c r="H17" t="n">
        <v>1</v>
      </c>
      <c r="I17">
        <f>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0)*2200/ReactionFormulas1!C9)*ROUNDUP(ReactionFormulas1!G9*ReactionFormulas1!H9,0)+(ROUNDUP((ROUNDUP(ComponentBlueprint!F23*ComponentBlueprint!G23,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0)*200/ReactionFormulas1!C20)*ROUNDUP(ReactionFormulas1!G20*ReactionFormulas1!H20,0))/200, 0)*200/ReactionFormulas2!C17)*ROUNDUP(ReactionFormulas2!G17*ReactionFormulas2!H17,0)</f>
        <v/>
      </c>
      <c r="J17" t="inlineStr"/>
      <c r="K17" t="inlineStr"/>
      <c r="L17" t="n">
        <v>16647</v>
      </c>
      <c r="M17" t="inlineStr">
        <is>
          <t>铯</t>
        </is>
      </c>
      <c r="N17" t="inlineStr">
        <is>
          <t>Caesium</t>
        </is>
      </c>
      <c r="O17">
        <f>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0)*2200/ReactionFormulas1!C9)*ROUNDUP(ReactionFormulas1!G9*ReactionFormulas1!H9,0)+(ROUNDUP((ROUNDUP(ComponentBlueprint!F23*ComponentBlueprint!G23,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0)*200/ReactionFormulas1!C20)*ROUNDUP(ReactionFormulas1!G20*ReactionFormulas1!H20,0))/200, 0)*200/ReactionFormulas2!C18)*ROUNDUP(ReactionFormulas2!G18*ReactionFormulas2!H18,0)+(ROUNDUP(((ROUNDUP((ROUNDUP(ComponentBlueprint!F6*ComponentBlueprint!G6,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0)*750/ReactionFormulas1!C32)*ROUNDUP(ReactionFormulas1!G32*ReactionFormulas1!H32,0))/200, 0)*200/ReactionFormulas2!C54)*ROUNDUP(ReactionFormulas2!G54*ReactionFormulas2!H54,0)</f>
        <v/>
      </c>
      <c r="P17">
        <f>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0)*2200/ReactionFormulas1!C9)*ROUNDUP(ReactionFormulas1!G9*ReactionFormulas1!H9,0)+(ROUNDUP((ROUNDUP(ComponentBlueprint!F23*ComponentBlueprint!G23,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0)*200/ReactionFormulas1!C20)*ROUNDUP(ReactionFormulas1!G20*ReactionFormulas1!H20,0))/200, 0)*200/ReactionFormulas2!C18)*ROUNDUP(ReactionFormulas2!G18*ReactionFormulas2!H18,0)+(ROUNDUP(((ROUNDUP((ROUNDUP(ComponentBlueprint!F6*ComponentBlueprint!G6,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0)*750/ReactionFormulas1!C32)*ROUNDUP(ReactionFormulas1!G32*ReactionFormulas1!H32,0))/200, 0)*200/ReactionFormulas2!C54)*ROUNDUP(ReactionFormulas2!G54*ReactionFormulas2!H54,0)</f>
        <v/>
      </c>
      <c r="Q17" t="inlineStr"/>
      <c r="R17" t="n">
        <v>5973</v>
      </c>
      <c r="S17">
        <f>((ROUNDUP(((ROUNDUP((ROUNDUP(ComponentBlueprint!F21*ComponentBlueprint!G21,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0)*2200/ReactionFormulas1!C9)*ROUNDUP(ReactionFormulas1!G9*ReactionFormulas1!H9,0)+(ROUNDUP((ROUNDUP(ComponentBlueprint!F23*ComponentBlueprint!G23,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0)*200/ReactionFormulas1!C20)*ROUNDUP(ReactionFormulas1!G20*ReactionFormulas1!H20,0))/200, 0)*200/ReactionFormulas2!C18)*ROUNDUP(ReactionFormulas2!G18*ReactionFormulas2!H18,0)+(ROUNDUP(((ROUNDUP((ROUNDUP(ComponentBlueprint!F6*ComponentBlueprint!G6,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0)*750/ReactionFormulas1!C32)*ROUNDUP(ReactionFormulas1!G32*ReactionFormulas1!H32,0))/200, 0)*200/ReactionFormulas2!C54)*ROUNDUP(ReactionFormulas2!G54*ReactionFormulas2!H54,0))*(ReactionFormulas2!R17)*(1.0)</f>
        <v/>
      </c>
      <c r="T17" t="inlineStr"/>
      <c r="U17" t="n">
        <v>0</v>
      </c>
      <c r="V17">
        <f>P17-U17</f>
        <v/>
      </c>
      <c r="W17" t="inlineStr"/>
      <c r="X17" t="inlineStr"/>
      <c r="Y17" t="inlineStr"/>
      <c r="Z17" t="n">
        <v>3138.469592825933</v>
      </c>
      <c r="AA17">
        <f>((ROUNDUP(((ROUNDUP((ROUNDUP(ComponentBlueprint!F21*ComponentBlueprint!G21,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0)*2200/ReactionFormulas1!C9)*ROUNDUP(ReactionFormulas1!G9*ReactionFormulas1!H9,0)+(ROUNDUP((ROUNDUP(ComponentBlueprint!F23*ComponentBlueprint!G23,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0)*200/ReactionFormulas1!C20)*ROUNDUP(ReactionFormulas1!G20*ReactionFormulas1!H20,0))/200, 0)*200/ReactionFormulas2!C18)*ROUNDUP(ReactionFormulas2!G18*ReactionFormulas2!H18,0)+(ROUNDUP(((ROUNDUP((ROUNDUP(ComponentBlueprint!F6*ComponentBlueprint!G6,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0)*750/ReactionFormulas1!C32)*ROUNDUP(ReactionFormulas1!G32*ReactionFormulas1!H32,0))/200, 0)*200/ReactionFormulas2!C54)*ROUNDUP(ReactionFormulas2!G54*ReactionFormulas2!H54,0))*ReactionFormulas2!Z17</f>
        <v/>
      </c>
      <c r="AB17" t="inlineStr"/>
    </row>
    <row r="18">
      <c r="A18" t="inlineStr">
        <is>
          <t>Caesarium Cadmide Reaction Formula</t>
        </is>
      </c>
      <c r="B18" t="inlineStr">
        <is>
          <t>镉化铯反应配方</t>
        </is>
      </c>
      <c r="C18" t="n">
        <v>200</v>
      </c>
      <c r="D18" t="n">
        <v>16647</v>
      </c>
      <c r="E18" t="inlineStr">
        <is>
          <t>Caesium</t>
        </is>
      </c>
      <c r="F18" t="inlineStr">
        <is>
          <t>铯</t>
        </is>
      </c>
      <c r="G18" t="n">
        <v>100</v>
      </c>
      <c r="H18" t="n">
        <v>1</v>
      </c>
      <c r="I18">
        <f>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0)*2200/ReactionFormulas1!C9)*ROUNDUP(ReactionFormulas1!G9*ReactionFormulas1!H9,0)+(ROUNDUP((ROUNDUP(ComponentBlueprint!F23*ComponentBlueprint!G23,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0)*200/ReactionFormulas1!C20)*ROUNDUP(ReactionFormulas1!G20*ReactionFormulas1!H20,0))/200, 0)*200/ReactionFormulas2!C18)*ROUNDUP(ReactionFormulas2!G18*ReactionFormulas2!H18,0)</f>
        <v/>
      </c>
      <c r="J18" t="inlineStr"/>
      <c r="K18" t="inlineStr"/>
      <c r="L18" t="n">
        <v>16648</v>
      </c>
      <c r="M18" t="inlineStr">
        <is>
          <t>铪</t>
        </is>
      </c>
      <c r="N18" t="inlineStr">
        <is>
          <t>Hafnium</t>
        </is>
      </c>
      <c r="O18">
        <f>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0)*2200/ReactionFormulas1!C10)*ROUNDUP(ReactionFormulas1!G10*ReactionFormulas1!H10,0)+(ROUNDUP((ROUNDUP(ComponentBlueprint!F6*ComponentBlueprint!G6,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0)*750/ReactionFormulas1!C34)*ROUNDUP(ReactionFormulas1!G34*ReactionFormulas1!H34,0))/200, 0)*200/ReactionFormulas2!C21)*ROUNDUP(ReactionFormulas2!G21*ReactionFormulas2!H21,0)+(ROUNDUP(((ROUNDUP((ROUNDUP(ComponentBlueprint!F21*ComponentBlueprint!G21,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0)*400/ReactionFormulas1!C14)*ROUNDUP(ReactionFormulas1!G14*ReactionFormulas1!H14,0)+(ROUNDUP((ROUNDUP(ComponentBlueprint!F2*ComponentBlueprint!G2, 0)*Info!B2*ROUNDUP(MaterialBlueprints1!F24*MaterialBlueprints1!G24,0)+ROUNDUP(ComponentBlueprint!F10*ComponentBlueprint!G10, 0)*Info!B2*ROUNDUP(MaterialBlueprints1!F49*MaterialBlueprints1!G49,0))/300, 0)*300/ReactionFormulas1!C37)*ROUNDUP(ReactionFormulas1!G37*ReactionFormulas1!H37,0))/200, 0)*200/ReactionFormulas2!C26)*ROUNDUP(ReactionFormulas2!G26*ReactionFormulas2!H26,0)+(ROUNDUP(((ROUNDUP((ROUNDUP(ComponentBlueprint!F13*ComponentBlueprint!G13, 0)*Info!B2*ROUNDUP(MaterialBlueprints1!F35*MaterialBlueprints1!G35,0)+ROUNDUP(ComponentBlueprint!F19*ComponentBlueprint!G19, 0)*Info!B2*ROUNDUP(MaterialBlueprints1!F62*MaterialBlueprints1!G62,0))/300, 0)*300/ReactionFormulas1!C18)*ROUNDUP(ReactionFormulas1!G18*ReactionFormulas1!H18,0))/200, 0)*200/ReactionFormulas2!C32)*ROUNDUP(ReactionFormulas2!G32*ReactionFormulas2!H32,0)</f>
        <v/>
      </c>
      <c r="P18">
        <f>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0)*2200/ReactionFormulas1!C10)*ROUNDUP(ReactionFormulas1!G10*ReactionFormulas1!H10,0)+(ROUNDUP((ROUNDUP(ComponentBlueprint!F6*ComponentBlueprint!G6,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0)*750/ReactionFormulas1!C34)*ROUNDUP(ReactionFormulas1!G34*ReactionFormulas1!H34,0))/200, 0)*200/ReactionFormulas2!C21)*ROUNDUP(ReactionFormulas2!G21*ReactionFormulas2!H21,0)+(ROUNDUP(((ROUNDUP((ROUNDUP(ComponentBlueprint!F21*ComponentBlueprint!G21,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0)*400/ReactionFormulas1!C14)*ROUNDUP(ReactionFormulas1!G14*ReactionFormulas1!H14,0)+(ROUNDUP((ROUNDUP(ComponentBlueprint!F2*ComponentBlueprint!G2, 0)*Info!B2*ROUNDUP(MaterialBlueprints1!F24*MaterialBlueprints1!G24,0)+ROUNDUP(ComponentBlueprint!F10*ComponentBlueprint!G10, 0)*Info!B2*ROUNDUP(MaterialBlueprints1!F49*MaterialBlueprints1!G49,0))/300, 0)*300/ReactionFormulas1!C37)*ROUNDUP(ReactionFormulas1!G37*ReactionFormulas1!H37,0))/200, 0)*200/ReactionFormulas2!C26)*ROUNDUP(ReactionFormulas2!G26*ReactionFormulas2!H26,0)+(ROUNDUP(((ROUNDUP((ROUNDUP(ComponentBlueprint!F13*ComponentBlueprint!G13, 0)*Info!B2*ROUNDUP(MaterialBlueprints1!F35*MaterialBlueprints1!G35,0)+ROUNDUP(ComponentBlueprint!F19*ComponentBlueprint!G19, 0)*Info!B2*ROUNDUP(MaterialBlueprints1!F62*MaterialBlueprints1!G62,0))/300, 0)*300/ReactionFormulas1!C18)*ROUNDUP(ReactionFormulas1!G18*ReactionFormulas1!H18,0))/200, 0)*200/ReactionFormulas2!C32)*ROUNDUP(ReactionFormulas2!G32*ReactionFormulas2!H32,0)</f>
        <v/>
      </c>
      <c r="Q18" t="inlineStr"/>
      <c r="R18" t="n">
        <v>12520</v>
      </c>
      <c r="S18">
        <f>((ROUNDUP(((ROUNDUP((ROUNDUP(ComponentBlueprint!F21*ComponentBlueprint!G21,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0)*2200/ReactionFormulas1!C10)*ROUNDUP(ReactionFormulas1!G10*ReactionFormulas1!H10,0)+(ROUNDUP((ROUNDUP(ComponentBlueprint!F6*ComponentBlueprint!G6,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0)*750/ReactionFormulas1!C34)*ROUNDUP(ReactionFormulas1!G34*ReactionFormulas1!H34,0))/200, 0)*200/ReactionFormulas2!C21)*ROUNDUP(ReactionFormulas2!G21*ReactionFormulas2!H21,0)+(ROUNDUP(((ROUNDUP((ROUNDUP(ComponentBlueprint!F21*ComponentBlueprint!G21,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0)*400/ReactionFormulas1!C14)*ROUNDUP(ReactionFormulas1!G14*ReactionFormulas1!H14,0)+(ROUNDUP((ROUNDUP(ComponentBlueprint!F2*ComponentBlueprint!G2, 0)*Info!B2*ROUNDUP(MaterialBlueprints1!F24*MaterialBlueprints1!G24,0)+ROUNDUP(ComponentBlueprint!F10*ComponentBlueprint!G10, 0)*Info!B2*ROUNDUP(MaterialBlueprints1!F49*MaterialBlueprints1!G49,0))/300, 0)*300/ReactionFormulas1!C37)*ROUNDUP(ReactionFormulas1!G37*ReactionFormulas1!H37,0))/200, 0)*200/ReactionFormulas2!C26)*ROUNDUP(ReactionFormulas2!G26*ReactionFormulas2!H26,0)+(ROUNDUP(((ROUNDUP((ROUNDUP(ComponentBlueprint!F13*ComponentBlueprint!G13, 0)*Info!B2*ROUNDUP(MaterialBlueprints1!F35*MaterialBlueprints1!G35,0)+ROUNDUP(ComponentBlueprint!F19*ComponentBlueprint!G19, 0)*Info!B2*ROUNDUP(MaterialBlueprints1!F62*MaterialBlueprints1!G62,0))/300, 0)*300/ReactionFormulas1!C18)*ROUNDUP(ReactionFormulas1!G18*ReactionFormulas1!H18,0))/200, 0)*200/ReactionFormulas2!C32)*ROUNDUP(ReactionFormulas2!G32*ReactionFormulas2!H32,0))*(ReactionFormulas2!R18)*(1.0)</f>
        <v/>
      </c>
      <c r="T18" t="inlineStr"/>
      <c r="U18" t="n">
        <v>0</v>
      </c>
      <c r="V18">
        <f>P18-U18</f>
        <v/>
      </c>
      <c r="W18" t="inlineStr"/>
      <c r="X18" t="inlineStr"/>
      <c r="Y18" t="inlineStr"/>
      <c r="Z18" t="n">
        <v>2099.546181584047</v>
      </c>
      <c r="AA18">
        <f>((ROUNDUP(((ROUNDUP((ROUNDUP(ComponentBlueprint!F21*ComponentBlueprint!G21,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0)*2200/ReactionFormulas1!C10)*ROUNDUP(ReactionFormulas1!G10*ReactionFormulas1!H10,0)+(ROUNDUP((ROUNDUP(ComponentBlueprint!F6*ComponentBlueprint!G6,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0)*750/ReactionFormulas1!C34)*ROUNDUP(ReactionFormulas1!G34*ReactionFormulas1!H34,0))/200, 0)*200/ReactionFormulas2!C21)*ROUNDUP(ReactionFormulas2!G21*ReactionFormulas2!H21,0)+(ROUNDUP(((ROUNDUP((ROUNDUP(ComponentBlueprint!F21*ComponentBlueprint!G21,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0)*400/ReactionFormulas1!C14)*ROUNDUP(ReactionFormulas1!G14*ReactionFormulas1!H14,0)+(ROUNDUP((ROUNDUP(ComponentBlueprint!F2*ComponentBlueprint!G2, 0)*Info!B2*ROUNDUP(MaterialBlueprints1!F24*MaterialBlueprints1!G24,0)+ROUNDUP(ComponentBlueprint!F10*ComponentBlueprint!G10, 0)*Info!B2*ROUNDUP(MaterialBlueprints1!F49*MaterialBlueprints1!G49,0))/300, 0)*300/ReactionFormulas1!C37)*ROUNDUP(ReactionFormulas1!G37*ReactionFormulas1!H37,0))/200, 0)*200/ReactionFormulas2!C26)*ROUNDUP(ReactionFormulas2!G26*ReactionFormulas2!H26,0)+(ROUNDUP(((ROUNDUP((ROUNDUP(ComponentBlueprint!F13*ComponentBlueprint!G13, 0)*Info!B2*ROUNDUP(MaterialBlueprints1!F35*MaterialBlueprints1!G35,0)+ROUNDUP(ComponentBlueprint!F19*ComponentBlueprint!G19, 0)*Info!B2*ROUNDUP(MaterialBlueprints1!F62*MaterialBlueprints1!G62,0))/300, 0)*300/ReactionFormulas1!C18)*ROUNDUP(ReactionFormulas1!G18*ReactionFormulas1!H18,0))/200, 0)*200/ReactionFormulas2!C32)*ROUNDUP(ReactionFormulas2!G32*ReactionFormulas2!H32,0))*ReactionFormulas2!Z18</f>
        <v/>
      </c>
      <c r="AB18" t="inlineStr"/>
    </row>
    <row r="19">
      <c r="A19" t="inlineStr">
        <is>
          <t>Caesarium Cadmide Reaction Formula</t>
        </is>
      </c>
      <c r="B19" t="inlineStr">
        <is>
          <t>镉化铯反应配方</t>
        </is>
      </c>
      <c r="C19" t="n">
        <v>200</v>
      </c>
      <c r="D19" t="n">
        <v>4312</v>
      </c>
      <c r="E19" t="inlineStr">
        <is>
          <t>Oxygen Fuel Block</t>
        </is>
      </c>
      <c r="F19" t="inlineStr">
        <is>
          <t>氧燃料块</t>
        </is>
      </c>
      <c r="G19" t="n">
        <v>5</v>
      </c>
      <c r="H19" t="n">
        <v>1</v>
      </c>
      <c r="I19">
        <f>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0)*2200/ReactionFormulas1!C9)*ROUNDUP(ReactionFormulas1!G9*ReactionFormulas1!H9,0)+(ROUNDUP((ROUNDUP(ComponentBlueprint!F23*ComponentBlueprint!G23,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0)*200/ReactionFormulas1!C20)*ROUNDUP(ReactionFormulas1!G20*ReactionFormulas1!H20,0))/200, 0)*200/ReactionFormulas2!C19)*ROUNDUP(ReactionFormulas2!G19*ReactionFormulas2!H19,0)</f>
        <v/>
      </c>
      <c r="J19" t="inlineStr"/>
      <c r="K19" t="inlineStr"/>
      <c r="L19" t="n">
        <v>16649</v>
      </c>
      <c r="M19" t="inlineStr">
        <is>
          <t>锝</t>
        </is>
      </c>
      <c r="N19" t="inlineStr">
        <is>
          <t>Technetium</t>
        </is>
      </c>
      <c r="O19">
        <f>(ROUNDUP(((ROUNDUP((ROUNDUP(ComponentBlueprint!F2*ComponentBlueprint!G2,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0)*3000/ReactionFormulas1!C26)*ROUNDUP(ReactionFormulas1!G26*ReactionFormulas1!H26,0)+(ROUNDUP((ROUNDUP(ComponentBlueprint!F2*ComponentBlueprint!G2,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0)*1500/ReactionFormulas1!C29)*ROUNDUP(ReactionFormulas1!G29*ReactionFormulas1!H29,0))/200, 0)*200/ReactionFormulas2!C42)*ROUNDUP(ReactionFormulas2!G42*ReactionFormulas2!H42,0)+(ROUNDUP(((ROUNDUP((ROUNDUP(ComponentBlueprint!F2*ComponentBlueprint!G2,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0)*3000/ReactionFormulas1!C26)*ROUNDUP(ReactionFormulas1!G26*ReactionFormulas1!H26,0)+(ROUNDUP((ROUNDUP(ComponentBlueprint!F2*ComponentBlueprint!G2,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0)*1500/ReactionFormulas1!C29)*ROUNDUP(ReactionFormulas1!G29*ReactionFormulas1!H29,0))/200, 0)*200/ReactionFormulas2!C45)*ROUNDUP(ReactionFormulas2!G45*ReactionFormulas2!H45,0)</f>
        <v/>
      </c>
      <c r="P19">
        <f>(ROUNDUP(((ROUNDUP((ROUNDUP(ComponentBlueprint!F2*ComponentBlueprint!G2,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0)*3000/ReactionFormulas1!C26)*ROUNDUP(ReactionFormulas1!G26*ReactionFormulas1!H26,0)+(ROUNDUP((ROUNDUP(ComponentBlueprint!F2*ComponentBlueprint!G2,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0)*1500/ReactionFormulas1!C29)*ROUNDUP(ReactionFormulas1!G29*ReactionFormulas1!H29,0))/200, 0)*200/ReactionFormulas2!C42)*ROUNDUP(ReactionFormulas2!G42*ReactionFormulas2!H42,0)+(ROUNDUP(((ROUNDUP((ROUNDUP(ComponentBlueprint!F2*ComponentBlueprint!G2,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0)*3000/ReactionFormulas1!C26)*ROUNDUP(ReactionFormulas1!G26*ReactionFormulas1!H26,0)+(ROUNDUP((ROUNDUP(ComponentBlueprint!F2*ComponentBlueprint!G2,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0)*1500/ReactionFormulas1!C29)*ROUNDUP(ReactionFormulas1!G29*ReactionFormulas1!H29,0))/200, 0)*200/ReactionFormulas2!C45)*ROUNDUP(ReactionFormulas2!G45*ReactionFormulas2!H45,0)</f>
        <v/>
      </c>
      <c r="Q19" t="inlineStr"/>
      <c r="R19" t="n">
        <v>12220</v>
      </c>
      <c r="S19">
        <f>((ROUNDUP(((ROUNDUP((ROUNDUP(ComponentBlueprint!F2*ComponentBlueprint!G2,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0)*3000/ReactionFormulas1!C26)*ROUNDUP(ReactionFormulas1!G26*ReactionFormulas1!H26,0)+(ROUNDUP((ROUNDUP(ComponentBlueprint!F2*ComponentBlueprint!G2,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0)*1500/ReactionFormulas1!C29)*ROUNDUP(ReactionFormulas1!G29*ReactionFormulas1!H29,0))/200, 0)*200/ReactionFormulas2!C42)*ROUNDUP(ReactionFormulas2!G42*ReactionFormulas2!H42,0)+(ROUNDUP(((ROUNDUP((ROUNDUP(ComponentBlueprint!F2*ComponentBlueprint!G2,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0)*3000/ReactionFormulas1!C26)*ROUNDUP(ReactionFormulas1!G26*ReactionFormulas1!H26,0)+(ROUNDUP((ROUNDUP(ComponentBlueprint!F2*ComponentBlueprint!G2,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0)*1500/ReactionFormulas1!C29)*ROUNDUP(ReactionFormulas1!G29*ReactionFormulas1!H29,0))/200, 0)*200/ReactionFormulas2!C45)*ROUNDUP(ReactionFormulas2!G45*ReactionFormulas2!H45,0))*(ReactionFormulas2!R19)*(1.0)</f>
        <v/>
      </c>
      <c r="T19" t="inlineStr"/>
      <c r="U19" t="n">
        <v>0</v>
      </c>
      <c r="V19">
        <f>P19-U19</f>
        <v/>
      </c>
      <c r="W19" t="inlineStr"/>
      <c r="X19" t="inlineStr"/>
      <c r="Y19" t="inlineStr"/>
      <c r="Z19" t="n">
        <v>12384.84007010975</v>
      </c>
      <c r="AA19">
        <f>((ROUNDUP(((ROUNDUP((ROUNDUP(ComponentBlueprint!F2*ComponentBlueprint!G2,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0)*3000/ReactionFormulas1!C26)*ROUNDUP(ReactionFormulas1!G26*ReactionFormulas1!H26,0)+(ROUNDUP((ROUNDUP(ComponentBlueprint!F2*ComponentBlueprint!G2,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0)*1500/ReactionFormulas1!C29)*ROUNDUP(ReactionFormulas1!G29*ReactionFormulas1!H29,0))/200, 0)*200/ReactionFormulas2!C42)*ROUNDUP(ReactionFormulas2!G42*ReactionFormulas2!H42,0)+(ROUNDUP(((ROUNDUP((ROUNDUP(ComponentBlueprint!F2*ComponentBlueprint!G2,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0)*3000/ReactionFormulas1!C26)*ROUNDUP(ReactionFormulas1!G26*ReactionFormulas1!H26,0)+(ROUNDUP((ROUNDUP(ComponentBlueprint!F2*ComponentBlueprint!G2,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0)*1500/ReactionFormulas1!C29)*ROUNDUP(ReactionFormulas1!G29*ReactionFormulas1!H29,0))/200, 0)*200/ReactionFormulas2!C45)*ROUNDUP(ReactionFormulas2!G45*ReactionFormulas2!H45,0))*ReactionFormulas2!Z19</f>
        <v/>
      </c>
      <c r="AB19" t="inlineStr"/>
    </row>
    <row r="20">
      <c r="A20" t="inlineStr">
        <is>
          <t>Vanadium Hafnite Reaction Formula</t>
        </is>
      </c>
      <c r="B20" t="inlineStr">
        <is>
          <t>铪化钒反应配方</t>
        </is>
      </c>
      <c r="C20" t="n">
        <v>200</v>
      </c>
      <c r="D20" t="n">
        <v>16642</v>
      </c>
      <c r="E20" t="inlineStr">
        <is>
          <t>Vanadium</t>
        </is>
      </c>
      <c r="F20" t="inlineStr">
        <is>
          <t>钒</t>
        </is>
      </c>
      <c r="G20" t="n">
        <v>100</v>
      </c>
      <c r="H20" t="n">
        <v>1</v>
      </c>
      <c r="I20">
        <f>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0)*2200/ReactionFormulas1!C10)*ROUNDUP(ReactionFormulas1!G10*ReactionFormulas1!H10,0)+(ROUNDUP((ROUNDUP(ComponentBlueprint!F6*ComponentBlueprint!G6,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0)*750/ReactionFormulas1!C34)*ROUNDUP(ReactionFormulas1!G34*ReactionFormulas1!H34,0))/200, 0)*200/ReactionFormulas2!C20)*ROUNDUP(ReactionFormulas2!G20*ReactionFormulas2!H20,0)</f>
        <v/>
      </c>
      <c r="J20" t="inlineStr"/>
      <c r="K20" t="inlineStr"/>
      <c r="L20" t="n">
        <v>16650</v>
      </c>
      <c r="M20" t="inlineStr">
        <is>
          <t>镝</t>
        </is>
      </c>
      <c r="N20" t="inlineStr">
        <is>
          <t>Dysprosium</t>
        </is>
      </c>
      <c r="O20">
        <f>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0)*400/ReactionFormulas1!C14)*ROUNDUP(ReactionFormulas1!G14*ReactionFormulas1!H14,0)+(ROUNDUP((ROUNDUP(ComponentBlueprint!F2*ComponentBlueprint!G2, 0)*Info!B2*ROUNDUP(MaterialBlueprints1!F24*MaterialBlueprints1!G24,0)+ROUNDUP(ComponentBlueprint!F10*ComponentBlueprint!G10, 0)*Info!B2*ROUNDUP(MaterialBlueprints1!F49*MaterialBlueprints1!G49,0))/300, 0)*300/ReactionFormulas1!C37)*ROUNDUP(ReactionFormulas1!G37*ReactionFormulas1!H37,0))/200, 0)*200/ReactionFormulas2!C27)*ROUNDUP(ReactionFormulas2!G27*ReactionFormulas2!H27,0)+(ROUNDUP(((ROUNDUP((ROUNDUP(ComponentBlueprint!F23*ComponentBlueprint!G23,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0)*200/ReactionFormulas1!C21)*ROUNDUP(ReactionFormulas1!G21*ReactionFormulas1!H21,0)+(ROUNDUP((ROUNDUP(ComponentBlueprint!F6*ComponentBlueprint!G6,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0)*750/ReactionFormulas1!C33)*ROUNDUP(ReactionFormulas1!G33*ReactionFormulas1!H33,0))/200, 0)*200/ReactionFormulas2!C36)*ROUNDUP(ReactionFormulas2!G36*ReactionFormulas2!H36,0)</f>
        <v/>
      </c>
      <c r="P20">
        <f>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0)*400/ReactionFormulas1!C14)*ROUNDUP(ReactionFormulas1!G14*ReactionFormulas1!H14,0)+(ROUNDUP((ROUNDUP(ComponentBlueprint!F2*ComponentBlueprint!G2, 0)*Info!B2*ROUNDUP(MaterialBlueprints1!F24*MaterialBlueprints1!G24,0)+ROUNDUP(ComponentBlueprint!F10*ComponentBlueprint!G10, 0)*Info!B2*ROUNDUP(MaterialBlueprints1!F49*MaterialBlueprints1!G49,0))/300, 0)*300/ReactionFormulas1!C37)*ROUNDUP(ReactionFormulas1!G37*ReactionFormulas1!H37,0))/200, 0)*200/ReactionFormulas2!C27)*ROUNDUP(ReactionFormulas2!G27*ReactionFormulas2!H27,0)+(ROUNDUP(((ROUNDUP((ROUNDUP(ComponentBlueprint!F23*ComponentBlueprint!G23,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0)*200/ReactionFormulas1!C21)*ROUNDUP(ReactionFormulas1!G21*ReactionFormulas1!H21,0)+(ROUNDUP((ROUNDUP(ComponentBlueprint!F6*ComponentBlueprint!G6,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0)*750/ReactionFormulas1!C33)*ROUNDUP(ReactionFormulas1!G33*ReactionFormulas1!H33,0))/200, 0)*200/ReactionFormulas2!C36)*ROUNDUP(ReactionFormulas2!G36*ReactionFormulas2!H36,0)</f>
        <v/>
      </c>
      <c r="Q20" t="inlineStr"/>
      <c r="R20" t="n">
        <v>69900</v>
      </c>
      <c r="S20">
        <f>((ROUNDUP(((ROUNDUP((ROUNDUP(ComponentBlueprint!F21*ComponentBlueprint!G21,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0)*400/ReactionFormulas1!C14)*ROUNDUP(ReactionFormulas1!G14*ReactionFormulas1!H14,0)+(ROUNDUP((ROUNDUP(ComponentBlueprint!F2*ComponentBlueprint!G2, 0)*Info!B2*ROUNDUP(MaterialBlueprints1!F24*MaterialBlueprints1!G24,0)+ROUNDUP(ComponentBlueprint!F10*ComponentBlueprint!G10, 0)*Info!B2*ROUNDUP(MaterialBlueprints1!F49*MaterialBlueprints1!G49,0))/300, 0)*300/ReactionFormulas1!C37)*ROUNDUP(ReactionFormulas1!G37*ReactionFormulas1!H37,0))/200, 0)*200/ReactionFormulas2!C27)*ROUNDUP(ReactionFormulas2!G27*ReactionFormulas2!H27,0)+(ROUNDUP(((ROUNDUP((ROUNDUP(ComponentBlueprint!F23*ComponentBlueprint!G23,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0)*200/ReactionFormulas1!C21)*ROUNDUP(ReactionFormulas1!G21*ReactionFormulas1!H21,0)+(ROUNDUP((ROUNDUP(ComponentBlueprint!F6*ComponentBlueprint!G6,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0)*750/ReactionFormulas1!C33)*ROUNDUP(ReactionFormulas1!G33*ReactionFormulas1!H33,0))/200, 0)*200/ReactionFormulas2!C36)*ROUNDUP(ReactionFormulas2!G36*ReactionFormulas2!H36,0))*(ReactionFormulas2!R20)*(1.0)</f>
        <v/>
      </c>
      <c r="T20" t="inlineStr"/>
      <c r="U20" t="n">
        <v>0</v>
      </c>
      <c r="V20">
        <f>P20-U20</f>
        <v/>
      </c>
      <c r="W20" t="inlineStr"/>
      <c r="X20" t="inlineStr"/>
      <c r="Y20" t="inlineStr"/>
      <c r="Z20" t="n">
        <v>14356.56078608164</v>
      </c>
      <c r="AA20">
        <f>((ROUNDUP(((ROUNDUP((ROUNDUP(ComponentBlueprint!F21*ComponentBlueprint!G21,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0)*400/ReactionFormulas1!C14)*ROUNDUP(ReactionFormulas1!G14*ReactionFormulas1!H14,0)+(ROUNDUP((ROUNDUP(ComponentBlueprint!F2*ComponentBlueprint!G2, 0)*Info!B2*ROUNDUP(MaterialBlueprints1!F24*MaterialBlueprints1!G24,0)+ROUNDUP(ComponentBlueprint!F10*ComponentBlueprint!G10, 0)*Info!B2*ROUNDUP(MaterialBlueprints1!F49*MaterialBlueprints1!G49,0))/300, 0)*300/ReactionFormulas1!C37)*ROUNDUP(ReactionFormulas1!G37*ReactionFormulas1!H37,0))/200, 0)*200/ReactionFormulas2!C27)*ROUNDUP(ReactionFormulas2!G27*ReactionFormulas2!H27,0)+(ROUNDUP(((ROUNDUP((ROUNDUP(ComponentBlueprint!F23*ComponentBlueprint!G23,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0)*200/ReactionFormulas1!C21)*ROUNDUP(ReactionFormulas1!G21*ReactionFormulas1!H21,0)+(ROUNDUP((ROUNDUP(ComponentBlueprint!F6*ComponentBlueprint!G6,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0)*750/ReactionFormulas1!C33)*ROUNDUP(ReactionFormulas1!G33*ReactionFormulas1!H33,0))/200, 0)*200/ReactionFormulas2!C36)*ROUNDUP(ReactionFormulas2!G36*ReactionFormulas2!H36,0))*ReactionFormulas2!Z20</f>
        <v/>
      </c>
      <c r="AB20" t="inlineStr"/>
    </row>
    <row r="21">
      <c r="A21" t="inlineStr">
        <is>
          <t>Vanadium Hafnite Reaction Formula</t>
        </is>
      </c>
      <c r="B21" t="inlineStr">
        <is>
          <t>铪化钒反应配方</t>
        </is>
      </c>
      <c r="C21" t="n">
        <v>200</v>
      </c>
      <c r="D21" t="n">
        <v>16648</v>
      </c>
      <c r="E21" t="inlineStr">
        <is>
          <t>Hafnium</t>
        </is>
      </c>
      <c r="F21" t="inlineStr">
        <is>
          <t>铪</t>
        </is>
      </c>
      <c r="G21" t="n">
        <v>100</v>
      </c>
      <c r="H21" t="n">
        <v>1</v>
      </c>
      <c r="I21">
        <f>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0)*2200/ReactionFormulas1!C10)*ROUNDUP(ReactionFormulas1!G10*ReactionFormulas1!H10,0)+(ROUNDUP((ROUNDUP(ComponentBlueprint!F6*ComponentBlueprint!G6,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0)*750/ReactionFormulas1!C34)*ROUNDUP(ReactionFormulas1!G34*ReactionFormulas1!H34,0))/200, 0)*200/ReactionFormulas2!C21)*ROUNDUP(ReactionFormulas2!G21*ReactionFormulas2!H21,0)</f>
        <v/>
      </c>
      <c r="J21" t="inlineStr"/>
      <c r="K21" t="inlineStr"/>
      <c r="L21" t="n">
        <v>16651</v>
      </c>
      <c r="M21" t="inlineStr">
        <is>
          <t>钕</t>
        </is>
      </c>
      <c r="N21" t="inlineStr">
        <is>
          <t>Neodymium</t>
        </is>
      </c>
      <c r="O21">
        <f>(ROUNDUP(((ROUNDUP((ROUNDUP(ComponentBlueprint!F23*ComponentBlueprint!G23,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0)*200/ReactionFormulas1!C22)*ROUNDUP(ReactionFormulas1!G22*ReactionFormulas1!H22,0))/200, 0)*200/ReactionFormulas2!C38)*ROUNDUP(ReactionFormulas2!G38*ReactionFormulas2!H38,0)+(ROUNDUP(((ROUNDUP((ROUNDUP(ComponentBlueprint!F2*ComponentBlueprint!G2,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0)*1500/ReactionFormulas1!C30)*ROUNDUP(ReactionFormulas1!G30*ReactionFormulas1!H30,0))/200, 0)*200/ReactionFormulas2!C51)*ROUNDUP(ReactionFormulas2!G51*ReactionFormulas2!H51,0)</f>
        <v/>
      </c>
      <c r="P21">
        <f>(ROUNDUP(((ROUNDUP((ROUNDUP(ComponentBlueprint!F23*ComponentBlueprint!G23,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0)*200/ReactionFormulas1!C22)*ROUNDUP(ReactionFormulas1!G22*ReactionFormulas1!H22,0))/200, 0)*200/ReactionFormulas2!C38)*ROUNDUP(ReactionFormulas2!G38*ReactionFormulas2!H38,0)+(ROUNDUP(((ROUNDUP((ROUNDUP(ComponentBlueprint!F2*ComponentBlueprint!G2,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0)*1500/ReactionFormulas1!C30)*ROUNDUP(ReactionFormulas1!G30*ReactionFormulas1!H30,0))/200, 0)*200/ReactionFormulas2!C51)*ROUNDUP(ReactionFormulas2!G51*ReactionFormulas2!H51,0)</f>
        <v/>
      </c>
      <c r="Q21" t="inlineStr"/>
      <c r="R21" t="n">
        <v>60700</v>
      </c>
      <c r="S21">
        <f>((ROUNDUP(((ROUNDUP((ROUNDUP(ComponentBlueprint!F23*ComponentBlueprint!G23,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0)*200/ReactionFormulas1!C22)*ROUNDUP(ReactionFormulas1!G22*ReactionFormulas1!H22,0))/200, 0)*200/ReactionFormulas2!C38)*ROUNDUP(ReactionFormulas2!G38*ReactionFormulas2!H38,0)+(ROUNDUP(((ROUNDUP((ROUNDUP(ComponentBlueprint!F2*ComponentBlueprint!G2,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0)*1500/ReactionFormulas1!C30)*ROUNDUP(ReactionFormulas1!G30*ReactionFormulas1!H30,0))/200, 0)*200/ReactionFormulas2!C51)*ROUNDUP(ReactionFormulas2!G51*ReactionFormulas2!H51,0))*(ReactionFormulas2!R21)*(1.0)</f>
        <v/>
      </c>
      <c r="T21" t="inlineStr"/>
      <c r="U21" t="n">
        <v>0</v>
      </c>
      <c r="V21">
        <f>P21-U21</f>
        <v/>
      </c>
      <c r="W21" t="inlineStr"/>
      <c r="X21" t="inlineStr"/>
      <c r="Y21" t="inlineStr"/>
      <c r="Z21" t="n">
        <v>35554.05019295235</v>
      </c>
      <c r="AA21">
        <f>((ROUNDUP(((ROUNDUP((ROUNDUP(ComponentBlueprint!F23*ComponentBlueprint!G23,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0)*200/ReactionFormulas1!C22)*ROUNDUP(ReactionFormulas1!G22*ReactionFormulas1!H22,0))/200, 0)*200/ReactionFormulas2!C38)*ROUNDUP(ReactionFormulas2!G38*ReactionFormulas2!H38,0)+(ROUNDUP(((ROUNDUP((ROUNDUP(ComponentBlueprint!F2*ComponentBlueprint!G2,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0)*1500/ReactionFormulas1!C30)*ROUNDUP(ReactionFormulas1!G30*ReactionFormulas1!H30,0))/200, 0)*200/ReactionFormulas2!C51)*ROUNDUP(ReactionFormulas2!G51*ReactionFormulas2!H51,0))*ReactionFormulas2!Z21</f>
        <v/>
      </c>
      <c r="AB21" t="inlineStr"/>
    </row>
    <row r="22">
      <c r="A22" t="inlineStr">
        <is>
          <t>Vanadium Hafnite Reaction Formula</t>
        </is>
      </c>
      <c r="B22" t="inlineStr">
        <is>
          <t>铪化钒反应配方</t>
        </is>
      </c>
      <c r="C22" t="n">
        <v>200</v>
      </c>
      <c r="D22" t="n">
        <v>4246</v>
      </c>
      <c r="E22" t="inlineStr">
        <is>
          <t>Hydrogen Fuel Block</t>
        </is>
      </c>
      <c r="F22" t="inlineStr">
        <is>
          <t>氢燃料块</t>
        </is>
      </c>
      <c r="G22" t="n">
        <v>5</v>
      </c>
      <c r="H22" t="n">
        <v>1</v>
      </c>
      <c r="I22">
        <f>(ROUNDUP(((ROUNDUP((ROUNDUP(ComponentBlueprint!F21*ComponentBlueprint!G21, 0)*Info!B2*ROUNDUP(MaterialBlueprints1!F29*MaterialBlueprints1!G29,0)+ROUNDUP(ComponentBlueprint!F10*ComponentBlueprint!G10, 0)*Info!B2*ROUNDUP(MaterialBlueprints1!F47*MaterialBlueprints1!G47,0)+ROUNDUP(ComponentBlueprint!F5*ComponentBlueprint!G5, 0)*Info!B2*ROUNDUP(MaterialBlueprints1!F56*MaterialBlueprints1!G56,0)+ROUNDUP(ComponentBlueprint!F19*ComponentBlueprint!G19, 0)*Info!B2*ROUNDUP(MaterialBlueprints1!F59*MaterialBlueprints1!G59,0))/2200, 0)*2200/ReactionFormulas1!C10)*ROUNDUP(ReactionFormulas1!G10*ReactionFormulas1!H10,0)+(ROUNDUP((ROUNDUP(ComponentBlueprint!F6*ComponentBlueprint!G6,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0)*750/ReactionFormulas1!C34)*ROUNDUP(ReactionFormulas1!G34*ReactionFormulas1!H34,0))/200, 0)*200/ReactionFormulas2!C22)*ROUNDUP(ReactionFormulas2!G22*ReactionFormulas2!H22,0)</f>
        <v/>
      </c>
      <c r="J22" t="inlineStr"/>
      <c r="K22" t="inlineStr"/>
      <c r="L22" t="n">
        <v>16652</v>
      </c>
      <c r="M22" t="inlineStr">
        <is>
          <t>钷</t>
        </is>
      </c>
      <c r="N22" t="inlineStr">
        <is>
          <t>Promethium</t>
        </is>
      </c>
      <c r="O22">
        <f>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0)*400/ReactionFormulas1!C13)*ROUNDUP(ReactionFormulas1!G13*ReactionFormulas1!H13,0))/200, 0)*200/ReactionFormulas2!C24)*ROUNDUP(ReactionFormulas2!G24*ReactionFormulas2!H24,0)+(ROUNDUP(((ROUNDUP((ROUNDUP(ComponentBlueprint!F21*ComponentBlueprint!G21,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0)*400/ReactionFormulas1!C15)*ROUNDUP(ReactionFormulas1!G15*ReactionFormulas1!H15,0)+(ROUNDUP((ROUNDUP(ComponentBlueprint!F23*ComponentBlueprint!G23,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0)*200/ReactionFormulas1!C23)*ROUNDUP(ReactionFormulas1!G23*ReactionFormulas1!H23,0))/200, 0)*200/ReactionFormulas2!C30)*ROUNDUP(ReactionFormulas2!G30*ReactionFormulas2!H30,0)</f>
        <v/>
      </c>
      <c r="P22">
        <f>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0)*400/ReactionFormulas1!C13)*ROUNDUP(ReactionFormulas1!G13*ReactionFormulas1!H13,0))/200, 0)*200/ReactionFormulas2!C24)*ROUNDUP(ReactionFormulas2!G24*ReactionFormulas2!H24,0)+(ROUNDUP(((ROUNDUP((ROUNDUP(ComponentBlueprint!F21*ComponentBlueprint!G21,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0)*400/ReactionFormulas1!C15)*ROUNDUP(ReactionFormulas1!G15*ReactionFormulas1!H15,0)+(ROUNDUP((ROUNDUP(ComponentBlueprint!F23*ComponentBlueprint!G23,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0)*200/ReactionFormulas1!C23)*ROUNDUP(ReactionFormulas1!G23*ReactionFormulas1!H23,0))/200, 0)*200/ReactionFormulas2!C30)*ROUNDUP(ReactionFormulas2!G30*ReactionFormulas2!H30,0)</f>
        <v/>
      </c>
      <c r="Q22" t="inlineStr"/>
      <c r="R22" t="n">
        <v>71900</v>
      </c>
      <c r="S22">
        <f>((ROUNDUP(((ROUNDUP((ROUNDUP(ComponentBlueprint!F21*ComponentBlueprint!G21,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0)*400/ReactionFormulas1!C13)*ROUNDUP(ReactionFormulas1!G13*ReactionFormulas1!H13,0))/200, 0)*200/ReactionFormulas2!C24)*ROUNDUP(ReactionFormulas2!G24*ReactionFormulas2!H24,0)+(ROUNDUP(((ROUNDUP((ROUNDUP(ComponentBlueprint!F21*ComponentBlueprint!G21,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0)*400/ReactionFormulas1!C15)*ROUNDUP(ReactionFormulas1!G15*ReactionFormulas1!H15,0)+(ROUNDUP((ROUNDUP(ComponentBlueprint!F23*ComponentBlueprint!G23,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0)*200/ReactionFormulas1!C23)*ROUNDUP(ReactionFormulas1!G23*ReactionFormulas1!H23,0))/200, 0)*200/ReactionFormulas2!C30)*ROUNDUP(ReactionFormulas2!G30*ReactionFormulas2!H30,0))*(ReactionFormulas2!R22)*(1.0)</f>
        <v/>
      </c>
      <c r="T22" t="inlineStr"/>
      <c r="U22" t="n">
        <v>0</v>
      </c>
      <c r="V22">
        <f>P22-U22</f>
        <v/>
      </c>
      <c r="W22" t="inlineStr"/>
      <c r="X22" t="inlineStr"/>
      <c r="Y22" t="inlineStr"/>
      <c r="Z22" t="n">
        <v>5502.02923720733</v>
      </c>
      <c r="AA22">
        <f>((ROUNDUP(((ROUNDUP((ROUNDUP(ComponentBlueprint!F21*ComponentBlueprint!G21,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0)*400/ReactionFormulas1!C13)*ROUNDUP(ReactionFormulas1!G13*ReactionFormulas1!H13,0))/200, 0)*200/ReactionFormulas2!C24)*ROUNDUP(ReactionFormulas2!G24*ReactionFormulas2!H24,0)+(ROUNDUP(((ROUNDUP((ROUNDUP(ComponentBlueprint!F21*ComponentBlueprint!G21,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0)*400/ReactionFormulas1!C15)*ROUNDUP(ReactionFormulas1!G15*ReactionFormulas1!H15,0)+(ROUNDUP((ROUNDUP(ComponentBlueprint!F23*ComponentBlueprint!G23,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0)*200/ReactionFormulas1!C23)*ROUNDUP(ReactionFormulas1!G23*ReactionFormulas1!H23,0))/200, 0)*200/ReactionFormulas2!C30)*ROUNDUP(ReactionFormulas2!G30*ReactionFormulas2!H30,0))*ReactionFormulas2!Z22</f>
        <v/>
      </c>
      <c r="AB22" t="inlineStr"/>
    </row>
    <row r="23">
      <c r="A23" t="inlineStr">
        <is>
          <t>Hyperflurite Reaction Formula</t>
        </is>
      </c>
      <c r="B23" t="inlineStr">
        <is>
          <t>超氟化物反应配方</t>
        </is>
      </c>
      <c r="C23" t="n">
        <v>200</v>
      </c>
      <c r="D23" t="n">
        <v>16642</v>
      </c>
      <c r="E23" t="inlineStr">
        <is>
          <t>Vanadium</t>
        </is>
      </c>
      <c r="F23" t="inlineStr">
        <is>
          <t>钒</t>
        </is>
      </c>
      <c r="G23" t="n">
        <v>100</v>
      </c>
      <c r="H23" t="n">
        <v>1</v>
      </c>
      <c r="I23">
        <f>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0)*400/ReactionFormulas1!C13)*ROUNDUP(ReactionFormulas1!G13*ReactionFormulas1!H13,0))/200, 0)*200/ReactionFormulas2!C23)*ROUNDUP(ReactionFormulas2!G23*ReactionFormulas2!H23,0)</f>
        <v/>
      </c>
      <c r="J23" t="inlineStr"/>
      <c r="K23" t="inlineStr"/>
      <c r="L23" t="n">
        <v>16653</v>
      </c>
      <c r="M23" t="inlineStr">
        <is>
          <t>铥</t>
        </is>
      </c>
      <c r="N23" t="inlineStr">
        <is>
          <t>Thulium</t>
        </is>
      </c>
      <c r="O23">
        <f>(ROUNDUP(((ROUNDUP((ROUNDUP(ComponentBlueprint!F13*ComponentBlueprint!G13, 0)*Info!B2*ROUNDUP(MaterialBlueprints1!F35*MaterialBlueprints1!G35,0)+ROUNDUP(ComponentBlueprint!F19*ComponentBlueprint!G19, 0)*Info!B2*ROUNDUP(MaterialBlueprints1!F62*MaterialBlueprints1!G62,0))/300, 0)*300/ReactionFormulas1!C18)*ROUNDUP(ReactionFormulas1!G18*ReactionFormulas1!H18,0))/200, 0)*200/ReactionFormulas2!C33)*ROUNDUP(ReactionFormulas2!G33*ReactionFormulas2!H33,0)+(ROUNDUP(((ROUNDUP((ROUNDUP(ComponentBlueprint!F23*ComponentBlueprint!G23,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0)*200/ReactionFormulas1!C22)*ROUNDUP(ReactionFormulas1!G22*ReactionFormulas1!H22,0))/200, 0)*200/ReactionFormulas2!C39)*ROUNDUP(ReactionFormulas2!G39*ReactionFormulas2!H39,0)</f>
        <v/>
      </c>
      <c r="P23">
        <f>(ROUNDUP(((ROUNDUP((ROUNDUP(ComponentBlueprint!F13*ComponentBlueprint!G13, 0)*Info!B2*ROUNDUP(MaterialBlueprints1!F35*MaterialBlueprints1!G35,0)+ROUNDUP(ComponentBlueprint!F19*ComponentBlueprint!G19, 0)*Info!B2*ROUNDUP(MaterialBlueprints1!F62*MaterialBlueprints1!G62,0))/300, 0)*300/ReactionFormulas1!C18)*ROUNDUP(ReactionFormulas1!G18*ReactionFormulas1!H18,0))/200, 0)*200/ReactionFormulas2!C33)*ROUNDUP(ReactionFormulas2!G33*ReactionFormulas2!H33,0)+(ROUNDUP(((ROUNDUP((ROUNDUP(ComponentBlueprint!F23*ComponentBlueprint!G23,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0)*200/ReactionFormulas1!C22)*ROUNDUP(ReactionFormulas1!G22*ReactionFormulas1!H22,0))/200, 0)*200/ReactionFormulas2!C39)*ROUNDUP(ReactionFormulas2!G39*ReactionFormulas2!H39,0)</f>
        <v/>
      </c>
      <c r="Q23" t="inlineStr"/>
      <c r="R23" t="n">
        <v>30900</v>
      </c>
      <c r="S23">
        <f>((ROUNDUP(((ROUNDUP((ROUNDUP(ComponentBlueprint!F13*ComponentBlueprint!G13, 0)*Info!B2*ROUNDUP(MaterialBlueprints1!F35*MaterialBlueprints1!G35,0)+ROUNDUP(ComponentBlueprint!F19*ComponentBlueprint!G19, 0)*Info!B2*ROUNDUP(MaterialBlueprints1!F62*MaterialBlueprints1!G62,0))/300, 0)*300/ReactionFormulas1!C18)*ROUNDUP(ReactionFormulas1!G18*ReactionFormulas1!H18,0))/200, 0)*200/ReactionFormulas2!C33)*ROUNDUP(ReactionFormulas2!G33*ReactionFormulas2!H33,0)+(ROUNDUP(((ROUNDUP((ROUNDUP(ComponentBlueprint!F23*ComponentBlueprint!G23,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0)*200/ReactionFormulas1!C22)*ROUNDUP(ReactionFormulas1!G22*ReactionFormulas1!H22,0))/200, 0)*200/ReactionFormulas2!C39)*ROUNDUP(ReactionFormulas2!G39*ReactionFormulas2!H39,0))*(ReactionFormulas2!R23)*(1.0)</f>
        <v/>
      </c>
      <c r="T23" t="inlineStr"/>
      <c r="U23" t="n">
        <v>0</v>
      </c>
      <c r="V23">
        <f>P23-U23</f>
        <v/>
      </c>
      <c r="W23" t="inlineStr"/>
      <c r="X23" t="inlineStr"/>
      <c r="Y23" t="inlineStr"/>
      <c r="Z23" t="n">
        <v>1953.339872061807</v>
      </c>
      <c r="AA23">
        <f>((ROUNDUP(((ROUNDUP((ROUNDUP(ComponentBlueprint!F13*ComponentBlueprint!G13, 0)*Info!B2*ROUNDUP(MaterialBlueprints1!F35*MaterialBlueprints1!G35,0)+ROUNDUP(ComponentBlueprint!F19*ComponentBlueprint!G19, 0)*Info!B2*ROUNDUP(MaterialBlueprints1!F62*MaterialBlueprints1!G62,0))/300, 0)*300/ReactionFormulas1!C18)*ROUNDUP(ReactionFormulas1!G18*ReactionFormulas1!H18,0))/200, 0)*200/ReactionFormulas2!C33)*ROUNDUP(ReactionFormulas2!G33*ReactionFormulas2!H33,0)+(ROUNDUP(((ROUNDUP((ROUNDUP(ComponentBlueprint!F23*ComponentBlueprint!G23,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0)*200/ReactionFormulas1!C22)*ROUNDUP(ReactionFormulas1!G22*ReactionFormulas1!H22,0))/200, 0)*200/ReactionFormulas2!C39)*ROUNDUP(ReactionFormulas2!G39*ReactionFormulas2!H39,0))*ReactionFormulas2!Z23</f>
        <v/>
      </c>
      <c r="AB23" t="inlineStr"/>
    </row>
    <row r="24">
      <c r="A24" t="inlineStr">
        <is>
          <t>Hyperflurite Reaction Formula</t>
        </is>
      </c>
      <c r="B24" t="inlineStr">
        <is>
          <t>超氟化物反应配方</t>
        </is>
      </c>
      <c r="C24" t="n">
        <v>200</v>
      </c>
      <c r="D24" t="n">
        <v>16652</v>
      </c>
      <c r="E24" t="inlineStr">
        <is>
          <t>Promethium</t>
        </is>
      </c>
      <c r="F24" t="inlineStr">
        <is>
          <t>钷</t>
        </is>
      </c>
      <c r="G24" t="n">
        <v>100</v>
      </c>
      <c r="H24" t="n">
        <v>1</v>
      </c>
      <c r="I24">
        <f>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0)*400/ReactionFormulas1!C13)*ROUNDUP(ReactionFormulas1!G13*ReactionFormulas1!H13,0))/200, 0)*200/ReactionFormulas2!C24)*ROUNDUP(ReactionFormulas2!G24*ReactionFormulas2!H24,0)</f>
        <v/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Hyperflurite Reaction Formula</t>
        </is>
      </c>
      <c r="B25" t="inlineStr">
        <is>
          <t>超氟化物反应配方</t>
        </is>
      </c>
      <c r="C25" t="n">
        <v>200</v>
      </c>
      <c r="D25" t="n">
        <v>4051</v>
      </c>
      <c r="E25" t="inlineStr">
        <is>
          <t>Nitrogen Fuel Block</t>
        </is>
      </c>
      <c r="F25" t="inlineStr">
        <is>
          <t>氮燃料块</t>
        </is>
      </c>
      <c r="G25" t="n">
        <v>5</v>
      </c>
      <c r="H25" t="n">
        <v>1</v>
      </c>
      <c r="I25">
        <f>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0)*400/ReactionFormulas1!C13)*ROUNDUP(ReactionFormulas1!G13*ReactionFormulas1!H13,0))/200, 0)*200/ReactionFormulas2!C25)*ROUNDUP(ReactionFormulas2!G25*ReactionFormulas2!H25,0)</f>
        <v/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Ferrofluid Reaction Formula</t>
        </is>
      </c>
      <c r="B26" t="inlineStr">
        <is>
          <t>铁磁流体反应配方</t>
        </is>
      </c>
      <c r="C26" t="n">
        <v>200</v>
      </c>
      <c r="D26" t="n">
        <v>16648</v>
      </c>
      <c r="E26" t="inlineStr">
        <is>
          <t>Hafnium</t>
        </is>
      </c>
      <c r="F26" t="inlineStr">
        <is>
          <t>铪</t>
        </is>
      </c>
      <c r="G26" t="n">
        <v>100</v>
      </c>
      <c r="H26" t="n">
        <v>1</v>
      </c>
      <c r="I26">
        <f>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0)*400/ReactionFormulas1!C14)*ROUNDUP(ReactionFormulas1!G14*ReactionFormulas1!H14,0)+(ROUNDUP((ROUNDUP(ComponentBlueprint!F2*ComponentBlueprint!G2, 0)*Info!B2*ROUNDUP(MaterialBlueprints1!F24*MaterialBlueprints1!G24,0)+ROUNDUP(ComponentBlueprint!F10*ComponentBlueprint!G10, 0)*Info!B2*ROUNDUP(MaterialBlueprints1!F49*MaterialBlueprints1!G49,0))/300, 0)*300/ReactionFormulas1!C37)*ROUNDUP(ReactionFormulas1!G37*ReactionFormulas1!H37,0))/200, 0)*200/ReactionFormulas2!C26)*ROUNDUP(ReactionFormulas2!G26*ReactionFormulas2!H26,0)</f>
        <v/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Ferrofluid Reaction Formula</t>
        </is>
      </c>
      <c r="B27" t="inlineStr">
        <is>
          <t>铁磁流体反应配方</t>
        </is>
      </c>
      <c r="C27" t="n">
        <v>200</v>
      </c>
      <c r="D27" t="n">
        <v>16650</v>
      </c>
      <c r="E27" t="inlineStr">
        <is>
          <t>Dysprosium</t>
        </is>
      </c>
      <c r="F27" t="inlineStr">
        <is>
          <t>镝</t>
        </is>
      </c>
      <c r="G27" t="n">
        <v>100</v>
      </c>
      <c r="H27" t="n">
        <v>1</v>
      </c>
      <c r="I27">
        <f>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0)*400/ReactionFormulas1!C14)*ROUNDUP(ReactionFormulas1!G14*ReactionFormulas1!H14,0)+(ROUNDUP((ROUNDUP(ComponentBlueprint!F2*ComponentBlueprint!G2, 0)*Info!B2*ROUNDUP(MaterialBlueprints1!F24*MaterialBlueprints1!G24,0)+ROUNDUP(ComponentBlueprint!F10*ComponentBlueprint!G10, 0)*Info!B2*ROUNDUP(MaterialBlueprints1!F49*MaterialBlueprints1!G49,0))/300, 0)*300/ReactionFormulas1!C37)*ROUNDUP(ReactionFormulas1!G37*ReactionFormulas1!H37,0))/200, 0)*200/ReactionFormulas2!C27)*ROUNDUP(ReactionFormulas2!G27*ReactionFormulas2!H27,0)</f>
        <v/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Ferrofluid Reaction Formula</t>
        </is>
      </c>
      <c r="B28" t="inlineStr">
        <is>
          <t>铁磁流体反应配方</t>
        </is>
      </c>
      <c r="C28" t="n">
        <v>200</v>
      </c>
      <c r="D28" t="n">
        <v>4246</v>
      </c>
      <c r="E28" t="inlineStr">
        <is>
          <t>Hydrogen Fuel Block</t>
        </is>
      </c>
      <c r="F28" t="inlineStr">
        <is>
          <t>氢燃料块</t>
        </is>
      </c>
      <c r="G28" t="n">
        <v>5</v>
      </c>
      <c r="H28" t="n">
        <v>1</v>
      </c>
      <c r="I28">
        <f>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0)*400/ReactionFormulas1!C14)*ROUNDUP(ReactionFormulas1!G14*ReactionFormulas1!H14,0)+(ROUNDUP((ROUNDUP(ComponentBlueprint!F2*ComponentBlueprint!G2, 0)*Info!B2*ROUNDUP(MaterialBlueprints1!F24*MaterialBlueprints1!G24,0)+ROUNDUP(ComponentBlueprint!F10*ComponentBlueprint!G10, 0)*Info!B2*ROUNDUP(MaterialBlueprints1!F49*MaterialBlueprints1!G49,0))/300, 0)*300/ReactionFormulas1!C37)*ROUNDUP(ReactionFormulas1!G37*ReactionFormulas1!H37,0))/200, 0)*200/ReactionFormulas2!C28)*ROUNDUP(ReactionFormulas2!G28*ReactionFormulas2!H28,0)</f>
        <v/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Prometium Reaction Formula</t>
        </is>
      </c>
      <c r="B29" t="inlineStr">
        <is>
          <t>稀土钷反应配方</t>
        </is>
      </c>
      <c r="C29" t="n">
        <v>200</v>
      </c>
      <c r="D29" t="n">
        <v>16643</v>
      </c>
      <c r="E29" t="inlineStr">
        <is>
          <t>Cadmium</t>
        </is>
      </c>
      <c r="F29" t="inlineStr">
        <is>
          <t>镉</t>
        </is>
      </c>
      <c r="G29" t="n">
        <v>100</v>
      </c>
      <c r="H29" t="n">
        <v>1</v>
      </c>
      <c r="I29">
        <f>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0)*400/ReactionFormulas1!C15)*ROUNDUP(ReactionFormulas1!G15*ReactionFormulas1!H15,0)+(ROUNDUP((ROUNDUP(ComponentBlueprint!F23*ComponentBlueprint!G23,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0)*200/ReactionFormulas1!C23)*ROUNDUP(ReactionFormulas1!G23*ReactionFormulas1!H23,0))/200, 0)*200/ReactionFormulas2!C29)*ROUNDUP(ReactionFormulas2!G29*ReactionFormulas2!H29,0)</f>
        <v/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Prometium Reaction Formula</t>
        </is>
      </c>
      <c r="B30" t="inlineStr">
        <is>
          <t>稀土钷反应配方</t>
        </is>
      </c>
      <c r="C30" t="n">
        <v>200</v>
      </c>
      <c r="D30" t="n">
        <v>16652</v>
      </c>
      <c r="E30" t="inlineStr">
        <is>
          <t>Promethium</t>
        </is>
      </c>
      <c r="F30" t="inlineStr">
        <is>
          <t>钷</t>
        </is>
      </c>
      <c r="G30" t="n">
        <v>100</v>
      </c>
      <c r="H30" t="n">
        <v>1</v>
      </c>
      <c r="I30">
        <f>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0)*400/ReactionFormulas1!C15)*ROUNDUP(ReactionFormulas1!G15*ReactionFormulas1!H15,0)+(ROUNDUP((ROUNDUP(ComponentBlueprint!F23*ComponentBlueprint!G23,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0)*200/ReactionFormulas1!C23)*ROUNDUP(ReactionFormulas1!G23*ReactionFormulas1!H23,0))/200, 0)*200/ReactionFormulas2!C30)*ROUNDUP(ReactionFormulas2!G30*ReactionFormulas2!H30,0)</f>
        <v/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Prometium Reaction Formula</t>
        </is>
      </c>
      <c r="B31" t="inlineStr">
        <is>
          <t>稀土钷反应配方</t>
        </is>
      </c>
      <c r="C31" t="n">
        <v>200</v>
      </c>
      <c r="D31" t="n">
        <v>4312</v>
      </c>
      <c r="E31" t="inlineStr">
        <is>
          <t>Oxygen Fuel Block</t>
        </is>
      </c>
      <c r="F31" t="inlineStr">
        <is>
          <t>氧燃料块</t>
        </is>
      </c>
      <c r="G31" t="n">
        <v>5</v>
      </c>
      <c r="H31" t="n">
        <v>1</v>
      </c>
      <c r="I31">
        <f>(ROUNDUP(((ROUNDUP((ROUNDUP(ComponentBlueprint!F21*ComponentBlueprint!G21, 0)*Info!B2*ROUNDUP(MaterialBlueprints1!F30*MaterialBlueprints1!G30,0)+ROUNDUP(ComponentBlueprint!F15*ComponentBlueprint!G15, 0)*Info!B2*ROUNDUP(MaterialBlueprints1!F41*MaterialBlueprints1!G41,0)+ROUNDUP(ComponentBlueprint!F11*ComponentBlueprint!G11, 0)*Info!B2*ROUNDUP(MaterialBlueprints1!F51*MaterialBlueprints1!G51,0)+ROUNDUP(ComponentBlueprint!F5*ComponentBlueprint!G5, 0)*Info!B2*ROUNDUP(MaterialBlueprints1!F57*MaterialBlueprints1!G57,0))/400, 0)*400/ReactionFormulas1!C15)*ROUNDUP(ReactionFormulas1!G15*ReactionFormulas1!H15,0)+(ROUNDUP((ROUNDUP(ComponentBlueprint!F23*ComponentBlueprint!G23,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0)*200/ReactionFormulas1!C23)*ROUNDUP(ReactionFormulas1!G23*ReactionFormulas1!H23,0))/200, 0)*200/ReactionFormulas2!C31)*ROUNDUP(ReactionFormulas2!G31*ReactionFormulas2!H31,0)</f>
        <v/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Thulium Hafnite Reaction Formula</t>
        </is>
      </c>
      <c r="B32" t="inlineStr">
        <is>
          <t>铥铪合金反应配方</t>
        </is>
      </c>
      <c r="C32" t="n">
        <v>200</v>
      </c>
      <c r="D32" t="n">
        <v>16648</v>
      </c>
      <c r="E32" t="inlineStr">
        <is>
          <t>Hafnium</t>
        </is>
      </c>
      <c r="F32" t="inlineStr">
        <is>
          <t>铪</t>
        </is>
      </c>
      <c r="G32" t="n">
        <v>100</v>
      </c>
      <c r="H32" t="n">
        <v>1</v>
      </c>
      <c r="I32">
        <f>(ROUNDUP(((ROUNDUP((ROUNDUP(ComponentBlueprint!F13*ComponentBlueprint!G13, 0)*Info!B2*ROUNDUP(MaterialBlueprints1!F35*MaterialBlueprints1!G35,0)+ROUNDUP(ComponentBlueprint!F19*ComponentBlueprint!G19, 0)*Info!B2*ROUNDUP(MaterialBlueprints1!F62*MaterialBlueprints1!G62,0))/300, 0)*300/ReactionFormulas1!C18)*ROUNDUP(ReactionFormulas1!G18*ReactionFormulas1!H18,0))/200, 0)*200/ReactionFormulas2!C32)*ROUNDUP(ReactionFormulas2!G32*ReactionFormulas2!H32,0)</f>
        <v/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Thulium Hafnite Reaction Formula</t>
        </is>
      </c>
      <c r="B33" t="inlineStr">
        <is>
          <t>铥铪合金反应配方</t>
        </is>
      </c>
      <c r="C33" t="n">
        <v>200</v>
      </c>
      <c r="D33" t="n">
        <v>16653</v>
      </c>
      <c r="E33" t="inlineStr">
        <is>
          <t>Thulium</t>
        </is>
      </c>
      <c r="F33" t="inlineStr">
        <is>
          <t>铥</t>
        </is>
      </c>
      <c r="G33" t="n">
        <v>100</v>
      </c>
      <c r="H33" t="n">
        <v>1</v>
      </c>
      <c r="I33">
        <f>(ROUNDUP(((ROUNDUP((ROUNDUP(ComponentBlueprint!F13*ComponentBlueprint!G13, 0)*Info!B2*ROUNDUP(MaterialBlueprints1!F35*MaterialBlueprints1!G35,0)+ROUNDUP(ComponentBlueprint!F19*ComponentBlueprint!G19, 0)*Info!B2*ROUNDUP(MaterialBlueprints1!F62*MaterialBlueprints1!G62,0))/300, 0)*300/ReactionFormulas1!C18)*ROUNDUP(ReactionFormulas1!G18*ReactionFormulas1!H18,0))/200, 0)*200/ReactionFormulas2!C33)*ROUNDUP(ReactionFormulas2!G33*ReactionFormulas2!H33,0)</f>
        <v/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Thulium Hafnite Reaction Formula</t>
        </is>
      </c>
      <c r="B34" t="inlineStr">
        <is>
          <t>铥铪合金反应配方</t>
        </is>
      </c>
      <c r="C34" t="n">
        <v>200</v>
      </c>
      <c r="D34" t="n">
        <v>4246</v>
      </c>
      <c r="E34" t="inlineStr">
        <is>
          <t>Hydrogen Fuel Block</t>
        </is>
      </c>
      <c r="F34" t="inlineStr">
        <is>
          <t>氢燃料块</t>
        </is>
      </c>
      <c r="G34" t="n">
        <v>5</v>
      </c>
      <c r="H34" t="n">
        <v>1</v>
      </c>
      <c r="I34">
        <f>(ROUNDUP(((ROUNDUP((ROUNDUP(ComponentBlueprint!F13*ComponentBlueprint!G13, 0)*Info!B2*ROUNDUP(MaterialBlueprints1!F35*MaterialBlueprints1!G35,0)+ROUNDUP(ComponentBlueprint!F19*ComponentBlueprint!G19, 0)*Info!B2*ROUNDUP(MaterialBlueprints1!F62*MaterialBlueprints1!G62,0))/300, 0)*300/ReactionFormulas1!C18)*ROUNDUP(ReactionFormulas1!G18*ReactionFormulas1!H18,0))/200, 0)*200/ReactionFormulas2!C34)*ROUNDUP(ReactionFormulas2!G34*ReactionFormulas2!H34,0)</f>
        <v/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Dysporite Reaction Formula</t>
        </is>
      </c>
      <c r="B35" t="inlineStr">
        <is>
          <t>镝汞合金反应配方</t>
        </is>
      </c>
      <c r="C35" t="n">
        <v>200</v>
      </c>
      <c r="D35" t="n">
        <v>16646</v>
      </c>
      <c r="E35" t="inlineStr">
        <is>
          <t>Mercury</t>
        </is>
      </c>
      <c r="F35" t="inlineStr">
        <is>
          <t>汞</t>
        </is>
      </c>
      <c r="G35" t="n">
        <v>100</v>
      </c>
      <c r="H35" t="n">
        <v>1</v>
      </c>
      <c r="I35">
        <f>(ROUNDUP(((ROUNDUP((ROUNDUP(ComponentBlueprint!F23*ComponentBlueprint!G23,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0)*200/ReactionFormulas1!C21)*ROUNDUP(ReactionFormulas1!G21*ReactionFormulas1!H21,0)+(ROUNDUP((ROUNDUP(ComponentBlueprint!F6*ComponentBlueprint!G6,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0)*750/ReactionFormulas1!C33)*ROUNDUP(ReactionFormulas1!G33*ReactionFormulas1!H33,0))/200, 0)*200/ReactionFormulas2!C35)*ROUNDUP(ReactionFormulas2!G35*ReactionFormulas2!H35,0)</f>
        <v/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Dysporite Reaction Formula</t>
        </is>
      </c>
      <c r="B36" t="inlineStr">
        <is>
          <t>镝汞合金反应配方</t>
        </is>
      </c>
      <c r="C36" t="n">
        <v>200</v>
      </c>
      <c r="D36" t="n">
        <v>16650</v>
      </c>
      <c r="E36" t="inlineStr">
        <is>
          <t>Dysprosium</t>
        </is>
      </c>
      <c r="F36" t="inlineStr">
        <is>
          <t>镝</t>
        </is>
      </c>
      <c r="G36" t="n">
        <v>100</v>
      </c>
      <c r="H36" t="n">
        <v>1</v>
      </c>
      <c r="I36">
        <f>(ROUNDUP(((ROUNDUP((ROUNDUP(ComponentBlueprint!F23*ComponentBlueprint!G23,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0)*200/ReactionFormulas1!C21)*ROUNDUP(ReactionFormulas1!G21*ReactionFormulas1!H21,0)+(ROUNDUP((ROUNDUP(ComponentBlueprint!F6*ComponentBlueprint!G6,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0)*750/ReactionFormulas1!C33)*ROUNDUP(ReactionFormulas1!G33*ReactionFormulas1!H33,0))/200, 0)*200/ReactionFormulas2!C36)*ROUNDUP(ReactionFormulas2!G36*ReactionFormulas2!H36,0)</f>
        <v/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Dysporite Reaction Formula</t>
        </is>
      </c>
      <c r="B37" t="inlineStr">
        <is>
          <t>镝汞合金反应配方</t>
        </is>
      </c>
      <c r="C37" t="n">
        <v>200</v>
      </c>
      <c r="D37" t="n">
        <v>4247</v>
      </c>
      <c r="E37" t="inlineStr">
        <is>
          <t>Helium Fuel Block</t>
        </is>
      </c>
      <c r="F37" t="inlineStr">
        <is>
          <t>氦燃料块</t>
        </is>
      </c>
      <c r="G37" t="n">
        <v>5</v>
      </c>
      <c r="H37" t="n">
        <v>1</v>
      </c>
      <c r="I37">
        <f>(ROUNDUP(((ROUNDUP((ROUNDUP(ComponentBlueprint!F23*ComponentBlueprint!G23,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0)*200/ReactionFormulas1!C21)*ROUNDUP(ReactionFormulas1!G21*ReactionFormulas1!H21,0)+(ROUNDUP((ROUNDUP(ComponentBlueprint!F6*ComponentBlueprint!G6,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0)*750/ReactionFormulas1!C33)*ROUNDUP(ReactionFormulas1!G33*ReactionFormulas1!H33,0))/200, 0)*200/ReactionFormulas2!C37)*ROUNDUP(ReactionFormulas2!G37*ReactionFormulas2!H37,0)</f>
        <v/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Fluxed Condensates Reaction Formula</t>
        </is>
      </c>
      <c r="B38" t="inlineStr">
        <is>
          <t>熔融冷凝物反应配方</t>
        </is>
      </c>
      <c r="C38" t="n">
        <v>200</v>
      </c>
      <c r="D38" t="n">
        <v>16651</v>
      </c>
      <c r="E38" t="inlineStr">
        <is>
          <t>Neodymium</t>
        </is>
      </c>
      <c r="F38" t="inlineStr">
        <is>
          <t>钕</t>
        </is>
      </c>
      <c r="G38" t="n">
        <v>100</v>
      </c>
      <c r="H38" t="n">
        <v>1</v>
      </c>
      <c r="I38">
        <f>(ROUNDUP(((ROUNDUP((ROUNDUP(ComponentBlueprint!F23*ComponentBlueprint!G23,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0)*200/ReactionFormulas1!C22)*ROUNDUP(ReactionFormulas1!G22*ReactionFormulas1!H22,0))/200, 0)*200/ReactionFormulas2!C38)*ROUNDUP(ReactionFormulas2!G38*ReactionFormulas2!H38,0)</f>
        <v/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Fluxed Condensates Reaction Formula</t>
        </is>
      </c>
      <c r="B39" t="inlineStr">
        <is>
          <t>熔融冷凝物反应配方</t>
        </is>
      </c>
      <c r="C39" t="n">
        <v>200</v>
      </c>
      <c r="D39" t="n">
        <v>16653</v>
      </c>
      <c r="E39" t="inlineStr">
        <is>
          <t>Thulium</t>
        </is>
      </c>
      <c r="F39" t="inlineStr">
        <is>
          <t>铥</t>
        </is>
      </c>
      <c r="G39" t="n">
        <v>100</v>
      </c>
      <c r="H39" t="n">
        <v>1</v>
      </c>
      <c r="I39">
        <f>(ROUNDUP(((ROUNDUP((ROUNDUP(ComponentBlueprint!F23*ComponentBlueprint!G23,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0)*200/ReactionFormulas1!C22)*ROUNDUP(ReactionFormulas1!G22*ReactionFormulas1!H22,0))/200, 0)*200/ReactionFormulas2!C39)*ROUNDUP(ReactionFormulas2!G39*ReactionFormulas2!H39,0)</f>
        <v/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Fluxed Condensates Reaction Formula</t>
        </is>
      </c>
      <c r="B40" t="inlineStr">
        <is>
          <t>熔融冷凝物反应配方</t>
        </is>
      </c>
      <c r="C40" t="n">
        <v>200</v>
      </c>
      <c r="D40" t="n">
        <v>4312</v>
      </c>
      <c r="E40" t="inlineStr">
        <is>
          <t>Oxygen Fuel Block</t>
        </is>
      </c>
      <c r="F40" t="inlineStr">
        <is>
          <t>氧燃料块</t>
        </is>
      </c>
      <c r="G40" t="n">
        <v>5</v>
      </c>
      <c r="H40" t="n">
        <v>1</v>
      </c>
      <c r="I40">
        <f>(ROUNDUP(((ROUNDUP((ROUNDUP(ComponentBlueprint!F23*ComponentBlueprint!G23, 0)*Info!B2*ROUNDUP(MaterialBlueprints1!F32*MaterialBlueprints1!G32,0)+ROUNDUP(ComponentBlueprint!F12*ComponentBlueprint!G12, 0)*Info!B2*ROUNDUP(MaterialBlueprints1!F54*MaterialBlueprints1!G54,0))/200, 0)*200/ReactionFormulas1!C22)*ROUNDUP(ReactionFormulas1!G22*ReactionFormulas1!H22,0))/200, 0)*200/ReactionFormulas2!C40)*ROUNDUP(ReactionFormulas2!G40*ReactionFormulas2!H40,0)</f>
        <v/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Platinum Technite Reaction Formula</t>
        </is>
      </c>
      <c r="B41" t="inlineStr">
        <is>
          <t>铂锝合金反应配方</t>
        </is>
      </c>
      <c r="C41" t="n">
        <v>200</v>
      </c>
      <c r="D41" t="n">
        <v>16644</v>
      </c>
      <c r="E41" t="inlineStr">
        <is>
          <t>Platinum</t>
        </is>
      </c>
      <c r="F41" t="inlineStr">
        <is>
          <t>铂</t>
        </is>
      </c>
      <c r="G41" t="n">
        <v>100</v>
      </c>
      <c r="H41" t="n">
        <v>1</v>
      </c>
      <c r="I41">
        <f>(ROUNDUP(((ROUNDUP((ROUNDUP(ComponentBlueprint!F2*ComponentBlueprint!G2,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0)*3000/ReactionFormulas1!C26)*ROUNDUP(ReactionFormulas1!G26*ReactionFormulas1!H26,0)+(ROUNDUP((ROUNDUP(ComponentBlueprint!F2*ComponentBlueprint!G2,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0)*1500/ReactionFormulas1!C29)*ROUNDUP(ReactionFormulas1!G29*ReactionFormulas1!H29,0))/200, 0)*200/ReactionFormulas2!C41)*ROUNDUP(ReactionFormulas2!G41*ReactionFormulas2!H41,0)</f>
        <v/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Platinum Technite Reaction Formula</t>
        </is>
      </c>
      <c r="B42" t="inlineStr">
        <is>
          <t>铂锝合金反应配方</t>
        </is>
      </c>
      <c r="C42" t="n">
        <v>200</v>
      </c>
      <c r="D42" t="n">
        <v>16649</v>
      </c>
      <c r="E42" t="inlineStr">
        <is>
          <t>Technetium</t>
        </is>
      </c>
      <c r="F42" t="inlineStr">
        <is>
          <t>锝</t>
        </is>
      </c>
      <c r="G42" t="n">
        <v>100</v>
      </c>
      <c r="H42" t="n">
        <v>1</v>
      </c>
      <c r="I42">
        <f>(ROUNDUP(((ROUNDUP((ROUNDUP(ComponentBlueprint!F2*ComponentBlueprint!G2,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0)*3000/ReactionFormulas1!C26)*ROUNDUP(ReactionFormulas1!G26*ReactionFormulas1!H26,0)+(ROUNDUP((ROUNDUP(ComponentBlueprint!F2*ComponentBlueprint!G2,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0)*1500/ReactionFormulas1!C29)*ROUNDUP(ReactionFormulas1!G29*ReactionFormulas1!H29,0))/200, 0)*200/ReactionFormulas2!C42)*ROUNDUP(ReactionFormulas2!G42*ReactionFormulas2!H42,0)</f>
        <v/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Platinum Technite Reaction Formula</t>
        </is>
      </c>
      <c r="B43" t="inlineStr">
        <is>
          <t>铂锝合金反应配方</t>
        </is>
      </c>
      <c r="C43" t="n">
        <v>200</v>
      </c>
      <c r="D43" t="n">
        <v>4051</v>
      </c>
      <c r="E43" t="inlineStr">
        <is>
          <t>Nitrogen Fuel Block</t>
        </is>
      </c>
      <c r="F43" t="inlineStr">
        <is>
          <t>氮燃料块</t>
        </is>
      </c>
      <c r="G43" t="n">
        <v>5</v>
      </c>
      <c r="H43" t="n">
        <v>1</v>
      </c>
      <c r="I43">
        <f>(ROUNDUP(((ROUNDUP((ROUNDUP(ComponentBlueprint!F2*ComponentBlueprint!G2,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0)*3000/ReactionFormulas1!C26)*ROUNDUP(ReactionFormulas1!G26*ReactionFormulas1!H26,0)+(ROUNDUP((ROUNDUP(ComponentBlueprint!F2*ComponentBlueprint!G2,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0)*1500/ReactionFormulas1!C29)*ROUNDUP(ReactionFormulas1!G29*ReactionFormulas1!H29,0))/200, 0)*200/ReactionFormulas2!C43)*ROUNDUP(ReactionFormulas2!G43*ReactionFormulas2!H43,0)</f>
        <v/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Platinum Technite Reaction Formula</t>
        </is>
      </c>
      <c r="B44" t="inlineStr">
        <is>
          <t>铂锝合金反应配方</t>
        </is>
      </c>
      <c r="C44" t="n">
        <v>200</v>
      </c>
      <c r="D44" t="n">
        <v>16644</v>
      </c>
      <c r="E44" t="inlineStr">
        <is>
          <t>Platinum</t>
        </is>
      </c>
      <c r="F44" t="inlineStr">
        <is>
          <t>铂</t>
        </is>
      </c>
      <c r="G44" t="n">
        <v>100</v>
      </c>
      <c r="H44" t="n">
        <v>1</v>
      </c>
      <c r="I44">
        <f>(ROUNDUP(((ROUNDUP((ROUNDUP(ComponentBlueprint!F2*ComponentBlueprint!G2,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0)*3000/ReactionFormulas1!C26)*ROUNDUP(ReactionFormulas1!G26*ReactionFormulas1!H26,0)+(ROUNDUP((ROUNDUP(ComponentBlueprint!F2*ComponentBlueprint!G2,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0)*1500/ReactionFormulas1!C29)*ROUNDUP(ReactionFormulas1!G29*ReactionFormulas1!H29,0))/200, 0)*200/ReactionFormulas2!C44)*ROUNDUP(ReactionFormulas2!G44*ReactionFormulas2!H44,0)</f>
        <v/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Platinum Technite Reaction Formula</t>
        </is>
      </c>
      <c r="B45" t="inlineStr">
        <is>
          <t>铂锝合金反应配方</t>
        </is>
      </c>
      <c r="C45" t="n">
        <v>200</v>
      </c>
      <c r="D45" t="n">
        <v>16649</v>
      </c>
      <c r="E45" t="inlineStr">
        <is>
          <t>Technetium</t>
        </is>
      </c>
      <c r="F45" t="inlineStr">
        <is>
          <t>锝</t>
        </is>
      </c>
      <c r="G45" t="n">
        <v>100</v>
      </c>
      <c r="H45" t="n">
        <v>1</v>
      </c>
      <c r="I45">
        <f>(ROUNDUP(((ROUNDUP((ROUNDUP(ComponentBlueprint!F2*ComponentBlueprint!G2,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0)*3000/ReactionFormulas1!C26)*ROUNDUP(ReactionFormulas1!G26*ReactionFormulas1!H26,0)+(ROUNDUP((ROUNDUP(ComponentBlueprint!F2*ComponentBlueprint!G2,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0)*1500/ReactionFormulas1!C29)*ROUNDUP(ReactionFormulas1!G29*ReactionFormulas1!H29,0))/200, 0)*200/ReactionFormulas2!C45)*ROUNDUP(ReactionFormulas2!G45*ReactionFormulas2!H45,0)</f>
        <v/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Platinum Technite Reaction Formula</t>
        </is>
      </c>
      <c r="B46" t="inlineStr">
        <is>
          <t>铂锝合金反应配方</t>
        </is>
      </c>
      <c r="C46" t="n">
        <v>200</v>
      </c>
      <c r="D46" t="n">
        <v>4051</v>
      </c>
      <c r="E46" t="inlineStr">
        <is>
          <t>Nitrogen Fuel Block</t>
        </is>
      </c>
      <c r="F46" t="inlineStr">
        <is>
          <t>氮燃料块</t>
        </is>
      </c>
      <c r="G46" t="n">
        <v>5</v>
      </c>
      <c r="H46" t="n">
        <v>1</v>
      </c>
      <c r="I46">
        <f>(ROUNDUP(((ROUNDUP((ROUNDUP(ComponentBlueprint!F2*ComponentBlueprint!G2, 0)*Info!B2*ROUNDUP(MaterialBlueprints1!F25*MaterialBlueprints1!G25,0)+ROUNDUP(ComponentBlueprint!F13*ComponentBlueprint!G13, 0)*Info!B2*ROUNDUP(MaterialBlueprints1!F37*MaterialBlueprints1!G37,0))/3000, 0)*3000/ReactionFormulas1!C26)*ROUNDUP(ReactionFormulas1!G26*ReactionFormulas1!H26,0)+(ROUNDUP((ROUNDUP(ComponentBlueprint!F2*ComponentBlueprint!G2,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0)*1500/ReactionFormulas1!C29)*ROUNDUP(ReactionFormulas1!G29*ReactionFormulas1!H29,0))/200, 0)*200/ReactionFormulas2!C46)*ROUNDUP(ReactionFormulas2!G46*ReactionFormulas2!H46,0)</f>
        <v/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Sulfuric Acid Reaction Formula</t>
        </is>
      </c>
      <c r="B47" t="inlineStr">
        <is>
          <t>硫酸反应配方</t>
        </is>
      </c>
      <c r="C47" t="n">
        <v>200</v>
      </c>
      <c r="D47" t="n">
        <v>16634</v>
      </c>
      <c r="E47" t="inlineStr">
        <is>
          <t>Atmospheric Gases</t>
        </is>
      </c>
      <c r="F47" t="inlineStr">
        <is>
          <t>标准大气</t>
        </is>
      </c>
      <c r="G47" t="n">
        <v>100</v>
      </c>
      <c r="H47" t="n">
        <v>1</v>
      </c>
      <c r="I47">
        <f>(ROUNDUP(((ROUNDUP((ROUNDUP(ComponentBlueprint!F2*ComponentBlueprint!G2,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0)*1500/ReactionFormulas1!C28)*ROUNDUP(ReactionFormulas1!G28*ReactionFormulas1!H28,0))/200, 0)*200/ReactionFormulas2!C47)*ROUNDUP(ReactionFormulas2!G47*ReactionFormulas2!H47,0)</f>
        <v/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Sulfuric Acid Reaction Formula</t>
        </is>
      </c>
      <c r="B48" t="inlineStr">
        <is>
          <t>硫酸反应配方</t>
        </is>
      </c>
      <c r="C48" t="n">
        <v>200</v>
      </c>
      <c r="D48" t="n">
        <v>16635</v>
      </c>
      <c r="E48" t="inlineStr">
        <is>
          <t>Evaporite Deposits</t>
        </is>
      </c>
      <c r="F48" t="inlineStr">
        <is>
          <t>蒸发岩沉积物</t>
        </is>
      </c>
      <c r="G48" t="n">
        <v>100</v>
      </c>
      <c r="H48" t="n">
        <v>1</v>
      </c>
      <c r="I48">
        <f>(ROUNDUP(((ROUNDUP((ROUNDUP(ComponentBlueprint!F2*ComponentBlueprint!G2,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0)*1500/ReactionFormulas1!C28)*ROUNDUP(ReactionFormulas1!G28*ReactionFormulas1!H28,0))/200, 0)*200/ReactionFormulas2!C48)*ROUNDUP(ReactionFormulas2!G48*ReactionFormulas2!H48,0)</f>
        <v/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Sulfuric Acid Reaction Formula</t>
        </is>
      </c>
      <c r="B49" t="inlineStr">
        <is>
          <t>硫酸反应配方</t>
        </is>
      </c>
      <c r="C49" t="n">
        <v>200</v>
      </c>
      <c r="D49" t="n">
        <v>4051</v>
      </c>
      <c r="E49" t="inlineStr">
        <is>
          <t>Nitrogen Fuel Block</t>
        </is>
      </c>
      <c r="F49" t="inlineStr">
        <is>
          <t>氮燃料块</t>
        </is>
      </c>
      <c r="G49" t="n">
        <v>5</v>
      </c>
      <c r="H49" t="n">
        <v>1</v>
      </c>
      <c r="I49">
        <f>(ROUNDUP(((ROUNDUP((ROUNDUP(ComponentBlueprint!F2*ComponentBlueprint!G2,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0)*1500/ReactionFormulas1!C28)*ROUNDUP(ReactionFormulas1!G28*ReactionFormulas1!H28,0))/200, 0)*200/ReactionFormulas2!C49)*ROUNDUP(ReactionFormulas2!G49*ReactionFormulas2!H49,0)</f>
        <v/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Neo Mercurite Reaction Formula</t>
        </is>
      </c>
      <c r="B50" t="inlineStr">
        <is>
          <t>新汞合金反应配方</t>
        </is>
      </c>
      <c r="C50" t="n">
        <v>200</v>
      </c>
      <c r="D50" t="n">
        <v>16646</v>
      </c>
      <c r="E50" t="inlineStr">
        <is>
          <t>Mercury</t>
        </is>
      </c>
      <c r="F50" t="inlineStr">
        <is>
          <t>汞</t>
        </is>
      </c>
      <c r="G50" t="n">
        <v>100</v>
      </c>
      <c r="H50" t="n">
        <v>1</v>
      </c>
      <c r="I50">
        <f>(ROUNDUP(((ROUNDUP((ROUNDUP(ComponentBlueprint!F2*ComponentBlueprint!G2,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0)*1500/ReactionFormulas1!C30)*ROUNDUP(ReactionFormulas1!G30*ReactionFormulas1!H30,0))/200, 0)*200/ReactionFormulas2!C50)*ROUNDUP(ReactionFormulas2!G50*ReactionFormulas2!H50,0)</f>
        <v/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Neo Mercurite Reaction Formula</t>
        </is>
      </c>
      <c r="B51" t="inlineStr">
        <is>
          <t>新汞合金反应配方</t>
        </is>
      </c>
      <c r="C51" t="n">
        <v>200</v>
      </c>
      <c r="D51" t="n">
        <v>16651</v>
      </c>
      <c r="E51" t="inlineStr">
        <is>
          <t>Neodymium</t>
        </is>
      </c>
      <c r="F51" t="inlineStr">
        <is>
          <t>钕</t>
        </is>
      </c>
      <c r="G51" t="n">
        <v>100</v>
      </c>
      <c r="H51" t="n">
        <v>1</v>
      </c>
      <c r="I51">
        <f>(ROUNDUP(((ROUNDUP((ROUNDUP(ComponentBlueprint!F2*ComponentBlueprint!G2,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0)*1500/ReactionFormulas1!C30)*ROUNDUP(ReactionFormulas1!G30*ReactionFormulas1!H30,0))/200, 0)*200/ReactionFormulas2!C51)*ROUNDUP(ReactionFormulas2!G51*ReactionFormulas2!H51,0)</f>
        <v/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Neo Mercurite Reaction Formula</t>
        </is>
      </c>
      <c r="B52" t="inlineStr">
        <is>
          <t>新汞合金反应配方</t>
        </is>
      </c>
      <c r="C52" t="n">
        <v>200</v>
      </c>
      <c r="D52" t="n">
        <v>4247</v>
      </c>
      <c r="E52" t="inlineStr">
        <is>
          <t>Helium Fuel Block</t>
        </is>
      </c>
      <c r="F52" t="inlineStr">
        <is>
          <t>氦燃料块</t>
        </is>
      </c>
      <c r="G52" t="n">
        <v>5</v>
      </c>
      <c r="H52" t="n">
        <v>1</v>
      </c>
      <c r="I52">
        <f>(ROUNDUP(((ROUNDUP((ROUNDUP(ComponentBlueprint!F2*ComponentBlueprint!G2, 0)*Info!B2*ROUNDUP(MaterialBlueprints1!F23*MaterialBlueprints1!G23,0)+ROUNDUP(ComponentBlueprint!F13*ComponentBlueprint!G13, 0)*Info!B2*ROUNDUP(MaterialBlueprints1!F34*MaterialBlueprints1!G34,0)+ROUNDUP(ComponentBlueprint!F6*ComponentBlueprint!G6, 0)*Info!B2*ROUNDUP(MaterialBlueprints1!F38*MaterialBlueprints1!G38,0)+ROUNDUP(ComponentBlueprint!F16*ComponentBlueprint!G16, 0)*Info!B2*ROUNDUP(MaterialBlueprints1!F44*MaterialBlueprints1!G44,0)+ROUNDUP(ComponentBlueprint!F10*ComponentBlueprint!G10, 0)*Info!B2*ROUNDUP(MaterialBlueprints1!F48*MaterialBlueprints1!G48,0)+ROUNDUP(ComponentBlueprint!F19*ComponentBlueprint!G19, 0)*Info!B2*ROUNDUP(MaterialBlueprints1!F60*MaterialBlueprints1!G60,0))/1500, 0)*1500/ReactionFormulas1!C30)*ROUNDUP(ReactionFormulas1!G30*ReactionFormulas1!H30,0))/200, 0)*200/ReactionFormulas2!C52)*ROUNDUP(ReactionFormulas2!G52*ReactionFormulas2!H52,0)</f>
        <v/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Solerium Reaction Formula</t>
        </is>
      </c>
      <c r="B53" t="inlineStr">
        <is>
          <t>铯铬合金反应配方</t>
        </is>
      </c>
      <c r="C53" t="n">
        <v>200</v>
      </c>
      <c r="D53" t="n">
        <v>16641</v>
      </c>
      <c r="E53" t="inlineStr">
        <is>
          <t>Chromium</t>
        </is>
      </c>
      <c r="F53" t="inlineStr">
        <is>
          <t>铬</t>
        </is>
      </c>
      <c r="G53" t="n">
        <v>100</v>
      </c>
      <c r="H53" t="n">
        <v>1</v>
      </c>
      <c r="I53">
        <f>(ROUNDUP(((ROUNDUP((ROUNDUP(ComponentBlueprint!F6*ComponentBlueprint!G6,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0)*750/ReactionFormulas1!C32)*ROUNDUP(ReactionFormulas1!G32*ReactionFormulas1!H32,0))/200, 0)*200/ReactionFormulas2!C53)*ROUNDUP(ReactionFormulas2!G53*ReactionFormulas2!H53,0)</f>
        <v/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Solerium Reaction Formula</t>
        </is>
      </c>
      <c r="B54" t="inlineStr">
        <is>
          <t>铯铬合金反应配方</t>
        </is>
      </c>
      <c r="C54" t="n">
        <v>200</v>
      </c>
      <c r="D54" t="n">
        <v>16647</v>
      </c>
      <c r="E54" t="inlineStr">
        <is>
          <t>Caesium</t>
        </is>
      </c>
      <c r="F54" t="inlineStr">
        <is>
          <t>铯</t>
        </is>
      </c>
      <c r="G54" t="n">
        <v>100</v>
      </c>
      <c r="H54" t="n">
        <v>1</v>
      </c>
      <c r="I54">
        <f>(ROUNDUP(((ROUNDUP((ROUNDUP(ComponentBlueprint!F6*ComponentBlueprint!G6,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0)*750/ReactionFormulas1!C32)*ROUNDUP(ReactionFormulas1!G32*ReactionFormulas1!H32,0))/200, 0)*200/ReactionFormulas2!C54)*ROUNDUP(ReactionFormulas2!G54*ReactionFormulas2!H54,0)</f>
        <v/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Solerium Reaction Formula</t>
        </is>
      </c>
      <c r="B55" t="inlineStr">
        <is>
          <t>铯铬合金反应配方</t>
        </is>
      </c>
      <c r="C55" t="n">
        <v>200</v>
      </c>
      <c r="D55" t="n">
        <v>4312</v>
      </c>
      <c r="E55" t="inlineStr">
        <is>
          <t>Oxygen Fuel Block</t>
        </is>
      </c>
      <c r="F55" t="inlineStr">
        <is>
          <t>氧燃料块</t>
        </is>
      </c>
      <c r="G55" t="n">
        <v>5</v>
      </c>
      <c r="H55" t="n">
        <v>1</v>
      </c>
      <c r="I55">
        <f>(ROUNDUP(((ROUNDUP((ROUNDUP(ComponentBlueprint!F6*ComponentBlueprint!G6, 0)*Info!B2*ROUNDUP(MaterialBlueprints1!F39*MaterialBlueprints1!G39,0)+ROUNDUP(ComponentBlueprint!F16*ComponentBlueprint!G16, 0)*Info!B2*ROUNDUP(MaterialBlueprints1!F45*MaterialBlueprints1!G45,0))/750, 0)*750/ReactionFormulas1!C32)*ROUNDUP(ReactionFormulas1!G32*ReactionFormulas1!H32,0))/200, 0)*200/ReactionFormulas2!C55)*ROUNDUP(ReactionFormulas2!G55*ReactionFormulas2!H55,0)</f>
        <v/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Titanium Chromide Reaction Formula</t>
        </is>
      </c>
      <c r="B56" t="inlineStr">
        <is>
          <t>铬化钛反应配方</t>
        </is>
      </c>
      <c r="C56" t="n">
        <v>200</v>
      </c>
      <c r="D56" t="n">
        <v>16638</v>
      </c>
      <c r="E56" t="inlineStr">
        <is>
          <t>Titanium</t>
        </is>
      </c>
      <c r="F56" t="inlineStr">
        <is>
          <t>钛</t>
        </is>
      </c>
      <c r="G56" t="n">
        <v>100</v>
      </c>
      <c r="H56" t="n">
        <v>1</v>
      </c>
      <c r="I56">
        <f>(ROUNDUP(((ROUNDUP((ROUNDUP(ComponentBlueprint!F2*ComponentBlueprint!G2, 0)*Info!B2*ROUNDUP(MaterialBlueprints1!F24*MaterialBlueprints1!G24,0)+ROUNDUP(ComponentBlueprint!F10*ComponentBlueprint!G10, 0)*Info!B2*ROUNDUP(MaterialBlueprints1!F49*MaterialBlueprints1!G49,0))/300, 0)*300/ReactionFormulas1!C36)*ROUNDUP(ReactionFormulas1!G36*ReactionFormulas1!H36,0)+(ROUNDUP((ROUNDUP(ComponentBlueprint!F2*ComponentBlueprint!G2, 0)*Info!B2*ROUNDUP(MaterialBlueprints1!F26*MaterialBlueprints1!G26,0)+ROUNDUP(ComponentBlueprint!F9*ComponentBlueprint!G9, 0)*Info!B2*ROUNDUP(MaterialBlueprints1!F28*MaterialBlueprints1!G28,0)+ROUNDUP(ComponentBlueprint!F6*ComponentBlueprint!G6, 0)*Info!B2*ROUNDUP(MaterialBlueprints1!F40*MaterialBlueprints1!G40,0)+ROUNDUP(ComponentBlueprint!F10*ComponentBlueprint!G10, 0)*Info!B2*ROUNDUP(MaterialBlueprints1!F50*MaterialBlueprints1!G50,0)+ROUNDUP(ComponentBlueprint!F11*ComponentBlueprint!G11, 0)*Info!B2*ROUNDUP(MaterialBlueprints1!F53*MaterialBlueprints1!G53,0)+ROUNDUP(ComponentBlueprint!F12*ComponentBlueprint!G12, 0)*Info!B2*ROUNDUP(MaterialBlueprints1!F55*MaterialBlueprints1!G55,0)+ROUNDUP(ComponentBlueprint!F5*ComponentBlueprint!G5, 0)*Info!B2*ROUNDUP(MaterialBlueprints1!F58*MaterialBlueprints1!G58,0))/10000, 0)*10000/ReactionFormulas1!C39)*ROUNDUP(ReactionFormulas1!G39*ReactionFormulas1!H39,0))/200, 0)*200/ReactionFormulas2!C56)*ROUNDUP(ReactionFormulas2!G56*ReactionFormulas2!H56,0)</f>
        <v/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Titanium Chromide Reaction Formula</t>
        </is>
      </c>
      <c r="B57" t="inlineStr">
        <is>
          <t>铬化钛反应配方</t>
        </is>
      </c>
      <c r="C57" t="n">
        <v>200</v>
      </c>
      <c r="D57" t="n">
        <v>16641</v>
      </c>
      <c r="E57" t="inlineStr">
        <is>
          <t>Chromium</t>
        </is>
      </c>
      <c r="F57" t="inlineStr">
        <is>
          <t>铬</t>
        </is>
      </c>
      <c r="G57" t="n">
        <v>100</v>
      </c>
      <c r="H57" t="n">
        <v>1</v>
      </c>
      <c r="I57">
        <f>(ROUNDUP(((ROUNDUP((ROUNDUP(ComponentBlueprint!F2*ComponentBlueprint!G2, 0)*Info!B2*ROUNDUP(MaterialBlueprints1!F24*MaterialBlueprints1!G24,0)+ROUNDUP(ComponentBlueprint!F10*ComponentBlueprint!G10, 0)*Info!B2*ROUNDUP(MaterialBlueprints1!F49*MaterialBlueprints1!G49,0))/300, 0)*300/ReactionFormulas1!C36)*ROUNDUP(ReactionFormulas1!G36*ReactionFormulas1!H36,0)+(ROUNDUP((ROUNDUP(ComponentBlueprint!F2*ComponentBlueprint!G2, 0)*Info!B2*ROUNDUP(MaterialBlueprints1!F26*MaterialBlueprints1!G26,0)+ROUNDUP(ComponentBlueprint!F9*ComponentBlueprint!G9, 0)*Info!B2*ROUNDUP(MaterialBlueprints1!F28*MaterialBlueprints1!G28,0)+ROUNDUP(ComponentBlueprint!F6*ComponentBlueprint!G6, 0)*Info!B2*ROUNDUP(MaterialBlueprints1!F40*MaterialBlueprints1!G40,0)+ROUNDUP(ComponentBlueprint!F10*ComponentBlueprint!G10, 0)*Info!B2*ROUNDUP(MaterialBlueprints1!F50*MaterialBlueprints1!G50,0)+ROUNDUP(ComponentBlueprint!F11*ComponentBlueprint!G11, 0)*Info!B2*ROUNDUP(MaterialBlueprints1!F53*MaterialBlueprints1!G53,0)+ROUNDUP(ComponentBlueprint!F12*ComponentBlueprint!G12, 0)*Info!B2*ROUNDUP(MaterialBlueprints1!F55*MaterialBlueprints1!G55,0)+ROUNDUP(ComponentBlueprint!F5*ComponentBlueprint!G5, 0)*Info!B2*ROUNDUP(MaterialBlueprints1!F58*MaterialBlueprints1!G58,0))/10000, 0)*10000/ReactionFormulas1!C39)*ROUNDUP(ReactionFormulas1!G39*ReactionFormulas1!H39,0))/200, 0)*200/ReactionFormulas2!C57)*ROUNDUP(ReactionFormulas2!G57*ReactionFormulas2!H57,0)</f>
        <v/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Titanium Chromide Reaction Formula</t>
        </is>
      </c>
      <c r="B58" t="inlineStr">
        <is>
          <t>铬化钛反应配方</t>
        </is>
      </c>
      <c r="C58" t="n">
        <v>200</v>
      </c>
      <c r="D58" t="n">
        <v>4312</v>
      </c>
      <c r="E58" t="inlineStr">
        <is>
          <t>Oxygen Fuel Block</t>
        </is>
      </c>
      <c r="F58" t="inlineStr">
        <is>
          <t>氧燃料块</t>
        </is>
      </c>
      <c r="G58" t="n">
        <v>5</v>
      </c>
      <c r="H58" t="n">
        <v>1</v>
      </c>
      <c r="I58">
        <f>(ROUNDUP(((ROUNDUP((ROUNDUP(ComponentBlueprint!F2*ComponentBlueprint!G2, 0)*Info!B2*ROUNDUP(MaterialBlueprints1!F24*MaterialBlueprints1!G24,0)+ROUNDUP(ComponentBlueprint!F10*ComponentBlueprint!G10, 0)*Info!B2*ROUNDUP(MaterialBlueprints1!F49*MaterialBlueprints1!G49,0))/300, 0)*300/ReactionFormulas1!C36)*ROUNDUP(ReactionFormulas1!G36*ReactionFormulas1!H36,0)+(ROUNDUP((ROUNDUP(ComponentBlueprint!F2*ComponentBlueprint!G2, 0)*Info!B2*ROUNDUP(MaterialBlueprints1!F26*MaterialBlueprints1!G26,0)+ROUNDUP(ComponentBlueprint!F9*ComponentBlueprint!G9, 0)*Info!B2*ROUNDUP(MaterialBlueprints1!F28*MaterialBlueprints1!G28,0)+ROUNDUP(ComponentBlueprint!F6*ComponentBlueprint!G6, 0)*Info!B2*ROUNDUP(MaterialBlueprints1!F40*MaterialBlueprints1!G40,0)+ROUNDUP(ComponentBlueprint!F10*ComponentBlueprint!G10, 0)*Info!B2*ROUNDUP(MaterialBlueprints1!F50*MaterialBlueprints1!G50,0)+ROUNDUP(ComponentBlueprint!F11*ComponentBlueprint!G11, 0)*Info!B2*ROUNDUP(MaterialBlueprints1!F53*MaterialBlueprints1!G53,0)+ROUNDUP(ComponentBlueprint!F12*ComponentBlueprint!G12, 0)*Info!B2*ROUNDUP(MaterialBlueprints1!F55*MaterialBlueprints1!G55,0)+ROUNDUP(ComponentBlueprint!F5*ComponentBlueprint!G5, 0)*Info!B2*ROUNDUP(MaterialBlueprints1!F58*MaterialBlueprints1!G58,0))/10000, 0)*10000/ReactionFormulas1!C39)*ROUNDUP(ReactionFormulas1!G39*ReactionFormulas1!H39,0))/200, 0)*200/ReactionFormulas2!C58)*ROUNDUP(ReactionFormulas2!G58*ReactionFormulas2!H58,0)</f>
        <v/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2025-08-05T07:48:54Z</dcterms:created>
  <dcterms:modified xsi:type="dcterms:W3CDTF">2025-08-05T07:48:54Z</dcterms:modified>
</cp:coreProperties>
</file>